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roySoft\Smeta.ru\Client\Data\Tmp\1\"/>
    </mc:Choice>
  </mc:AlternateContent>
  <xr:revisionPtr revIDLastSave="0" documentId="13_ncr:1_{B1636C57-3085-4ED8-9467-DA13CA05653F}" xr6:coauthVersionLast="47" xr6:coauthVersionMax="47" xr10:uidLastSave="{00000000-0000-0000-0000-000000000000}"/>
  <bookViews>
    <workbookView xWindow="31830" yWindow="3030" windowWidth="21600" windowHeight="11385" xr2:uid="{B55D8C04-87CA-44A4-94E2-F69A1D79EADD}"/>
  </bookViews>
  <sheets>
    <sheet name="РВ" sheetId="2" r:id="rId1"/>
    <sheet name="ОРВ" sheetId="3" r:id="rId2"/>
    <sheet name="Таблица1" sheetId="4" r:id="rId3"/>
    <sheet name="Таблица2" sheetId="5" r:id="rId4"/>
    <sheet name="Таблица3" sheetId="6" r:id="rId5"/>
    <sheet name="РМ" sheetId="7" r:id="rId6"/>
    <sheet name="Source" sheetId="1" state="hidden" r:id="rId7"/>
  </sheets>
  <definedNames>
    <definedName name="_xlnm.Print_Titles" localSheetId="1">ОРВ!$31:$31</definedName>
    <definedName name="_xlnm.Print_Titles" localSheetId="0">РВ!$29:$29</definedName>
    <definedName name="_xlnm.Print_Titles" localSheetId="5">РМ!$48:$48</definedName>
    <definedName name="_xlnm.Print_Titles" localSheetId="2">Таблица1!$16:$16</definedName>
    <definedName name="_xlnm.Print_Titles" localSheetId="3">Таблица2!$18:$18</definedName>
    <definedName name="_xlnm.Print_Titles" localSheetId="4">Таблица3!$23:$23</definedName>
    <definedName name="_xlnm.Print_Area" localSheetId="1">ОРВ!$A$1:$G$206</definedName>
    <definedName name="_xlnm.Print_Area" localSheetId="0">РВ!$A$1:$E$122</definedName>
    <definedName name="_xlnm.Print_Area" localSheetId="5">РМ!$A$1:$D$55</definedName>
    <definedName name="_xlnm.Print_Area" localSheetId="2">Таблица1!$A$1:$H$57</definedName>
    <definedName name="_xlnm.Print_Area" localSheetId="3">Таблица2!$A$1:$G$25</definedName>
    <definedName name="_xlnm.Print_Area" localSheetId="4">Таблица3!$A$1:$H$30</definedName>
  </definedNames>
  <calcPr calcId="191029"/>
</workbook>
</file>

<file path=xl/calcChain.xml><?xml version="1.0" encoding="utf-8"?>
<calcChain xmlns="http://schemas.openxmlformats.org/spreadsheetml/2006/main">
  <c r="A46" i="7" l="1"/>
  <c r="A43" i="7"/>
  <c r="A42" i="7"/>
  <c r="A41" i="7"/>
  <c r="A39" i="7"/>
  <c r="A37" i="7"/>
  <c r="A35" i="7"/>
  <c r="A33" i="7"/>
  <c r="A31" i="7"/>
  <c r="A22" i="6"/>
  <c r="A20" i="6"/>
  <c r="A19" i="6"/>
  <c r="A18" i="6"/>
  <c r="A17" i="6"/>
  <c r="A16" i="6"/>
  <c r="A15" i="6"/>
  <c r="A14" i="6"/>
  <c r="G12" i="6"/>
  <c r="F12" i="6"/>
  <c r="G15" i="6" s="1"/>
  <c r="G16" i="5"/>
  <c r="G47" i="4"/>
  <c r="G44" i="4"/>
  <c r="G43" i="4"/>
  <c r="G41" i="4"/>
  <c r="G40" i="4"/>
  <c r="F40" i="4"/>
  <c r="E40" i="4"/>
  <c r="A40" i="4"/>
  <c r="G39" i="4"/>
  <c r="F39" i="4"/>
  <c r="E39" i="4"/>
  <c r="A39" i="4"/>
  <c r="G38" i="4"/>
  <c r="F38" i="4"/>
  <c r="E38" i="4"/>
  <c r="A38" i="4"/>
  <c r="G37" i="4"/>
  <c r="F37" i="4"/>
  <c r="E37" i="4"/>
  <c r="A37" i="4"/>
  <c r="G36" i="4"/>
  <c r="F36" i="4"/>
  <c r="E36" i="4"/>
  <c r="A36" i="4"/>
  <c r="G35" i="4"/>
  <c r="F35" i="4"/>
  <c r="E35" i="4"/>
  <c r="A35" i="4"/>
  <c r="U1" i="4"/>
  <c r="H21" i="4" s="1"/>
  <c r="P32" i="4"/>
  <c r="G32" i="4"/>
  <c r="H32" i="4" s="1"/>
  <c r="G31" i="4"/>
  <c r="H31" i="4" s="1"/>
  <c r="G29" i="4"/>
  <c r="H29" i="4" s="1"/>
  <c r="G28" i="4"/>
  <c r="H28" i="4" s="1"/>
  <c r="F28" i="4"/>
  <c r="E28" i="4"/>
  <c r="A28" i="4"/>
  <c r="G27" i="4"/>
  <c r="H27" i="4" s="1"/>
  <c r="F27" i="4"/>
  <c r="E27" i="4"/>
  <c r="A27" i="4"/>
  <c r="G26" i="4"/>
  <c r="H26" i="4" s="1"/>
  <c r="F26" i="4"/>
  <c r="E26" i="4"/>
  <c r="A26" i="4"/>
  <c r="G25" i="4"/>
  <c r="F25" i="4"/>
  <c r="E25" i="4"/>
  <c r="A25" i="4"/>
  <c r="G24" i="4"/>
  <c r="H24" i="4" s="1"/>
  <c r="F24" i="4"/>
  <c r="E24" i="4"/>
  <c r="A24" i="4"/>
  <c r="H23" i="4"/>
  <c r="G23" i="4"/>
  <c r="F23" i="4"/>
  <c r="E23" i="4"/>
  <c r="A23" i="4"/>
  <c r="H22" i="4"/>
  <c r="G22" i="4"/>
  <c r="F22" i="4"/>
  <c r="E22" i="4"/>
  <c r="A22" i="4"/>
  <c r="G21" i="4"/>
  <c r="F21" i="4"/>
  <c r="E21" i="4"/>
  <c r="A21" i="4"/>
  <c r="G20" i="4"/>
  <c r="H20" i="4" s="1"/>
  <c r="F20" i="4"/>
  <c r="E20" i="4"/>
  <c r="A20" i="4"/>
  <c r="G19" i="4"/>
  <c r="H19" i="4" s="1"/>
  <c r="F19" i="4"/>
  <c r="E19" i="4"/>
  <c r="A19" i="4"/>
  <c r="T1" i="4"/>
  <c r="G16" i="4"/>
  <c r="F16" i="4" s="1"/>
  <c r="E16" i="4"/>
  <c r="A16" i="4"/>
  <c r="G14" i="4"/>
  <c r="G13" i="4"/>
  <c r="F13" i="4"/>
  <c r="E13" i="4"/>
  <c r="Q1" i="3"/>
  <c r="G199" i="3"/>
  <c r="G198" i="3"/>
  <c r="B28" i="7" s="1"/>
  <c r="G197" i="3"/>
  <c r="G49" i="4" s="1"/>
  <c r="Q1" i="4" s="1"/>
  <c r="G196" i="3"/>
  <c r="B21" i="7" s="1"/>
  <c r="G195" i="3"/>
  <c r="B23" i="7" s="1"/>
  <c r="G193" i="3"/>
  <c r="V1" i="3" s="1"/>
  <c r="G192" i="3"/>
  <c r="B18" i="7" s="1"/>
  <c r="G191" i="3"/>
  <c r="F191" i="3"/>
  <c r="A191" i="3"/>
  <c r="G189" i="3"/>
  <c r="F189" i="3"/>
  <c r="A189" i="3"/>
  <c r="G187" i="3"/>
  <c r="F187" i="3"/>
  <c r="A187" i="3"/>
  <c r="G185" i="3"/>
  <c r="F185" i="3"/>
  <c r="A185" i="3"/>
  <c r="G183" i="3"/>
  <c r="F183" i="3"/>
  <c r="A183" i="3"/>
  <c r="G181" i="3"/>
  <c r="F181" i="3"/>
  <c r="A181" i="3"/>
  <c r="G179" i="3"/>
  <c r="F179" i="3"/>
  <c r="A179" i="3"/>
  <c r="G177" i="3"/>
  <c r="F177" i="3"/>
  <c r="A177" i="3"/>
  <c r="G175" i="3"/>
  <c r="F175" i="3"/>
  <c r="A175" i="3"/>
  <c r="G173" i="3"/>
  <c r="F173" i="3"/>
  <c r="A173" i="3"/>
  <c r="G171" i="3"/>
  <c r="F171" i="3"/>
  <c r="A171" i="3"/>
  <c r="G169" i="3"/>
  <c r="F169" i="3"/>
  <c r="A169" i="3"/>
  <c r="G167" i="3"/>
  <c r="F167" i="3"/>
  <c r="A167" i="3"/>
  <c r="G165" i="3"/>
  <c r="F165" i="3"/>
  <c r="A165" i="3"/>
  <c r="G163" i="3"/>
  <c r="F163" i="3"/>
  <c r="A163" i="3"/>
  <c r="G161" i="3"/>
  <c r="F161" i="3"/>
  <c r="A161" i="3"/>
  <c r="G159" i="3"/>
  <c r="F159" i="3"/>
  <c r="A159" i="3"/>
  <c r="G158" i="3"/>
  <c r="F158" i="3"/>
  <c r="A158" i="3"/>
  <c r="G156" i="3"/>
  <c r="F156" i="3"/>
  <c r="A156" i="3"/>
  <c r="G154" i="3"/>
  <c r="F154" i="3"/>
  <c r="A154" i="3"/>
  <c r="G152" i="3"/>
  <c r="F152" i="3"/>
  <c r="A152" i="3"/>
  <c r="G150" i="3"/>
  <c r="F150" i="3"/>
  <c r="A150" i="3"/>
  <c r="G148" i="3"/>
  <c r="F148" i="3"/>
  <c r="A148" i="3"/>
  <c r="G146" i="3"/>
  <c r="F146" i="3"/>
  <c r="A146" i="3"/>
  <c r="G145" i="3"/>
  <c r="F145" i="3"/>
  <c r="A145" i="3"/>
  <c r="G143" i="3"/>
  <c r="F143" i="3"/>
  <c r="A143" i="3"/>
  <c r="G141" i="3"/>
  <c r="F141" i="3"/>
  <c r="A141" i="3"/>
  <c r="G139" i="3"/>
  <c r="F139" i="3"/>
  <c r="A139" i="3"/>
  <c r="G137" i="3"/>
  <c r="F137" i="3"/>
  <c r="A137" i="3"/>
  <c r="G135" i="3"/>
  <c r="F135" i="3"/>
  <c r="A135" i="3"/>
  <c r="G133" i="3"/>
  <c r="F133" i="3"/>
  <c r="A133" i="3"/>
  <c r="G131" i="3"/>
  <c r="F131" i="3"/>
  <c r="A131" i="3"/>
  <c r="G129" i="3"/>
  <c r="F129" i="3"/>
  <c r="A129" i="3"/>
  <c r="G127" i="3"/>
  <c r="F127" i="3"/>
  <c r="A127" i="3"/>
  <c r="G125" i="3"/>
  <c r="F125" i="3"/>
  <c r="A125" i="3"/>
  <c r="G123" i="3"/>
  <c r="F123" i="3"/>
  <c r="A123" i="3"/>
  <c r="G122" i="3"/>
  <c r="F122" i="3"/>
  <c r="A122" i="3"/>
  <c r="G120" i="3"/>
  <c r="F120" i="3"/>
  <c r="A120" i="3"/>
  <c r="G119" i="3"/>
  <c r="F119" i="3"/>
  <c r="A119" i="3"/>
  <c r="G118" i="3"/>
  <c r="F118" i="3"/>
  <c r="A118" i="3"/>
  <c r="G117" i="3"/>
  <c r="F117" i="3"/>
  <c r="A117" i="3"/>
  <c r="G115" i="3"/>
  <c r="F115" i="3"/>
  <c r="A115" i="3"/>
  <c r="G113" i="3"/>
  <c r="F113" i="3"/>
  <c r="A113" i="3"/>
  <c r="G111" i="3"/>
  <c r="F111" i="3"/>
  <c r="A111" i="3"/>
  <c r="A109" i="3"/>
  <c r="G108" i="3"/>
  <c r="G109" i="3" s="1"/>
  <c r="G106" i="3"/>
  <c r="H193" i="3" s="1"/>
  <c r="G105" i="3"/>
  <c r="F105" i="3"/>
  <c r="A105" i="3"/>
  <c r="G103" i="3"/>
  <c r="F103" i="3"/>
  <c r="A103" i="3"/>
  <c r="G102" i="3"/>
  <c r="F102" i="3"/>
  <c r="A102" i="3"/>
  <c r="G100" i="3"/>
  <c r="F100" i="3"/>
  <c r="A100" i="3"/>
  <c r="G98" i="3"/>
  <c r="F98" i="3"/>
  <c r="A98" i="3"/>
  <c r="G97" i="3"/>
  <c r="F97" i="3"/>
  <c r="A97" i="3"/>
  <c r="G96" i="3"/>
  <c r="F96" i="3"/>
  <c r="A96" i="3"/>
  <c r="G95" i="3"/>
  <c r="F95" i="3"/>
  <c r="A95" i="3"/>
  <c r="G94" i="3"/>
  <c r="F94" i="3"/>
  <c r="A94" i="3"/>
  <c r="G92" i="3"/>
  <c r="F92" i="3"/>
  <c r="A92" i="3"/>
  <c r="G90" i="3"/>
  <c r="F90" i="3"/>
  <c r="A90" i="3"/>
  <c r="G89" i="3"/>
  <c r="F89" i="3"/>
  <c r="A89" i="3"/>
  <c r="G88" i="3"/>
  <c r="F88" i="3"/>
  <c r="A88" i="3"/>
  <c r="G84" i="3"/>
  <c r="U1" i="3" s="1"/>
  <c r="G83" i="3"/>
  <c r="B14" i="7" s="1"/>
  <c r="G82" i="3"/>
  <c r="F82" i="3"/>
  <c r="A82" i="3"/>
  <c r="G80" i="3"/>
  <c r="F80" i="3"/>
  <c r="A80" i="3"/>
  <c r="G78" i="3"/>
  <c r="F78" i="3"/>
  <c r="A78" i="3"/>
  <c r="G77" i="3"/>
  <c r="F77" i="3"/>
  <c r="A77" i="3"/>
  <c r="G75" i="3"/>
  <c r="F75" i="3"/>
  <c r="A75" i="3"/>
  <c r="G73" i="3"/>
  <c r="F73" i="3"/>
  <c r="A73" i="3"/>
  <c r="G71" i="3"/>
  <c r="F71" i="3"/>
  <c r="A71" i="3"/>
  <c r="G70" i="3"/>
  <c r="F70" i="3"/>
  <c r="A70" i="3"/>
  <c r="G68" i="3"/>
  <c r="F68" i="3"/>
  <c r="A68" i="3"/>
  <c r="G67" i="3"/>
  <c r="F67" i="3"/>
  <c r="A67" i="3"/>
  <c r="G65" i="3"/>
  <c r="F65" i="3"/>
  <c r="A65" i="3"/>
  <c r="G63" i="3"/>
  <c r="F63" i="3"/>
  <c r="A63" i="3"/>
  <c r="G62" i="3"/>
  <c r="F62" i="3"/>
  <c r="A62" i="3"/>
  <c r="G60" i="3"/>
  <c r="F60" i="3"/>
  <c r="A60" i="3"/>
  <c r="G57" i="3"/>
  <c r="H84" i="3" s="1"/>
  <c r="G56" i="3"/>
  <c r="F56" i="3"/>
  <c r="A56" i="3"/>
  <c r="G54" i="3"/>
  <c r="F54" i="3"/>
  <c r="A54" i="3"/>
  <c r="G52" i="3"/>
  <c r="F52" i="3"/>
  <c r="A52" i="3"/>
  <c r="G50" i="3"/>
  <c r="F50" i="3"/>
  <c r="A50" i="3"/>
  <c r="G48" i="3"/>
  <c r="F48" i="3"/>
  <c r="A48" i="3"/>
  <c r="G46" i="3"/>
  <c r="F46" i="3"/>
  <c r="A46" i="3"/>
  <c r="G44" i="3"/>
  <c r="F44" i="3"/>
  <c r="A44" i="3"/>
  <c r="G43" i="3"/>
  <c r="F43" i="3"/>
  <c r="A43" i="3"/>
  <c r="G41" i="3"/>
  <c r="F41" i="3"/>
  <c r="A41" i="3"/>
  <c r="G40" i="3"/>
  <c r="F40" i="3"/>
  <c r="A40" i="3"/>
  <c r="G39" i="3"/>
  <c r="F39" i="3"/>
  <c r="A39" i="3"/>
  <c r="G37" i="3"/>
  <c r="F37" i="3"/>
  <c r="A37" i="3"/>
  <c r="G35" i="3"/>
  <c r="F35" i="3"/>
  <c r="A35" i="3"/>
  <c r="T1" i="3"/>
  <c r="G31" i="3"/>
  <c r="B16" i="7" s="1"/>
  <c r="E31" i="3"/>
  <c r="A31" i="3"/>
  <c r="S1" i="3"/>
  <c r="G29" i="3"/>
  <c r="P29" i="3" s="1"/>
  <c r="E29" i="3"/>
  <c r="G28" i="3"/>
  <c r="F28" i="3"/>
  <c r="A28" i="3"/>
  <c r="G27" i="3"/>
  <c r="F27" i="3"/>
  <c r="A27" i="3"/>
  <c r="G26" i="3"/>
  <c r="F26" i="3"/>
  <c r="A26" i="3"/>
  <c r="G25" i="3"/>
  <c r="F25" i="3"/>
  <c r="A25" i="3"/>
  <c r="G24" i="3"/>
  <c r="F24" i="3"/>
  <c r="A24" i="3"/>
  <c r="G23" i="3"/>
  <c r="F23" i="3"/>
  <c r="A23" i="3"/>
  <c r="G22" i="3"/>
  <c r="F22" i="3"/>
  <c r="A22" i="3"/>
  <c r="G21" i="3"/>
  <c r="F21" i="3"/>
  <c r="A21" i="3"/>
  <c r="G20" i="3"/>
  <c r="F20" i="3"/>
  <c r="A20" i="3"/>
  <c r="G19" i="3"/>
  <c r="F19" i="3"/>
  <c r="A19" i="3"/>
  <c r="G18" i="3"/>
  <c r="F18" i="3"/>
  <c r="A18" i="3"/>
  <c r="G17" i="3"/>
  <c r="F17" i="3"/>
  <c r="A17" i="3"/>
  <c r="G16" i="3"/>
  <c r="F16" i="3"/>
  <c r="A16" i="3"/>
  <c r="G15" i="3"/>
  <c r="F15" i="3"/>
  <c r="A15" i="3"/>
  <c r="G14" i="3"/>
  <c r="F14" i="3"/>
  <c r="A14" i="3"/>
  <c r="G13" i="3"/>
  <c r="F13" i="3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E29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H44" i="4" l="1"/>
  <c r="H38" i="4"/>
  <c r="H15" i="6"/>
  <c r="B34" i="7" s="1"/>
  <c r="H41" i="4"/>
  <c r="B24" i="7"/>
  <c r="H40" i="4"/>
  <c r="P44" i="4"/>
  <c r="B15" i="7"/>
  <c r="B19" i="7"/>
  <c r="F31" i="3"/>
  <c r="H25" i="4"/>
  <c r="V1" i="4"/>
  <c r="B25" i="7"/>
  <c r="E12" i="6"/>
  <c r="F21" i="6"/>
  <c r="F22" i="6" s="1"/>
  <c r="F23" i="6" s="1"/>
  <c r="B12" i="7"/>
  <c r="P84" i="3"/>
  <c r="G194" i="3" s="1"/>
  <c r="G45" i="4" s="1"/>
  <c r="P193" i="3"/>
  <c r="G46" i="4"/>
  <c r="B13" i="7"/>
  <c r="B17" i="7"/>
  <c r="G48" i="4"/>
  <c r="F29" i="3"/>
  <c r="P14" i="4"/>
  <c r="S1" i="4"/>
  <c r="H13" i="4" s="1"/>
  <c r="C13" i="7" l="1"/>
  <c r="C12" i="7"/>
  <c r="B20" i="7"/>
  <c r="H37" i="4"/>
  <c r="H35" i="4"/>
  <c r="H36" i="4"/>
  <c r="H39" i="4"/>
  <c r="H43" i="4"/>
  <c r="B35" i="7"/>
  <c r="G19" i="6"/>
  <c r="H19" i="6" s="1"/>
  <c r="B43" i="7" s="1"/>
  <c r="G18" i="6"/>
  <c r="H18" i="6" s="1"/>
  <c r="B42" i="7" s="1"/>
  <c r="G17" i="6"/>
  <c r="H17" i="6" s="1"/>
  <c r="E13" i="6"/>
  <c r="H13" i="6" s="1"/>
  <c r="B30" i="7" s="1"/>
  <c r="H12" i="6"/>
  <c r="H14" i="4"/>
  <c r="Q1" i="7"/>
  <c r="C15" i="7" s="1"/>
  <c r="C17" i="7"/>
  <c r="C19" i="7"/>
  <c r="B22" i="7"/>
  <c r="C20" i="7" l="1"/>
  <c r="B31" i="7"/>
  <c r="B41" i="7"/>
  <c r="B40" i="7"/>
  <c r="E14" i="6"/>
  <c r="C23" i="7"/>
  <c r="C21" i="7"/>
  <c r="C18" i="7"/>
  <c r="C14" i="7"/>
  <c r="C16" i="7"/>
  <c r="C25" i="7"/>
  <c r="H14" i="6" l="1"/>
  <c r="E21" i="6"/>
  <c r="E22" i="6" l="1"/>
  <c r="B32" i="7"/>
  <c r="G16" i="6"/>
  <c r="G20" i="6"/>
  <c r="H20" i="6" s="1"/>
  <c r="B38" i="7" s="1"/>
  <c r="B39" i="7" l="1"/>
  <c r="H16" i="6"/>
  <c r="B36" i="7" s="1"/>
  <c r="G21" i="6"/>
  <c r="B33" i="7"/>
  <c r="B29" i="7"/>
  <c r="B44" i="7"/>
  <c r="E23" i="6"/>
  <c r="G22" i="6" l="1"/>
  <c r="H21" i="6"/>
  <c r="B45" i="7"/>
  <c r="B37" i="7"/>
  <c r="B47" i="7" l="1"/>
  <c r="B46" i="7"/>
  <c r="G23" i="6"/>
  <c r="H23" i="6" s="1"/>
  <c r="H22" i="6"/>
  <c r="R1" i="4" l="1"/>
  <c r="R1" i="7"/>
  <c r="D47" i="7"/>
  <c r="D27" i="7" l="1"/>
  <c r="D26" i="7"/>
  <c r="D14" i="7"/>
  <c r="D21" i="7"/>
  <c r="D18" i="7"/>
  <c r="D16" i="7"/>
  <c r="D23" i="7"/>
  <c r="D28" i="7"/>
  <c r="D15" i="7"/>
  <c r="D34" i="7"/>
  <c r="D35" i="7" s="1"/>
  <c r="D13" i="7"/>
  <c r="D17" i="7"/>
  <c r="D25" i="7"/>
  <c r="D19" i="7"/>
  <c r="D12" i="7"/>
  <c r="D20" i="7"/>
  <c r="D30" i="7"/>
  <c r="D31" i="7" s="1"/>
  <c r="D43" i="7"/>
  <c r="D42" i="7"/>
  <c r="D41" i="7"/>
  <c r="D40" i="7"/>
  <c r="D38" i="7"/>
  <c r="D39" i="7" s="1"/>
  <c r="D32" i="7"/>
  <c r="D33" i="7" s="1"/>
  <c r="D29" i="7"/>
  <c r="D44" i="7"/>
  <c r="D36" i="7"/>
  <c r="D37" i="7" s="1"/>
  <c r="D45" i="7"/>
  <c r="D46" i="7" s="1"/>
</calcChain>
</file>

<file path=xl/sharedStrings.xml><?xml version="1.0" encoding="utf-8"?>
<sst xmlns="http://schemas.openxmlformats.org/spreadsheetml/2006/main" count="1523" uniqueCount="469">
  <si>
    <t>Smeta.RU  (495) 974-1589</t>
  </si>
  <si>
    <t>_RTM_DOC_</t>
  </si>
  <si>
    <t>Smeta.RU</t>
  </si>
  <si>
    <t/>
  </si>
  <si>
    <t>МСК100_Фундамент_(Копия) (ФСНБ-2022)</t>
  </si>
  <si>
    <t>МСК100_ФСНБ-2022_и12 4 кв 2024 (ФСНБ-2022)</t>
  </si>
  <si>
    <t>Сметные нормы списания</t>
  </si>
  <si>
    <t>Коды ценников</t>
  </si>
  <si>
    <t>Версия 1.11.0 для ФСНБ-2022 И12</t>
  </si>
  <si>
    <t>ФСНБ-2022 - Изменения И12</t>
  </si>
  <si>
    <t>Поправки для ФСНБ-2022 от 17.05.2024 г И10 (55/пр) Строительство</t>
  </si>
  <si>
    <t>Приказ Минстроя России от 30.12.2021 г. № 1046/пр</t>
  </si>
  <si>
    <t>ГСН</t>
  </si>
  <si>
    <t>1-100-30</t>
  </si>
  <si>
    <t>Средний разряд работы 3,0</t>
  </si>
  <si>
    <t>чел.-ч.</t>
  </si>
  <si>
    <t>1-100-35</t>
  </si>
  <si>
    <t>Средний разряд работы 3,5</t>
  </si>
  <si>
    <t>1-100-32</t>
  </si>
  <si>
    <t>Средний разряд работы 3,2</t>
  </si>
  <si>
    <t>1-100-22</t>
  </si>
  <si>
    <t>Средний разряд работы 2,2</t>
  </si>
  <si>
    <t>1-100-20</t>
  </si>
  <si>
    <t>Средний разряд работы 2,0</t>
  </si>
  <si>
    <t>1-100-39</t>
  </si>
  <si>
    <t>Средний разряд работы 3,9</t>
  </si>
  <si>
    <t>1-100-38</t>
  </si>
  <si>
    <t>Средний разряд работы 3,8</t>
  </si>
  <si>
    <t>1-100-15</t>
  </si>
  <si>
    <t>Средний разряд работы 1,5</t>
  </si>
  <si>
    <t>1-100-33</t>
  </si>
  <si>
    <t>Средний разряд работы 3,3</t>
  </si>
  <si>
    <t>1-100-40</t>
  </si>
  <si>
    <t>Средний разряд работы 4,0</t>
  </si>
  <si>
    <t>1-100-34</t>
  </si>
  <si>
    <t>Средний разряд работы 3,4</t>
  </si>
  <si>
    <t>2-100-03</t>
  </si>
  <si>
    <t>Рабочий 3 разряда</t>
  </si>
  <si>
    <t>чел.-ч</t>
  </si>
  <si>
    <t>1-100-27</t>
  </si>
  <si>
    <t>Средний разряд работы 2,7</t>
  </si>
  <si>
    <t>2-100-02</t>
  </si>
  <si>
    <t>Рабочий 2 разряда</t>
  </si>
  <si>
    <t>1-100-47</t>
  </si>
  <si>
    <t>Средний разряд работы 4,7</t>
  </si>
  <si>
    <t>1-100-37</t>
  </si>
  <si>
    <t>Средний разряд работы 3,7</t>
  </si>
  <si>
    <t>91.05.01.</t>
  </si>
  <si>
    <t>Краны башенные</t>
  </si>
  <si>
    <t>91.05.01-017</t>
  </si>
  <si>
    <t>Краны башенные, грузоподъемность 8 т</t>
  </si>
  <si>
    <t>маш.-ч</t>
  </si>
  <si>
    <t>91.01.05.</t>
  </si>
  <si>
    <t>Экскаваторы</t>
  </si>
  <si>
    <t>91.01.05-085</t>
  </si>
  <si>
    <t>Экскаваторы одноковшовые дизельные на гусеничном ходу, объем ковша 0,5 м3</t>
  </si>
  <si>
    <t>91.01.01.</t>
  </si>
  <si>
    <t>Бульдозеры</t>
  </si>
  <si>
    <t>91.01.01-036</t>
  </si>
  <si>
    <t>Бульдозеры, мощность 96 кВт (130 л.с.)</t>
  </si>
  <si>
    <t>91.01.01-034</t>
  </si>
  <si>
    <t>Бульдозеры, мощность 59 кВт (80 л.с.)</t>
  </si>
  <si>
    <t>91.01.01-035</t>
  </si>
  <si>
    <t>Бульдозеры, мощность 79 кВт (108 л.с.)</t>
  </si>
  <si>
    <t>91.06.05.</t>
  </si>
  <si>
    <t>Погрузчики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</si>
  <si>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</si>
  <si>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</si>
  <si>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</si>
  <si>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</si>
  <si>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91.18.01.</t>
  </si>
  <si>
    <t>Компрессоры передвижные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</si>
  <si>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</si>
  <si>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</si>
  <si>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91.02.05.</t>
  </si>
  <si>
    <t>Машины и агрегаты для свайных и шпунтовых работ, не включенные в группы</t>
  </si>
  <si>
    <t>91.02.05-011</t>
  </si>
  <si>
    <t>Установки для вдавливания свай, усилие вдавливания 92 т</t>
  </si>
  <si>
    <t>91.05.05.</t>
  </si>
  <si>
    <t>Краны на автомобильном ходу</t>
  </si>
  <si>
    <t>91.05.05-015</t>
  </si>
  <si>
    <t>Краны на автомобильном ходу, грузоподъемность 16 т</t>
  </si>
  <si>
    <t>91.14.02.</t>
  </si>
  <si>
    <t>Автомобили бортовые</t>
  </si>
  <si>
    <t>91.14.02-001</t>
  </si>
  <si>
    <t>Автомобили бортовые, грузоподъемность до 5 т</t>
  </si>
  <si>
    <t>91.08.05.</t>
  </si>
  <si>
    <t>Машины и агрегаты бетоноукладочные</t>
  </si>
  <si>
    <t>91.08.05-052</t>
  </si>
  <si>
    <t>Машины бетоноукладочного комплекта на рельс-формах нарезчики швов в свежеуложенном цементо-бетоне</t>
  </si>
  <si>
    <t>91.05.06.</t>
  </si>
  <si>
    <t>Краны на гусеничном ходу</t>
  </si>
  <si>
    <t>91.05.06-007</t>
  </si>
  <si>
    <t>Краны на гусеничном ходу, грузоподъемность 25 т</t>
  </si>
  <si>
    <t>91.08.04.</t>
  </si>
  <si>
    <t>Машины для разогрева битума и асфальтобетона</t>
  </si>
  <si>
    <t>91.08.04-021</t>
  </si>
  <si>
    <t>Котлы битумные передвижные электрические с центробежной мешалкой, объем загрузочной емкости 400 л</t>
  </si>
  <si>
    <t>91.08.09.</t>
  </si>
  <si>
    <t>Трамбовки и виброплиты</t>
  </si>
  <si>
    <t>91.08.09-024</t>
  </si>
  <si>
    <t>Трамбовки пневматические при работе от стационарного компрессора</t>
  </si>
  <si>
    <t>91.08.09-023</t>
  </si>
  <si>
    <t>Трамбовки пневматические при работе от передвижных компрессорных установок</t>
  </si>
  <si>
    <t>91.14.04.</t>
  </si>
  <si>
    <t>Автомобили тягачи</t>
  </si>
  <si>
    <t>91.14.04-001</t>
  </si>
  <si>
    <t>Тягачи седельные, нагрузка на седельно-сцепное устройство до 12 т</t>
  </si>
  <si>
    <t>91.17.04.</t>
  </si>
  <si>
    <t>Устройства и агрегаты сварочные</t>
  </si>
  <si>
    <t>91.17.04-233</t>
  </si>
  <si>
    <t>Аппараты сварочные для ручной дуговой сварки, сварочный ток до 350 А</t>
  </si>
  <si>
    <t>91.17.04-042</t>
  </si>
  <si>
    <t>Аппараты для газовой сварки и резки</t>
  </si>
  <si>
    <t>91.07.04.</t>
  </si>
  <si>
    <t>Виброоборудование</t>
  </si>
  <si>
    <t>91.07.04-001</t>
  </si>
  <si>
    <t>Вибраторы глубинные</t>
  </si>
  <si>
    <t>91.07.04-002</t>
  </si>
  <si>
    <t>Вибраторы поверхностные</t>
  </si>
  <si>
    <t>91.14.05.</t>
  </si>
  <si>
    <t>Прицепы, полуприцепы</t>
  </si>
  <si>
    <t>91.14.05-012</t>
  </si>
  <si>
    <t>Полуприцепы общего назначения, грузоподъемность до 15 т</t>
  </si>
  <si>
    <t>91.21.10.</t>
  </si>
  <si>
    <t>Молотки отбойные</t>
  </si>
  <si>
    <t>91.21.10-002</t>
  </si>
  <si>
    <t>Молотки отбойные пневматические при работе от передвижных компрессоров</t>
  </si>
  <si>
    <t>91.06.03.</t>
  </si>
  <si>
    <t>Лебедки</t>
  </si>
  <si>
    <t>91.06.03-055</t>
  </si>
  <si>
    <t>Лебедки электрические тяговым усилием 19,62 кН (2 т)</t>
  </si>
  <si>
    <t>91.06.03-060</t>
  </si>
  <si>
    <t>Лебедки электрические тяговым усилием до 5,79 кН (0,59 т)</t>
  </si>
  <si>
    <t>91.21.22.</t>
  </si>
  <si>
    <t>Инструменты механизированные, приспособления, станки, агрегаты, не включенные в группы</t>
  </si>
  <si>
    <t>91.21.22-638</t>
  </si>
  <si>
    <t>Пылесосы промышленные, мощность до 2000 Вт</t>
  </si>
  <si>
    <t>91.21.01.</t>
  </si>
  <si>
    <t>Агрегаты для нанесения покрытий, окрасочные</t>
  </si>
  <si>
    <t>91.21.01-012</t>
  </si>
  <si>
    <t>Агрегаты окрасочные высокого давления для окраски поверхностей конструкций, мощность 1 кВт</t>
  </si>
  <si>
    <t>04.1.02.05.</t>
  </si>
  <si>
    <t>Смеси бетонные тяжелого конструкционного бетона</t>
  </si>
  <si>
    <t>04.1.02.05-0006</t>
  </si>
  <si>
    <t>Смеси бетонные тяжелого бетона (БСТ), класс В15 (М200)</t>
  </si>
  <si>
    <t>м3</t>
  </si>
  <si>
    <t>04.1.02.05-0003</t>
  </si>
  <si>
    <t>Смеси бетонные тяжелого бетона (БСТ), класс В7,5 (М100)</t>
  </si>
  <si>
    <t>04.1.02.05-0007</t>
  </si>
  <si>
    <t>Смеси бетонные тяжелого бетона (БСТ), класс В20 (М250)</t>
  </si>
  <si>
    <t>02.3.01.02.</t>
  </si>
  <si>
    <t>Песок для строительных работ</t>
  </si>
  <si>
    <t>02.3.01.02-1118</t>
  </si>
  <si>
    <t>Песок природный для строительных работ II класс, средний</t>
  </si>
  <si>
    <t>08.4.03.03.</t>
  </si>
  <si>
    <t>Сталь арматурная периодического профиля</t>
  </si>
  <si>
    <t>08.4.03.03-0032</t>
  </si>
  <si>
    <t>Сталь арматурная горячекатаная периодического профиля, класс A-III, диаметр 12 мм</t>
  </si>
  <si>
    <t>т</t>
  </si>
  <si>
    <t>08.4.03.03-0029</t>
  </si>
  <si>
    <t>Сталь арматурная горячекатаная периодического профиля, класс A-III, диаметр 6 мм</t>
  </si>
  <si>
    <t>08.4.03.03-0034</t>
  </si>
  <si>
    <t>Сталь арматурная горячекатаная периодического профиля, класс A-III, диаметр 16-18 мм</t>
  </si>
  <si>
    <t>08.4.03.03-0004</t>
  </si>
  <si>
    <t>Сталь арматурная рифленая свариваемая, класс A500C, диаметр 12 мм</t>
  </si>
  <si>
    <t>08.4.03.03-0031</t>
  </si>
  <si>
    <t>Сталь арматурная горячекатаная периодического профиля, класс A-III, диаметр 10 мм</t>
  </si>
  <si>
    <t>05.1.05.16.</t>
  </si>
  <si>
    <t>Конструкции фундаментов, не включенные в группы</t>
  </si>
  <si>
    <t>05.1.05.16-0122</t>
  </si>
  <si>
    <t>Сваи железобетонные, объем от 0,7 до 1,5 м3, бетон В25, расход арматуры от 100 до 150 кг/м3</t>
  </si>
  <si>
    <t>02.2.05.04.</t>
  </si>
  <si>
    <t>Щебень из плотных горных пород</t>
  </si>
  <si>
    <t>02.2.05.04-2104</t>
  </si>
  <si>
    <t>Щебень из плотных горных пород для строительных работ М 600, фракция 40-80(70) мм</t>
  </si>
  <si>
    <t>02.2.05.04-2090</t>
  </si>
  <si>
    <t>Щебень из плотных горных пород для строительных работ М 800, фракция 20-40 мм</t>
  </si>
  <si>
    <t>12.1.02.01.</t>
  </si>
  <si>
    <t>Гидроизолы</t>
  </si>
  <si>
    <t>12.1.02.01-0011</t>
  </si>
  <si>
    <t>Гидроизол, марка ГИ-Г</t>
  </si>
  <si>
    <t>м2</t>
  </si>
  <si>
    <t>01.7.19.06.</t>
  </si>
  <si>
    <t>Прокладки ПРП уплотнительные</t>
  </si>
  <si>
    <t>01.7.19.06-0012</t>
  </si>
  <si>
    <t>Прокладки уплотнительные ПРП-60</t>
  </si>
  <si>
    <t>кг</t>
  </si>
  <si>
    <t>08.4.01.02.</t>
  </si>
  <si>
    <t>Детали закладные</t>
  </si>
  <si>
    <t>08.4.01.02-0013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</si>
  <si>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сочетаниях), поставляемые отдельно</t>
  </si>
  <si>
    <t>01.2.03.05.</t>
  </si>
  <si>
    <t>Праймеры</t>
  </si>
  <si>
    <t>01.2.03.05-0026</t>
  </si>
  <si>
    <t>Праймер битумный для подготовки поверхности из бетона, цемента и металла перед нанесением гидроизоляционных материалов, расход 0,20-0,28 кг/м2</t>
  </si>
  <si>
    <t>11.1.03.06.</t>
  </si>
  <si>
    <t>Доски обрезные</t>
  </si>
  <si>
    <t>11.1.03.06-0069</t>
  </si>
  <si>
    <t>Доска обрезная хвойных пород, естественной влажности, длина 2-6,5 м, ширина 100-250 мм, толщина 25 мм, сорт I</t>
  </si>
  <si>
    <t>11.1.03.06-0078</t>
  </si>
  <si>
    <t>Доска обрезная хвойных пород, естественной влажности, длина 2-6,5 м, ширина 100-250 мм, толщина 44-50 мм, сорт II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</si>
  <si>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</si>
  <si>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</si>
  <si>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</si>
  <si>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</si>
  <si>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01.7.15.03.</t>
  </si>
  <si>
    <t>Болты с гайками и шайбами</t>
  </si>
  <si>
    <t>01.7.15.03-1002</t>
  </si>
  <si>
    <t>Болты для монтажа стальных конструкций, в комплекте с гайками и шайбами, диаметр 24-48 мм, длина 55-300 мм</t>
  </si>
  <si>
    <t>01.7.15.03-0042</t>
  </si>
  <si>
    <t>Болты с гайками и шайбами строительные</t>
  </si>
  <si>
    <t>14.5.01.06.</t>
  </si>
  <si>
    <t>Герметики полиуретановые</t>
  </si>
  <si>
    <t>14.5.01.06-0003</t>
  </si>
  <si>
    <t>Герметик однокомпонентный полиуретановый быстросохнущий высокоэластичный для уплотнения и герметизации внутренних и наружных швов, стыков</t>
  </si>
  <si>
    <t>л</t>
  </si>
  <si>
    <t>14.5.01.11.</t>
  </si>
  <si>
    <t>Герметики, не включенные в группы</t>
  </si>
  <si>
    <t>14.5.01.11-0212</t>
  </si>
  <si>
    <t>Герметик высыхающий высокоэластичный антикоррозийный на основе дивинилстирольного термоэластопласта для герметизации химической аппаратуры и оборудования, диапазон рабочих температур от -15 до +20 °C</t>
  </si>
  <si>
    <t>12.2.05.06.</t>
  </si>
  <si>
    <t>Плиты из пенопласта полистирольного</t>
  </si>
  <si>
    <t>12.2.05.06-0036</t>
  </si>
  <si>
    <t>Плиты пенополистирольные теплоизоляционные, тип Т, ППС35</t>
  </si>
  <si>
    <t>08.4.03.02.</t>
  </si>
  <si>
    <t>Сталь арматурная гладкая</t>
  </si>
  <si>
    <t>08.4.03.02-0002</t>
  </si>
  <si>
    <t>Сталь арматурная горячекатаная гладкая, класс A-I, диаметр 6-22 мм</t>
  </si>
  <si>
    <t>08.3.08.02.</t>
  </si>
  <si>
    <t>Прокат горячекатаный угловой равнополочный</t>
  </si>
  <si>
    <t>08.3.08.02-0045</t>
  </si>
  <si>
    <t>Уголок стальной горячекатаный равнополочный, марки стали Ст3сп, Ст3пс, ширина полок 63-100 мм, толщина полки 4-16 мм</t>
  </si>
  <si>
    <t>01.7.15.01.</t>
  </si>
  <si>
    <t>Анкеры</t>
  </si>
  <si>
    <t>01.7.15.01-1623</t>
  </si>
  <si>
    <t>Шпильки анкерные из нержавеющей стали для клеевых анкеров в комплекте с гайкой и шайбой, наружная резьба М20, длина шпильки 240 мм</t>
  </si>
  <si>
    <t>10 ШТ</t>
  </si>
  <si>
    <t>01.3.01.03.</t>
  </si>
  <si>
    <t>Керосины</t>
  </si>
  <si>
    <t>01.3.01.03-0002</t>
  </si>
  <si>
    <t>Керосин для технических целей</t>
  </si>
  <si>
    <t>01.2.03.03.</t>
  </si>
  <si>
    <t>Мастики битумосодержащие</t>
  </si>
  <si>
    <t>01.2.03.03-0121</t>
  </si>
  <si>
    <t>Мастика битумно-полимерная гидроизоляционная, кровельная, для строительных конструкций и устройства (ремонта) кровли, горячая, диапазон температур от -20 до +40 °C, прочность сцепления с металлом/бетоном 0,25-1,0/0,2-0,8 МПа</t>
  </si>
  <si>
    <t>11.2.13.06.</t>
  </si>
  <si>
    <t>Щиты, не включенные в группы</t>
  </si>
  <si>
    <t>11.2.13.06-0012</t>
  </si>
  <si>
    <t>Щиты настила, толщина 25 мм</t>
  </si>
  <si>
    <t>04.1.02.01.</t>
  </si>
  <si>
    <t>Смеси бетонные мелкозернистого бетона</t>
  </si>
  <si>
    <t>04.1.02.01-0006</t>
  </si>
  <si>
    <t>Смеси бетонные мелкозернистого бетона (БСМ), класс В15 (М200)</t>
  </si>
  <si>
    <t>01.7.11.07.</t>
  </si>
  <si>
    <t>Электроды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</si>
  <si>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</si>
  <si>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</si>
  <si>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01.7.11.07-0054</t>
  </si>
  <si>
    <t>Электроды сварочные для сварки низколегированных и углеродистых сталей АНО-6, Э42, диаметр 6 мм</t>
  </si>
  <si>
    <t>01.3.01.01.</t>
  </si>
  <si>
    <t>Бензины</t>
  </si>
  <si>
    <t>01.3.01.01-1014</t>
  </si>
  <si>
    <t>Бензин-растворитель нефтяной Нефрас-С 50/170</t>
  </si>
  <si>
    <t>01.7.15.06.</t>
  </si>
  <si>
    <t>Гвозди</t>
  </si>
  <si>
    <t>01.7.15.06-0111</t>
  </si>
  <si>
    <t>Гвозди строительные</t>
  </si>
  <si>
    <t>01.7.07.12.</t>
  </si>
  <si>
    <t>Пленки полиэтиленовые</t>
  </si>
  <si>
    <t>01.7.07.12-0024</t>
  </si>
  <si>
    <t>Пленка полиэтиленовая, толщина 0,15 мм</t>
  </si>
  <si>
    <t>08.3.03.06.</t>
  </si>
  <si>
    <t>Проволока, не включенная в группы</t>
  </si>
  <si>
    <t>08.3.03.06-0002</t>
  </si>
  <si>
    <t>Проволока горячекатаная в мотках, диаметр 6,3-6,5 мм</t>
  </si>
  <si>
    <t>04.3.01.12.</t>
  </si>
  <si>
    <t>Растворы цементно-известковые</t>
  </si>
  <si>
    <t>04.3.01.12-0002</t>
  </si>
  <si>
    <t>Раствор кладочный, цементно-известковый, М25</t>
  </si>
  <si>
    <t>11.1.03.01.</t>
  </si>
  <si>
    <t>Бруски обрезные</t>
  </si>
  <si>
    <t>11.1.03.01-0100</t>
  </si>
  <si>
    <t>Бруски обрезные хвойных пород (ель, сосна), сухие, длина 2-6,5 м, ширина 20-90 мм, толщина 20-90 мм, сорт I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</si>
  <si>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</si>
  <si>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</si>
  <si>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01.7.03.01.</t>
  </si>
  <si>
    <t>Вода</t>
  </si>
  <si>
    <t>01.7.03.01-0001</t>
  </si>
  <si>
    <t>01.2.01.02.</t>
  </si>
  <si>
    <t>Битумы строительные</t>
  </si>
  <si>
    <t>01.2.01.02-0011</t>
  </si>
  <si>
    <t>Битум разжиженный РБ-1</t>
  </si>
  <si>
    <t>01.7.15.14.</t>
  </si>
  <si>
    <t>Шурупы</t>
  </si>
  <si>
    <t>01.7.15.14-0092</t>
  </si>
  <si>
    <t>Шурупы самонарезающие стальные оксидированные с потайной головкой и крестообразным шлицем, остроконечные, диаметр 6 мм, длина 90 мм</t>
  </si>
  <si>
    <t>03.1.02.03.</t>
  </si>
  <si>
    <t>Известь строительная</t>
  </si>
  <si>
    <t>03.1.02.03-0011</t>
  </si>
  <si>
    <t>Известь строительная негашеная комовая, сорт I</t>
  </si>
  <si>
    <t>14.1.06.06.</t>
  </si>
  <si>
    <t>Анкеры химические</t>
  </si>
  <si>
    <t>14.1.06.06-1023</t>
  </si>
  <si>
    <t>Состав клеевой двухкомпонентный инъекционный на основе винилэстеровой смолы для тяжелых анкерных креплений в бетоне, температура эксплуатации от -40 °C до +40 °C</t>
  </si>
  <si>
    <t>01.7.03.04.</t>
  </si>
  <si>
    <t>Электроэнергия</t>
  </si>
  <si>
    <t>01.7.03.04-0001</t>
  </si>
  <si>
    <t>КВТ-Ч</t>
  </si>
  <si>
    <t>11.1.02.04.</t>
  </si>
  <si>
    <t>Лесоматериалы круглые для опор</t>
  </si>
  <si>
    <t>11.1.02.04-0031</t>
  </si>
  <si>
    <t>Лесоматериалы круглые хвойных пород неокоренные, длина 3-6,5 м, диаметр 14-24 см, сорт II-III</t>
  </si>
  <si>
    <t>14.4.04.08.</t>
  </si>
  <si>
    <t>Эмали пентафталевые</t>
  </si>
  <si>
    <t>14.4.04.08-0001</t>
  </si>
  <si>
    <t>Эмаль ПФ-115, цветная, белый</t>
  </si>
  <si>
    <t>01.3.02.08.</t>
  </si>
  <si>
    <t>Кислороды</t>
  </si>
  <si>
    <t>01.3.02.08-0001</t>
  </si>
  <si>
    <t>Кислород газообразный технический</t>
  </si>
  <si>
    <t>14.4.01.01.</t>
  </si>
  <si>
    <t>Грунтовки глифталевые</t>
  </si>
  <si>
    <t>14.4.01.01-0003</t>
  </si>
  <si>
    <t>Грунтовка ГФ-021</t>
  </si>
  <si>
    <t>01.3.02.03.</t>
  </si>
  <si>
    <t>Ацетилены</t>
  </si>
  <si>
    <t>01.3.02.03-0001</t>
  </si>
  <si>
    <t>Ацетилен газообразный технический</t>
  </si>
  <si>
    <t>11.3.03.15.</t>
  </si>
  <si>
    <t>Изделия пластмассовые, не включенные в группы</t>
  </si>
  <si>
    <t>11.3.03.15-0021</t>
  </si>
  <si>
    <t>Клинья пластиковые монтажные</t>
  </si>
  <si>
    <t>100 ШТ</t>
  </si>
  <si>
    <t>14.4.02.04.</t>
  </si>
  <si>
    <t>Краски на масляной основе</t>
  </si>
  <si>
    <t>14.4.02.04-0142</t>
  </si>
  <si>
    <t>Краска масляная МА-0115, мумия, сурик железный</t>
  </si>
  <si>
    <t>14.5.09.11.</t>
  </si>
  <si>
    <t>Уайт-спириты</t>
  </si>
  <si>
    <t>14.5.09.11-0102</t>
  </si>
  <si>
    <t>Уайт-спирит</t>
  </si>
  <si>
    <t>14.5.09.02.</t>
  </si>
  <si>
    <t>Ксилолы</t>
  </si>
  <si>
    <t>14.5.09.02-0002</t>
  </si>
  <si>
    <t>Ксилол нефтяной, марка А</t>
  </si>
  <si>
    <t>01.7.20.08.</t>
  </si>
  <si>
    <t>Текстиль и материалы текстильные, не включенные в группы</t>
  </si>
  <si>
    <t>01.7.20.08-0051</t>
  </si>
  <si>
    <t>Ветошь хлопчатобумажная цветная</t>
  </si>
  <si>
    <t>Приказ Минстроя России от 18.05.2022 г. № 378/пр, Приказ Минстроя России от 26.08.2022 г. № 703/пр, Приказ Минстроя России от 26.10.2022 г. № 905/пр;  Приказ Минстроя России от 27.12.2022 г. № 1133/пр; Приказ Минстроя России от 10.02.2023 г. № 84/пр; Приказ Минстроя России от 11.05.2023 г. № 335/пр;  Приказ Минстроя России от 02.08.2023 г. № 551/пр; Приказ Минстроя России от 14.11.2023 г. № 817/пр; Приказ Минстроя России от 16.02.2024 г. № 102/пр;  Приказ Минстроя России от 13.05.2024 г. № 323/пр; Приказ Минстроя России от 09.08.2024 г. № 524/пр; Приказ Минстроя России от 07.11.2024 г. № 747/пр</t>
  </si>
  <si>
    <t>ОБЪЕКТНАЯ РЕСУРСНАЯ ВЕДОМОСТЬ</t>
  </si>
  <si>
    <t xml:space="preserve"> </t>
  </si>
  <si>
    <t>(наименование показателя)</t>
  </si>
  <si>
    <t xml:space="preserve">Измеритель: </t>
  </si>
  <si>
    <t>№ п/п</t>
  </si>
  <si>
    <t>Код 
ресурса</t>
  </si>
  <si>
    <t>Наименование
ресурса</t>
  </si>
  <si>
    <t>Ед.изм.</t>
  </si>
  <si>
    <t>Кол-во единиц по проектным данным</t>
  </si>
  <si>
    <t>Трудозатраты</t>
  </si>
  <si>
    <t>Затраты труда машинистов</t>
  </si>
  <si>
    <t>Машины и механизмы</t>
  </si>
  <si>
    <t>Материалы</t>
  </si>
  <si>
    <t>Составил____________________________________________________________________________________</t>
  </si>
  <si>
    <t>(должность, подпись, инициалы, фамилия)</t>
  </si>
  <si>
    <t>Проверил___________________________________________________________________________________</t>
  </si>
  <si>
    <t>Сметная стоимость в текущих ценах (руб.)</t>
  </si>
  <si>
    <t>на ед.изм.</t>
  </si>
  <si>
    <t>общая</t>
  </si>
  <si>
    <t>Затраты труда рабочих-строителей</t>
  </si>
  <si>
    <t>Итого затраты труда рабочих строителей, чел.-ч</t>
  </si>
  <si>
    <t>Основные машины и механизмы</t>
  </si>
  <si>
    <t>Итого основные машины и механизмы</t>
  </si>
  <si>
    <t>Прочие машины и механизмы</t>
  </si>
  <si>
    <t>Итого прочие машины и механизмы</t>
  </si>
  <si>
    <t>Итого по разделу</t>
  </si>
  <si>
    <t>Основные материалы</t>
  </si>
  <si>
    <t>Итого основные материалы</t>
  </si>
  <si>
    <t>Прочие материалы</t>
  </si>
  <si>
    <t>99.9.99</t>
  </si>
  <si>
    <t>Вспомогательные ненормированные материальные ресурсы</t>
  </si>
  <si>
    <t>99.9.99-9999</t>
  </si>
  <si>
    <t>Итого прочие материалы</t>
  </si>
  <si>
    <t>Итого</t>
  </si>
  <si>
    <t>Накладные расходы</t>
  </si>
  <si>
    <t>Сметная прибыль</t>
  </si>
  <si>
    <t>Всего СМР (с НР и СП)</t>
  </si>
  <si>
    <t>Всего СМР + Оборудование</t>
  </si>
  <si>
    <t>Всего</t>
  </si>
  <si>
    <t>ТАБЛИЦА № 1. РАСЧЕТ СТОИМОСТИ СМР И ОБОРУДОВАНИЯ</t>
  </si>
  <si>
    <t>№ 
п/п</t>
  </si>
  <si>
    <t>Наименование</t>
  </si>
  <si>
    <t>Ед.
изм.</t>
  </si>
  <si>
    <t>Сметная стоимость 
в текущих ценах (руб.)</t>
  </si>
  <si>
    <t>Удель-ный 
вес, %</t>
  </si>
  <si>
    <t>Затраты труда рабочих-строителей среднего разряда</t>
  </si>
  <si>
    <t>Итого по разделу "Затраты труда рабочих-строителей"</t>
  </si>
  <si>
    <t>Итого по разделу "машины и механизмы"</t>
  </si>
  <si>
    <t>Итого по разделу "материалы"</t>
  </si>
  <si>
    <t>Итого по РМ</t>
  </si>
  <si>
    <t>руб.</t>
  </si>
  <si>
    <t>ИТОГО ПОКАЗАТЕЛЬ НА ЕД. ИЗМ.</t>
  </si>
  <si>
    <t>ТАБЛИЦА № 2. РАСЧЕТ СТОИМОСТИ ОБОРУДОВАНИЯ</t>
  </si>
  <si>
    <t>Сметная стоимость в ценах на _ квартал 20_ г. (руб.)</t>
  </si>
  <si>
    <t>ИНЖЕНЕРНОЕ ОБОРУДОВАНИЕ</t>
  </si>
  <si>
    <t>ИТОГО ИНЖЕНЕРНОЕ ОБОРУДОВАНИЕ</t>
  </si>
  <si>
    <t>ТЕХНОЛОГИЧЕСКОЕ ОБОРУДОВАНИЕ</t>
  </si>
  <si>
    <t>ИТОГО ТЕХНОЛОГИЧЕСКОЕ ОБОРУДОВАНИЕ</t>
  </si>
  <si>
    <t>Всего по разделу "Оборудование"</t>
  </si>
  <si>
    <t>ТАБЛИЦА № 3. РАСЧЕТ СТОИМОСТИ ПРОЧИХ РАБОТ И ЗАТРАТ</t>
  </si>
  <si>
    <t>Обоснование</t>
  </si>
  <si>
    <t>Наименование норм затрат</t>
  </si>
  <si>
    <t>Норма, %</t>
  </si>
  <si>
    <t>СМР</t>
  </si>
  <si>
    <t>Оборудование</t>
  </si>
  <si>
    <t>Прочие</t>
  </si>
  <si>
    <t>Всего, руб.</t>
  </si>
  <si>
    <t>ИТОГО (СМР + ОБОРУДОВАНИЕ)</t>
  </si>
  <si>
    <t>Приказ Минстроя от 19.06.2020 № 332/пр, прил.1 п.19</t>
  </si>
  <si>
    <t>Затраты на строительство временных титульных зданий и сооружений</t>
  </si>
  <si>
    <t>ГСН 81-05-02-2007 т.4,п.2.3, III темп.зона</t>
  </si>
  <si>
    <t>Дополнительные затраты при производстве строительно-монтажных работ в зимнее время</t>
  </si>
  <si>
    <t>Прил.1 Расчет ПНР</t>
  </si>
  <si>
    <t>Стоимость выполнения пусконаладочных работ</t>
  </si>
  <si>
    <t xml:space="preserve">Постановление Правительства РФ №468 от 21.06.2010, Приказ Минстроя от 04.08.2020 № 421/пр п.167 </t>
  </si>
  <si>
    <t>Затраты на осуществление строительного контроля (содержание службы заказчика)</t>
  </si>
  <si>
    <t>Прил.1 Расчет ПР</t>
  </si>
  <si>
    <t>Стоимость проектных работ</t>
  </si>
  <si>
    <t>Прил.1 Расчет ИР</t>
  </si>
  <si>
    <t>Стоимость изыскательских работ</t>
  </si>
  <si>
    <t>Прил.1 Расчет ГЭ</t>
  </si>
  <si>
    <t>Стоимость проведения экспертизы проектной документации</t>
  </si>
  <si>
    <t>Приказ Минстроя от 04.08.2020 № 421/пр п.173</t>
  </si>
  <si>
    <t>Авторский надзор</t>
  </si>
  <si>
    <t>Итого по гл. 2–12</t>
  </si>
  <si>
    <t>Приказ Минстроя от 04.08.2020 № 421/пр п.179</t>
  </si>
  <si>
    <t>Непредвиденные расходы</t>
  </si>
  <si>
    <t>Всего:</t>
  </si>
  <si>
    <t>РЕСУРСНАЯ МОДЕЛЬ</t>
  </si>
  <si>
    <t>№ ________________________________</t>
  </si>
  <si>
    <t>Удельный вес, % 
(в СМР)</t>
  </si>
  <si>
    <t>Удельный вес, % 
(от всего 
по РТМ)</t>
  </si>
  <si>
    <t>Оплата труда рабочих</t>
  </si>
  <si>
    <t>Эксплуатация машин основных</t>
  </si>
  <si>
    <t>Эксплуатация машин прочих</t>
  </si>
  <si>
    <t>ЭКСПЛУАТАЦИЯ МАШИН, ВСЕГО:</t>
  </si>
  <si>
    <t>в том числе зарплата машинистов</t>
  </si>
  <si>
    <t>Материалы основные</t>
  </si>
  <si>
    <t>Материалы прочие</t>
  </si>
  <si>
    <t>МАТЕРИАЛЫ , ВСЕГО:</t>
  </si>
  <si>
    <t>ИТОГО</t>
  </si>
  <si>
    <t>Сметная прибыль, руб.</t>
  </si>
  <si>
    <t>Сметная прибыль, %</t>
  </si>
  <si>
    <t>Накладные расходы, руб.</t>
  </si>
  <si>
    <t>Накладные расходы, %</t>
  </si>
  <si>
    <t>ВСЕГО СМР с НР и СП</t>
  </si>
  <si>
    <t>ВСЕГО стоимость оборудования, в том числе</t>
  </si>
  <si>
    <t>стоимость оборудования технологического</t>
  </si>
  <si>
    <t>ПРОЧИЕ ЗАТРАТЫ, УЧТЕННЫЕ ПОКАЗАТЕЛЕМ, в том числе</t>
  </si>
  <si>
    <t xml:space="preserve">  Временные здания и сооружения</t>
  </si>
  <si>
    <t xml:space="preserve">  Зимнее удорожание</t>
  </si>
  <si>
    <t xml:space="preserve">  Пусконаладочные работы</t>
  </si>
  <si>
    <t xml:space="preserve">  Строительный контроль</t>
  </si>
  <si>
    <t xml:space="preserve">   Авторский надзор</t>
  </si>
  <si>
    <t xml:space="preserve">  ПИР (в том числе экспертиза ПД)</t>
  </si>
  <si>
    <t>ИТОГО (СМР + ОБОРУДОВАНИЕ + ПРОЧ. ЗАТР., УЧТЕННЫЕ ПОКАЗАТЕЛЕМ)</t>
  </si>
  <si>
    <t xml:space="preserve">  Непредвиденные расходы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</si>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</sst>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####;[Red]\-\ #,##0.00####"/>
    <numFmt numFmtId="165" formatCode="#,##0.00;[Red]\-\ #,##0.00"/>
  </numFmts>
  <fonts count="8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wrapText="1"/>
    </xf>
    <xf numFmtId="0" fontId="2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/>
    </xf>
    <xf numFmtId="0" fontId="0" fillId="0" borderId="5" xfId="0" applyBorder="1"/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0" fillId="0" borderId="3" xfId="0" applyBorder="1"/>
    <xf numFmtId="0" fontId="2" fillId="0" borderId="3" xfId="0" applyFont="1" applyBorder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4" fontId="4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4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4" fontId="1" fillId="0" borderId="0" xfId="0" applyNumberFormat="1" applyFont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center" vertical="top" wrapText="1"/>
    </xf>
    <xf numFmtId="165" fontId="1" fillId="0" borderId="3" xfId="0" applyNumberFormat="1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164" fontId="2" fillId="0" borderId="3" xfId="0" applyNumberFormat="1" applyFont="1" applyBorder="1" applyAlignment="1">
      <alignment horizontal="center" vertical="top"/>
    </xf>
    <xf numFmtId="165" fontId="2" fillId="0" borderId="3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/>
    </xf>
    <xf numFmtId="165" fontId="5" fillId="0" borderId="3" xfId="0" applyNumberFormat="1" applyFont="1" applyBorder="1" applyAlignment="1">
      <alignment horizontal="right" vertical="top"/>
    </xf>
    <xf numFmtId="165" fontId="0" fillId="0" borderId="0" xfId="0" applyNumberFormat="1"/>
    <xf numFmtId="0" fontId="6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2" fontId="1" fillId="0" borderId="3" xfId="0" applyNumberFormat="1" applyFont="1" applyBorder="1" applyAlignment="1">
      <alignment horizontal="right" vertical="top"/>
    </xf>
    <xf numFmtId="2" fontId="5" fillId="0" borderId="3" xfId="0" applyNumberFormat="1" applyFont="1" applyBorder="1" applyAlignment="1">
      <alignment horizontal="right" vertical="top"/>
    </xf>
    <xf numFmtId="2" fontId="2" fillId="0" borderId="3" xfId="0" applyNumberFormat="1" applyFont="1" applyBorder="1" applyAlignment="1">
      <alignment horizontal="righ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top"/>
    </xf>
    <xf numFmtId="2" fontId="1" fillId="0" borderId="3" xfId="0" applyNumberFormat="1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81">
    <dxf>
      <font>
        <color rgb="FF9C0006"/>
      </font>
      <fill>
        <patternFill>
          <fgColor indexed="64"/>
          <bgColor rgb="FFFFC7CE"/>
        </patternFill>
      </fill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numFmt numFmtId="166" formatCode="#,##0;[Red]\-\ #,##0"/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1265-29C3-4E4D-BF86-70769F044AB5}">
  <sheetPr>
    <pageSetUpPr fitToPage="1"/>
  </sheetPr>
  <dimension ref="A1:E122"/>
  <sheetViews>
    <sheetView tabSelected="1" zoomScaleNormal="100" workbookViewId="0"/>
  </sheetViews>
  <sheetFormatPr defaultRowHeight="12.75" outlineLevelRow="1" x14ac:dyDescent="0.2"/>
  <cols>
    <col min="1" max="1" width="8.7109375" customWidth="1"/>
    <col min="2" max="2" width="12.7109375" customWidth="1"/>
    <col min="3" max="3" width="40.7109375" customWidth="1"/>
    <col min="4" max="5" width="12.7109375" customWidth="1"/>
    <col min="15" max="23" width="0" hidden="1" customWidth="1"/>
  </cols>
  <sheetData>
    <row r="1" spans="1:5" x14ac:dyDescent="0.2">
      <c r="A1" s="1"/>
      <c r="B1" s="1"/>
      <c r="C1" s="1"/>
      <c r="D1" s="1"/>
      <c r="E1" s="1"/>
    </row>
    <row r="2" spans="1:5" x14ac:dyDescent="0.2">
      <c r="A2" s="2" t="s">
        <v>351</v>
      </c>
      <c r="B2" s="2"/>
      <c r="C2" s="2"/>
      <c r="D2" s="2"/>
      <c r="E2" s="2"/>
    </row>
    <row r="3" spans="1:5" x14ac:dyDescent="0.2">
      <c r="A3" s="3"/>
      <c r="B3" s="4"/>
      <c r="C3" s="5"/>
      <c r="D3" s="3"/>
      <c r="E3" s="3"/>
    </row>
    <row r="4" spans="1:5" x14ac:dyDescent="0.2">
      <c r="A4" s="6" t="s">
        <v>352</v>
      </c>
      <c r="B4" s="6"/>
      <c r="C4" s="6"/>
      <c r="D4" s="6"/>
      <c r="E4" s="6"/>
    </row>
    <row r="5" spans="1:5" x14ac:dyDescent="0.2">
      <c r="A5" s="7" t="s">
        <v>353</v>
      </c>
      <c r="B5" s="7"/>
      <c r="C5" s="7"/>
      <c r="D5" s="7"/>
      <c r="E5" s="7"/>
    </row>
    <row r="6" spans="1:5" x14ac:dyDescent="0.2">
      <c r="A6" s="1"/>
      <c r="B6" s="8"/>
      <c r="C6" s="8"/>
      <c r="D6" s="8"/>
      <c r="E6" s="8"/>
    </row>
    <row r="7" spans="1:5" x14ac:dyDescent="0.2">
      <c r="A7" s="9" t="s">
        <v>354</v>
      </c>
      <c r="B7" s="10"/>
      <c r="C7" s="10" t="s">
        <v>352</v>
      </c>
      <c r="D7" s="10"/>
      <c r="E7" s="10"/>
    </row>
    <row r="8" spans="1:5" x14ac:dyDescent="0.2">
      <c r="A8" s="1"/>
      <c r="B8" s="11"/>
      <c r="C8" s="11"/>
      <c r="D8" s="11"/>
      <c r="E8" s="11"/>
    </row>
    <row r="9" spans="1:5" ht="30" customHeight="1" x14ac:dyDescent="0.2">
      <c r="A9" s="12" t="s">
        <v>355</v>
      </c>
      <c r="B9" s="12" t="s">
        <v>356</v>
      </c>
      <c r="C9" s="12" t="s">
        <v>357</v>
      </c>
      <c r="D9" s="12" t="s">
        <v>358</v>
      </c>
      <c r="E9" s="12" t="s">
        <v>359</v>
      </c>
    </row>
    <row r="10" spans="1:5" ht="30" customHeight="1" x14ac:dyDescent="0.2">
      <c r="A10" s="12"/>
      <c r="B10" s="12"/>
      <c r="C10" s="12"/>
      <c r="D10" s="12"/>
      <c r="E10" s="12"/>
    </row>
    <row r="11" spans="1:5" x14ac:dyDescent="0.2">
      <c r="A11" s="13">
        <v>1</v>
      </c>
      <c r="B11" s="13">
        <v>2</v>
      </c>
      <c r="C11" s="13">
        <v>3</v>
      </c>
      <c r="D11" s="13">
        <v>4</v>
      </c>
      <c r="E11" s="13">
        <v>5</v>
      </c>
    </row>
    <row r="12" spans="1:5" x14ac:dyDescent="0.2">
      <c r="A12" s="17"/>
      <c r="B12" s="17"/>
      <c r="C12" s="18" t="s">
        <v>360</v>
      </c>
      <c r="D12" s="18"/>
      <c r="E12" s="18"/>
    </row>
    <row r="13" spans="1:5" x14ac:dyDescent="0.2">
      <c r="A13" s="19">
        <v>1</v>
      </c>
      <c r="B13" s="20" t="s">
        <v>13</v>
      </c>
      <c r="C13" s="21" t="s">
        <v>14</v>
      </c>
      <c r="D13" s="22" t="s">
        <v>15</v>
      </c>
      <c r="E13" s="23">
        <v>1772.8483799999999</v>
      </c>
    </row>
    <row r="14" spans="1:5" x14ac:dyDescent="0.2">
      <c r="A14" s="19">
        <f>IF(ISBLANK(D14), "", COUNTA(D13:D14))</f>
        <v>2</v>
      </c>
      <c r="B14" s="20" t="s">
        <v>16</v>
      </c>
      <c r="C14" s="21" t="s">
        <v>17</v>
      </c>
      <c r="D14" s="22" t="s">
        <v>15</v>
      </c>
      <c r="E14" s="23">
        <v>905.96116199999983</v>
      </c>
    </row>
    <row r="15" spans="1:5" x14ac:dyDescent="0.2">
      <c r="A15" s="19">
        <f>IF(ISBLANK(D15), "", COUNTA(D13:D15))</f>
        <v>3</v>
      </c>
      <c r="B15" s="20" t="s">
        <v>18</v>
      </c>
      <c r="C15" s="21" t="s">
        <v>19</v>
      </c>
      <c r="D15" s="22" t="s">
        <v>15</v>
      </c>
      <c r="E15" s="23">
        <v>574.46100000000001</v>
      </c>
    </row>
    <row r="16" spans="1:5" x14ac:dyDescent="0.2">
      <c r="A16" s="19">
        <f>IF(ISBLANK(D16), "", COUNTA(D13:D16))</f>
        <v>4</v>
      </c>
      <c r="B16" s="20" t="s">
        <v>20</v>
      </c>
      <c r="C16" s="21" t="s">
        <v>21</v>
      </c>
      <c r="D16" s="22" t="s">
        <v>15</v>
      </c>
      <c r="E16" s="23">
        <v>417.94499999999999</v>
      </c>
    </row>
    <row r="17" spans="1:5" x14ac:dyDescent="0.2">
      <c r="A17" s="19">
        <f>IF(ISBLANK(D17), "", COUNTA(D13:D17))</f>
        <v>5</v>
      </c>
      <c r="B17" s="20" t="s">
        <v>22</v>
      </c>
      <c r="C17" s="21" t="s">
        <v>23</v>
      </c>
      <c r="D17" s="22" t="s">
        <v>15</v>
      </c>
      <c r="E17" s="23">
        <v>365.24641200000002</v>
      </c>
    </row>
    <row r="18" spans="1:5" x14ac:dyDescent="0.2">
      <c r="A18" s="19">
        <f>IF(ISBLANK(D18), "", COUNTA(D13:D18))</f>
        <v>6</v>
      </c>
      <c r="B18" s="20" t="s">
        <v>24</v>
      </c>
      <c r="C18" s="21" t="s">
        <v>25</v>
      </c>
      <c r="D18" s="22" t="s">
        <v>15</v>
      </c>
      <c r="E18" s="23">
        <v>271.82114999999999</v>
      </c>
    </row>
    <row r="19" spans="1:5" x14ac:dyDescent="0.2">
      <c r="A19" s="19">
        <f>IF(ISBLANK(D19), "", COUNTA(D13:D19))</f>
        <v>7</v>
      </c>
      <c r="B19" s="20" t="s">
        <v>26</v>
      </c>
      <c r="C19" s="21" t="s">
        <v>27</v>
      </c>
      <c r="D19" s="22" t="s">
        <v>15</v>
      </c>
      <c r="E19" s="23">
        <v>227.10180000000003</v>
      </c>
    </row>
    <row r="20" spans="1:5" x14ac:dyDescent="0.2">
      <c r="A20" s="19">
        <f>IF(ISBLANK(D20), "", COUNTA(D13:D20))</f>
        <v>8</v>
      </c>
      <c r="B20" s="20" t="s">
        <v>28</v>
      </c>
      <c r="C20" s="21" t="s">
        <v>29</v>
      </c>
      <c r="D20" s="22" t="s">
        <v>15</v>
      </c>
      <c r="E20" s="23">
        <v>191.33699999999999</v>
      </c>
    </row>
    <row r="21" spans="1:5" x14ac:dyDescent="0.2">
      <c r="A21" s="19">
        <f>IF(ISBLANK(D21), "", COUNTA(D13:D21))</f>
        <v>9</v>
      </c>
      <c r="B21" s="20" t="s">
        <v>30</v>
      </c>
      <c r="C21" s="21" t="s">
        <v>31</v>
      </c>
      <c r="D21" s="22" t="s">
        <v>15</v>
      </c>
      <c r="E21" s="23">
        <v>111.24</v>
      </c>
    </row>
    <row r="22" spans="1:5" x14ac:dyDescent="0.2">
      <c r="A22" s="19">
        <f>IF(ISBLANK(D22), "", COUNTA(D13:D22))</f>
        <v>10</v>
      </c>
      <c r="B22" s="20" t="s">
        <v>32</v>
      </c>
      <c r="C22" s="21" t="s">
        <v>33</v>
      </c>
      <c r="D22" s="22" t="s">
        <v>15</v>
      </c>
      <c r="E22" s="23">
        <v>88.851839999999996</v>
      </c>
    </row>
    <row r="23" spans="1:5" x14ac:dyDescent="0.2">
      <c r="A23" s="19">
        <f>IF(ISBLANK(D23), "", COUNTA(D13:D23))</f>
        <v>11</v>
      </c>
      <c r="B23" s="20" t="s">
        <v>34</v>
      </c>
      <c r="C23" s="21" t="s">
        <v>35</v>
      </c>
      <c r="D23" s="22" t="s">
        <v>15</v>
      </c>
      <c r="E23" s="23">
        <v>92.4</v>
      </c>
    </row>
    <row r="24" spans="1:5" x14ac:dyDescent="0.2">
      <c r="A24" s="19">
        <f>IF(ISBLANK(D24), "", COUNTA(D13:D24))</f>
        <v>12</v>
      </c>
      <c r="B24" s="20" t="s">
        <v>36</v>
      </c>
      <c r="C24" s="21" t="s">
        <v>37</v>
      </c>
      <c r="D24" s="22" t="s">
        <v>38</v>
      </c>
      <c r="E24" s="23">
        <v>84.752565000000004</v>
      </c>
    </row>
    <row r="25" spans="1:5" x14ac:dyDescent="0.2">
      <c r="A25" s="19">
        <f>IF(ISBLANK(D25), "", COUNTA(D13:D25))</f>
        <v>13</v>
      </c>
      <c r="B25" s="20" t="s">
        <v>39</v>
      </c>
      <c r="C25" s="21" t="s">
        <v>40</v>
      </c>
      <c r="D25" s="22" t="s">
        <v>15</v>
      </c>
      <c r="E25" s="23">
        <v>25.333390000000001</v>
      </c>
    </row>
    <row r="26" spans="1:5" x14ac:dyDescent="0.2">
      <c r="A26" s="19">
        <f>IF(ISBLANK(D26), "", COUNTA(D13:D26))</f>
        <v>14</v>
      </c>
      <c r="B26" s="20" t="s">
        <v>41</v>
      </c>
      <c r="C26" s="21" t="s">
        <v>42</v>
      </c>
      <c r="D26" s="22" t="s">
        <v>38</v>
      </c>
      <c r="E26" s="23">
        <v>9.4064999999999994</v>
      </c>
    </row>
    <row r="27" spans="1:5" x14ac:dyDescent="0.2">
      <c r="A27" s="19">
        <f>IF(ISBLANK(D27), "", COUNTA(D13:D27))</f>
        <v>15</v>
      </c>
      <c r="B27" s="20" t="s">
        <v>43</v>
      </c>
      <c r="C27" s="21" t="s">
        <v>44</v>
      </c>
      <c r="D27" s="22" t="s">
        <v>15</v>
      </c>
      <c r="E27" s="23">
        <v>2.3879069999999998</v>
      </c>
    </row>
    <row r="28" spans="1:5" x14ac:dyDescent="0.2">
      <c r="A28" s="19">
        <f>IF(ISBLANK(D28), "", COUNTA(D13:D28))</f>
        <v>16</v>
      </c>
      <c r="B28" s="20" t="s">
        <v>45</v>
      </c>
      <c r="C28" s="21" t="s">
        <v>46</v>
      </c>
      <c r="D28" s="22" t="s">
        <v>15</v>
      </c>
      <c r="E28" s="23">
        <v>1.9620000000000002</v>
      </c>
    </row>
    <row r="29" spans="1:5" x14ac:dyDescent="0.2">
      <c r="A29" s="19">
        <f>IF(ISBLANK(D29), "", COUNTA(D13:D29))</f>
        <v>17</v>
      </c>
      <c r="B29" s="20">
        <v>2</v>
      </c>
      <c r="C29" s="21" t="s">
        <v>361</v>
      </c>
      <c r="D29" s="22" t="s">
        <v>15</v>
      </c>
      <c r="E29" s="23">
        <f>Source!D202</f>
        <v>597.77329420000001</v>
      </c>
    </row>
    <row r="30" spans="1:5" x14ac:dyDescent="0.2">
      <c r="A30" s="17"/>
      <c r="B30" s="17"/>
      <c r="C30" s="18" t="s">
        <v>362</v>
      </c>
      <c r="D30" s="18"/>
      <c r="E30" s="18"/>
    </row>
    <row r="31" spans="1:5" x14ac:dyDescent="0.2">
      <c r="A31" s="19">
        <f>IF(ISBLANK(D31), "", COUNTA(D13:D31))</f>
        <v>18</v>
      </c>
      <c r="B31" s="20" t="s">
        <v>49</v>
      </c>
      <c r="C31" s="21" t="s">
        <v>50</v>
      </c>
      <c r="D31" s="22" t="s">
        <v>51</v>
      </c>
      <c r="E31" s="23">
        <v>192.50778000000003</v>
      </c>
    </row>
    <row r="32" spans="1:5" ht="25.5" x14ac:dyDescent="0.2">
      <c r="A32" s="19">
        <f>IF(ISBLANK(D32), "", COUNTA(D13:D32))</f>
        <v>19</v>
      </c>
      <c r="B32" s="20" t="s">
        <v>54</v>
      </c>
      <c r="C32" s="21" t="s">
        <v>55</v>
      </c>
      <c r="D32" s="22" t="s">
        <v>51</v>
      </c>
      <c r="E32" s="23">
        <v>70.832915999999997</v>
      </c>
    </row>
    <row r="33" spans="1:5" x14ac:dyDescent="0.2">
      <c r="A33" s="19">
        <f>IF(ISBLANK(D33), "", COUNTA(D13:D33))</f>
        <v>20</v>
      </c>
      <c r="B33" s="20" t="s">
        <v>58</v>
      </c>
      <c r="C33" s="21" t="s">
        <v>59</v>
      </c>
      <c r="D33" s="22" t="s">
        <v>51</v>
      </c>
      <c r="E33" s="23">
        <v>29.388480000000001</v>
      </c>
    </row>
    <row r="34" spans="1:5" x14ac:dyDescent="0.2">
      <c r="A34" s="19">
        <f>IF(ISBLANK(D34), "", COUNTA(D13:D34))</f>
        <v>21</v>
      </c>
      <c r="B34" s="20" t="s">
        <v>60</v>
      </c>
      <c r="C34" s="21" t="s">
        <v>61</v>
      </c>
      <c r="D34" s="22" t="s">
        <v>51</v>
      </c>
      <c r="E34" s="23">
        <v>23.076636000000001</v>
      </c>
    </row>
    <row r="35" spans="1:5" x14ac:dyDescent="0.2">
      <c r="A35" s="19">
        <f>IF(ISBLANK(D35), "", COUNTA(D13:D35))</f>
        <v>22</v>
      </c>
      <c r="B35" s="20" t="s">
        <v>62</v>
      </c>
      <c r="C35" s="21" t="s">
        <v>63</v>
      </c>
      <c r="D35" s="22" t="s">
        <v>51</v>
      </c>
      <c r="E35" s="23">
        <v>19.937411999999998</v>
      </c>
    </row>
    <row r="36" spans="1:5" ht="51" x14ac:dyDescent="0.2">
      <c r="A36" s="19">
        <f>IF(ISBLANK(D36), "", COUNTA(D13:D36))</f>
        <v>23</v>
      </c>
      <c r="B36" s="20" t="s">
        <v>66</v>
      </c>
      <c r="C36" s="21" t="s">
        <v>67</v>
      </c>
      <c r="D36" s="22" t="s">
        <v>51</v>
      </c>
      <c r="E36" s="23">
        <v>34.419000000000004</v>
      </c>
    </row>
    <row r="37" spans="1:5" ht="51" x14ac:dyDescent="0.2">
      <c r="A37" s="19">
        <f>IF(ISBLANK(D37), "", COUNTA(D13:D37))</f>
        <v>24</v>
      </c>
      <c r="B37" s="20" t="s">
        <v>68</v>
      </c>
      <c r="C37" s="21" t="s">
        <v>69</v>
      </c>
      <c r="D37" s="22" t="s">
        <v>51</v>
      </c>
      <c r="E37" s="23">
        <v>1.3809702000000001</v>
      </c>
    </row>
    <row r="38" spans="1:5" ht="51" x14ac:dyDescent="0.2">
      <c r="A38" s="19">
        <f>IF(ISBLANK(D38), "", COUNTA(D13:D38))</f>
        <v>25</v>
      </c>
      <c r="B38" s="20" t="s">
        <v>72</v>
      </c>
      <c r="C38" s="21" t="s">
        <v>73</v>
      </c>
      <c r="D38" s="22" t="s">
        <v>51</v>
      </c>
      <c r="E38" s="23">
        <v>115.54752000000001</v>
      </c>
    </row>
    <row r="39" spans="1:5" ht="25.5" x14ac:dyDescent="0.2">
      <c r="A39" s="19">
        <f>IF(ISBLANK(D39), "", COUNTA(D13:D39))</f>
        <v>26</v>
      </c>
      <c r="B39" s="20" t="s">
        <v>76</v>
      </c>
      <c r="C39" s="21" t="s">
        <v>77</v>
      </c>
      <c r="D39" s="22" t="s">
        <v>51</v>
      </c>
      <c r="E39" s="23">
        <v>33.183999999999997</v>
      </c>
    </row>
    <row r="40" spans="1:5" ht="25.5" x14ac:dyDescent="0.2">
      <c r="A40" s="19">
        <f>IF(ISBLANK(D40), "", COUNTA(D13:D40))</f>
        <v>27</v>
      </c>
      <c r="B40" s="20" t="s">
        <v>80</v>
      </c>
      <c r="C40" s="21" t="s">
        <v>81</v>
      </c>
      <c r="D40" s="22" t="s">
        <v>51</v>
      </c>
      <c r="E40" s="23">
        <v>19.101876600000001</v>
      </c>
    </row>
    <row r="41" spans="1:5" x14ac:dyDescent="0.2">
      <c r="A41" s="19">
        <f>IF(ISBLANK(D41), "", COUNTA(D13:D41))</f>
        <v>28</v>
      </c>
      <c r="B41" s="20" t="s">
        <v>84</v>
      </c>
      <c r="C41" s="21" t="s">
        <v>85</v>
      </c>
      <c r="D41" s="22" t="s">
        <v>51</v>
      </c>
      <c r="E41" s="23">
        <v>39.819800999999991</v>
      </c>
    </row>
    <row r="42" spans="1:5" ht="38.25" x14ac:dyDescent="0.2">
      <c r="A42" s="19">
        <f>IF(ISBLANK(D42), "", COUNTA(D13:D42))</f>
        <v>29</v>
      </c>
      <c r="B42" s="20" t="s">
        <v>88</v>
      </c>
      <c r="C42" s="21" t="s">
        <v>89</v>
      </c>
      <c r="D42" s="22" t="s">
        <v>51</v>
      </c>
      <c r="E42" s="23">
        <v>7.3051999999999992</v>
      </c>
    </row>
    <row r="43" spans="1:5" ht="25.5" x14ac:dyDescent="0.2">
      <c r="A43" s="19">
        <f>IF(ISBLANK(D43), "", COUNTA(D13:D43))</f>
        <v>30</v>
      </c>
      <c r="B43" s="20" t="s">
        <v>92</v>
      </c>
      <c r="C43" s="21" t="s">
        <v>93</v>
      </c>
      <c r="D43" s="22" t="s">
        <v>51</v>
      </c>
      <c r="E43" s="23">
        <v>7.4637023999999998</v>
      </c>
    </row>
    <row r="44" spans="1:5" ht="38.25" x14ac:dyDescent="0.2">
      <c r="A44" s="19">
        <f>IF(ISBLANK(D44), "", COUNTA(D13:D44))</f>
        <v>31</v>
      </c>
      <c r="B44" s="20" t="s">
        <v>96</v>
      </c>
      <c r="C44" s="21" t="s">
        <v>97</v>
      </c>
      <c r="D44" s="22" t="s">
        <v>51</v>
      </c>
      <c r="E44" s="23">
        <v>90.192600000000027</v>
      </c>
    </row>
    <row r="45" spans="1:5" ht="25.5" outlineLevel="1" x14ac:dyDescent="0.2">
      <c r="A45" s="19">
        <f>IF(ISBLANK(D45), "", COUNTA(D13:D45))</f>
        <v>32</v>
      </c>
      <c r="B45" s="20" t="s">
        <v>100</v>
      </c>
      <c r="C45" s="21" t="s">
        <v>101</v>
      </c>
      <c r="D45" s="22" t="s">
        <v>51</v>
      </c>
      <c r="E45" s="23">
        <v>196.68</v>
      </c>
    </row>
    <row r="46" spans="1:5" ht="25.5" outlineLevel="1" x14ac:dyDescent="0.2">
      <c r="A46" s="19">
        <f>IF(ISBLANK(D46), "", COUNTA(D13:D46))</f>
        <v>33</v>
      </c>
      <c r="B46" s="20" t="s">
        <v>102</v>
      </c>
      <c r="C46" s="21" t="s">
        <v>103</v>
      </c>
      <c r="D46" s="22" t="s">
        <v>51</v>
      </c>
      <c r="E46" s="23">
        <v>350.65800000000002</v>
      </c>
    </row>
    <row r="47" spans="1:5" ht="25.5" outlineLevel="1" x14ac:dyDescent="0.2">
      <c r="A47" s="19">
        <f>IF(ISBLANK(D47), "", COUNTA(D13:D47))</f>
        <v>34</v>
      </c>
      <c r="B47" s="20" t="s">
        <v>106</v>
      </c>
      <c r="C47" s="21" t="s">
        <v>107</v>
      </c>
      <c r="D47" s="22" t="s">
        <v>51</v>
      </c>
      <c r="E47" s="23">
        <v>3.8080000000000003</v>
      </c>
    </row>
    <row r="48" spans="1:5" ht="25.5" outlineLevel="1" x14ac:dyDescent="0.2">
      <c r="A48" s="19">
        <f>IF(ISBLANK(D48), "", COUNTA(D13:D48))</f>
        <v>35</v>
      </c>
      <c r="B48" s="20" t="s">
        <v>110</v>
      </c>
      <c r="C48" s="21" t="s">
        <v>111</v>
      </c>
      <c r="D48" s="22" t="s">
        <v>51</v>
      </c>
      <c r="E48" s="23">
        <v>104.25205920000001</v>
      </c>
    </row>
    <row r="49" spans="1:5" outlineLevel="1" x14ac:dyDescent="0.2">
      <c r="A49" s="19">
        <f>IF(ISBLANK(D49), "", COUNTA(D13:D49))</f>
        <v>36</v>
      </c>
      <c r="B49" s="20" t="s">
        <v>112</v>
      </c>
      <c r="C49" s="21" t="s">
        <v>113</v>
      </c>
      <c r="D49" s="22" t="s">
        <v>51</v>
      </c>
      <c r="E49" s="23">
        <v>4.25</v>
      </c>
    </row>
    <row r="50" spans="1:5" outlineLevel="1" x14ac:dyDescent="0.2">
      <c r="A50" s="19">
        <f>IF(ISBLANK(D50), "", COUNTA(D13:D50))</f>
        <v>37</v>
      </c>
      <c r="B50" s="20" t="s">
        <v>116</v>
      </c>
      <c r="C50" s="21" t="s">
        <v>117</v>
      </c>
      <c r="D50" s="22" t="s">
        <v>51</v>
      </c>
      <c r="E50" s="23">
        <v>79.630555200000003</v>
      </c>
    </row>
    <row r="51" spans="1:5" outlineLevel="1" x14ac:dyDescent="0.2">
      <c r="A51" s="19">
        <f>IF(ISBLANK(D51), "", COUNTA(D13:D51))</f>
        <v>38</v>
      </c>
      <c r="B51" s="20" t="s">
        <v>118</v>
      </c>
      <c r="C51" s="21" t="s">
        <v>119</v>
      </c>
      <c r="D51" s="22" t="s">
        <v>51</v>
      </c>
      <c r="E51" s="23">
        <v>30.284279999999999</v>
      </c>
    </row>
    <row r="52" spans="1:5" ht="25.5" outlineLevel="1" x14ac:dyDescent="0.2">
      <c r="A52" s="19">
        <f>IF(ISBLANK(D52), "", COUNTA(D13:D52))</f>
        <v>39</v>
      </c>
      <c r="B52" s="20" t="s">
        <v>122</v>
      </c>
      <c r="C52" s="21" t="s">
        <v>123</v>
      </c>
      <c r="D52" s="22" t="s">
        <v>51</v>
      </c>
      <c r="E52" s="23">
        <v>3.8080000000000003</v>
      </c>
    </row>
    <row r="53" spans="1:5" ht="25.5" outlineLevel="1" x14ac:dyDescent="0.2">
      <c r="A53" s="19">
        <f>IF(ISBLANK(D53), "", COUNTA(D13:D53))</f>
        <v>40</v>
      </c>
      <c r="B53" s="20" t="s">
        <v>126</v>
      </c>
      <c r="C53" s="21" t="s">
        <v>127</v>
      </c>
      <c r="D53" s="22" t="s">
        <v>51</v>
      </c>
      <c r="E53" s="23">
        <v>56.1</v>
      </c>
    </row>
    <row r="54" spans="1:5" ht="25.5" outlineLevel="1" x14ac:dyDescent="0.2">
      <c r="A54" s="19">
        <f>IF(ISBLANK(D54), "", COUNTA(D13:D54))</f>
        <v>41</v>
      </c>
      <c r="B54" s="20" t="s">
        <v>130</v>
      </c>
      <c r="C54" s="21" t="s">
        <v>131</v>
      </c>
      <c r="D54" s="22" t="s">
        <v>51</v>
      </c>
      <c r="E54" s="23">
        <v>5.7149999999999999</v>
      </c>
    </row>
    <row r="55" spans="1:5" ht="25.5" outlineLevel="1" x14ac:dyDescent="0.2">
      <c r="A55" s="19">
        <f>IF(ISBLANK(D55), "", COUNTA(D13:D55))</f>
        <v>42</v>
      </c>
      <c r="B55" s="20" t="s">
        <v>132</v>
      </c>
      <c r="C55" s="21" t="s">
        <v>133</v>
      </c>
      <c r="D55" s="22" t="s">
        <v>51</v>
      </c>
      <c r="E55" s="23">
        <v>1.3491E-2</v>
      </c>
    </row>
    <row r="56" spans="1:5" ht="25.5" outlineLevel="1" x14ac:dyDescent="0.2">
      <c r="A56" s="19">
        <f>IF(ISBLANK(D56), "", COUNTA(D13:D56))</f>
        <v>43</v>
      </c>
      <c r="B56" s="20" t="s">
        <v>136</v>
      </c>
      <c r="C56" s="21" t="s">
        <v>137</v>
      </c>
      <c r="D56" s="22" t="s">
        <v>51</v>
      </c>
      <c r="E56" s="23">
        <v>2.2644000000000002</v>
      </c>
    </row>
    <row r="57" spans="1:5" ht="38.25" outlineLevel="1" x14ac:dyDescent="0.2">
      <c r="A57" s="19">
        <f>IF(ISBLANK(D57), "", COUNTA(D13:D57))</f>
        <v>44</v>
      </c>
      <c r="B57" s="20" t="s">
        <v>140</v>
      </c>
      <c r="C57" s="21" t="s">
        <v>141</v>
      </c>
      <c r="D57" s="22" t="s">
        <v>51</v>
      </c>
      <c r="E57" s="23">
        <v>1.088274</v>
      </c>
    </row>
    <row r="58" spans="1:5" x14ac:dyDescent="0.2">
      <c r="A58" s="17"/>
      <c r="B58" s="17"/>
      <c r="C58" s="18" t="s">
        <v>363</v>
      </c>
      <c r="D58" s="18"/>
      <c r="E58" s="18"/>
    </row>
    <row r="59" spans="1:5" ht="25.5" x14ac:dyDescent="0.2">
      <c r="A59" s="19">
        <f>IF(ISBLANK(D59), "", COUNTA(D13:D59))</f>
        <v>45</v>
      </c>
      <c r="B59" s="20" t="s">
        <v>144</v>
      </c>
      <c r="C59" s="21" t="s">
        <v>145</v>
      </c>
      <c r="D59" s="22" t="s">
        <v>146</v>
      </c>
      <c r="E59" s="23">
        <v>553.74750000000006</v>
      </c>
    </row>
    <row r="60" spans="1:5" ht="25.5" x14ac:dyDescent="0.2">
      <c r="A60" s="19">
        <f>IF(ISBLANK(D60), "", COUNTA(D13:D60))</f>
        <v>46</v>
      </c>
      <c r="B60" s="20" t="s">
        <v>147</v>
      </c>
      <c r="C60" s="21" t="s">
        <v>148</v>
      </c>
      <c r="D60" s="22" t="s">
        <v>146</v>
      </c>
      <c r="E60" s="23">
        <v>254.63</v>
      </c>
    </row>
    <row r="61" spans="1:5" ht="25.5" x14ac:dyDescent="0.2">
      <c r="A61" s="19">
        <f>IF(ISBLANK(D61), "", COUNTA(D13:D61))</f>
        <v>47</v>
      </c>
      <c r="B61" s="20" t="s">
        <v>149</v>
      </c>
      <c r="C61" s="21" t="s">
        <v>150</v>
      </c>
      <c r="D61" s="22" t="s">
        <v>146</v>
      </c>
      <c r="E61" s="23">
        <v>31.363499999999998</v>
      </c>
    </row>
    <row r="62" spans="1:5" ht="25.5" x14ac:dyDescent="0.2">
      <c r="A62" s="19">
        <f>IF(ISBLANK(D62), "", COUNTA(D13:D62))</f>
        <v>48</v>
      </c>
      <c r="B62" s="20" t="s">
        <v>153</v>
      </c>
      <c r="C62" s="21" t="s">
        <v>154</v>
      </c>
      <c r="D62" s="22" t="s">
        <v>146</v>
      </c>
      <c r="E62" s="23">
        <v>3706.96</v>
      </c>
    </row>
    <row r="63" spans="1:5" ht="38.25" x14ac:dyDescent="0.2">
      <c r="A63" s="19">
        <f>IF(ISBLANK(D63), "", COUNTA(D13:D63))</f>
        <v>49</v>
      </c>
      <c r="B63" s="20" t="s">
        <v>157</v>
      </c>
      <c r="C63" s="21" t="s">
        <v>158</v>
      </c>
      <c r="D63" s="22" t="s">
        <v>159</v>
      </c>
      <c r="E63" s="23">
        <v>30.9714499</v>
      </c>
    </row>
    <row r="64" spans="1:5" ht="38.25" x14ac:dyDescent="0.2">
      <c r="A64" s="19">
        <f>IF(ISBLANK(D64), "", COUNTA(D13:D64))</f>
        <v>50</v>
      </c>
      <c r="B64" s="20" t="s">
        <v>160</v>
      </c>
      <c r="C64" s="21" t="s">
        <v>161</v>
      </c>
      <c r="D64" s="22" t="s">
        <v>159</v>
      </c>
      <c r="E64" s="23">
        <v>12.3492999</v>
      </c>
    </row>
    <row r="65" spans="1:5" ht="38.25" x14ac:dyDescent="0.2">
      <c r="A65" s="19">
        <f>IF(ISBLANK(D65), "", COUNTA(D13:D65))</f>
        <v>51</v>
      </c>
      <c r="B65" s="20" t="s">
        <v>162</v>
      </c>
      <c r="C65" s="21" t="s">
        <v>163</v>
      </c>
      <c r="D65" s="22" t="s">
        <v>159</v>
      </c>
      <c r="E65" s="23">
        <v>0.35709999999999997</v>
      </c>
    </row>
    <row r="66" spans="1:5" ht="25.5" x14ac:dyDescent="0.2">
      <c r="A66" s="19">
        <f>IF(ISBLANK(D66), "", COUNTA(D13:D66))</f>
        <v>52</v>
      </c>
      <c r="B66" s="20" t="s">
        <v>164</v>
      </c>
      <c r="C66" s="21" t="s">
        <v>165</v>
      </c>
      <c r="D66" s="22" t="s">
        <v>159</v>
      </c>
      <c r="E66" s="23">
        <v>0.33506000000000002</v>
      </c>
    </row>
    <row r="67" spans="1:5" ht="38.25" x14ac:dyDescent="0.2">
      <c r="A67" s="19">
        <f>IF(ISBLANK(D67), "", COUNTA(D13:D67))</f>
        <v>53</v>
      </c>
      <c r="B67" s="20" t="s">
        <v>166</v>
      </c>
      <c r="C67" s="21" t="s">
        <v>167</v>
      </c>
      <c r="D67" s="22" t="s">
        <v>159</v>
      </c>
      <c r="E67" s="23">
        <v>1.9199999999999998E-2</v>
      </c>
    </row>
    <row r="68" spans="1:5" ht="25.5" x14ac:dyDescent="0.2">
      <c r="A68" s="19">
        <f>IF(ISBLANK(D68), "", COUNTA(D13:D68))</f>
        <v>54</v>
      </c>
      <c r="B68" s="20" t="s">
        <v>170</v>
      </c>
      <c r="C68" s="21" t="s">
        <v>171</v>
      </c>
      <c r="D68" s="22" t="s">
        <v>146</v>
      </c>
      <c r="E68" s="23">
        <v>54.4</v>
      </c>
    </row>
    <row r="69" spans="1:5" ht="38.25" x14ac:dyDescent="0.2">
      <c r="A69" s="19">
        <f>IF(ISBLANK(D69), "", COUNTA(D13:D69))</f>
        <v>55</v>
      </c>
      <c r="B69" s="20" t="s">
        <v>174</v>
      </c>
      <c r="C69" s="21" t="s">
        <v>175</v>
      </c>
      <c r="D69" s="22" t="s">
        <v>146</v>
      </c>
      <c r="E69" s="23">
        <v>565.6</v>
      </c>
    </row>
    <row r="70" spans="1:5" ht="25.5" x14ac:dyDescent="0.2">
      <c r="A70" s="19">
        <f>IF(ISBLANK(D70), "", COUNTA(D13:D70))</f>
        <v>56</v>
      </c>
      <c r="B70" s="20" t="s">
        <v>176</v>
      </c>
      <c r="C70" s="21" t="s">
        <v>177</v>
      </c>
      <c r="D70" s="22" t="s">
        <v>146</v>
      </c>
      <c r="E70" s="23">
        <v>0.33396000000000003</v>
      </c>
    </row>
    <row r="71" spans="1:5" x14ac:dyDescent="0.2">
      <c r="A71" s="19">
        <f>IF(ISBLANK(D71), "", COUNTA(D13:D71))</f>
        <v>57</v>
      </c>
      <c r="B71" s="20" t="s">
        <v>180</v>
      </c>
      <c r="C71" s="21" t="s">
        <v>181</v>
      </c>
      <c r="D71" s="22" t="s">
        <v>182</v>
      </c>
      <c r="E71" s="23">
        <v>5600.1</v>
      </c>
    </row>
    <row r="72" spans="1:5" x14ac:dyDescent="0.2">
      <c r="A72" s="19">
        <f>IF(ISBLANK(D72), "", COUNTA(D13:D72))</f>
        <v>58</v>
      </c>
      <c r="B72" s="20" t="s">
        <v>185</v>
      </c>
      <c r="C72" s="21" t="s">
        <v>186</v>
      </c>
      <c r="D72" s="22" t="s">
        <v>187</v>
      </c>
      <c r="E72" s="23">
        <v>838.67399999999998</v>
      </c>
    </row>
    <row r="73" spans="1:5" ht="63.75" outlineLevel="1" x14ac:dyDescent="0.2">
      <c r="A73" s="19">
        <f>IF(ISBLANK(D73), "", COUNTA(D13:D73))</f>
        <v>59</v>
      </c>
      <c r="B73" s="20" t="s">
        <v>190</v>
      </c>
      <c r="C73" s="21" t="s">
        <v>191</v>
      </c>
      <c r="D73" s="22" t="s">
        <v>159</v>
      </c>
      <c r="E73" s="23">
        <v>1.6067800000000001</v>
      </c>
    </row>
    <row r="74" spans="1:5" ht="51" outlineLevel="1" x14ac:dyDescent="0.2">
      <c r="A74" s="19">
        <f>IF(ISBLANK(D74), "", COUNTA(D13:D74))</f>
        <v>60</v>
      </c>
      <c r="B74" s="20" t="s">
        <v>194</v>
      </c>
      <c r="C74" s="21" t="s">
        <v>195</v>
      </c>
      <c r="D74" s="22" t="s">
        <v>187</v>
      </c>
      <c r="E74" s="23">
        <v>712.74</v>
      </c>
    </row>
    <row r="75" spans="1:5" ht="38.25" outlineLevel="1" x14ac:dyDescent="0.2">
      <c r="A75" s="19">
        <f>IF(ISBLANK(D75), "", COUNTA(D13:D75))</f>
        <v>61</v>
      </c>
      <c r="B75" s="20" t="s">
        <v>198</v>
      </c>
      <c r="C75" s="21" t="s">
        <v>199</v>
      </c>
      <c r="D75" s="22" t="s">
        <v>146</v>
      </c>
      <c r="E75" s="23">
        <v>5.0983230000000006</v>
      </c>
    </row>
    <row r="76" spans="1:5" ht="38.25" outlineLevel="1" x14ac:dyDescent="0.2">
      <c r="A76" s="19">
        <f>IF(ISBLANK(D76), "", COUNTA(D13:D76))</f>
        <v>62</v>
      </c>
      <c r="B76" s="20" t="s">
        <v>200</v>
      </c>
      <c r="C76" s="21" t="s">
        <v>201</v>
      </c>
      <c r="D76" s="22" t="s">
        <v>146</v>
      </c>
      <c r="E76" s="23">
        <v>4.0460000000000003</v>
      </c>
    </row>
    <row r="77" spans="1:5" ht="38.25" outlineLevel="1" x14ac:dyDescent="0.2">
      <c r="A77" s="19">
        <f>IF(ISBLANK(D77), "", COUNTA(D13:D77))</f>
        <v>63</v>
      </c>
      <c r="B77" s="20" t="s">
        <v>202</v>
      </c>
      <c r="C77" s="21" t="s">
        <v>203</v>
      </c>
      <c r="D77" s="22" t="s">
        <v>146</v>
      </c>
      <c r="E77" s="23">
        <v>1.8626620000000003</v>
      </c>
    </row>
    <row r="78" spans="1:5" ht="38.25" outlineLevel="1" x14ac:dyDescent="0.2">
      <c r="A78" s="19">
        <f>IF(ISBLANK(D78), "", COUNTA(D13:D78))</f>
        <v>64</v>
      </c>
      <c r="B78" s="20" t="s">
        <v>204</v>
      </c>
      <c r="C78" s="21" t="s">
        <v>205</v>
      </c>
      <c r="D78" s="22" t="s">
        <v>146</v>
      </c>
      <c r="E78" s="23">
        <v>0.43327599999999999</v>
      </c>
    </row>
    <row r="79" spans="1:5" ht="38.25" outlineLevel="1" x14ac:dyDescent="0.2">
      <c r="A79" s="19">
        <f>IF(ISBLANK(D79), "", COUNTA(D13:D79))</f>
        <v>65</v>
      </c>
      <c r="B79" s="20" t="s">
        <v>208</v>
      </c>
      <c r="C79" s="21" t="s">
        <v>209</v>
      </c>
      <c r="D79" s="22" t="s">
        <v>187</v>
      </c>
      <c r="E79" s="23">
        <v>547.20000000000005</v>
      </c>
    </row>
    <row r="80" spans="1:5" outlineLevel="1" x14ac:dyDescent="0.2">
      <c r="A80" s="19">
        <f>IF(ISBLANK(D80), "", COUNTA(D13:D80))</f>
        <v>66</v>
      </c>
      <c r="B80" s="20" t="s">
        <v>210</v>
      </c>
      <c r="C80" s="21" t="s">
        <v>211</v>
      </c>
      <c r="D80" s="22" t="s">
        <v>187</v>
      </c>
      <c r="E80" s="23">
        <v>76.680000000000007</v>
      </c>
    </row>
    <row r="81" spans="1:5" ht="51" outlineLevel="1" x14ac:dyDescent="0.2">
      <c r="A81" s="19">
        <f>IF(ISBLANK(D81), "", COUNTA(D13:D81))</f>
        <v>67</v>
      </c>
      <c r="B81" s="20" t="s">
        <v>214</v>
      </c>
      <c r="C81" s="21" t="s">
        <v>215</v>
      </c>
      <c r="D81" s="22" t="s">
        <v>216</v>
      </c>
      <c r="E81" s="23">
        <v>78.27</v>
      </c>
    </row>
    <row r="82" spans="1:5" ht="76.5" outlineLevel="1" x14ac:dyDescent="0.2">
      <c r="A82" s="19">
        <f>IF(ISBLANK(D82), "", COUNTA(D13:D82))</f>
        <v>68</v>
      </c>
      <c r="B82" s="20" t="s">
        <v>219</v>
      </c>
      <c r="C82" s="21" t="s">
        <v>220</v>
      </c>
      <c r="D82" s="22" t="s">
        <v>187</v>
      </c>
      <c r="E82" s="23">
        <v>349.59999999999997</v>
      </c>
    </row>
    <row r="83" spans="1:5" ht="25.5" outlineLevel="1" x14ac:dyDescent="0.2">
      <c r="A83" s="19">
        <f>IF(ISBLANK(D83), "", COUNTA(D13:D83))</f>
        <v>69</v>
      </c>
      <c r="B83" s="20" t="s">
        <v>223</v>
      </c>
      <c r="C83" s="21" t="s">
        <v>224</v>
      </c>
      <c r="D83" s="22" t="s">
        <v>146</v>
      </c>
      <c r="E83" s="23">
        <v>12.954000000000001</v>
      </c>
    </row>
    <row r="84" spans="1:5" ht="25.5" outlineLevel="1" x14ac:dyDescent="0.2">
      <c r="A84" s="19">
        <f>IF(ISBLANK(D84), "", COUNTA(D13:D84))</f>
        <v>70</v>
      </c>
      <c r="B84" s="20" t="s">
        <v>227</v>
      </c>
      <c r="C84" s="21" t="s">
        <v>228</v>
      </c>
      <c r="D84" s="22" t="s">
        <v>159</v>
      </c>
      <c r="E84" s="23">
        <v>1.1293402000000001</v>
      </c>
    </row>
    <row r="85" spans="1:5" ht="51" outlineLevel="1" x14ac:dyDescent="0.2">
      <c r="A85" s="19">
        <f>IF(ISBLANK(D85), "", COUNTA(D13:D85))</f>
        <v>71</v>
      </c>
      <c r="B85" s="20" t="s">
        <v>231</v>
      </c>
      <c r="C85" s="21" t="s">
        <v>232</v>
      </c>
      <c r="D85" s="22" t="s">
        <v>159</v>
      </c>
      <c r="E85" s="23">
        <v>0.77590000000000003</v>
      </c>
    </row>
    <row r="86" spans="1:5" ht="51" outlineLevel="1" x14ac:dyDescent="0.2">
      <c r="A86" s="19">
        <f>IF(ISBLANK(D86), "", COUNTA(D13:D86))</f>
        <v>72</v>
      </c>
      <c r="B86" s="20" t="s">
        <v>235</v>
      </c>
      <c r="C86" s="21" t="s">
        <v>236</v>
      </c>
      <c r="D86" s="22" t="s">
        <v>237</v>
      </c>
      <c r="E86" s="23">
        <v>2</v>
      </c>
    </row>
    <row r="87" spans="1:5" outlineLevel="1" x14ac:dyDescent="0.2">
      <c r="A87" s="19">
        <f>IF(ISBLANK(D87), "", COUNTA(D13:D87))</f>
        <v>73</v>
      </c>
      <c r="B87" s="20" t="s">
        <v>240</v>
      </c>
      <c r="C87" s="21" t="s">
        <v>241</v>
      </c>
      <c r="D87" s="22" t="s">
        <v>159</v>
      </c>
      <c r="E87" s="23">
        <v>0.65265600000000001</v>
      </c>
    </row>
    <row r="88" spans="1:5" ht="89.25" outlineLevel="1" x14ac:dyDescent="0.2">
      <c r="A88" s="19">
        <f>IF(ISBLANK(D88), "", COUNTA(D13:D88))</f>
        <v>74</v>
      </c>
      <c r="B88" s="20" t="s">
        <v>244</v>
      </c>
      <c r="C88" s="21" t="s">
        <v>245</v>
      </c>
      <c r="D88" s="22" t="s">
        <v>187</v>
      </c>
      <c r="E88" s="23">
        <v>417.36</v>
      </c>
    </row>
    <row r="89" spans="1:5" outlineLevel="1" x14ac:dyDescent="0.2">
      <c r="A89" s="19">
        <f>IF(ISBLANK(D89), "", COUNTA(D13:D89))</f>
        <v>75</v>
      </c>
      <c r="B89" s="20" t="s">
        <v>248</v>
      </c>
      <c r="C89" s="21" t="s">
        <v>249</v>
      </c>
      <c r="D89" s="22" t="s">
        <v>182</v>
      </c>
      <c r="E89" s="23">
        <v>104.03999999999999</v>
      </c>
    </row>
    <row r="90" spans="1:5" ht="25.5" outlineLevel="1" x14ac:dyDescent="0.2">
      <c r="A90" s="19">
        <f>IF(ISBLANK(D90), "", COUNTA(D13:D90))</f>
        <v>76</v>
      </c>
      <c r="B90" s="20" t="s">
        <v>252</v>
      </c>
      <c r="C90" s="21" t="s">
        <v>253</v>
      </c>
      <c r="D90" s="22" t="s">
        <v>146</v>
      </c>
      <c r="E90" s="23">
        <v>3.7514400000000001</v>
      </c>
    </row>
    <row r="91" spans="1:5" ht="38.25" outlineLevel="1" x14ac:dyDescent="0.2">
      <c r="A91" s="19">
        <f>IF(ISBLANK(D91), "", COUNTA(D13:D91))</f>
        <v>77</v>
      </c>
      <c r="B91" s="20" t="s">
        <v>256</v>
      </c>
      <c r="C91" s="21" t="s">
        <v>257</v>
      </c>
      <c r="D91" s="22" t="s">
        <v>187</v>
      </c>
      <c r="E91" s="23">
        <v>126.47999999999999</v>
      </c>
    </row>
    <row r="92" spans="1:5" ht="38.25" outlineLevel="1" x14ac:dyDescent="0.2">
      <c r="A92" s="19">
        <f>IF(ISBLANK(D92), "", COUNTA(D13:D92))</f>
        <v>78</v>
      </c>
      <c r="B92" s="20" t="s">
        <v>258</v>
      </c>
      <c r="C92" s="21" t="s">
        <v>259</v>
      </c>
      <c r="D92" s="22" t="s">
        <v>159</v>
      </c>
      <c r="E92" s="23">
        <v>1.0348800000000002E-2</v>
      </c>
    </row>
    <row r="93" spans="1:5" outlineLevel="1" x14ac:dyDescent="0.2">
      <c r="A93" s="19">
        <f>IF(ISBLANK(D93), "", COUNTA(D13:D93))</f>
        <v>79</v>
      </c>
      <c r="B93" s="20" t="s">
        <v>262</v>
      </c>
      <c r="C93" s="21" t="s">
        <v>263</v>
      </c>
      <c r="D93" s="22" t="s">
        <v>159</v>
      </c>
      <c r="E93" s="23">
        <v>0.17563950000000003</v>
      </c>
    </row>
    <row r="94" spans="1:5" outlineLevel="1" x14ac:dyDescent="0.2">
      <c r="A94" s="19">
        <f>IF(ISBLANK(D94), "", COUNTA(D13:D94))</f>
        <v>80</v>
      </c>
      <c r="B94" s="20" t="s">
        <v>266</v>
      </c>
      <c r="C94" s="21" t="s">
        <v>267</v>
      </c>
      <c r="D94" s="22" t="s">
        <v>159</v>
      </c>
      <c r="E94" s="23">
        <v>0.20878559999999996</v>
      </c>
    </row>
    <row r="95" spans="1:5" outlineLevel="1" x14ac:dyDescent="0.2">
      <c r="A95" s="19">
        <f>IF(ISBLANK(D95), "", COUNTA(D13:D95))</f>
        <v>81</v>
      </c>
      <c r="B95" s="20" t="s">
        <v>270</v>
      </c>
      <c r="C95" s="21" t="s">
        <v>271</v>
      </c>
      <c r="D95" s="22" t="s">
        <v>182</v>
      </c>
      <c r="E95" s="23">
        <v>785.71379999999999</v>
      </c>
    </row>
    <row r="96" spans="1:5" ht="25.5" outlineLevel="1" x14ac:dyDescent="0.2">
      <c r="A96" s="19">
        <f>IF(ISBLANK(D96), "", COUNTA(D13:D96))</f>
        <v>82</v>
      </c>
      <c r="B96" s="20" t="s">
        <v>274</v>
      </c>
      <c r="C96" s="21" t="s">
        <v>275</v>
      </c>
      <c r="D96" s="22" t="s">
        <v>159</v>
      </c>
      <c r="E96" s="23">
        <v>0.15992510000000001</v>
      </c>
    </row>
    <row r="97" spans="1:5" ht="25.5" outlineLevel="1" x14ac:dyDescent="0.2">
      <c r="A97" s="19">
        <f>IF(ISBLANK(D97), "", COUNTA(D13:D97))</f>
        <v>83</v>
      </c>
      <c r="B97" s="20" t="s">
        <v>278</v>
      </c>
      <c r="C97" s="21" t="s">
        <v>279</v>
      </c>
      <c r="D97" s="22" t="s">
        <v>146</v>
      </c>
      <c r="E97" s="23">
        <v>2.601</v>
      </c>
    </row>
    <row r="98" spans="1:5" ht="38.25" outlineLevel="1" x14ac:dyDescent="0.2">
      <c r="A98" s="19">
        <f>IF(ISBLANK(D98), "", COUNTA(D13:D98))</f>
        <v>84</v>
      </c>
      <c r="B98" s="20" t="s">
        <v>282</v>
      </c>
      <c r="C98" s="21" t="s">
        <v>283</v>
      </c>
      <c r="D98" s="22" t="s">
        <v>146</v>
      </c>
      <c r="E98" s="23">
        <v>0.41388599999999998</v>
      </c>
    </row>
    <row r="99" spans="1:5" ht="38.25" outlineLevel="1" x14ac:dyDescent="0.2">
      <c r="A99" s="19">
        <f>IF(ISBLANK(D99), "", COUNTA(D13:D99))</f>
        <v>85</v>
      </c>
      <c r="B99" s="20" t="s">
        <v>284</v>
      </c>
      <c r="C99" s="21" t="s">
        <v>285</v>
      </c>
      <c r="D99" s="22" t="s">
        <v>146</v>
      </c>
      <c r="E99" s="23">
        <v>0.12141</v>
      </c>
    </row>
    <row r="100" spans="1:5" outlineLevel="1" x14ac:dyDescent="0.2">
      <c r="A100" s="19">
        <f>IF(ISBLANK(D100), "", COUNTA(D13:D100))</f>
        <v>86</v>
      </c>
      <c r="B100" s="20" t="s">
        <v>288</v>
      </c>
      <c r="C100" s="21" t="s">
        <v>287</v>
      </c>
      <c r="D100" s="22" t="s">
        <v>146</v>
      </c>
      <c r="E100" s="23">
        <v>81.930103360000004</v>
      </c>
    </row>
    <row r="101" spans="1:5" outlineLevel="1" x14ac:dyDescent="0.2">
      <c r="A101" s="19">
        <f>IF(ISBLANK(D101), "", COUNTA(D13:D101))</f>
        <v>87</v>
      </c>
      <c r="B101" s="20" t="s">
        <v>291</v>
      </c>
      <c r="C101" s="21" t="s">
        <v>292</v>
      </c>
      <c r="D101" s="22" t="s">
        <v>159</v>
      </c>
      <c r="E101" s="23">
        <v>2.7824000000000002E-2</v>
      </c>
    </row>
    <row r="102" spans="1:5" ht="51" outlineLevel="1" x14ac:dyDescent="0.2">
      <c r="A102" s="19">
        <f>IF(ISBLANK(D102), "", COUNTA(D13:D102))</f>
        <v>88</v>
      </c>
      <c r="B102" s="20" t="s">
        <v>295</v>
      </c>
      <c r="C102" s="21" t="s">
        <v>296</v>
      </c>
      <c r="D102" s="22" t="s">
        <v>187</v>
      </c>
      <c r="E102" s="23">
        <v>21.540884999999999</v>
      </c>
    </row>
    <row r="103" spans="1:5" outlineLevel="1" x14ac:dyDescent="0.2">
      <c r="A103" s="19">
        <f>IF(ISBLANK(D103), "", COUNTA(D13:D103))</f>
        <v>89</v>
      </c>
      <c r="B103" s="20" t="s">
        <v>299</v>
      </c>
      <c r="C103" s="21" t="s">
        <v>300</v>
      </c>
      <c r="D103" s="22" t="s">
        <v>159</v>
      </c>
      <c r="E103" s="23">
        <v>0.20930411999999998</v>
      </c>
    </row>
    <row r="104" spans="1:5" ht="63.75" outlineLevel="1" x14ac:dyDescent="0.2">
      <c r="A104" s="19">
        <f>IF(ISBLANK(D104), "", COUNTA(D13:D104))</f>
        <v>90</v>
      </c>
      <c r="B104" s="20" t="s">
        <v>303</v>
      </c>
      <c r="C104" s="21" t="s">
        <v>304</v>
      </c>
      <c r="D104" s="22" t="s">
        <v>216</v>
      </c>
      <c r="E104" s="23">
        <v>0.34799999999999998</v>
      </c>
    </row>
    <row r="105" spans="1:5" outlineLevel="1" x14ac:dyDescent="0.2">
      <c r="A105" s="19">
        <f>IF(ISBLANK(D105), "", COUNTA(D13:D105))</f>
        <v>91</v>
      </c>
      <c r="B105" s="20" t="s">
        <v>307</v>
      </c>
      <c r="C105" s="21" t="s">
        <v>306</v>
      </c>
      <c r="D105" s="22" t="s">
        <v>308</v>
      </c>
      <c r="E105" s="23">
        <v>97.824230999999997</v>
      </c>
    </row>
    <row r="106" spans="1:5" ht="38.25" outlineLevel="1" x14ac:dyDescent="0.2">
      <c r="A106" s="19">
        <f>IF(ISBLANK(D106), "", COUNTA(D13:D106))</f>
        <v>92</v>
      </c>
      <c r="B106" s="20" t="s">
        <v>311</v>
      </c>
      <c r="C106" s="21" t="s">
        <v>312</v>
      </c>
      <c r="D106" s="22" t="s">
        <v>146</v>
      </c>
      <c r="E106" s="23">
        <v>8.0203200000000002E-2</v>
      </c>
    </row>
    <row r="107" spans="1:5" outlineLevel="1" x14ac:dyDescent="0.2">
      <c r="A107" s="19">
        <f>IF(ISBLANK(D107), "", COUNTA(D13:D107))</f>
        <v>93</v>
      </c>
      <c r="B107" s="20" t="s">
        <v>315</v>
      </c>
      <c r="C107" s="21" t="s">
        <v>316</v>
      </c>
      <c r="D107" s="22" t="s">
        <v>159</v>
      </c>
      <c r="E107" s="23">
        <v>8.0945999999999987E-3</v>
      </c>
    </row>
    <row r="108" spans="1:5" outlineLevel="1" x14ac:dyDescent="0.2">
      <c r="A108" s="19">
        <f>IF(ISBLANK(D108), "", COUNTA(D13:D108))</f>
        <v>94</v>
      </c>
      <c r="B108" s="20" t="s">
        <v>319</v>
      </c>
      <c r="C108" s="21" t="s">
        <v>320</v>
      </c>
      <c r="D108" s="22" t="s">
        <v>146</v>
      </c>
      <c r="E108" s="23">
        <v>3.3660000000000001</v>
      </c>
    </row>
    <row r="109" spans="1:5" outlineLevel="1" x14ac:dyDescent="0.2">
      <c r="A109" s="19">
        <f>IF(ISBLANK(D109), "", COUNTA(D13:D109))</f>
        <v>95</v>
      </c>
      <c r="B109" s="20" t="s">
        <v>323</v>
      </c>
      <c r="C109" s="21" t="s">
        <v>324</v>
      </c>
      <c r="D109" s="22" t="s">
        <v>159</v>
      </c>
      <c r="E109" s="23">
        <v>4.0472999999999993E-3</v>
      </c>
    </row>
    <row r="110" spans="1:5" outlineLevel="1" x14ac:dyDescent="0.2">
      <c r="A110" s="19">
        <f>IF(ISBLANK(D110), "", COUNTA(D13:D110))</f>
        <v>96</v>
      </c>
      <c r="B110" s="20" t="s">
        <v>327</v>
      </c>
      <c r="C110" s="21" t="s">
        <v>328</v>
      </c>
      <c r="D110" s="22" t="s">
        <v>146</v>
      </c>
      <c r="E110" s="23">
        <v>0.57799999999999996</v>
      </c>
    </row>
    <row r="111" spans="1:5" outlineLevel="1" x14ac:dyDescent="0.2">
      <c r="A111" s="19">
        <f>IF(ISBLANK(D111), "", COUNTA(D13:D111))</f>
        <v>97</v>
      </c>
      <c r="B111" s="20" t="s">
        <v>331</v>
      </c>
      <c r="C111" s="21" t="s">
        <v>332</v>
      </c>
      <c r="D111" s="22" t="s">
        <v>333</v>
      </c>
      <c r="E111" s="23">
        <v>0.4</v>
      </c>
    </row>
    <row r="112" spans="1:5" ht="25.5" outlineLevel="1" x14ac:dyDescent="0.2">
      <c r="A112" s="19">
        <f>IF(ISBLANK(D112), "", COUNTA(D13:D112))</f>
        <v>98</v>
      </c>
      <c r="B112" s="20" t="s">
        <v>336</v>
      </c>
      <c r="C112" s="21" t="s">
        <v>337</v>
      </c>
      <c r="D112" s="22" t="s">
        <v>187</v>
      </c>
      <c r="E112" s="23">
        <v>1.0880000000000001</v>
      </c>
    </row>
    <row r="113" spans="1:5" outlineLevel="1" x14ac:dyDescent="0.2">
      <c r="A113" s="19">
        <f>IF(ISBLANK(D113), "", COUNTA(D13:D113))</f>
        <v>99</v>
      </c>
      <c r="B113" s="20" t="s">
        <v>340</v>
      </c>
      <c r="C113" s="21" t="s">
        <v>341</v>
      </c>
      <c r="D113" s="22" t="s">
        <v>187</v>
      </c>
      <c r="E113" s="23">
        <v>1.2591599999999998</v>
      </c>
    </row>
    <row r="114" spans="1:5" outlineLevel="1" x14ac:dyDescent="0.2">
      <c r="A114" s="19">
        <f>IF(ISBLANK(D114), "", COUNTA(D13:D114))</f>
        <v>100</v>
      </c>
      <c r="B114" s="20" t="s">
        <v>344</v>
      </c>
      <c r="C114" s="21" t="s">
        <v>345</v>
      </c>
      <c r="D114" s="22" t="s">
        <v>159</v>
      </c>
      <c r="E114" s="23">
        <v>6.7455E-4</v>
      </c>
    </row>
    <row r="115" spans="1:5" outlineLevel="1" x14ac:dyDescent="0.2">
      <c r="A115" s="19">
        <f>IF(ISBLANK(D115), "", COUNTA(D13:D115))</f>
        <v>101</v>
      </c>
      <c r="B115" s="20" t="s">
        <v>348</v>
      </c>
      <c r="C115" s="21" t="s">
        <v>349</v>
      </c>
      <c r="D115" s="22" t="s">
        <v>187</v>
      </c>
      <c r="E115" s="23">
        <v>0.17390000000000003</v>
      </c>
    </row>
    <row r="116" spans="1:5" x14ac:dyDescent="0.2">
      <c r="A116" s="1"/>
      <c r="B116" s="1"/>
      <c r="C116" s="1"/>
      <c r="D116" s="1"/>
    </row>
    <row r="117" spans="1:5" x14ac:dyDescent="0.2">
      <c r="A117" s="24" t="s">
        <v>364</v>
      </c>
      <c r="B117" s="24"/>
      <c r="C117" s="24"/>
      <c r="D117" s="24"/>
    </row>
    <row r="118" spans="1:5" x14ac:dyDescent="0.2">
      <c r="A118" s="25" t="s">
        <v>365</v>
      </c>
      <c r="B118" s="25"/>
      <c r="C118" s="25"/>
      <c r="D118" s="25"/>
    </row>
    <row r="119" spans="1:5" x14ac:dyDescent="0.2">
      <c r="A119" s="26"/>
      <c r="B119" s="27"/>
      <c r="C119" s="28"/>
      <c r="D119" s="28"/>
    </row>
    <row r="120" spans="1:5" x14ac:dyDescent="0.2">
      <c r="A120" s="24" t="s">
        <v>366</v>
      </c>
      <c r="B120" s="24"/>
      <c r="C120" s="24"/>
      <c r="D120" s="24"/>
    </row>
    <row r="121" spans="1:5" x14ac:dyDescent="0.2">
      <c r="A121" s="25" t="s">
        <v>365</v>
      </c>
      <c r="B121" s="25"/>
      <c r="C121" s="25"/>
      <c r="D121" s="25"/>
    </row>
    <row r="122" spans="1:5" x14ac:dyDescent="0.2">
      <c r="A122" s="1"/>
      <c r="B122" s="1"/>
      <c r="C122" s="1"/>
      <c r="D122" s="1"/>
    </row>
  </sheetData>
  <mergeCells count="12">
    <mergeCell ref="A117:D117"/>
    <mergeCell ref="A118:D118"/>
    <mergeCell ref="A120:D120"/>
    <mergeCell ref="A121:D121"/>
    <mergeCell ref="A2:E2"/>
    <mergeCell ref="A4:E4"/>
    <mergeCell ref="A5:E5"/>
    <mergeCell ref="A9:A10"/>
    <mergeCell ref="B9:B10"/>
    <mergeCell ref="C9:C10"/>
    <mergeCell ref="D9:D10"/>
    <mergeCell ref="E9:E10"/>
  </mergeCells>
  <conditionalFormatting sqref="A4 C7">
    <cfRule type="cellIs" dxfId="80" priority="1" stopIfTrue="1" operator="equal">
      <formula>" "</formula>
    </cfRule>
  </conditionalFormatting>
  <pageMargins left="0.6" right="0.4" top="0.2" bottom="0.6" header="0.2" footer="0.2"/>
  <pageSetup paperSize="9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0E86-F6D2-451C-AC65-AF9DBC95D01C}">
  <sheetPr>
    <pageSetUpPr fitToPage="1"/>
  </sheetPr>
  <dimension ref="A1:V206"/>
  <sheetViews>
    <sheetView zoomScaleNormal="100" workbookViewId="0"/>
  </sheetViews>
  <sheetFormatPr defaultRowHeight="12.75" outlineLevelRow="1" x14ac:dyDescent="0.2"/>
  <cols>
    <col min="1" max="1" width="8.7109375" customWidth="1"/>
    <col min="2" max="2" width="12.7109375" customWidth="1"/>
    <col min="3" max="3" width="40.7109375" customWidth="1"/>
    <col min="4" max="5" width="12.7109375" customWidth="1"/>
    <col min="6" max="8" width="15.7109375" customWidth="1"/>
    <col min="15" max="23" width="0" hidden="1" customWidth="1"/>
  </cols>
  <sheetData>
    <row r="1" spans="1:22" x14ac:dyDescent="0.2">
      <c r="A1" s="1"/>
      <c r="B1" s="1"/>
      <c r="C1" s="1"/>
      <c r="D1" s="1"/>
      <c r="E1" s="1"/>
      <c r="F1" s="1"/>
      <c r="G1" s="1"/>
      <c r="H1" s="1"/>
      <c r="Q1">
        <f>G199</f>
        <v>22484087.969999999</v>
      </c>
      <c r="S1">
        <f>G29</f>
        <v>2267582.6100000003</v>
      </c>
      <c r="T1">
        <f>G31</f>
        <v>316726.40999999997</v>
      </c>
      <c r="U1">
        <f>G84</f>
        <v>609602.81999999972</v>
      </c>
      <c r="V1">
        <f>G193</f>
        <v>14782331.970000001</v>
      </c>
    </row>
    <row r="2" spans="1:22" x14ac:dyDescent="0.2">
      <c r="A2" s="2" t="s">
        <v>351</v>
      </c>
      <c r="B2" s="2"/>
      <c r="C2" s="2"/>
      <c r="D2" s="2"/>
      <c r="E2" s="2"/>
      <c r="F2" s="2"/>
      <c r="G2" s="2"/>
      <c r="H2" s="1"/>
    </row>
    <row r="3" spans="1:22" x14ac:dyDescent="0.2">
      <c r="A3" s="3"/>
      <c r="B3" s="4"/>
      <c r="C3" s="5"/>
      <c r="D3" s="3"/>
      <c r="E3" s="3"/>
      <c r="F3" s="29"/>
      <c r="G3" s="29"/>
      <c r="H3" s="1"/>
    </row>
    <row r="4" spans="1:22" x14ac:dyDescent="0.2">
      <c r="A4" s="6" t="s">
        <v>352</v>
      </c>
      <c r="B4" s="6"/>
      <c r="C4" s="6"/>
      <c r="D4" s="30"/>
      <c r="E4" s="30"/>
      <c r="F4" s="30"/>
      <c r="G4" s="30"/>
      <c r="H4" s="1"/>
    </row>
    <row r="5" spans="1:22" x14ac:dyDescent="0.2">
      <c r="A5" s="7" t="s">
        <v>353</v>
      </c>
      <c r="B5" s="7"/>
      <c r="C5" s="7"/>
      <c r="D5" s="7"/>
      <c r="E5" s="7"/>
      <c r="F5" s="7"/>
      <c r="G5" s="7"/>
      <c r="H5" s="1"/>
    </row>
    <row r="6" spans="1:22" x14ac:dyDescent="0.2">
      <c r="A6" s="1"/>
      <c r="B6" s="31"/>
      <c r="C6" s="31"/>
      <c r="D6" s="31"/>
      <c r="E6" s="31"/>
      <c r="F6" s="31"/>
      <c r="G6" s="31"/>
      <c r="H6" s="1"/>
    </row>
    <row r="7" spans="1:22" x14ac:dyDescent="0.2">
      <c r="A7" s="9" t="s">
        <v>354</v>
      </c>
      <c r="B7" s="10"/>
      <c r="C7" s="10" t="s">
        <v>352</v>
      </c>
      <c r="D7" s="10"/>
      <c r="E7" s="10"/>
      <c r="F7" s="10"/>
      <c r="G7" s="10"/>
      <c r="H7" s="1"/>
    </row>
    <row r="8" spans="1:22" x14ac:dyDescent="0.2">
      <c r="A8" s="1"/>
      <c r="B8" s="32"/>
      <c r="C8" s="32"/>
      <c r="D8" s="32"/>
      <c r="E8" s="32"/>
      <c r="F8" s="32"/>
      <c r="G8" s="32"/>
      <c r="H8" s="1"/>
    </row>
    <row r="9" spans="1:22" ht="30" customHeight="1" x14ac:dyDescent="0.2">
      <c r="A9" s="12" t="s">
        <v>355</v>
      </c>
      <c r="B9" s="12" t="s">
        <v>356</v>
      </c>
      <c r="C9" s="12" t="s">
        <v>357</v>
      </c>
      <c r="D9" s="12" t="s">
        <v>358</v>
      </c>
      <c r="E9" s="12" t="s">
        <v>359</v>
      </c>
      <c r="F9" s="12" t="s">
        <v>367</v>
      </c>
      <c r="G9" s="12"/>
      <c r="H9" s="1"/>
    </row>
    <row r="10" spans="1:22" ht="30" customHeight="1" x14ac:dyDescent="0.2">
      <c r="A10" s="12"/>
      <c r="B10" s="12"/>
      <c r="C10" s="12"/>
      <c r="D10" s="12"/>
      <c r="E10" s="12"/>
      <c r="F10" s="33" t="s">
        <v>368</v>
      </c>
      <c r="G10" s="33" t="s">
        <v>369</v>
      </c>
      <c r="H10" s="1"/>
    </row>
    <row r="11" spans="1:22" x14ac:dyDescent="0.2">
      <c r="A11" s="13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3">
        <v>7</v>
      </c>
      <c r="H11" s="1"/>
    </row>
    <row r="12" spans="1:22" x14ac:dyDescent="0.2">
      <c r="A12" s="17"/>
      <c r="B12" s="17"/>
      <c r="C12" s="18" t="s">
        <v>370</v>
      </c>
      <c r="D12" s="18"/>
      <c r="E12" s="18"/>
      <c r="F12" s="18"/>
      <c r="G12" s="18"/>
    </row>
    <row r="13" spans="1:22" x14ac:dyDescent="0.2">
      <c r="A13" s="19">
        <v>1</v>
      </c>
      <c r="B13" s="20" t="s">
        <v>13</v>
      </c>
      <c r="C13" s="21" t="s">
        <v>14</v>
      </c>
      <c r="D13" s="22" t="s">
        <v>15</v>
      </c>
      <c r="E13" s="23">
        <v>1772.8483799999999</v>
      </c>
      <c r="F13" s="34">
        <f>Source!I15</f>
        <v>435.6</v>
      </c>
      <c r="G13" s="34">
        <f>Source!J15</f>
        <v>772252.75</v>
      </c>
      <c r="O13">
        <v>772252.75</v>
      </c>
    </row>
    <row r="14" spans="1:22" x14ac:dyDescent="0.2">
      <c r="A14" s="19">
        <f>IF(ISBLANK(D14), "", COUNTA(D13:D14))</f>
        <v>2</v>
      </c>
      <c r="B14" s="20" t="s">
        <v>16</v>
      </c>
      <c r="C14" s="21" t="s">
        <v>17</v>
      </c>
      <c r="D14" s="22" t="s">
        <v>15</v>
      </c>
      <c r="E14" s="23">
        <v>905.96116199999983</v>
      </c>
      <c r="F14" s="34">
        <f>Source!I16</f>
        <v>463.05</v>
      </c>
      <c r="G14" s="34">
        <f>Source!J16</f>
        <v>419505.32</v>
      </c>
      <c r="O14">
        <v>419505.32</v>
      </c>
    </row>
    <row r="15" spans="1:22" x14ac:dyDescent="0.2">
      <c r="A15" s="19">
        <f>IF(ISBLANK(D15), "", COUNTA(D13:D15))</f>
        <v>3</v>
      </c>
      <c r="B15" s="20" t="s">
        <v>18</v>
      </c>
      <c r="C15" s="21" t="s">
        <v>19</v>
      </c>
      <c r="D15" s="22" t="s">
        <v>15</v>
      </c>
      <c r="E15" s="23">
        <v>574.46100000000001</v>
      </c>
      <c r="F15" s="34">
        <f>Source!I17</f>
        <v>446.58</v>
      </c>
      <c r="G15" s="34">
        <f>Source!J17</f>
        <v>256542.79</v>
      </c>
      <c r="O15">
        <v>256542.79</v>
      </c>
    </row>
    <row r="16" spans="1:22" x14ac:dyDescent="0.2">
      <c r="A16" s="19">
        <f>IF(ISBLANK(D16), "", COUNTA(D13:D16))</f>
        <v>4</v>
      </c>
      <c r="B16" s="20" t="s">
        <v>20</v>
      </c>
      <c r="C16" s="21" t="s">
        <v>21</v>
      </c>
      <c r="D16" s="22" t="s">
        <v>15</v>
      </c>
      <c r="E16" s="23">
        <v>417.94499999999999</v>
      </c>
      <c r="F16" s="34">
        <f>Source!I18</f>
        <v>406.32</v>
      </c>
      <c r="G16" s="34">
        <f>Source!J18</f>
        <v>169819.41</v>
      </c>
      <c r="O16">
        <v>169819.41</v>
      </c>
    </row>
    <row r="17" spans="1:16" x14ac:dyDescent="0.2">
      <c r="A17" s="19">
        <f>IF(ISBLANK(D17), "", COUNTA(D13:D17))</f>
        <v>5</v>
      </c>
      <c r="B17" s="20" t="s">
        <v>22</v>
      </c>
      <c r="C17" s="21" t="s">
        <v>23</v>
      </c>
      <c r="D17" s="22" t="s">
        <v>15</v>
      </c>
      <c r="E17" s="23">
        <v>365.24641200000002</v>
      </c>
      <c r="F17" s="34">
        <f>Source!I19</f>
        <v>398.99</v>
      </c>
      <c r="G17" s="34">
        <f>Source!J19</f>
        <v>145729.67000000001</v>
      </c>
      <c r="O17">
        <v>145729.67000000001</v>
      </c>
    </row>
    <row r="18" spans="1:16" x14ac:dyDescent="0.2">
      <c r="A18" s="19">
        <f>IF(ISBLANK(D18), "", COUNTA(D13:D18))</f>
        <v>6</v>
      </c>
      <c r="B18" s="20" t="s">
        <v>24</v>
      </c>
      <c r="C18" s="21" t="s">
        <v>25</v>
      </c>
      <c r="D18" s="22" t="s">
        <v>15</v>
      </c>
      <c r="E18" s="23">
        <v>271.82114999999999</v>
      </c>
      <c r="F18" s="34">
        <f>Source!I20</f>
        <v>485.02</v>
      </c>
      <c r="G18" s="34">
        <f>Source!J20</f>
        <v>131838.69</v>
      </c>
      <c r="O18">
        <v>131838.69</v>
      </c>
    </row>
    <row r="19" spans="1:16" x14ac:dyDescent="0.2">
      <c r="A19" s="19">
        <f>IF(ISBLANK(D19), "", COUNTA(D13:D19))</f>
        <v>7</v>
      </c>
      <c r="B19" s="20" t="s">
        <v>26</v>
      </c>
      <c r="C19" s="21" t="s">
        <v>27</v>
      </c>
      <c r="D19" s="22" t="s">
        <v>15</v>
      </c>
      <c r="E19" s="23">
        <v>227.10180000000003</v>
      </c>
      <c r="F19" s="34">
        <f>Source!I21</f>
        <v>479.53</v>
      </c>
      <c r="G19" s="34">
        <f>Source!J21</f>
        <v>108902.13</v>
      </c>
      <c r="O19">
        <v>108902.13</v>
      </c>
    </row>
    <row r="20" spans="1:16" x14ac:dyDescent="0.2">
      <c r="A20" s="19">
        <f>IF(ISBLANK(D20), "", COUNTA(D13:D20))</f>
        <v>8</v>
      </c>
      <c r="B20" s="20" t="s">
        <v>28</v>
      </c>
      <c r="C20" s="21" t="s">
        <v>29</v>
      </c>
      <c r="D20" s="22" t="s">
        <v>15</v>
      </c>
      <c r="E20" s="23">
        <v>191.33699999999999</v>
      </c>
      <c r="F20" s="34">
        <f>Source!I22</f>
        <v>382.52</v>
      </c>
      <c r="G20" s="34">
        <f>Source!J22</f>
        <v>73190.23</v>
      </c>
      <c r="O20">
        <v>73190.23</v>
      </c>
    </row>
    <row r="21" spans="1:16" x14ac:dyDescent="0.2">
      <c r="A21" s="19">
        <f>IF(ISBLANK(D21), "", COUNTA(D13:D21))</f>
        <v>9</v>
      </c>
      <c r="B21" s="20" t="s">
        <v>30</v>
      </c>
      <c r="C21" s="21" t="s">
        <v>31</v>
      </c>
      <c r="D21" s="22" t="s">
        <v>15</v>
      </c>
      <c r="E21" s="23">
        <v>111.24</v>
      </c>
      <c r="F21" s="34">
        <f>Source!I23</f>
        <v>452.07</v>
      </c>
      <c r="G21" s="34">
        <f>Source!J23</f>
        <v>50288.27</v>
      </c>
      <c r="O21">
        <v>50288.27</v>
      </c>
    </row>
    <row r="22" spans="1:16" x14ac:dyDescent="0.2">
      <c r="A22" s="19">
        <f>IF(ISBLANK(D22), "", COUNTA(D13:D22))</f>
        <v>10</v>
      </c>
      <c r="B22" s="20" t="s">
        <v>32</v>
      </c>
      <c r="C22" s="21" t="s">
        <v>33</v>
      </c>
      <c r="D22" s="22" t="s">
        <v>15</v>
      </c>
      <c r="E22" s="23">
        <v>88.851839999999996</v>
      </c>
      <c r="F22" s="34">
        <f>Source!I24</f>
        <v>490.51</v>
      </c>
      <c r="G22" s="34">
        <f>Source!J24</f>
        <v>43582.720000000001</v>
      </c>
      <c r="O22">
        <v>43582.720000000001</v>
      </c>
    </row>
    <row r="23" spans="1:16" x14ac:dyDescent="0.2">
      <c r="A23" s="19">
        <f>IF(ISBLANK(D23), "", COUNTA(D13:D23))</f>
        <v>11</v>
      </c>
      <c r="B23" s="20" t="s">
        <v>34</v>
      </c>
      <c r="C23" s="21" t="s">
        <v>35</v>
      </c>
      <c r="D23" s="22" t="s">
        <v>15</v>
      </c>
      <c r="E23" s="23">
        <v>92.4</v>
      </c>
      <c r="F23" s="34">
        <f>Source!I25</f>
        <v>457.56</v>
      </c>
      <c r="G23" s="34">
        <f>Source!J25</f>
        <v>42278.54</v>
      </c>
      <c r="O23">
        <v>42278.54</v>
      </c>
    </row>
    <row r="24" spans="1:16" x14ac:dyDescent="0.2">
      <c r="A24" s="19">
        <f>IF(ISBLANK(D24), "", COUNTA(D13:D24))</f>
        <v>12</v>
      </c>
      <c r="B24" s="20" t="s">
        <v>36</v>
      </c>
      <c r="C24" s="21" t="s">
        <v>37</v>
      </c>
      <c r="D24" s="22" t="s">
        <v>38</v>
      </c>
      <c r="E24" s="23">
        <v>84.752565000000004</v>
      </c>
      <c r="F24" s="34">
        <f>Source!I26</f>
        <v>435.6</v>
      </c>
      <c r="G24" s="34">
        <f>Source!J26</f>
        <v>36918.22</v>
      </c>
      <c r="O24">
        <v>36918.22</v>
      </c>
    </row>
    <row r="25" spans="1:16" x14ac:dyDescent="0.2">
      <c r="A25" s="19">
        <f>IF(ISBLANK(D25), "", COUNTA(D13:D25))</f>
        <v>13</v>
      </c>
      <c r="B25" s="20" t="s">
        <v>39</v>
      </c>
      <c r="C25" s="21" t="s">
        <v>40</v>
      </c>
      <c r="D25" s="22" t="s">
        <v>15</v>
      </c>
      <c r="E25" s="23">
        <v>25.333390000000001</v>
      </c>
      <c r="F25" s="34">
        <f>Source!I27</f>
        <v>424.62</v>
      </c>
      <c r="G25" s="34">
        <f>Source!J27</f>
        <v>10757.06</v>
      </c>
      <c r="O25">
        <v>10757.06</v>
      </c>
    </row>
    <row r="26" spans="1:16" x14ac:dyDescent="0.2">
      <c r="A26" s="19">
        <f>IF(ISBLANK(D26), "", COUNTA(D13:D26))</f>
        <v>14</v>
      </c>
      <c r="B26" s="20" t="s">
        <v>41</v>
      </c>
      <c r="C26" s="21" t="s">
        <v>42</v>
      </c>
      <c r="D26" s="22" t="s">
        <v>38</v>
      </c>
      <c r="E26" s="23">
        <v>9.4064999999999994</v>
      </c>
      <c r="F26" s="34">
        <f>Source!I28</f>
        <v>398.99</v>
      </c>
      <c r="G26" s="34">
        <f>Source!J28</f>
        <v>3753.1</v>
      </c>
      <c r="O26">
        <v>3753.1</v>
      </c>
    </row>
    <row r="27" spans="1:16" x14ac:dyDescent="0.2">
      <c r="A27" s="19">
        <f>IF(ISBLANK(D27), "", COUNTA(D13:D27))</f>
        <v>15</v>
      </c>
      <c r="B27" s="20" t="s">
        <v>43</v>
      </c>
      <c r="C27" s="21" t="s">
        <v>44</v>
      </c>
      <c r="D27" s="22" t="s">
        <v>15</v>
      </c>
      <c r="E27" s="23">
        <v>2.3879069999999998</v>
      </c>
      <c r="F27" s="34">
        <f>Source!I29</f>
        <v>541.75</v>
      </c>
      <c r="G27" s="34">
        <f>Source!J29</f>
        <v>1293.6500000000001</v>
      </c>
      <c r="O27">
        <v>1293.6500000000001</v>
      </c>
    </row>
    <row r="28" spans="1:16" x14ac:dyDescent="0.2">
      <c r="A28" s="19">
        <f>IF(ISBLANK(D28), "", COUNTA(D13:D28))</f>
        <v>16</v>
      </c>
      <c r="B28" s="20" t="s">
        <v>45</v>
      </c>
      <c r="C28" s="21" t="s">
        <v>46</v>
      </c>
      <c r="D28" s="22" t="s">
        <v>15</v>
      </c>
      <c r="E28" s="23">
        <v>1.9620000000000002</v>
      </c>
      <c r="F28" s="34">
        <f>Source!I30</f>
        <v>474.03</v>
      </c>
      <c r="G28" s="34">
        <f>Source!J30</f>
        <v>930.05</v>
      </c>
      <c r="O28">
        <v>930.05</v>
      </c>
    </row>
    <row r="29" spans="1:16" x14ac:dyDescent="0.2">
      <c r="A29" s="35"/>
      <c r="B29" s="18"/>
      <c r="C29" s="36" t="s">
        <v>371</v>
      </c>
      <c r="D29" s="33"/>
      <c r="E29" s="37">
        <f>Source!D201</f>
        <v>5143.056106</v>
      </c>
      <c r="F29" s="38">
        <f>G29/E29</f>
        <v>440.90178354356073</v>
      </c>
      <c r="G29" s="38">
        <f>Source!D194</f>
        <v>2267582.6100000003</v>
      </c>
      <c r="P29">
        <f>G29</f>
        <v>2267582.6100000003</v>
      </c>
    </row>
    <row r="30" spans="1:16" x14ac:dyDescent="0.2">
      <c r="A30" s="17"/>
      <c r="B30" s="17"/>
      <c r="C30" s="18" t="s">
        <v>361</v>
      </c>
      <c r="D30" s="18"/>
      <c r="E30" s="18"/>
      <c r="F30" s="18"/>
      <c r="G30" s="18"/>
    </row>
    <row r="31" spans="1:16" x14ac:dyDescent="0.2">
      <c r="A31" s="39">
        <f>IF(ISBLANK(D31), "", COUNTA(D13:D31))</f>
        <v>17</v>
      </c>
      <c r="B31" s="40">
        <v>2</v>
      </c>
      <c r="C31" s="41" t="s">
        <v>361</v>
      </c>
      <c r="D31" s="42" t="s">
        <v>15</v>
      </c>
      <c r="E31" s="43">
        <f>Source!D202</f>
        <v>597.77329420000001</v>
      </c>
      <c r="F31" s="44">
        <f>G31/E31</f>
        <v>529.84369337522003</v>
      </c>
      <c r="G31" s="44">
        <f>Source!D193</f>
        <v>316726.40999999997</v>
      </c>
    </row>
    <row r="32" spans="1:16" x14ac:dyDescent="0.2">
      <c r="A32" s="17"/>
      <c r="B32" s="17"/>
      <c r="C32" s="18" t="s">
        <v>362</v>
      </c>
      <c r="D32" s="18"/>
      <c r="E32" s="18"/>
      <c r="F32" s="18"/>
      <c r="G32" s="18"/>
    </row>
    <row r="33" spans="1:15" x14ac:dyDescent="0.2">
      <c r="A33" s="17"/>
      <c r="B33" s="17"/>
      <c r="C33" s="18" t="s">
        <v>372</v>
      </c>
      <c r="D33" s="18"/>
      <c r="E33" s="18"/>
      <c r="F33" s="18"/>
      <c r="G33" s="18"/>
    </row>
    <row r="34" spans="1:15" x14ac:dyDescent="0.2">
      <c r="A34" s="39"/>
      <c r="B34" s="40" t="s">
        <v>47</v>
      </c>
      <c r="C34" s="41" t="s">
        <v>48</v>
      </c>
      <c r="D34" s="42"/>
      <c r="E34" s="43"/>
      <c r="F34" s="44"/>
      <c r="G34" s="44">
        <v>183993.16</v>
      </c>
    </row>
    <row r="35" spans="1:15" x14ac:dyDescent="0.2">
      <c r="A35" s="19">
        <f>IF(ISBLANK(D35), "", COUNTA(D13:D35))</f>
        <v>18</v>
      </c>
      <c r="B35" s="20" t="s">
        <v>49</v>
      </c>
      <c r="C35" s="21" t="s">
        <v>50</v>
      </c>
      <c r="D35" s="22" t="s">
        <v>51</v>
      </c>
      <c r="E35" s="23">
        <v>192.50778000000003</v>
      </c>
      <c r="F35" s="34">
        <f>Source!I32</f>
        <v>955.77</v>
      </c>
      <c r="G35" s="34">
        <f>Source!J32</f>
        <v>183993.16</v>
      </c>
      <c r="O35">
        <v>183993.16</v>
      </c>
    </row>
    <row r="36" spans="1:15" x14ac:dyDescent="0.2">
      <c r="A36" s="39"/>
      <c r="B36" s="40" t="s">
        <v>52</v>
      </c>
      <c r="C36" s="41" t="s">
        <v>53</v>
      </c>
      <c r="D36" s="42"/>
      <c r="E36" s="43"/>
      <c r="F36" s="44"/>
      <c r="G36" s="44">
        <v>74660.02</v>
      </c>
    </row>
    <row r="37" spans="1:15" ht="25.5" x14ac:dyDescent="0.2">
      <c r="A37" s="19">
        <f>IF(ISBLANK(D37), "", COUNTA(D13:D37))</f>
        <v>19</v>
      </c>
      <c r="B37" s="20" t="s">
        <v>54</v>
      </c>
      <c r="C37" s="21" t="s">
        <v>55</v>
      </c>
      <c r="D37" s="22" t="s">
        <v>51</v>
      </c>
      <c r="E37" s="23">
        <v>70.832915999999997</v>
      </c>
      <c r="F37" s="34">
        <f>Source!I34</f>
        <v>1054.03</v>
      </c>
      <c r="G37" s="34">
        <f>Source!J34</f>
        <v>74660.02</v>
      </c>
      <c r="O37">
        <v>74660.02</v>
      </c>
    </row>
    <row r="38" spans="1:15" x14ac:dyDescent="0.2">
      <c r="A38" s="39"/>
      <c r="B38" s="40" t="s">
        <v>56</v>
      </c>
      <c r="C38" s="41" t="s">
        <v>57</v>
      </c>
      <c r="D38" s="42"/>
      <c r="E38" s="43"/>
      <c r="F38" s="44"/>
      <c r="G38" s="44">
        <v>68016.67</v>
      </c>
    </row>
    <row r="39" spans="1:15" x14ac:dyDescent="0.2">
      <c r="A39" s="19">
        <f>IF(ISBLANK(D39), "", COUNTA(D13:D39))</f>
        <v>20</v>
      </c>
      <c r="B39" s="20" t="s">
        <v>58</v>
      </c>
      <c r="C39" s="21" t="s">
        <v>59</v>
      </c>
      <c r="D39" s="22" t="s">
        <v>51</v>
      </c>
      <c r="E39" s="23">
        <v>29.388480000000001</v>
      </c>
      <c r="F39" s="34">
        <f>Source!I36</f>
        <v>1061.99</v>
      </c>
      <c r="G39" s="34">
        <f>Source!J36</f>
        <v>31210.27</v>
      </c>
      <c r="O39">
        <v>31210.27</v>
      </c>
    </row>
    <row r="40" spans="1:15" x14ac:dyDescent="0.2">
      <c r="A40" s="19">
        <f>IF(ISBLANK(D40), "", COUNTA(D13:D40))</f>
        <v>21</v>
      </c>
      <c r="B40" s="20" t="s">
        <v>60</v>
      </c>
      <c r="C40" s="21" t="s">
        <v>61</v>
      </c>
      <c r="D40" s="22" t="s">
        <v>51</v>
      </c>
      <c r="E40" s="23">
        <v>23.076636000000001</v>
      </c>
      <c r="F40" s="34">
        <f>Source!I37</f>
        <v>828.16</v>
      </c>
      <c r="G40" s="34">
        <f>Source!J37</f>
        <v>19111.150000000001</v>
      </c>
      <c r="O40">
        <v>19111.150000000001</v>
      </c>
    </row>
    <row r="41" spans="1:15" x14ac:dyDescent="0.2">
      <c r="A41" s="19">
        <f>IF(ISBLANK(D41), "", COUNTA(D13:D41))</f>
        <v>22</v>
      </c>
      <c r="B41" s="20" t="s">
        <v>62</v>
      </c>
      <c r="C41" s="21" t="s">
        <v>63</v>
      </c>
      <c r="D41" s="22" t="s">
        <v>51</v>
      </c>
      <c r="E41" s="23">
        <v>19.937411999999998</v>
      </c>
      <c r="F41" s="34">
        <f>Source!I38</f>
        <v>887.54</v>
      </c>
      <c r="G41" s="34">
        <f>Source!J38</f>
        <v>17695.25</v>
      </c>
      <c r="O41">
        <v>17695.25</v>
      </c>
    </row>
    <row r="42" spans="1:15" x14ac:dyDescent="0.2">
      <c r="A42" s="39"/>
      <c r="B42" s="40" t="s">
        <v>64</v>
      </c>
      <c r="C42" s="41" t="s">
        <v>65</v>
      </c>
      <c r="D42" s="42"/>
      <c r="E42" s="43"/>
      <c r="F42" s="44"/>
      <c r="G42" s="44">
        <v>45061.22</v>
      </c>
    </row>
    <row r="43" spans="1:15" ht="51" x14ac:dyDescent="0.2">
      <c r="A43" s="19">
        <f>IF(ISBLANK(D43), "", COUNTA(D13:D43))</f>
        <v>23</v>
      </c>
      <c r="B43" s="20" t="s">
        <v>66</v>
      </c>
      <c r="C43" s="21" t="s">
        <v>67</v>
      </c>
      <c r="D43" s="22" t="s">
        <v>51</v>
      </c>
      <c r="E43" s="23">
        <v>34.419000000000004</v>
      </c>
      <c r="F43" s="34">
        <f>Source!I40</f>
        <v>1246.67</v>
      </c>
      <c r="G43" s="34">
        <f>Source!J40</f>
        <v>42909.13</v>
      </c>
      <c r="O43">
        <v>42909.13</v>
      </c>
    </row>
    <row r="44" spans="1:15" ht="51" x14ac:dyDescent="0.2">
      <c r="A44" s="19">
        <f>IF(ISBLANK(D44), "", COUNTA(D13:D44))</f>
        <v>24</v>
      </c>
      <c r="B44" s="20" t="s">
        <v>68</v>
      </c>
      <c r="C44" s="21" t="s">
        <v>69</v>
      </c>
      <c r="D44" s="22" t="s">
        <v>51</v>
      </c>
      <c r="E44" s="23">
        <v>1.3809702000000001</v>
      </c>
      <c r="F44" s="34">
        <f>Source!I41</f>
        <v>1558.39</v>
      </c>
      <c r="G44" s="34">
        <f>Source!J41</f>
        <v>2152.09</v>
      </c>
      <c r="O44">
        <v>2152.09</v>
      </c>
    </row>
    <row r="45" spans="1:15" x14ac:dyDescent="0.2">
      <c r="A45" s="39"/>
      <c r="B45" s="40" t="s">
        <v>70</v>
      </c>
      <c r="C45" s="41" t="s">
        <v>71</v>
      </c>
      <c r="D45" s="42"/>
      <c r="E45" s="43"/>
      <c r="F45" s="44"/>
      <c r="G45" s="44">
        <v>41250.46</v>
      </c>
    </row>
    <row r="46" spans="1:15" ht="51" x14ac:dyDescent="0.2">
      <c r="A46" s="19">
        <f>IF(ISBLANK(D46), "", COUNTA(D13:D46))</f>
        <v>25</v>
      </c>
      <c r="B46" s="20" t="s">
        <v>72</v>
      </c>
      <c r="C46" s="21" t="s">
        <v>73</v>
      </c>
      <c r="D46" s="22" t="s">
        <v>51</v>
      </c>
      <c r="E46" s="23">
        <v>115.54752000000001</v>
      </c>
      <c r="F46" s="34">
        <f>Source!I43</f>
        <v>357</v>
      </c>
      <c r="G46" s="34">
        <f>Source!J43</f>
        <v>41250.46</v>
      </c>
      <c r="O46">
        <v>41250.46</v>
      </c>
    </row>
    <row r="47" spans="1:15" ht="25.5" x14ac:dyDescent="0.2">
      <c r="A47" s="39"/>
      <c r="B47" s="40" t="s">
        <v>74</v>
      </c>
      <c r="C47" s="41" t="s">
        <v>75</v>
      </c>
      <c r="D47" s="42"/>
      <c r="E47" s="43"/>
      <c r="F47" s="44"/>
      <c r="G47" s="44">
        <v>33643.269999999997</v>
      </c>
    </row>
    <row r="48" spans="1:15" ht="25.5" x14ac:dyDescent="0.2">
      <c r="A48" s="19">
        <f>IF(ISBLANK(D48), "", COUNTA(D13:D48))</f>
        <v>26</v>
      </c>
      <c r="B48" s="20" t="s">
        <v>76</v>
      </c>
      <c r="C48" s="21" t="s">
        <v>77</v>
      </c>
      <c r="D48" s="22" t="s">
        <v>51</v>
      </c>
      <c r="E48" s="23">
        <v>33.183999999999997</v>
      </c>
      <c r="F48" s="34">
        <f>Source!I45</f>
        <v>1013.84</v>
      </c>
      <c r="G48" s="34">
        <f>Source!J45</f>
        <v>33643.269999999997</v>
      </c>
      <c r="O48">
        <v>33643.269999999997</v>
      </c>
    </row>
    <row r="49" spans="1:15" x14ac:dyDescent="0.2">
      <c r="A49" s="39"/>
      <c r="B49" s="40" t="s">
        <v>78</v>
      </c>
      <c r="C49" s="41" t="s">
        <v>79</v>
      </c>
      <c r="D49" s="42"/>
      <c r="E49" s="43"/>
      <c r="F49" s="44"/>
      <c r="G49" s="44">
        <v>29630.639999999999</v>
      </c>
    </row>
    <row r="50" spans="1:15" ht="25.5" x14ac:dyDescent="0.2">
      <c r="A50" s="19">
        <f>IF(ISBLANK(D50), "", COUNTA(D13:D50))</f>
        <v>27</v>
      </c>
      <c r="B50" s="20" t="s">
        <v>80</v>
      </c>
      <c r="C50" s="21" t="s">
        <v>81</v>
      </c>
      <c r="D50" s="22" t="s">
        <v>51</v>
      </c>
      <c r="E50" s="23">
        <v>19.101876600000001</v>
      </c>
      <c r="F50" s="34">
        <f>Source!I47</f>
        <v>1551.19</v>
      </c>
      <c r="G50" s="34">
        <f>Source!J47</f>
        <v>29630.639999999999</v>
      </c>
      <c r="O50">
        <v>29630.639999999999</v>
      </c>
    </row>
    <row r="51" spans="1:15" x14ac:dyDescent="0.2">
      <c r="A51" s="39"/>
      <c r="B51" s="40" t="s">
        <v>82</v>
      </c>
      <c r="C51" s="41" t="s">
        <v>83</v>
      </c>
      <c r="D51" s="42"/>
      <c r="E51" s="43"/>
      <c r="F51" s="44"/>
      <c r="G51" s="44">
        <v>19030.68</v>
      </c>
    </row>
    <row r="52" spans="1:15" x14ac:dyDescent="0.2">
      <c r="A52" s="19">
        <f>IF(ISBLANK(D52), "", COUNTA(D13:D52))</f>
        <v>28</v>
      </c>
      <c r="B52" s="20" t="s">
        <v>84</v>
      </c>
      <c r="C52" s="21" t="s">
        <v>85</v>
      </c>
      <c r="D52" s="22" t="s">
        <v>51</v>
      </c>
      <c r="E52" s="23">
        <v>39.819800999999991</v>
      </c>
      <c r="F52" s="34">
        <f>Source!I49</f>
        <v>477.92</v>
      </c>
      <c r="G52" s="34">
        <f>Source!J49</f>
        <v>19030.68</v>
      </c>
      <c r="O52">
        <v>19030.68</v>
      </c>
    </row>
    <row r="53" spans="1:15" x14ac:dyDescent="0.2">
      <c r="A53" s="39"/>
      <c r="B53" s="40" t="s">
        <v>86</v>
      </c>
      <c r="C53" s="41" t="s">
        <v>87</v>
      </c>
      <c r="D53" s="42"/>
      <c r="E53" s="43"/>
      <c r="F53" s="44"/>
      <c r="G53" s="44">
        <v>14957.84</v>
      </c>
    </row>
    <row r="54" spans="1:15" ht="38.25" x14ac:dyDescent="0.2">
      <c r="A54" s="19">
        <f>IF(ISBLANK(D54), "", COUNTA(D13:D54))</f>
        <v>29</v>
      </c>
      <c r="B54" s="20" t="s">
        <v>88</v>
      </c>
      <c r="C54" s="21" t="s">
        <v>89</v>
      </c>
      <c r="D54" s="22" t="s">
        <v>51</v>
      </c>
      <c r="E54" s="23">
        <v>7.3051999999999992</v>
      </c>
      <c r="F54" s="34">
        <f>Source!I51</f>
        <v>2047.56</v>
      </c>
      <c r="G54" s="34">
        <f>Source!J51</f>
        <v>14957.84</v>
      </c>
      <c r="O54">
        <v>14957.84</v>
      </c>
    </row>
    <row r="55" spans="1:15" x14ac:dyDescent="0.2">
      <c r="A55" s="39"/>
      <c r="B55" s="40" t="s">
        <v>90</v>
      </c>
      <c r="C55" s="41" t="s">
        <v>91</v>
      </c>
      <c r="D55" s="42"/>
      <c r="E55" s="43"/>
      <c r="F55" s="44"/>
      <c r="G55" s="44">
        <v>12712.92</v>
      </c>
    </row>
    <row r="56" spans="1:15" ht="25.5" x14ac:dyDescent="0.2">
      <c r="A56" s="19">
        <f>IF(ISBLANK(D56), "", COUNTA(D13:D56))</f>
        <v>30</v>
      </c>
      <c r="B56" s="20" t="s">
        <v>92</v>
      </c>
      <c r="C56" s="21" t="s">
        <v>93</v>
      </c>
      <c r="D56" s="22" t="s">
        <v>51</v>
      </c>
      <c r="E56" s="23">
        <v>7.4637023999999998</v>
      </c>
      <c r="F56" s="34">
        <f>Source!I53</f>
        <v>1703.3</v>
      </c>
      <c r="G56" s="34">
        <f>Source!J53</f>
        <v>12712.92</v>
      </c>
      <c r="O56">
        <v>12712.92</v>
      </c>
    </row>
    <row r="57" spans="1:15" x14ac:dyDescent="0.2">
      <c r="A57" s="35"/>
      <c r="B57" s="18"/>
      <c r="C57" s="36" t="s">
        <v>373</v>
      </c>
      <c r="D57" s="33"/>
      <c r="E57" s="37"/>
      <c r="F57" s="38"/>
      <c r="G57" s="38">
        <f>SUM(O33:O57)</f>
        <v>522956.88000000012</v>
      </c>
    </row>
    <row r="58" spans="1:15" x14ac:dyDescent="0.2">
      <c r="A58" s="17"/>
      <c r="B58" s="17"/>
      <c r="C58" s="18" t="s">
        <v>374</v>
      </c>
      <c r="D58" s="18"/>
      <c r="E58" s="18"/>
      <c r="F58" s="18"/>
      <c r="G58" s="18"/>
    </row>
    <row r="59" spans="1:15" ht="25.5" outlineLevel="1" x14ac:dyDescent="0.2">
      <c r="A59" s="39"/>
      <c r="B59" s="40" t="s">
        <v>94</v>
      </c>
      <c r="C59" s="41" t="s">
        <v>95</v>
      </c>
      <c r="D59" s="42"/>
      <c r="E59" s="43"/>
      <c r="F59" s="44"/>
      <c r="G59" s="44">
        <v>8590.85</v>
      </c>
    </row>
    <row r="60" spans="1:15" ht="38.25" outlineLevel="1" x14ac:dyDescent="0.2">
      <c r="A60" s="19">
        <f>IF(ISBLANK(D60), "", COUNTA(D13:D60))</f>
        <v>31</v>
      </c>
      <c r="B60" s="20" t="s">
        <v>96</v>
      </c>
      <c r="C60" s="21" t="s">
        <v>97</v>
      </c>
      <c r="D60" s="22" t="s">
        <v>51</v>
      </c>
      <c r="E60" s="23">
        <v>90.192600000000027</v>
      </c>
      <c r="F60" s="34">
        <f>Source!I55</f>
        <v>95.25</v>
      </c>
      <c r="G60" s="34">
        <f>Source!J55</f>
        <v>8590.85</v>
      </c>
      <c r="O60">
        <v>8590.85</v>
      </c>
    </row>
    <row r="61" spans="1:15" outlineLevel="1" x14ac:dyDescent="0.2">
      <c r="A61" s="39"/>
      <c r="B61" s="40" t="s">
        <v>98</v>
      </c>
      <c r="C61" s="41" t="s">
        <v>99</v>
      </c>
      <c r="D61" s="42"/>
      <c r="E61" s="43"/>
      <c r="F61" s="44"/>
      <c r="G61" s="44">
        <v>4277.16</v>
      </c>
    </row>
    <row r="62" spans="1:15" ht="25.5" outlineLevel="1" x14ac:dyDescent="0.2">
      <c r="A62" s="19">
        <f>IF(ISBLANK(D62), "", COUNTA(D13:D62))</f>
        <v>32</v>
      </c>
      <c r="B62" s="20" t="s">
        <v>100</v>
      </c>
      <c r="C62" s="21" t="s">
        <v>101</v>
      </c>
      <c r="D62" s="22" t="s">
        <v>51</v>
      </c>
      <c r="E62" s="23">
        <v>196.68</v>
      </c>
      <c r="F62" s="34">
        <f>Source!I57</f>
        <v>17.45</v>
      </c>
      <c r="G62" s="34">
        <f>Source!J57</f>
        <v>3432.07</v>
      </c>
      <c r="O62">
        <v>3432.07</v>
      </c>
    </row>
    <row r="63" spans="1:15" ht="25.5" outlineLevel="1" x14ac:dyDescent="0.2">
      <c r="A63" s="19">
        <f>IF(ISBLANK(D63), "", COUNTA(D13:D63))</f>
        <v>33</v>
      </c>
      <c r="B63" s="20" t="s">
        <v>102</v>
      </c>
      <c r="C63" s="21" t="s">
        <v>103</v>
      </c>
      <c r="D63" s="22" t="s">
        <v>51</v>
      </c>
      <c r="E63" s="23">
        <v>350.65800000000002</v>
      </c>
      <c r="F63" s="34">
        <f>Source!I58</f>
        <v>2.41</v>
      </c>
      <c r="G63" s="34">
        <f>Source!J58</f>
        <v>845.09</v>
      </c>
      <c r="O63">
        <v>845.09</v>
      </c>
    </row>
    <row r="64" spans="1:15" outlineLevel="1" x14ac:dyDescent="0.2">
      <c r="A64" s="39"/>
      <c r="B64" s="40" t="s">
        <v>104</v>
      </c>
      <c r="C64" s="41" t="s">
        <v>105</v>
      </c>
      <c r="D64" s="42"/>
      <c r="E64" s="43"/>
      <c r="F64" s="44"/>
      <c r="G64" s="44">
        <v>3862.61</v>
      </c>
    </row>
    <row r="65" spans="1:15" ht="25.5" outlineLevel="1" x14ac:dyDescent="0.2">
      <c r="A65" s="19">
        <f>IF(ISBLANK(D65), "", COUNTA(D13:D65))</f>
        <v>34</v>
      </c>
      <c r="B65" s="20" t="s">
        <v>106</v>
      </c>
      <c r="C65" s="21" t="s">
        <v>107</v>
      </c>
      <c r="D65" s="22" t="s">
        <v>51</v>
      </c>
      <c r="E65" s="23">
        <v>3.8080000000000003</v>
      </c>
      <c r="F65" s="34">
        <f>Source!I60</f>
        <v>1014.34</v>
      </c>
      <c r="G65" s="34">
        <f>Source!J60</f>
        <v>3862.61</v>
      </c>
      <c r="O65">
        <v>3862.61</v>
      </c>
    </row>
    <row r="66" spans="1:15" outlineLevel="1" x14ac:dyDescent="0.2">
      <c r="A66" s="39"/>
      <c r="B66" s="40" t="s">
        <v>108</v>
      </c>
      <c r="C66" s="41" t="s">
        <v>109</v>
      </c>
      <c r="D66" s="42"/>
      <c r="E66" s="43"/>
      <c r="F66" s="44"/>
      <c r="G66" s="44">
        <v>2913.5699999999997</v>
      </c>
    </row>
    <row r="67" spans="1:15" ht="25.5" outlineLevel="1" x14ac:dyDescent="0.2">
      <c r="A67" s="19">
        <f>IF(ISBLANK(D67), "", COUNTA(D13:D67))</f>
        <v>35</v>
      </c>
      <c r="B67" s="20" t="s">
        <v>110</v>
      </c>
      <c r="C67" s="21" t="s">
        <v>111</v>
      </c>
      <c r="D67" s="22" t="s">
        <v>51</v>
      </c>
      <c r="E67" s="23">
        <v>104.25205920000001</v>
      </c>
      <c r="F67" s="34">
        <f>Source!I62</f>
        <v>27.77</v>
      </c>
      <c r="G67" s="34">
        <f>Source!J62</f>
        <v>2895.08</v>
      </c>
      <c r="O67">
        <v>2895.08</v>
      </c>
    </row>
    <row r="68" spans="1:15" outlineLevel="1" x14ac:dyDescent="0.2">
      <c r="A68" s="19">
        <f>IF(ISBLANK(D68), "", COUNTA(D13:D68))</f>
        <v>36</v>
      </c>
      <c r="B68" s="20" t="s">
        <v>112</v>
      </c>
      <c r="C68" s="21" t="s">
        <v>113</v>
      </c>
      <c r="D68" s="22" t="s">
        <v>51</v>
      </c>
      <c r="E68" s="23">
        <v>4.25</v>
      </c>
      <c r="F68" s="34">
        <f>Source!I63</f>
        <v>4.3499999999999996</v>
      </c>
      <c r="G68" s="34">
        <f>Source!J63</f>
        <v>18.489999999999998</v>
      </c>
      <c r="O68">
        <v>18.489999999999998</v>
      </c>
    </row>
    <row r="69" spans="1:15" outlineLevel="1" x14ac:dyDescent="0.2">
      <c r="A69" s="39"/>
      <c r="B69" s="40" t="s">
        <v>114</v>
      </c>
      <c r="C69" s="41" t="s">
        <v>115</v>
      </c>
      <c r="D69" s="42"/>
      <c r="E69" s="43"/>
      <c r="F69" s="44"/>
      <c r="G69" s="44">
        <v>1084.4000000000001</v>
      </c>
    </row>
    <row r="70" spans="1:15" outlineLevel="1" x14ac:dyDescent="0.2">
      <c r="A70" s="19">
        <f>IF(ISBLANK(D70), "", COUNTA(D13:D70))</f>
        <v>37</v>
      </c>
      <c r="B70" s="20" t="s">
        <v>116</v>
      </c>
      <c r="C70" s="21" t="s">
        <v>117</v>
      </c>
      <c r="D70" s="22" t="s">
        <v>51</v>
      </c>
      <c r="E70" s="23">
        <v>79.630555200000003</v>
      </c>
      <c r="F70" s="34">
        <f>Source!I65</f>
        <v>10.37</v>
      </c>
      <c r="G70" s="34">
        <f>Source!J65</f>
        <v>825.77</v>
      </c>
      <c r="O70">
        <v>825.77</v>
      </c>
    </row>
    <row r="71" spans="1:15" outlineLevel="1" x14ac:dyDescent="0.2">
      <c r="A71" s="19">
        <f>IF(ISBLANK(D71), "", COUNTA(D13:D71))</f>
        <v>38</v>
      </c>
      <c r="B71" s="20" t="s">
        <v>118</v>
      </c>
      <c r="C71" s="21" t="s">
        <v>119</v>
      </c>
      <c r="D71" s="22" t="s">
        <v>51</v>
      </c>
      <c r="E71" s="23">
        <v>30.284279999999999</v>
      </c>
      <c r="F71" s="34">
        <f>Source!I66</f>
        <v>8.5399999999999991</v>
      </c>
      <c r="G71" s="34">
        <f>Source!J66</f>
        <v>258.63</v>
      </c>
      <c r="O71">
        <v>258.63</v>
      </c>
    </row>
    <row r="72" spans="1:15" outlineLevel="1" x14ac:dyDescent="0.2">
      <c r="A72" s="39"/>
      <c r="B72" s="40" t="s">
        <v>120</v>
      </c>
      <c r="C72" s="41" t="s">
        <v>121</v>
      </c>
      <c r="D72" s="42"/>
      <c r="E72" s="43"/>
      <c r="F72" s="44"/>
      <c r="G72" s="44">
        <v>402.66</v>
      </c>
    </row>
    <row r="73" spans="1:15" ht="25.5" outlineLevel="1" x14ac:dyDescent="0.2">
      <c r="A73" s="19">
        <f>IF(ISBLANK(D73), "", COUNTA(D13:D73))</f>
        <v>39</v>
      </c>
      <c r="B73" s="20" t="s">
        <v>122</v>
      </c>
      <c r="C73" s="21" t="s">
        <v>123</v>
      </c>
      <c r="D73" s="22" t="s">
        <v>51</v>
      </c>
      <c r="E73" s="23">
        <v>3.8080000000000003</v>
      </c>
      <c r="F73" s="34">
        <f>Source!I68</f>
        <v>105.74</v>
      </c>
      <c r="G73" s="34">
        <f>Source!J68</f>
        <v>402.66</v>
      </c>
      <c r="O73">
        <v>402.66</v>
      </c>
    </row>
    <row r="74" spans="1:15" outlineLevel="1" x14ac:dyDescent="0.2">
      <c r="A74" s="39"/>
      <c r="B74" s="40" t="s">
        <v>124</v>
      </c>
      <c r="C74" s="41" t="s">
        <v>125</v>
      </c>
      <c r="D74" s="42"/>
      <c r="E74" s="43"/>
      <c r="F74" s="44"/>
      <c r="G74" s="44">
        <v>156.52000000000001</v>
      </c>
    </row>
    <row r="75" spans="1:15" ht="25.5" outlineLevel="1" x14ac:dyDescent="0.2">
      <c r="A75" s="19">
        <f>IF(ISBLANK(D75), "", COUNTA(D13:D75))</f>
        <v>40</v>
      </c>
      <c r="B75" s="20" t="s">
        <v>126</v>
      </c>
      <c r="C75" s="21" t="s">
        <v>127</v>
      </c>
      <c r="D75" s="22" t="s">
        <v>51</v>
      </c>
      <c r="E75" s="23">
        <v>56.1</v>
      </c>
      <c r="F75" s="34">
        <f>Source!I70</f>
        <v>2.79</v>
      </c>
      <c r="G75" s="34">
        <f>Source!J70</f>
        <v>156.52000000000001</v>
      </c>
      <c r="O75">
        <v>156.52000000000001</v>
      </c>
    </row>
    <row r="76" spans="1:15" outlineLevel="1" x14ac:dyDescent="0.2">
      <c r="A76" s="39"/>
      <c r="B76" s="40" t="s">
        <v>128</v>
      </c>
      <c r="C76" s="41" t="s">
        <v>129</v>
      </c>
      <c r="D76" s="42"/>
      <c r="E76" s="43"/>
      <c r="F76" s="44"/>
      <c r="G76" s="44">
        <v>87.36</v>
      </c>
    </row>
    <row r="77" spans="1:15" ht="25.5" outlineLevel="1" x14ac:dyDescent="0.2">
      <c r="A77" s="19">
        <f>IF(ISBLANK(D77), "", COUNTA(D13:D77))</f>
        <v>41</v>
      </c>
      <c r="B77" s="20" t="s">
        <v>130</v>
      </c>
      <c r="C77" s="21" t="s">
        <v>131</v>
      </c>
      <c r="D77" s="22" t="s">
        <v>51</v>
      </c>
      <c r="E77" s="23">
        <v>5.7149999999999999</v>
      </c>
      <c r="F77" s="34">
        <f>Source!I72</f>
        <v>15.27</v>
      </c>
      <c r="G77" s="34">
        <f>Source!J72</f>
        <v>87.27</v>
      </c>
      <c r="O77">
        <v>87.27</v>
      </c>
    </row>
    <row r="78" spans="1:15" ht="25.5" outlineLevel="1" x14ac:dyDescent="0.2">
      <c r="A78" s="19">
        <f>IF(ISBLANK(D78), "", COUNTA(D13:D78))</f>
        <v>42</v>
      </c>
      <c r="B78" s="20" t="s">
        <v>132</v>
      </c>
      <c r="C78" s="21" t="s">
        <v>133</v>
      </c>
      <c r="D78" s="22" t="s">
        <v>51</v>
      </c>
      <c r="E78" s="23">
        <v>1.3491E-2</v>
      </c>
      <c r="F78" s="34">
        <f>Source!I73</f>
        <v>6.62</v>
      </c>
      <c r="G78" s="34">
        <f>Source!J73</f>
        <v>0.09</v>
      </c>
      <c r="O78">
        <v>0.09</v>
      </c>
    </row>
    <row r="79" spans="1:15" ht="38.25" outlineLevel="1" x14ac:dyDescent="0.2">
      <c r="A79" s="39"/>
      <c r="B79" s="40" t="s">
        <v>134</v>
      </c>
      <c r="C79" s="41" t="s">
        <v>135</v>
      </c>
      <c r="D79" s="42"/>
      <c r="E79" s="43"/>
      <c r="F79" s="44"/>
      <c r="G79" s="44">
        <v>14.4</v>
      </c>
    </row>
    <row r="80" spans="1:15" ht="25.5" outlineLevel="1" x14ac:dyDescent="0.2">
      <c r="A80" s="19">
        <f>IF(ISBLANK(D80), "", COUNTA(D13:D80))</f>
        <v>43</v>
      </c>
      <c r="B80" s="20" t="s">
        <v>136</v>
      </c>
      <c r="C80" s="21" t="s">
        <v>137</v>
      </c>
      <c r="D80" s="22" t="s">
        <v>51</v>
      </c>
      <c r="E80" s="23">
        <v>2.2644000000000002</v>
      </c>
      <c r="F80" s="34">
        <f>Source!I75</f>
        <v>6.36</v>
      </c>
      <c r="G80" s="34">
        <f>Source!J75</f>
        <v>14.4</v>
      </c>
      <c r="O80">
        <v>14.4</v>
      </c>
    </row>
    <row r="81" spans="1:16" ht="25.5" outlineLevel="1" x14ac:dyDescent="0.2">
      <c r="A81" s="39"/>
      <c r="B81" s="40" t="s">
        <v>138</v>
      </c>
      <c r="C81" s="41" t="s">
        <v>139</v>
      </c>
      <c r="D81" s="42"/>
      <c r="E81" s="43"/>
      <c r="F81" s="44"/>
      <c r="G81" s="44">
        <v>6.65</v>
      </c>
    </row>
    <row r="82" spans="1:16" ht="38.25" outlineLevel="1" x14ac:dyDescent="0.2">
      <c r="A82" s="19">
        <f>IF(ISBLANK(D82), "", COUNTA(D13:D82))</f>
        <v>44</v>
      </c>
      <c r="B82" s="20" t="s">
        <v>140</v>
      </c>
      <c r="C82" s="21" t="s">
        <v>141</v>
      </c>
      <c r="D82" s="22" t="s">
        <v>51</v>
      </c>
      <c r="E82" s="23">
        <v>1.088274</v>
      </c>
      <c r="F82" s="34">
        <f>Source!I77</f>
        <v>6.11</v>
      </c>
      <c r="G82" s="34">
        <f>Source!J77</f>
        <v>6.65</v>
      </c>
      <c r="O82">
        <v>6.65</v>
      </c>
    </row>
    <row r="83" spans="1:16" x14ac:dyDescent="0.2">
      <c r="A83" s="35"/>
      <c r="B83" s="18"/>
      <c r="C83" s="36" t="s">
        <v>375</v>
      </c>
      <c r="D83" s="33"/>
      <c r="E83" s="37"/>
      <c r="F83" s="38"/>
      <c r="G83" s="38">
        <f>Source!D191-SUM(O33:O57)</f>
        <v>86645.939999999595</v>
      </c>
    </row>
    <row r="84" spans="1:16" x14ac:dyDescent="0.2">
      <c r="A84" s="35"/>
      <c r="B84" s="18"/>
      <c r="C84" s="36" t="s">
        <v>376</v>
      </c>
      <c r="D84" s="33"/>
      <c r="E84" s="37"/>
      <c r="F84" s="38"/>
      <c r="G84" s="38">
        <f>Source!D191</f>
        <v>609602.81999999972</v>
      </c>
      <c r="H84" s="38">
        <f>G57+G83</f>
        <v>609602.81999999972</v>
      </c>
      <c r="P84">
        <f>G84</f>
        <v>609602.81999999972</v>
      </c>
    </row>
    <row r="85" spans="1:16" x14ac:dyDescent="0.2">
      <c r="A85" s="17"/>
      <c r="B85" s="17"/>
      <c r="C85" s="18" t="s">
        <v>363</v>
      </c>
      <c r="D85" s="18"/>
      <c r="E85" s="18"/>
      <c r="F85" s="18"/>
      <c r="G85" s="18"/>
    </row>
    <row r="86" spans="1:16" x14ac:dyDescent="0.2">
      <c r="A86" s="17"/>
      <c r="B86" s="17"/>
      <c r="C86" s="18" t="s">
        <v>377</v>
      </c>
      <c r="D86" s="18"/>
      <c r="E86" s="18"/>
      <c r="F86" s="18"/>
      <c r="G86" s="18"/>
    </row>
    <row r="87" spans="1:16" ht="25.5" x14ac:dyDescent="0.2">
      <c r="A87" s="39"/>
      <c r="B87" s="40" t="s">
        <v>142</v>
      </c>
      <c r="C87" s="41" t="s">
        <v>143</v>
      </c>
      <c r="D87" s="42"/>
      <c r="E87" s="43"/>
      <c r="F87" s="44"/>
      <c r="G87" s="44">
        <v>4723040.4600000009</v>
      </c>
    </row>
    <row r="88" spans="1:16" ht="25.5" x14ac:dyDescent="0.2">
      <c r="A88" s="19">
        <f>IF(ISBLANK(D88), "", COUNTA(D13:D88))</f>
        <v>45</v>
      </c>
      <c r="B88" s="20" t="s">
        <v>144</v>
      </c>
      <c r="C88" s="21" t="s">
        <v>145</v>
      </c>
      <c r="D88" s="22" t="s">
        <v>146</v>
      </c>
      <c r="E88" s="23">
        <v>553.74750000000006</v>
      </c>
      <c r="F88" s="34">
        <f>Source!I79</f>
        <v>5691.2879999999996</v>
      </c>
      <c r="G88" s="34">
        <f>Source!J79</f>
        <v>3151537.61</v>
      </c>
      <c r="O88">
        <v>3151537.61</v>
      </c>
    </row>
    <row r="89" spans="1:16" ht="25.5" x14ac:dyDescent="0.2">
      <c r="A89" s="19">
        <f>IF(ISBLANK(D89), "", COUNTA(D13:D89))</f>
        <v>46</v>
      </c>
      <c r="B89" s="20" t="s">
        <v>147</v>
      </c>
      <c r="C89" s="21" t="s">
        <v>148</v>
      </c>
      <c r="D89" s="22" t="s">
        <v>146</v>
      </c>
      <c r="E89" s="23">
        <v>254.63</v>
      </c>
      <c r="F89" s="34">
        <f>Source!I80</f>
        <v>5388.47</v>
      </c>
      <c r="G89" s="34">
        <f>Source!J80</f>
        <v>1372066.12</v>
      </c>
      <c r="O89">
        <v>1372066.12</v>
      </c>
    </row>
    <row r="90" spans="1:16" ht="25.5" x14ac:dyDescent="0.2">
      <c r="A90" s="19">
        <f>IF(ISBLANK(D90), "", COUNTA(D13:D90))</f>
        <v>47</v>
      </c>
      <c r="B90" s="20" t="s">
        <v>149</v>
      </c>
      <c r="C90" s="21" t="s">
        <v>150</v>
      </c>
      <c r="D90" s="22" t="s">
        <v>146</v>
      </c>
      <c r="E90" s="23">
        <v>31.363499999999998</v>
      </c>
      <c r="F90" s="34">
        <f>Source!I81</f>
        <v>6358.88</v>
      </c>
      <c r="G90" s="34">
        <f>Source!J81</f>
        <v>199436.73</v>
      </c>
      <c r="O90">
        <v>199436.73</v>
      </c>
    </row>
    <row r="91" spans="1:16" x14ac:dyDescent="0.2">
      <c r="A91" s="39"/>
      <c r="B91" s="40" t="s">
        <v>151</v>
      </c>
      <c r="C91" s="41" t="s">
        <v>152</v>
      </c>
      <c r="D91" s="42"/>
      <c r="E91" s="43"/>
      <c r="F91" s="44"/>
      <c r="G91" s="44">
        <v>2845796.12</v>
      </c>
    </row>
    <row r="92" spans="1:16" ht="25.5" x14ac:dyDescent="0.2">
      <c r="A92" s="19">
        <f>IF(ISBLANK(D92), "", COUNTA(D13:D92))</f>
        <v>48</v>
      </c>
      <c r="B92" s="20" t="s">
        <v>153</v>
      </c>
      <c r="C92" s="21" t="s">
        <v>154</v>
      </c>
      <c r="D92" s="22" t="s">
        <v>146</v>
      </c>
      <c r="E92" s="23">
        <v>3706.96</v>
      </c>
      <c r="F92" s="34">
        <f>Source!I83</f>
        <v>767.69</v>
      </c>
      <c r="G92" s="34">
        <f>Source!J83</f>
        <v>2845796.12</v>
      </c>
      <c r="O92">
        <v>2845796.12</v>
      </c>
    </row>
    <row r="93" spans="1:16" x14ac:dyDescent="0.2">
      <c r="A93" s="39"/>
      <c r="B93" s="40" t="s">
        <v>155</v>
      </c>
      <c r="C93" s="41" t="s">
        <v>156</v>
      </c>
      <c r="D93" s="42"/>
      <c r="E93" s="43"/>
      <c r="F93" s="44"/>
      <c r="G93" s="44">
        <v>2714299.3</v>
      </c>
    </row>
    <row r="94" spans="1:16" ht="38.25" x14ac:dyDescent="0.2">
      <c r="A94" s="19">
        <f>IF(ISBLANK(D94), "", COUNTA(D13:D94))</f>
        <v>49</v>
      </c>
      <c r="B94" s="20" t="s">
        <v>157</v>
      </c>
      <c r="C94" s="21" t="s">
        <v>158</v>
      </c>
      <c r="D94" s="22" t="s">
        <v>159</v>
      </c>
      <c r="E94" s="23">
        <v>30.9714499</v>
      </c>
      <c r="F94" s="34">
        <f>Source!I85</f>
        <v>60623.42</v>
      </c>
      <c r="G94" s="34">
        <f>Source!J85</f>
        <v>1877595.21</v>
      </c>
      <c r="O94">
        <v>1877595.21</v>
      </c>
    </row>
    <row r="95" spans="1:16" ht="38.25" x14ac:dyDescent="0.2">
      <c r="A95" s="19">
        <f>IF(ISBLANK(D95), "", COUNTA(D13:D95))</f>
        <v>50</v>
      </c>
      <c r="B95" s="20" t="s">
        <v>160</v>
      </c>
      <c r="C95" s="21" t="s">
        <v>161</v>
      </c>
      <c r="D95" s="22" t="s">
        <v>159</v>
      </c>
      <c r="E95" s="23">
        <v>12.3492999</v>
      </c>
      <c r="F95" s="34">
        <f>Source!I86</f>
        <v>64618.42</v>
      </c>
      <c r="G95" s="34">
        <f>Source!J86</f>
        <v>797992.25</v>
      </c>
      <c r="O95">
        <v>797992.25</v>
      </c>
    </row>
    <row r="96" spans="1:16" ht="38.25" x14ac:dyDescent="0.2">
      <c r="A96" s="19">
        <f>IF(ISBLANK(D96), "", COUNTA(D13:D96))</f>
        <v>51</v>
      </c>
      <c r="B96" s="20" t="s">
        <v>162</v>
      </c>
      <c r="C96" s="21" t="s">
        <v>163</v>
      </c>
      <c r="D96" s="22" t="s">
        <v>159</v>
      </c>
      <c r="E96" s="23">
        <v>0.35709999999999997</v>
      </c>
      <c r="F96" s="34">
        <f>Source!I87</f>
        <v>56804.2</v>
      </c>
      <c r="G96" s="34">
        <f>Source!J87</f>
        <v>20284.78</v>
      </c>
      <c r="O96">
        <v>20284.78</v>
      </c>
    </row>
    <row r="97" spans="1:15" ht="25.5" x14ac:dyDescent="0.2">
      <c r="A97" s="19">
        <f>IF(ISBLANK(D97), "", COUNTA(D13:D97))</f>
        <v>52</v>
      </c>
      <c r="B97" s="20" t="s">
        <v>164</v>
      </c>
      <c r="C97" s="21" t="s">
        <v>165</v>
      </c>
      <c r="D97" s="22" t="s">
        <v>159</v>
      </c>
      <c r="E97" s="23">
        <v>0.33506000000000002</v>
      </c>
      <c r="F97" s="34">
        <f>Source!I88</f>
        <v>51475.67</v>
      </c>
      <c r="G97" s="34">
        <f>Source!J88</f>
        <v>17247.439999999999</v>
      </c>
      <c r="O97">
        <v>17247.439999999999</v>
      </c>
    </row>
    <row r="98" spans="1:15" ht="38.25" x14ac:dyDescent="0.2">
      <c r="A98" s="19">
        <f>IF(ISBLANK(D98), "", COUNTA(D13:D98))</f>
        <v>53</v>
      </c>
      <c r="B98" s="20" t="s">
        <v>166</v>
      </c>
      <c r="C98" s="21" t="s">
        <v>167</v>
      </c>
      <c r="D98" s="22" t="s">
        <v>159</v>
      </c>
      <c r="E98" s="23">
        <v>1.9199999999999998E-2</v>
      </c>
      <c r="F98" s="34">
        <f>Source!I89</f>
        <v>61438.399999999994</v>
      </c>
      <c r="G98" s="34">
        <f>Source!J89</f>
        <v>1179.6199999999999</v>
      </c>
      <c r="O98">
        <v>1179.6199999999999</v>
      </c>
    </row>
    <row r="99" spans="1:15" ht="25.5" x14ac:dyDescent="0.2">
      <c r="A99" s="39"/>
      <c r="B99" s="40" t="s">
        <v>168</v>
      </c>
      <c r="C99" s="41" t="s">
        <v>169</v>
      </c>
      <c r="D99" s="42"/>
      <c r="E99" s="43"/>
      <c r="F99" s="44"/>
      <c r="G99" s="44">
        <v>1299791.71</v>
      </c>
    </row>
    <row r="100" spans="1:15" ht="25.5" x14ac:dyDescent="0.2">
      <c r="A100" s="19">
        <f>IF(ISBLANK(D100), "", COUNTA(D13:D100))</f>
        <v>54</v>
      </c>
      <c r="B100" s="20" t="s">
        <v>170</v>
      </c>
      <c r="C100" s="21" t="s">
        <v>171</v>
      </c>
      <c r="D100" s="22" t="s">
        <v>146</v>
      </c>
      <c r="E100" s="23">
        <v>54.4</v>
      </c>
      <c r="F100" s="34">
        <f>Source!I91</f>
        <v>23893.232100000001</v>
      </c>
      <c r="G100" s="34">
        <f>Source!J91</f>
        <v>1299791.71</v>
      </c>
      <c r="O100">
        <v>1299791.71</v>
      </c>
    </row>
    <row r="101" spans="1:15" x14ac:dyDescent="0.2">
      <c r="A101" s="39"/>
      <c r="B101" s="40" t="s">
        <v>172</v>
      </c>
      <c r="C101" s="41" t="s">
        <v>173</v>
      </c>
      <c r="D101" s="42"/>
      <c r="E101" s="43"/>
      <c r="F101" s="44"/>
      <c r="G101" s="44">
        <v>966832.49</v>
      </c>
    </row>
    <row r="102" spans="1:15" ht="38.25" x14ac:dyDescent="0.2">
      <c r="A102" s="19">
        <f>IF(ISBLANK(D102), "", COUNTA(D13:D102))</f>
        <v>55</v>
      </c>
      <c r="B102" s="20" t="s">
        <v>174</v>
      </c>
      <c r="C102" s="21" t="s">
        <v>175</v>
      </c>
      <c r="D102" s="22" t="s">
        <v>146</v>
      </c>
      <c r="E102" s="23">
        <v>565.6</v>
      </c>
      <c r="F102" s="34">
        <f>Source!I93</f>
        <v>1707.89</v>
      </c>
      <c r="G102" s="34">
        <f>Source!J93</f>
        <v>965982.58</v>
      </c>
      <c r="O102">
        <v>965982.58</v>
      </c>
    </row>
    <row r="103" spans="1:15" ht="25.5" x14ac:dyDescent="0.2">
      <c r="A103" s="19">
        <f>IF(ISBLANK(D103), "", COUNTA(D13:D103))</f>
        <v>56</v>
      </c>
      <c r="B103" s="20" t="s">
        <v>176</v>
      </c>
      <c r="C103" s="21" t="s">
        <v>177</v>
      </c>
      <c r="D103" s="22" t="s">
        <v>146</v>
      </c>
      <c r="E103" s="23">
        <v>0.33396000000000003</v>
      </c>
      <c r="F103" s="34">
        <f>Source!I94</f>
        <v>2544.9499999999998</v>
      </c>
      <c r="G103" s="34">
        <f>Source!J94</f>
        <v>849.91</v>
      </c>
      <c r="O103">
        <v>849.91</v>
      </c>
    </row>
    <row r="104" spans="1:15" x14ac:dyDescent="0.2">
      <c r="A104" s="39"/>
      <c r="B104" s="40" t="s">
        <v>178</v>
      </c>
      <c r="C104" s="41" t="s">
        <v>179</v>
      </c>
      <c r="D104" s="42"/>
      <c r="E104" s="43"/>
      <c r="F104" s="44"/>
      <c r="G104" s="44">
        <v>650955.62</v>
      </c>
    </row>
    <row r="105" spans="1:15" x14ac:dyDescent="0.2">
      <c r="A105" s="19">
        <f>IF(ISBLANK(D105), "", COUNTA(D13:D105))</f>
        <v>57</v>
      </c>
      <c r="B105" s="20" t="s">
        <v>180</v>
      </c>
      <c r="C105" s="21" t="s">
        <v>181</v>
      </c>
      <c r="D105" s="22" t="s">
        <v>182</v>
      </c>
      <c r="E105" s="23">
        <v>5600.1</v>
      </c>
      <c r="F105" s="34">
        <f>Source!I96</f>
        <v>116.235</v>
      </c>
      <c r="G105" s="34">
        <f>Source!J96</f>
        <v>650955.62</v>
      </c>
      <c r="O105">
        <v>650955.62</v>
      </c>
    </row>
    <row r="106" spans="1:15" x14ac:dyDescent="0.2">
      <c r="A106" s="35"/>
      <c r="B106" s="18"/>
      <c r="C106" s="36" t="s">
        <v>378</v>
      </c>
      <c r="D106" s="33"/>
      <c r="E106" s="37"/>
      <c r="F106" s="38"/>
      <c r="G106" s="38">
        <f>SUM(O86:O106)</f>
        <v>13200715.699999999</v>
      </c>
    </row>
    <row r="107" spans="1:15" x14ac:dyDescent="0.2">
      <c r="A107" s="17"/>
      <c r="B107" s="17"/>
      <c r="C107" s="18" t="s">
        <v>379</v>
      </c>
      <c r="D107" s="18"/>
      <c r="E107" s="18"/>
      <c r="F107" s="18"/>
      <c r="G107" s="18"/>
    </row>
    <row r="108" spans="1:15" ht="25.5" hidden="1" outlineLevel="1" x14ac:dyDescent="0.2">
      <c r="A108" s="39"/>
      <c r="B108" s="40" t="s">
        <v>380</v>
      </c>
      <c r="C108" s="41" t="s">
        <v>381</v>
      </c>
      <c r="D108" s="42"/>
      <c r="E108" s="43"/>
      <c r="F108" s="44"/>
      <c r="G108" s="44">
        <f>Source!D185-SUM(O86:O106)-SUMIF(Source!A97:'Source'!A178, 2, Source!J97:'Source'!J178)</f>
        <v>45218.770000001416</v>
      </c>
    </row>
    <row r="109" spans="1:15" ht="25.5" hidden="1" outlineLevel="1" x14ac:dyDescent="0.2">
      <c r="A109" s="19" t="str">
        <f>IF(ISBLANK(D109), "", COUNTA(D13:D109))</f>
        <v/>
      </c>
      <c r="B109" s="20" t="s">
        <v>382</v>
      </c>
      <c r="C109" s="21" t="s">
        <v>381</v>
      </c>
      <c r="D109" s="22"/>
      <c r="E109" s="23"/>
      <c r="F109" s="34"/>
      <c r="G109" s="34">
        <f>G108</f>
        <v>45218.770000001416</v>
      </c>
    </row>
    <row r="110" spans="1:15" outlineLevel="1" x14ac:dyDescent="0.2">
      <c r="A110" s="39"/>
      <c r="B110" s="40" t="s">
        <v>183</v>
      </c>
      <c r="C110" s="41" t="s">
        <v>184</v>
      </c>
      <c r="D110" s="42"/>
      <c r="E110" s="43"/>
      <c r="F110" s="44"/>
      <c r="G110" s="44">
        <v>268669.21999999997</v>
      </c>
    </row>
    <row r="111" spans="1:15" outlineLevel="1" x14ac:dyDescent="0.2">
      <c r="A111" s="19">
        <f>IF(ISBLANK(D111), "", COUNTA(D13:D111))</f>
        <v>58</v>
      </c>
      <c r="B111" s="20" t="s">
        <v>185</v>
      </c>
      <c r="C111" s="21" t="s">
        <v>186</v>
      </c>
      <c r="D111" s="22" t="s">
        <v>187</v>
      </c>
      <c r="E111" s="23">
        <v>838.67399999999998</v>
      </c>
      <c r="F111" s="34">
        <f>Source!I98</f>
        <v>320.35000000000002</v>
      </c>
      <c r="G111" s="34">
        <f>Source!J98</f>
        <v>268669.21999999997</v>
      </c>
      <c r="O111">
        <v>268669.21999999997</v>
      </c>
    </row>
    <row r="112" spans="1:15" outlineLevel="1" x14ac:dyDescent="0.2">
      <c r="A112" s="39"/>
      <c r="B112" s="40" t="s">
        <v>188</v>
      </c>
      <c r="C112" s="41" t="s">
        <v>189</v>
      </c>
      <c r="D112" s="42"/>
      <c r="E112" s="43"/>
      <c r="F112" s="44"/>
      <c r="G112" s="44">
        <v>212672.29</v>
      </c>
    </row>
    <row r="113" spans="1:15" ht="63.75" outlineLevel="1" x14ac:dyDescent="0.2">
      <c r="A113" s="19">
        <f>IF(ISBLANK(D113), "", COUNTA(D13:D113))</f>
        <v>59</v>
      </c>
      <c r="B113" s="20" t="s">
        <v>190</v>
      </c>
      <c r="C113" s="21" t="s">
        <v>191</v>
      </c>
      <c r="D113" s="22" t="s">
        <v>159</v>
      </c>
      <c r="E113" s="23">
        <v>1.6067800000000001</v>
      </c>
      <c r="F113" s="34">
        <f>Source!I100</f>
        <v>132359.3075</v>
      </c>
      <c r="G113" s="34">
        <f>Source!J100</f>
        <v>212672.29</v>
      </c>
      <c r="O113">
        <v>212672.29</v>
      </c>
    </row>
    <row r="114" spans="1:15" outlineLevel="1" x14ac:dyDescent="0.2">
      <c r="A114" s="39"/>
      <c r="B114" s="40" t="s">
        <v>192</v>
      </c>
      <c r="C114" s="41" t="s">
        <v>193</v>
      </c>
      <c r="D114" s="42"/>
      <c r="E114" s="43"/>
      <c r="F114" s="44"/>
      <c r="G114" s="44">
        <v>149668.26999999999</v>
      </c>
    </row>
    <row r="115" spans="1:15" ht="51" outlineLevel="1" x14ac:dyDescent="0.2">
      <c r="A115" s="19">
        <f>IF(ISBLANK(D115), "", COUNTA(D13:D115))</f>
        <v>60</v>
      </c>
      <c r="B115" s="20" t="s">
        <v>194</v>
      </c>
      <c r="C115" s="21" t="s">
        <v>195</v>
      </c>
      <c r="D115" s="22" t="s">
        <v>187</v>
      </c>
      <c r="E115" s="23">
        <v>712.74</v>
      </c>
      <c r="F115" s="34">
        <f>Source!I102</f>
        <v>209.99360000000001</v>
      </c>
      <c r="G115" s="34">
        <f>Source!J102</f>
        <v>149668.26999999999</v>
      </c>
      <c r="O115">
        <v>149668.26999999999</v>
      </c>
    </row>
    <row r="116" spans="1:15" outlineLevel="1" x14ac:dyDescent="0.2">
      <c r="A116" s="39"/>
      <c r="B116" s="40" t="s">
        <v>196</v>
      </c>
      <c r="C116" s="41" t="s">
        <v>197</v>
      </c>
      <c r="D116" s="42"/>
      <c r="E116" s="43"/>
      <c r="F116" s="44"/>
      <c r="G116" s="44">
        <v>145245.96000000002</v>
      </c>
    </row>
    <row r="117" spans="1:15" ht="38.25" outlineLevel="1" x14ac:dyDescent="0.2">
      <c r="A117" s="19">
        <f>IF(ISBLANK(D117), "", COUNTA(D13:D117))</f>
        <v>61</v>
      </c>
      <c r="B117" s="20" t="s">
        <v>198</v>
      </c>
      <c r="C117" s="21" t="s">
        <v>199</v>
      </c>
      <c r="D117" s="22" t="s">
        <v>146</v>
      </c>
      <c r="E117" s="23">
        <v>5.0983230000000006</v>
      </c>
      <c r="F117" s="34">
        <f>Source!I104</f>
        <v>17891.513999999999</v>
      </c>
      <c r="G117" s="34">
        <f>Source!J104</f>
        <v>91216.69</v>
      </c>
      <c r="O117">
        <v>91216.69</v>
      </c>
    </row>
    <row r="118" spans="1:15" ht="38.25" outlineLevel="1" x14ac:dyDescent="0.2">
      <c r="A118" s="19">
        <f>IF(ISBLANK(D118), "", COUNTA(D13:D118))</f>
        <v>62</v>
      </c>
      <c r="B118" s="20" t="s">
        <v>200</v>
      </c>
      <c r="C118" s="21" t="s">
        <v>201</v>
      </c>
      <c r="D118" s="22" t="s">
        <v>146</v>
      </c>
      <c r="E118" s="23">
        <v>4.0460000000000003</v>
      </c>
      <c r="F118" s="34">
        <f>Source!I105</f>
        <v>10082.68</v>
      </c>
      <c r="G118" s="34">
        <f>Source!J105</f>
        <v>40794.519999999997</v>
      </c>
      <c r="O118">
        <v>40794.519999999997</v>
      </c>
    </row>
    <row r="119" spans="1:15" ht="38.25" outlineLevel="1" x14ac:dyDescent="0.2">
      <c r="A119" s="19">
        <f>IF(ISBLANK(D119), "", COUNTA(D13:D119))</f>
        <v>63</v>
      </c>
      <c r="B119" s="20" t="s">
        <v>202</v>
      </c>
      <c r="C119" s="21" t="s">
        <v>203</v>
      </c>
      <c r="D119" s="22" t="s">
        <v>146</v>
      </c>
      <c r="E119" s="23">
        <v>1.8626620000000003</v>
      </c>
      <c r="F119" s="34">
        <f>Source!I106</f>
        <v>5764.42</v>
      </c>
      <c r="G119" s="34">
        <f>Source!J106</f>
        <v>10737.17</v>
      </c>
      <c r="O119">
        <v>10737.17</v>
      </c>
    </row>
    <row r="120" spans="1:15" ht="38.25" outlineLevel="1" x14ac:dyDescent="0.2">
      <c r="A120" s="19">
        <f>IF(ISBLANK(D120), "", COUNTA(D13:D120))</f>
        <v>64</v>
      </c>
      <c r="B120" s="20" t="s">
        <v>204</v>
      </c>
      <c r="C120" s="21" t="s">
        <v>205</v>
      </c>
      <c r="D120" s="22" t="s">
        <v>146</v>
      </c>
      <c r="E120" s="23">
        <v>0.43327599999999999</v>
      </c>
      <c r="F120" s="34">
        <f>Source!I107</f>
        <v>5764.42</v>
      </c>
      <c r="G120" s="34">
        <f>Source!J107</f>
        <v>2497.58</v>
      </c>
      <c r="O120">
        <v>2497.58</v>
      </c>
    </row>
    <row r="121" spans="1:15" outlineLevel="1" x14ac:dyDescent="0.2">
      <c r="A121" s="39"/>
      <c r="B121" s="40" t="s">
        <v>206</v>
      </c>
      <c r="C121" s="41" t="s">
        <v>207</v>
      </c>
      <c r="D121" s="42"/>
      <c r="E121" s="43"/>
      <c r="F121" s="44"/>
      <c r="G121" s="44">
        <v>115340.57</v>
      </c>
    </row>
    <row r="122" spans="1:15" ht="38.25" outlineLevel="1" x14ac:dyDescent="0.2">
      <c r="A122" s="19">
        <f>IF(ISBLANK(D122), "", COUNTA(D13:D122))</f>
        <v>65</v>
      </c>
      <c r="B122" s="20" t="s">
        <v>208</v>
      </c>
      <c r="C122" s="21" t="s">
        <v>209</v>
      </c>
      <c r="D122" s="22" t="s">
        <v>187</v>
      </c>
      <c r="E122" s="23">
        <v>547.20000000000005</v>
      </c>
      <c r="F122" s="34">
        <f>Source!I109</f>
        <v>186.26549999999997</v>
      </c>
      <c r="G122" s="34">
        <f>Source!J109</f>
        <v>101926.94</v>
      </c>
      <c r="O122">
        <v>101926.94</v>
      </c>
    </row>
    <row r="123" spans="1:15" outlineLevel="1" x14ac:dyDescent="0.2">
      <c r="A123" s="19">
        <f>IF(ISBLANK(D123), "", COUNTA(D13:D123))</f>
        <v>66</v>
      </c>
      <c r="B123" s="20" t="s">
        <v>210</v>
      </c>
      <c r="C123" s="21" t="s">
        <v>211</v>
      </c>
      <c r="D123" s="22" t="s">
        <v>187</v>
      </c>
      <c r="E123" s="23">
        <v>76.680000000000007</v>
      </c>
      <c r="F123" s="34">
        <f>Source!I110</f>
        <v>174.93</v>
      </c>
      <c r="G123" s="34">
        <f>Source!J110</f>
        <v>13413.63</v>
      </c>
      <c r="O123">
        <v>13413.63</v>
      </c>
    </row>
    <row r="124" spans="1:15" outlineLevel="1" x14ac:dyDescent="0.2">
      <c r="A124" s="39"/>
      <c r="B124" s="40" t="s">
        <v>212</v>
      </c>
      <c r="C124" s="41" t="s">
        <v>213</v>
      </c>
      <c r="D124" s="42"/>
      <c r="E124" s="43"/>
      <c r="F124" s="44"/>
      <c r="G124" s="44">
        <v>107589.16</v>
      </c>
    </row>
    <row r="125" spans="1:15" ht="51" outlineLevel="1" x14ac:dyDescent="0.2">
      <c r="A125" s="19">
        <f>IF(ISBLANK(D125), "", COUNTA(D13:D125))</f>
        <v>67</v>
      </c>
      <c r="B125" s="20" t="s">
        <v>214</v>
      </c>
      <c r="C125" s="21" t="s">
        <v>215</v>
      </c>
      <c r="D125" s="22" t="s">
        <v>216</v>
      </c>
      <c r="E125" s="23">
        <v>78.27</v>
      </c>
      <c r="F125" s="34">
        <f>Source!I112</f>
        <v>1374.5872000000002</v>
      </c>
      <c r="G125" s="34">
        <f>Source!J112</f>
        <v>107589.16</v>
      </c>
      <c r="O125">
        <v>107589.16</v>
      </c>
    </row>
    <row r="126" spans="1:15" outlineLevel="1" x14ac:dyDescent="0.2">
      <c r="A126" s="39"/>
      <c r="B126" s="40" t="s">
        <v>217</v>
      </c>
      <c r="C126" s="41" t="s">
        <v>218</v>
      </c>
      <c r="D126" s="42"/>
      <c r="E126" s="43"/>
      <c r="F126" s="44"/>
      <c r="G126" s="44">
        <v>77429.41</v>
      </c>
    </row>
    <row r="127" spans="1:15" ht="76.5" outlineLevel="1" x14ac:dyDescent="0.2">
      <c r="A127" s="19">
        <f>IF(ISBLANK(D127), "", COUNTA(D13:D127))</f>
        <v>68</v>
      </c>
      <c r="B127" s="20" t="s">
        <v>219</v>
      </c>
      <c r="C127" s="21" t="s">
        <v>220</v>
      </c>
      <c r="D127" s="22" t="s">
        <v>187</v>
      </c>
      <c r="E127" s="23">
        <v>349.59999999999997</v>
      </c>
      <c r="F127" s="34">
        <f>Source!I114</f>
        <v>221.48</v>
      </c>
      <c r="G127" s="34">
        <f>Source!J114</f>
        <v>77429.41</v>
      </c>
      <c r="O127">
        <v>77429.41</v>
      </c>
    </row>
    <row r="128" spans="1:15" outlineLevel="1" x14ac:dyDescent="0.2">
      <c r="A128" s="39"/>
      <c r="B128" s="40" t="s">
        <v>221</v>
      </c>
      <c r="C128" s="41" t="s">
        <v>222</v>
      </c>
      <c r="D128" s="42"/>
      <c r="E128" s="43"/>
      <c r="F128" s="44"/>
      <c r="G128" s="44">
        <v>74437.570000000007</v>
      </c>
    </row>
    <row r="129" spans="1:15" ht="25.5" outlineLevel="1" x14ac:dyDescent="0.2">
      <c r="A129" s="19">
        <f>IF(ISBLANK(D129), "", COUNTA(D13:D129))</f>
        <v>69</v>
      </c>
      <c r="B129" s="20" t="s">
        <v>223</v>
      </c>
      <c r="C129" s="21" t="s">
        <v>224</v>
      </c>
      <c r="D129" s="22" t="s">
        <v>146</v>
      </c>
      <c r="E129" s="23">
        <v>12.954000000000001</v>
      </c>
      <c r="F129" s="34">
        <f>Source!I116</f>
        <v>5746.3</v>
      </c>
      <c r="G129" s="34">
        <f>Source!J116</f>
        <v>74437.570000000007</v>
      </c>
      <c r="O129">
        <v>74437.570000000007</v>
      </c>
    </row>
    <row r="130" spans="1:15" outlineLevel="1" x14ac:dyDescent="0.2">
      <c r="A130" s="39"/>
      <c r="B130" s="40" t="s">
        <v>225</v>
      </c>
      <c r="C130" s="41" t="s">
        <v>226</v>
      </c>
      <c r="D130" s="42"/>
      <c r="E130" s="43"/>
      <c r="F130" s="44"/>
      <c r="G130" s="44">
        <v>59093.47</v>
      </c>
    </row>
    <row r="131" spans="1:15" ht="25.5" outlineLevel="1" x14ac:dyDescent="0.2">
      <c r="A131" s="19">
        <f>IF(ISBLANK(D131), "", COUNTA(D13:D131))</f>
        <v>70</v>
      </c>
      <c r="B131" s="20" t="s">
        <v>227</v>
      </c>
      <c r="C131" s="21" t="s">
        <v>228</v>
      </c>
      <c r="D131" s="22" t="s">
        <v>159</v>
      </c>
      <c r="E131" s="23">
        <v>1.1293402000000001</v>
      </c>
      <c r="F131" s="34">
        <f>Source!I118</f>
        <v>52325.66</v>
      </c>
      <c r="G131" s="34">
        <f>Source!J118</f>
        <v>59093.47</v>
      </c>
      <c r="O131">
        <v>59093.47</v>
      </c>
    </row>
    <row r="132" spans="1:15" ht="25.5" outlineLevel="1" x14ac:dyDescent="0.2">
      <c r="A132" s="39"/>
      <c r="B132" s="40" t="s">
        <v>229</v>
      </c>
      <c r="C132" s="41" t="s">
        <v>230</v>
      </c>
      <c r="D132" s="42"/>
      <c r="E132" s="43"/>
      <c r="F132" s="44"/>
      <c r="G132" s="44">
        <v>43261.08</v>
      </c>
    </row>
    <row r="133" spans="1:15" ht="51" outlineLevel="1" x14ac:dyDescent="0.2">
      <c r="A133" s="19">
        <f>IF(ISBLANK(D133), "", COUNTA(D13:D133))</f>
        <v>71</v>
      </c>
      <c r="B133" s="20" t="s">
        <v>231</v>
      </c>
      <c r="C133" s="21" t="s">
        <v>232</v>
      </c>
      <c r="D133" s="22" t="s">
        <v>159</v>
      </c>
      <c r="E133" s="23">
        <v>0.77590000000000003</v>
      </c>
      <c r="F133" s="34">
        <f>Source!I120</f>
        <v>55756</v>
      </c>
      <c r="G133" s="34">
        <f>Source!J120</f>
        <v>43261.08</v>
      </c>
      <c r="O133">
        <v>43261.08</v>
      </c>
    </row>
    <row r="134" spans="1:15" outlineLevel="1" x14ac:dyDescent="0.2">
      <c r="A134" s="39"/>
      <c r="B134" s="40" t="s">
        <v>233</v>
      </c>
      <c r="C134" s="41" t="s">
        <v>234</v>
      </c>
      <c r="D134" s="42"/>
      <c r="E134" s="43"/>
      <c r="F134" s="44"/>
      <c r="G134" s="44">
        <v>41152.160000000003</v>
      </c>
    </row>
    <row r="135" spans="1:15" ht="51" outlineLevel="1" x14ac:dyDescent="0.2">
      <c r="A135" s="19">
        <f>IF(ISBLANK(D135), "", COUNTA(D13:D135))</f>
        <v>72</v>
      </c>
      <c r="B135" s="20" t="s">
        <v>235</v>
      </c>
      <c r="C135" s="21" t="s">
        <v>236</v>
      </c>
      <c r="D135" s="22" t="s">
        <v>237</v>
      </c>
      <c r="E135" s="23">
        <v>2</v>
      </c>
      <c r="F135" s="34">
        <f>Source!I122</f>
        <v>20576.076000000001</v>
      </c>
      <c r="G135" s="34">
        <f>Source!J122</f>
        <v>41152.160000000003</v>
      </c>
      <c r="O135">
        <v>41152.160000000003</v>
      </c>
    </row>
    <row r="136" spans="1:15" outlineLevel="1" x14ac:dyDescent="0.2">
      <c r="A136" s="39"/>
      <c r="B136" s="40" t="s">
        <v>238</v>
      </c>
      <c r="C136" s="41" t="s">
        <v>239</v>
      </c>
      <c r="D136" s="42"/>
      <c r="E136" s="43"/>
      <c r="F136" s="44"/>
      <c r="G136" s="44">
        <v>40586.559999999998</v>
      </c>
    </row>
    <row r="137" spans="1:15" outlineLevel="1" x14ac:dyDescent="0.2">
      <c r="A137" s="19">
        <f>IF(ISBLANK(D137), "", COUNTA(D13:D137))</f>
        <v>73</v>
      </c>
      <c r="B137" s="20" t="s">
        <v>240</v>
      </c>
      <c r="C137" s="21" t="s">
        <v>241</v>
      </c>
      <c r="D137" s="22" t="s">
        <v>159</v>
      </c>
      <c r="E137" s="23">
        <v>0.65265600000000001</v>
      </c>
      <c r="F137" s="34">
        <f>Source!I124</f>
        <v>62186.75</v>
      </c>
      <c r="G137" s="34">
        <f>Source!J124</f>
        <v>40586.559999999998</v>
      </c>
      <c r="O137">
        <v>40586.559999999998</v>
      </c>
    </row>
    <row r="138" spans="1:15" outlineLevel="1" x14ac:dyDescent="0.2">
      <c r="A138" s="39"/>
      <c r="B138" s="40" t="s">
        <v>242</v>
      </c>
      <c r="C138" s="41" t="s">
        <v>243</v>
      </c>
      <c r="D138" s="42"/>
      <c r="E138" s="43"/>
      <c r="F138" s="44"/>
      <c r="G138" s="44">
        <v>38338.69</v>
      </c>
    </row>
    <row r="139" spans="1:15" ht="89.25" outlineLevel="1" x14ac:dyDescent="0.2">
      <c r="A139" s="19">
        <f>IF(ISBLANK(D139), "", COUNTA(D13:D139))</f>
        <v>74</v>
      </c>
      <c r="B139" s="20" t="s">
        <v>244</v>
      </c>
      <c r="C139" s="21" t="s">
        <v>245</v>
      </c>
      <c r="D139" s="22" t="s">
        <v>187</v>
      </c>
      <c r="E139" s="23">
        <v>417.36</v>
      </c>
      <c r="F139" s="34">
        <f>Source!I126</f>
        <v>91.863</v>
      </c>
      <c r="G139" s="34">
        <f>Source!J126</f>
        <v>38338.69</v>
      </c>
      <c r="O139">
        <v>38338.69</v>
      </c>
    </row>
    <row r="140" spans="1:15" outlineLevel="1" x14ac:dyDescent="0.2">
      <c r="A140" s="39"/>
      <c r="B140" s="40" t="s">
        <v>246</v>
      </c>
      <c r="C140" s="41" t="s">
        <v>247</v>
      </c>
      <c r="D140" s="42"/>
      <c r="E140" s="43"/>
      <c r="F140" s="44"/>
      <c r="G140" s="44">
        <v>33022.300000000003</v>
      </c>
    </row>
    <row r="141" spans="1:15" outlineLevel="1" x14ac:dyDescent="0.2">
      <c r="A141" s="19">
        <f>IF(ISBLANK(D141), "", COUNTA(D13:D141))</f>
        <v>75</v>
      </c>
      <c r="B141" s="20" t="s">
        <v>248</v>
      </c>
      <c r="C141" s="21" t="s">
        <v>249</v>
      </c>
      <c r="D141" s="22" t="s">
        <v>182</v>
      </c>
      <c r="E141" s="23">
        <v>104.03999999999999</v>
      </c>
      <c r="F141" s="34">
        <f>Source!I128</f>
        <v>317.39999999999998</v>
      </c>
      <c r="G141" s="34">
        <f>Source!J128</f>
        <v>33022.300000000003</v>
      </c>
      <c r="O141">
        <v>33022.300000000003</v>
      </c>
    </row>
    <row r="142" spans="1:15" outlineLevel="1" x14ac:dyDescent="0.2">
      <c r="A142" s="39"/>
      <c r="B142" s="40" t="s">
        <v>250</v>
      </c>
      <c r="C142" s="41" t="s">
        <v>251</v>
      </c>
      <c r="D142" s="42"/>
      <c r="E142" s="43"/>
      <c r="F142" s="44"/>
      <c r="G142" s="44">
        <v>21977.919999999998</v>
      </c>
    </row>
    <row r="143" spans="1:15" ht="25.5" outlineLevel="1" x14ac:dyDescent="0.2">
      <c r="A143" s="19">
        <f>IF(ISBLANK(D143), "", COUNTA(D13:D143))</f>
        <v>76</v>
      </c>
      <c r="B143" s="20" t="s">
        <v>252</v>
      </c>
      <c r="C143" s="21" t="s">
        <v>253</v>
      </c>
      <c r="D143" s="22" t="s">
        <v>146</v>
      </c>
      <c r="E143" s="23">
        <v>3.7514400000000001</v>
      </c>
      <c r="F143" s="34">
        <f>Source!I130</f>
        <v>5858.53</v>
      </c>
      <c r="G143" s="34">
        <f>Source!J130</f>
        <v>21977.919999999998</v>
      </c>
      <c r="O143">
        <v>21977.919999999998</v>
      </c>
    </row>
    <row r="144" spans="1:15" outlineLevel="1" x14ac:dyDescent="0.2">
      <c r="A144" s="39"/>
      <c r="B144" s="40" t="s">
        <v>254</v>
      </c>
      <c r="C144" s="41" t="s">
        <v>255</v>
      </c>
      <c r="D144" s="42"/>
      <c r="E144" s="43"/>
      <c r="F144" s="44"/>
      <c r="G144" s="44">
        <v>21217.75</v>
      </c>
    </row>
    <row r="145" spans="1:15" ht="38.25" outlineLevel="1" x14ac:dyDescent="0.2">
      <c r="A145" s="19">
        <f>IF(ISBLANK(D145), "", COUNTA(D13:D145))</f>
        <v>77</v>
      </c>
      <c r="B145" s="20" t="s">
        <v>256</v>
      </c>
      <c r="C145" s="21" t="s">
        <v>257</v>
      </c>
      <c r="D145" s="22" t="s">
        <v>187</v>
      </c>
      <c r="E145" s="23">
        <v>126.47999999999999</v>
      </c>
      <c r="F145" s="34">
        <f>Source!I132</f>
        <v>155.63</v>
      </c>
      <c r="G145" s="34">
        <f>Source!J132</f>
        <v>19684.080000000002</v>
      </c>
      <c r="O145">
        <v>19684.080000000002</v>
      </c>
    </row>
    <row r="146" spans="1:15" ht="38.25" outlineLevel="1" x14ac:dyDescent="0.2">
      <c r="A146" s="19">
        <f>IF(ISBLANK(D146), "", COUNTA(D13:D146))</f>
        <v>78</v>
      </c>
      <c r="B146" s="20" t="s">
        <v>258</v>
      </c>
      <c r="C146" s="21" t="s">
        <v>259</v>
      </c>
      <c r="D146" s="22" t="s">
        <v>159</v>
      </c>
      <c r="E146" s="23">
        <v>1.0348800000000002E-2</v>
      </c>
      <c r="F146" s="34">
        <f>Source!I133</f>
        <v>148198.01999999999</v>
      </c>
      <c r="G146" s="34">
        <f>Source!J133</f>
        <v>1533.67</v>
      </c>
      <c r="O146">
        <v>1533.67</v>
      </c>
    </row>
    <row r="147" spans="1:15" outlineLevel="1" x14ac:dyDescent="0.2">
      <c r="A147" s="39"/>
      <c r="B147" s="40" t="s">
        <v>260</v>
      </c>
      <c r="C147" s="41" t="s">
        <v>261</v>
      </c>
      <c r="D147" s="42"/>
      <c r="E147" s="43"/>
      <c r="F147" s="44"/>
      <c r="G147" s="44">
        <v>19447.5</v>
      </c>
    </row>
    <row r="148" spans="1:15" outlineLevel="1" x14ac:dyDescent="0.2">
      <c r="A148" s="19">
        <f>IF(ISBLANK(D148), "", COUNTA(D13:D148))</f>
        <v>79</v>
      </c>
      <c r="B148" s="20" t="s">
        <v>262</v>
      </c>
      <c r="C148" s="21" t="s">
        <v>263</v>
      </c>
      <c r="D148" s="22" t="s">
        <v>159</v>
      </c>
      <c r="E148" s="23">
        <v>0.17563950000000003</v>
      </c>
      <c r="F148" s="34">
        <f>Source!I135</f>
        <v>110723.93</v>
      </c>
      <c r="G148" s="34">
        <f>Source!J135</f>
        <v>19447.5</v>
      </c>
      <c r="O148">
        <v>19447.5</v>
      </c>
    </row>
    <row r="149" spans="1:15" outlineLevel="1" x14ac:dyDescent="0.2">
      <c r="A149" s="39"/>
      <c r="B149" s="40" t="s">
        <v>264</v>
      </c>
      <c r="C149" s="41" t="s">
        <v>265</v>
      </c>
      <c r="D149" s="42"/>
      <c r="E149" s="43"/>
      <c r="F149" s="44"/>
      <c r="G149" s="44">
        <v>18404.650000000001</v>
      </c>
    </row>
    <row r="150" spans="1:15" outlineLevel="1" x14ac:dyDescent="0.2">
      <c r="A150" s="19">
        <f>IF(ISBLANK(D150), "", COUNTA(D13:D150))</f>
        <v>80</v>
      </c>
      <c r="B150" s="20" t="s">
        <v>266</v>
      </c>
      <c r="C150" s="21" t="s">
        <v>267</v>
      </c>
      <c r="D150" s="22" t="s">
        <v>159</v>
      </c>
      <c r="E150" s="23">
        <v>0.20878559999999996</v>
      </c>
      <c r="F150" s="34">
        <f>Source!I137</f>
        <v>88150.96</v>
      </c>
      <c r="G150" s="34">
        <f>Source!J137</f>
        <v>18404.650000000001</v>
      </c>
      <c r="O150">
        <v>18404.650000000001</v>
      </c>
    </row>
    <row r="151" spans="1:15" outlineLevel="1" x14ac:dyDescent="0.2">
      <c r="A151" s="39"/>
      <c r="B151" s="40" t="s">
        <v>268</v>
      </c>
      <c r="C151" s="41" t="s">
        <v>269</v>
      </c>
      <c r="D151" s="42"/>
      <c r="E151" s="43"/>
      <c r="F151" s="44"/>
      <c r="G151" s="44">
        <v>10080.709999999999</v>
      </c>
    </row>
    <row r="152" spans="1:15" outlineLevel="1" x14ac:dyDescent="0.2">
      <c r="A152" s="19">
        <f>IF(ISBLANK(D152), "", COUNTA(D13:D152))</f>
        <v>81</v>
      </c>
      <c r="B152" s="20" t="s">
        <v>270</v>
      </c>
      <c r="C152" s="21" t="s">
        <v>271</v>
      </c>
      <c r="D152" s="22" t="s">
        <v>182</v>
      </c>
      <c r="E152" s="23">
        <v>785.71379999999999</v>
      </c>
      <c r="F152" s="34">
        <f>Source!I139</f>
        <v>12.83</v>
      </c>
      <c r="G152" s="34">
        <f>Source!J139</f>
        <v>10080.709999999999</v>
      </c>
      <c r="O152">
        <v>10080.709999999999</v>
      </c>
    </row>
    <row r="153" spans="1:15" outlineLevel="1" x14ac:dyDescent="0.2">
      <c r="A153" s="39"/>
      <c r="B153" s="40" t="s">
        <v>272</v>
      </c>
      <c r="C153" s="41" t="s">
        <v>273</v>
      </c>
      <c r="D153" s="42"/>
      <c r="E153" s="43"/>
      <c r="F153" s="44"/>
      <c r="G153" s="44">
        <v>9636.7999999999993</v>
      </c>
    </row>
    <row r="154" spans="1:15" ht="25.5" outlineLevel="1" x14ac:dyDescent="0.2">
      <c r="A154" s="19">
        <f>IF(ISBLANK(D154), "", COUNTA(D13:D154))</f>
        <v>82</v>
      </c>
      <c r="B154" s="20" t="s">
        <v>274</v>
      </c>
      <c r="C154" s="21" t="s">
        <v>275</v>
      </c>
      <c r="D154" s="22" t="s">
        <v>159</v>
      </c>
      <c r="E154" s="23">
        <v>0.15992510000000001</v>
      </c>
      <c r="F154" s="34">
        <f>Source!I141</f>
        <v>60258.2</v>
      </c>
      <c r="G154" s="34">
        <f>Source!J141</f>
        <v>9636.7999999999993</v>
      </c>
      <c r="O154">
        <v>9636.7999999999993</v>
      </c>
    </row>
    <row r="155" spans="1:15" outlineLevel="1" x14ac:dyDescent="0.2">
      <c r="A155" s="39"/>
      <c r="B155" s="40" t="s">
        <v>276</v>
      </c>
      <c r="C155" s="41" t="s">
        <v>277</v>
      </c>
      <c r="D155" s="42"/>
      <c r="E155" s="43"/>
      <c r="F155" s="44"/>
      <c r="G155" s="44">
        <v>9629.2099999999991</v>
      </c>
    </row>
    <row r="156" spans="1:15" ht="25.5" outlineLevel="1" x14ac:dyDescent="0.2">
      <c r="A156" s="19">
        <f>IF(ISBLANK(D156), "", COUNTA(D13:D156))</f>
        <v>83</v>
      </c>
      <c r="B156" s="20" t="s">
        <v>278</v>
      </c>
      <c r="C156" s="21" t="s">
        <v>279</v>
      </c>
      <c r="D156" s="22" t="s">
        <v>146</v>
      </c>
      <c r="E156" s="23">
        <v>2.601</v>
      </c>
      <c r="F156" s="34">
        <f>Source!I143</f>
        <v>3702.12</v>
      </c>
      <c r="G156" s="34">
        <f>Source!J143</f>
        <v>9629.2099999999991</v>
      </c>
      <c r="O156">
        <v>9629.2099999999991</v>
      </c>
    </row>
    <row r="157" spans="1:15" outlineLevel="1" x14ac:dyDescent="0.2">
      <c r="A157" s="39"/>
      <c r="B157" s="40" t="s">
        <v>280</v>
      </c>
      <c r="C157" s="41" t="s">
        <v>281</v>
      </c>
      <c r="D157" s="42"/>
      <c r="E157" s="43"/>
      <c r="F157" s="44"/>
      <c r="G157" s="44">
        <v>7309.59</v>
      </c>
    </row>
    <row r="158" spans="1:15" ht="38.25" outlineLevel="1" x14ac:dyDescent="0.2">
      <c r="A158" s="19">
        <f>IF(ISBLANK(D158), "", COUNTA(D13:D158))</f>
        <v>84</v>
      </c>
      <c r="B158" s="20" t="s">
        <v>282</v>
      </c>
      <c r="C158" s="21" t="s">
        <v>283</v>
      </c>
      <c r="D158" s="22" t="s">
        <v>146</v>
      </c>
      <c r="E158" s="23">
        <v>0.41388599999999998</v>
      </c>
      <c r="F158" s="34">
        <f>Source!I145</f>
        <v>12821.920800000002</v>
      </c>
      <c r="G158" s="34">
        <f>Source!J145</f>
        <v>5306.81</v>
      </c>
      <c r="O158">
        <v>5306.81</v>
      </c>
    </row>
    <row r="159" spans="1:15" ht="38.25" outlineLevel="1" x14ac:dyDescent="0.2">
      <c r="A159" s="19">
        <f>IF(ISBLANK(D159), "", COUNTA(D13:D159))</f>
        <v>85</v>
      </c>
      <c r="B159" s="20" t="s">
        <v>284</v>
      </c>
      <c r="C159" s="21" t="s">
        <v>285</v>
      </c>
      <c r="D159" s="22" t="s">
        <v>146</v>
      </c>
      <c r="E159" s="23">
        <v>0.12141</v>
      </c>
      <c r="F159" s="34">
        <f>Source!I146</f>
        <v>16496.03</v>
      </c>
      <c r="G159" s="34">
        <f>Source!J146</f>
        <v>2002.78</v>
      </c>
      <c r="O159">
        <v>2002.78</v>
      </c>
    </row>
    <row r="160" spans="1:15" outlineLevel="1" x14ac:dyDescent="0.2">
      <c r="A160" s="39"/>
      <c r="B160" s="40" t="s">
        <v>286</v>
      </c>
      <c r="C160" s="41" t="s">
        <v>287</v>
      </c>
      <c r="D160" s="42"/>
      <c r="E160" s="43"/>
      <c r="F160" s="44"/>
      <c r="G160" s="44">
        <v>2925.72</v>
      </c>
    </row>
    <row r="161" spans="1:15" outlineLevel="1" x14ac:dyDescent="0.2">
      <c r="A161" s="19">
        <f>IF(ISBLANK(D161), "", COUNTA(D13:D161))</f>
        <v>86</v>
      </c>
      <c r="B161" s="20" t="s">
        <v>288</v>
      </c>
      <c r="C161" s="21" t="s">
        <v>287</v>
      </c>
      <c r="D161" s="22" t="s">
        <v>146</v>
      </c>
      <c r="E161" s="23">
        <v>81.930103360000004</v>
      </c>
      <c r="F161" s="34">
        <f>Source!I148</f>
        <v>35.71</v>
      </c>
      <c r="G161" s="34">
        <f>Source!J148</f>
        <v>2925.72</v>
      </c>
      <c r="O161">
        <v>2925.72</v>
      </c>
    </row>
    <row r="162" spans="1:15" outlineLevel="1" x14ac:dyDescent="0.2">
      <c r="A162" s="39"/>
      <c r="B162" s="40" t="s">
        <v>289</v>
      </c>
      <c r="C162" s="41" t="s">
        <v>290</v>
      </c>
      <c r="D162" s="42"/>
      <c r="E162" s="43"/>
      <c r="F162" s="44"/>
      <c r="G162" s="44">
        <v>2520.54</v>
      </c>
    </row>
    <row r="163" spans="1:15" outlineLevel="1" x14ac:dyDescent="0.2">
      <c r="A163" s="19">
        <f>IF(ISBLANK(D163), "", COUNTA(D13:D163))</f>
        <v>87</v>
      </c>
      <c r="B163" s="20" t="s">
        <v>291</v>
      </c>
      <c r="C163" s="21" t="s">
        <v>292</v>
      </c>
      <c r="D163" s="22" t="s">
        <v>159</v>
      </c>
      <c r="E163" s="23">
        <v>2.7824000000000002E-2</v>
      </c>
      <c r="F163" s="34">
        <f>Source!I150</f>
        <v>90588.847999999998</v>
      </c>
      <c r="G163" s="34">
        <f>Source!J150</f>
        <v>2520.54</v>
      </c>
      <c r="O163">
        <v>2520.54</v>
      </c>
    </row>
    <row r="164" spans="1:15" outlineLevel="1" x14ac:dyDescent="0.2">
      <c r="A164" s="39"/>
      <c r="B164" s="40" t="s">
        <v>293</v>
      </c>
      <c r="C164" s="41" t="s">
        <v>294</v>
      </c>
      <c r="D164" s="42"/>
      <c r="E164" s="43"/>
      <c r="F164" s="44"/>
      <c r="G164" s="44">
        <v>2285.27</v>
      </c>
    </row>
    <row r="165" spans="1:15" ht="51" outlineLevel="1" x14ac:dyDescent="0.2">
      <c r="A165" s="19">
        <f>IF(ISBLANK(D165), "", COUNTA(D13:D165))</f>
        <v>88</v>
      </c>
      <c r="B165" s="20" t="s">
        <v>295</v>
      </c>
      <c r="C165" s="21" t="s">
        <v>296</v>
      </c>
      <c r="D165" s="22" t="s">
        <v>187</v>
      </c>
      <c r="E165" s="23">
        <v>21.540884999999999</v>
      </c>
      <c r="F165" s="34">
        <f>Source!I152</f>
        <v>106.09</v>
      </c>
      <c r="G165" s="34">
        <f>Source!J152</f>
        <v>2285.27</v>
      </c>
      <c r="O165">
        <v>2285.27</v>
      </c>
    </row>
    <row r="166" spans="1:15" outlineLevel="1" x14ac:dyDescent="0.2">
      <c r="A166" s="39"/>
      <c r="B166" s="40" t="s">
        <v>297</v>
      </c>
      <c r="C166" s="41" t="s">
        <v>298</v>
      </c>
      <c r="D166" s="42"/>
      <c r="E166" s="43"/>
      <c r="F166" s="44"/>
      <c r="G166" s="44">
        <v>1104.0899999999999</v>
      </c>
    </row>
    <row r="167" spans="1:15" outlineLevel="1" x14ac:dyDescent="0.2">
      <c r="A167" s="19">
        <f>IF(ISBLANK(D167), "", COUNTA(D13:D167))</f>
        <v>89</v>
      </c>
      <c r="B167" s="20" t="s">
        <v>299</v>
      </c>
      <c r="C167" s="21" t="s">
        <v>300</v>
      </c>
      <c r="D167" s="22" t="s">
        <v>159</v>
      </c>
      <c r="E167" s="23">
        <v>0.20930411999999998</v>
      </c>
      <c r="F167" s="34">
        <f>Source!I154</f>
        <v>5275.05</v>
      </c>
      <c r="G167" s="34">
        <f>Source!J154</f>
        <v>1104.0899999999999</v>
      </c>
      <c r="O167">
        <v>1104.0899999999999</v>
      </c>
    </row>
    <row r="168" spans="1:15" outlineLevel="1" x14ac:dyDescent="0.2">
      <c r="A168" s="39"/>
      <c r="B168" s="40" t="s">
        <v>301</v>
      </c>
      <c r="C168" s="41" t="s">
        <v>302</v>
      </c>
      <c r="D168" s="42"/>
      <c r="E168" s="43"/>
      <c r="F168" s="44"/>
      <c r="G168" s="44">
        <v>609.87</v>
      </c>
    </row>
    <row r="169" spans="1:15" ht="63.75" outlineLevel="1" x14ac:dyDescent="0.2">
      <c r="A169" s="19">
        <f>IF(ISBLANK(D169), "", COUNTA(D13:D169))</f>
        <v>90</v>
      </c>
      <c r="B169" s="20" t="s">
        <v>303</v>
      </c>
      <c r="C169" s="21" t="s">
        <v>304</v>
      </c>
      <c r="D169" s="22" t="s">
        <v>216</v>
      </c>
      <c r="E169" s="23">
        <v>0.34799999999999998</v>
      </c>
      <c r="F169" s="34">
        <f>Source!I156</f>
        <v>1752.5011</v>
      </c>
      <c r="G169" s="34">
        <f>Source!J156</f>
        <v>609.87</v>
      </c>
      <c r="O169">
        <v>609.87</v>
      </c>
    </row>
    <row r="170" spans="1:15" outlineLevel="1" x14ac:dyDescent="0.2">
      <c r="A170" s="39"/>
      <c r="B170" s="40" t="s">
        <v>305</v>
      </c>
      <c r="C170" s="41" t="s">
        <v>306</v>
      </c>
      <c r="D170" s="42"/>
      <c r="E170" s="43"/>
      <c r="F170" s="44"/>
      <c r="G170" s="44">
        <v>576.17999999999995</v>
      </c>
    </row>
    <row r="171" spans="1:15" outlineLevel="1" x14ac:dyDescent="0.2">
      <c r="A171" s="19">
        <f>IF(ISBLANK(D171), "", COUNTA(D13:D171))</f>
        <v>91</v>
      </c>
      <c r="B171" s="20" t="s">
        <v>307</v>
      </c>
      <c r="C171" s="21" t="s">
        <v>306</v>
      </c>
      <c r="D171" s="22" t="s">
        <v>308</v>
      </c>
      <c r="E171" s="23">
        <v>97.824230999999997</v>
      </c>
      <c r="F171" s="34">
        <f>Source!I158</f>
        <v>5.89</v>
      </c>
      <c r="G171" s="34">
        <f>Source!J158</f>
        <v>576.17999999999995</v>
      </c>
      <c r="O171">
        <v>576.17999999999995</v>
      </c>
    </row>
    <row r="172" spans="1:15" outlineLevel="1" x14ac:dyDescent="0.2">
      <c r="A172" s="39"/>
      <c r="B172" s="40" t="s">
        <v>309</v>
      </c>
      <c r="C172" s="41" t="s">
        <v>310</v>
      </c>
      <c r="D172" s="42"/>
      <c r="E172" s="43"/>
      <c r="F172" s="44"/>
      <c r="G172" s="44">
        <v>516.66999999999996</v>
      </c>
    </row>
    <row r="173" spans="1:15" ht="38.25" outlineLevel="1" x14ac:dyDescent="0.2">
      <c r="A173" s="19">
        <f>IF(ISBLANK(D173), "", COUNTA(D13:D173))</f>
        <v>92</v>
      </c>
      <c r="B173" s="20" t="s">
        <v>311</v>
      </c>
      <c r="C173" s="21" t="s">
        <v>312</v>
      </c>
      <c r="D173" s="22" t="s">
        <v>146</v>
      </c>
      <c r="E173" s="23">
        <v>8.0203200000000002E-2</v>
      </c>
      <c r="F173" s="34">
        <f>Source!I160</f>
        <v>6442.06</v>
      </c>
      <c r="G173" s="34">
        <f>Source!J160</f>
        <v>516.66999999999996</v>
      </c>
      <c r="O173">
        <v>516.66999999999996</v>
      </c>
    </row>
    <row r="174" spans="1:15" outlineLevel="1" x14ac:dyDescent="0.2">
      <c r="A174" s="39"/>
      <c r="B174" s="40" t="s">
        <v>313</v>
      </c>
      <c r="C174" s="41" t="s">
        <v>314</v>
      </c>
      <c r="D174" s="42"/>
      <c r="E174" s="43"/>
      <c r="F174" s="44"/>
      <c r="G174" s="44">
        <v>486.04</v>
      </c>
    </row>
    <row r="175" spans="1:15" outlineLevel="1" x14ac:dyDescent="0.2">
      <c r="A175" s="19">
        <f>IF(ISBLANK(D175), "", COUNTA(D13:D175))</f>
        <v>93</v>
      </c>
      <c r="B175" s="20" t="s">
        <v>315</v>
      </c>
      <c r="C175" s="21" t="s">
        <v>316</v>
      </c>
      <c r="D175" s="22" t="s">
        <v>159</v>
      </c>
      <c r="E175" s="23">
        <v>8.0945999999999987E-3</v>
      </c>
      <c r="F175" s="34">
        <f>Source!I162</f>
        <v>60045.35</v>
      </c>
      <c r="G175" s="34">
        <f>Source!J162</f>
        <v>486.04</v>
      </c>
      <c r="O175">
        <v>486.04</v>
      </c>
    </row>
    <row r="176" spans="1:15" outlineLevel="1" x14ac:dyDescent="0.2">
      <c r="A176" s="39"/>
      <c r="B176" s="40" t="s">
        <v>317</v>
      </c>
      <c r="C176" s="41" t="s">
        <v>318</v>
      </c>
      <c r="D176" s="42"/>
      <c r="E176" s="43"/>
      <c r="F176" s="44"/>
      <c r="G176" s="44">
        <v>385.88</v>
      </c>
    </row>
    <row r="177" spans="1:15" outlineLevel="1" x14ac:dyDescent="0.2">
      <c r="A177" s="19">
        <f>IF(ISBLANK(D177), "", COUNTA(D13:D177))</f>
        <v>94</v>
      </c>
      <c r="B177" s="20" t="s">
        <v>319</v>
      </c>
      <c r="C177" s="21" t="s">
        <v>320</v>
      </c>
      <c r="D177" s="22" t="s">
        <v>146</v>
      </c>
      <c r="E177" s="23">
        <v>3.3660000000000001</v>
      </c>
      <c r="F177" s="34">
        <f>Source!I164</f>
        <v>114.64</v>
      </c>
      <c r="G177" s="34">
        <f>Source!J164</f>
        <v>385.88</v>
      </c>
      <c r="O177">
        <v>385.88</v>
      </c>
    </row>
    <row r="178" spans="1:15" outlineLevel="1" x14ac:dyDescent="0.2">
      <c r="A178" s="39"/>
      <c r="B178" s="40" t="s">
        <v>321</v>
      </c>
      <c r="C178" s="41" t="s">
        <v>322</v>
      </c>
      <c r="D178" s="42"/>
      <c r="E178" s="43"/>
      <c r="F178" s="44"/>
      <c r="G178" s="44">
        <v>207.55</v>
      </c>
    </row>
    <row r="179" spans="1:15" outlineLevel="1" x14ac:dyDescent="0.2">
      <c r="A179" s="19">
        <f>IF(ISBLANK(D179), "", COUNTA(D13:D179))</f>
        <v>95</v>
      </c>
      <c r="B179" s="20" t="s">
        <v>323</v>
      </c>
      <c r="C179" s="21" t="s">
        <v>324</v>
      </c>
      <c r="D179" s="22" t="s">
        <v>159</v>
      </c>
      <c r="E179" s="23">
        <v>4.0472999999999993E-3</v>
      </c>
      <c r="F179" s="34">
        <f>Source!I166</f>
        <v>51280.15</v>
      </c>
      <c r="G179" s="34">
        <f>Source!J166</f>
        <v>207.55</v>
      </c>
      <c r="O179">
        <v>207.55</v>
      </c>
    </row>
    <row r="180" spans="1:15" outlineLevel="1" x14ac:dyDescent="0.2">
      <c r="A180" s="39"/>
      <c r="B180" s="40" t="s">
        <v>325</v>
      </c>
      <c r="C180" s="41" t="s">
        <v>326</v>
      </c>
      <c r="D180" s="42"/>
      <c r="E180" s="43"/>
      <c r="F180" s="44"/>
      <c r="G180" s="44">
        <v>196.76</v>
      </c>
    </row>
    <row r="181" spans="1:15" outlineLevel="1" x14ac:dyDescent="0.2">
      <c r="A181" s="19">
        <f>IF(ISBLANK(D181), "", COUNTA(D13:D181))</f>
        <v>96</v>
      </c>
      <c r="B181" s="20" t="s">
        <v>327</v>
      </c>
      <c r="C181" s="21" t="s">
        <v>328</v>
      </c>
      <c r="D181" s="22" t="s">
        <v>146</v>
      </c>
      <c r="E181" s="23">
        <v>0.57799999999999996</v>
      </c>
      <c r="F181" s="34">
        <f>Source!I168</f>
        <v>340.41</v>
      </c>
      <c r="G181" s="34">
        <f>Source!J168</f>
        <v>196.76</v>
      </c>
      <c r="O181">
        <v>196.76</v>
      </c>
    </row>
    <row r="182" spans="1:15" ht="25.5" outlineLevel="1" x14ac:dyDescent="0.2">
      <c r="A182" s="39"/>
      <c r="B182" s="40" t="s">
        <v>329</v>
      </c>
      <c r="C182" s="41" t="s">
        <v>330</v>
      </c>
      <c r="D182" s="42"/>
      <c r="E182" s="43"/>
      <c r="F182" s="44"/>
      <c r="G182" s="44">
        <v>147.91999999999999</v>
      </c>
    </row>
    <row r="183" spans="1:15" outlineLevel="1" x14ac:dyDescent="0.2">
      <c r="A183" s="19">
        <f>IF(ISBLANK(D183), "", COUNTA(D13:D183))</f>
        <v>97</v>
      </c>
      <c r="B183" s="20" t="s">
        <v>331</v>
      </c>
      <c r="C183" s="21" t="s">
        <v>332</v>
      </c>
      <c r="D183" s="22" t="s">
        <v>333</v>
      </c>
      <c r="E183" s="23">
        <v>0.4</v>
      </c>
      <c r="F183" s="34">
        <f>Source!I170</f>
        <v>369.8</v>
      </c>
      <c r="G183" s="34">
        <f>Source!J170</f>
        <v>147.91999999999999</v>
      </c>
      <c r="O183">
        <v>147.91999999999999</v>
      </c>
    </row>
    <row r="184" spans="1:15" outlineLevel="1" x14ac:dyDescent="0.2">
      <c r="A184" s="39"/>
      <c r="B184" s="40" t="s">
        <v>334</v>
      </c>
      <c r="C184" s="41" t="s">
        <v>335</v>
      </c>
      <c r="D184" s="42"/>
      <c r="E184" s="43"/>
      <c r="F184" s="44"/>
      <c r="G184" s="44">
        <v>86.91</v>
      </c>
    </row>
    <row r="185" spans="1:15" ht="25.5" outlineLevel="1" x14ac:dyDescent="0.2">
      <c r="A185" s="19">
        <f>IF(ISBLANK(D185), "", COUNTA(D13:D185))</f>
        <v>98</v>
      </c>
      <c r="B185" s="20" t="s">
        <v>336</v>
      </c>
      <c r="C185" s="21" t="s">
        <v>337</v>
      </c>
      <c r="D185" s="22" t="s">
        <v>187</v>
      </c>
      <c r="E185" s="23">
        <v>1.0880000000000001</v>
      </c>
      <c r="F185" s="34">
        <f>Source!I172</f>
        <v>79.88</v>
      </c>
      <c r="G185" s="34">
        <f>Source!J172</f>
        <v>86.91</v>
      </c>
      <c r="O185">
        <v>86.91</v>
      </c>
    </row>
    <row r="186" spans="1:15" outlineLevel="1" x14ac:dyDescent="0.2">
      <c r="A186" s="39"/>
      <c r="B186" s="40" t="s">
        <v>338</v>
      </c>
      <c r="C186" s="41" t="s">
        <v>339</v>
      </c>
      <c r="D186" s="42"/>
      <c r="E186" s="43"/>
      <c r="F186" s="44"/>
      <c r="G186" s="44">
        <v>76.31</v>
      </c>
    </row>
    <row r="187" spans="1:15" outlineLevel="1" x14ac:dyDescent="0.2">
      <c r="A187" s="19">
        <f>IF(ISBLANK(D187), "", COUNTA(D13:D187))</f>
        <v>99</v>
      </c>
      <c r="B187" s="20" t="s">
        <v>340</v>
      </c>
      <c r="C187" s="21" t="s">
        <v>341</v>
      </c>
      <c r="D187" s="22" t="s">
        <v>187</v>
      </c>
      <c r="E187" s="23">
        <v>1.2591599999999998</v>
      </c>
      <c r="F187" s="34">
        <f>Source!I174</f>
        <v>60.6</v>
      </c>
      <c r="G187" s="34">
        <f>Source!J174</f>
        <v>76.31</v>
      </c>
      <c r="O187">
        <v>76.31</v>
      </c>
    </row>
    <row r="188" spans="1:15" outlineLevel="1" x14ac:dyDescent="0.2">
      <c r="A188" s="39"/>
      <c r="B188" s="40" t="s">
        <v>342</v>
      </c>
      <c r="C188" s="41" t="s">
        <v>343</v>
      </c>
      <c r="D188" s="42"/>
      <c r="E188" s="43"/>
      <c r="F188" s="44"/>
      <c r="G188" s="44">
        <v>51.19</v>
      </c>
    </row>
    <row r="189" spans="1:15" outlineLevel="1" x14ac:dyDescent="0.2">
      <c r="A189" s="19">
        <f>IF(ISBLANK(D189), "", COUNTA(D13:D189))</f>
        <v>100</v>
      </c>
      <c r="B189" s="20" t="s">
        <v>344</v>
      </c>
      <c r="C189" s="21" t="s">
        <v>345</v>
      </c>
      <c r="D189" s="22" t="s">
        <v>159</v>
      </c>
      <c r="E189" s="23">
        <v>6.7455E-4</v>
      </c>
      <c r="F189" s="34">
        <f>Source!I176</f>
        <v>75885.63</v>
      </c>
      <c r="G189" s="34">
        <f>Source!J176</f>
        <v>51.19</v>
      </c>
      <c r="O189">
        <v>51.19</v>
      </c>
    </row>
    <row r="190" spans="1:15" ht="25.5" outlineLevel="1" x14ac:dyDescent="0.2">
      <c r="A190" s="39"/>
      <c r="B190" s="40" t="s">
        <v>346</v>
      </c>
      <c r="C190" s="41" t="s">
        <v>347</v>
      </c>
      <c r="D190" s="42"/>
      <c r="E190" s="43"/>
      <c r="F190" s="44"/>
      <c r="G190" s="44">
        <v>9.76</v>
      </c>
    </row>
    <row r="191" spans="1:15" outlineLevel="1" x14ac:dyDescent="0.2">
      <c r="A191" s="19">
        <f>IF(ISBLANK(D191), "", COUNTA(D13:D191))</f>
        <v>101</v>
      </c>
      <c r="B191" s="20" t="s">
        <v>348</v>
      </c>
      <c r="C191" s="21" t="s">
        <v>349</v>
      </c>
      <c r="D191" s="22" t="s">
        <v>187</v>
      </c>
      <c r="E191" s="23">
        <v>0.17390000000000003</v>
      </c>
      <c r="F191" s="34">
        <f>Source!I178</f>
        <v>56.11</v>
      </c>
      <c r="G191" s="34">
        <f>Source!J178</f>
        <v>9.76</v>
      </c>
      <c r="O191">
        <v>9.76</v>
      </c>
    </row>
    <row r="192" spans="1:15" x14ac:dyDescent="0.2">
      <c r="A192" s="35"/>
      <c r="B192" s="18"/>
      <c r="C192" s="36" t="s">
        <v>383</v>
      </c>
      <c r="D192" s="33"/>
      <c r="E192" s="37"/>
      <c r="F192" s="38"/>
      <c r="G192" s="38">
        <f>Source!D185-SUM(O86:O106)</f>
        <v>1581616.2700000014</v>
      </c>
    </row>
    <row r="193" spans="1:16" x14ac:dyDescent="0.2">
      <c r="A193" s="35"/>
      <c r="B193" s="18"/>
      <c r="C193" s="36" t="s">
        <v>376</v>
      </c>
      <c r="D193" s="33"/>
      <c r="E193" s="37"/>
      <c r="F193" s="38"/>
      <c r="G193" s="38">
        <f>Source!D185</f>
        <v>14782331.970000001</v>
      </c>
      <c r="H193" s="38">
        <f>G106+G192</f>
        <v>14782331.970000001</v>
      </c>
      <c r="P193">
        <f>G193</f>
        <v>14782331.970000001</v>
      </c>
    </row>
    <row r="194" spans="1:16" x14ac:dyDescent="0.2">
      <c r="A194" s="35"/>
      <c r="B194" s="18"/>
      <c r="C194" s="36" t="s">
        <v>384</v>
      </c>
      <c r="D194" s="33"/>
      <c r="E194" s="37"/>
      <c r="F194" s="38"/>
      <c r="G194" s="38">
        <f>SUM(P1:P193)</f>
        <v>17659517.400000002</v>
      </c>
    </row>
    <row r="195" spans="1:16" x14ac:dyDescent="0.2">
      <c r="A195" s="35"/>
      <c r="B195" s="18"/>
      <c r="C195" s="36" t="s">
        <v>385</v>
      </c>
      <c r="D195" s="33"/>
      <c r="E195" s="37"/>
      <c r="F195" s="38"/>
      <c r="G195" s="38">
        <f>Source!D205</f>
        <v>2641626.7200000002</v>
      </c>
    </row>
    <row r="196" spans="1:16" x14ac:dyDescent="0.2">
      <c r="A196" s="35"/>
      <c r="B196" s="18"/>
      <c r="C196" s="36" t="s">
        <v>386</v>
      </c>
      <c r="D196" s="33"/>
      <c r="E196" s="37"/>
      <c r="F196" s="38"/>
      <c r="G196" s="38">
        <f>Source!D206</f>
        <v>1508663.17</v>
      </c>
    </row>
    <row r="197" spans="1:16" x14ac:dyDescent="0.2">
      <c r="A197" s="35"/>
      <c r="B197" s="18"/>
      <c r="C197" s="36" t="s">
        <v>387</v>
      </c>
      <c r="D197" s="33"/>
      <c r="E197" s="37"/>
      <c r="F197" s="38"/>
      <c r="G197" s="38">
        <f>Q1-Source!D188</f>
        <v>22484087.969999999</v>
      </c>
    </row>
    <row r="198" spans="1:16" x14ac:dyDescent="0.2">
      <c r="A198" s="35"/>
      <c r="B198" s="18"/>
      <c r="C198" s="36" t="s">
        <v>388</v>
      </c>
      <c r="D198" s="33"/>
      <c r="E198" s="37"/>
      <c r="F198" s="38"/>
      <c r="G198" s="38">
        <f>Source!D207</f>
        <v>22484087.969999999</v>
      </c>
    </row>
    <row r="199" spans="1:16" x14ac:dyDescent="0.2">
      <c r="A199" s="35"/>
      <c r="B199" s="18"/>
      <c r="C199" s="36" t="s">
        <v>389</v>
      </c>
      <c r="D199" s="33"/>
      <c r="E199" s="37"/>
      <c r="F199" s="38"/>
      <c r="G199" s="38">
        <f>Source!D207</f>
        <v>22484087.969999999</v>
      </c>
    </row>
    <row r="200" spans="1:16" x14ac:dyDescent="0.2">
      <c r="C200" s="1"/>
      <c r="D200" s="1"/>
      <c r="E200" s="1"/>
      <c r="F200" s="1"/>
    </row>
    <row r="201" spans="1:16" x14ac:dyDescent="0.2">
      <c r="C201" s="24" t="s">
        <v>364</v>
      </c>
      <c r="D201" s="24"/>
      <c r="E201" s="24"/>
      <c r="F201" s="24"/>
    </row>
    <row r="202" spans="1:16" x14ac:dyDescent="0.2">
      <c r="C202" s="25" t="s">
        <v>365</v>
      </c>
      <c r="D202" s="25"/>
      <c r="E202" s="25"/>
      <c r="F202" s="25"/>
    </row>
    <row r="203" spans="1:16" x14ac:dyDescent="0.2">
      <c r="C203" s="26"/>
      <c r="D203" s="27"/>
      <c r="E203" s="28"/>
      <c r="F203" s="28"/>
    </row>
    <row r="204" spans="1:16" x14ac:dyDescent="0.2">
      <c r="C204" s="24" t="s">
        <v>366</v>
      </c>
      <c r="D204" s="24"/>
      <c r="E204" s="24"/>
      <c r="F204" s="24"/>
    </row>
    <row r="205" spans="1:16" x14ac:dyDescent="0.2">
      <c r="C205" s="25" t="s">
        <v>365</v>
      </c>
      <c r="D205" s="25"/>
      <c r="E205" s="25"/>
      <c r="F205" s="25"/>
    </row>
    <row r="206" spans="1:16" x14ac:dyDescent="0.2">
      <c r="C206" s="1"/>
      <c r="D206" s="1"/>
      <c r="E206" s="1"/>
      <c r="F206" s="1"/>
    </row>
  </sheetData>
  <mergeCells count="15">
    <mergeCell ref="F9:G9"/>
    <mergeCell ref="C201:F201"/>
    <mergeCell ref="C202:F202"/>
    <mergeCell ref="C204:F204"/>
    <mergeCell ref="C205:F205"/>
    <mergeCell ref="A2:G2"/>
    <mergeCell ref="A4:G4"/>
    <mergeCell ref="A5:G5"/>
    <mergeCell ref="B6:G6"/>
    <mergeCell ref="B8:G8"/>
    <mergeCell ref="A9:A10"/>
    <mergeCell ref="B9:B10"/>
    <mergeCell ref="C9:C10"/>
    <mergeCell ref="D9:D10"/>
    <mergeCell ref="E9:E10"/>
  </mergeCells>
  <conditionalFormatting sqref="A4:G4 C7">
    <cfRule type="cellIs" dxfId="79" priority="1" stopIfTrue="1" operator="equal">
      <formula>" "</formula>
    </cfRule>
  </conditionalFormatting>
  <conditionalFormatting sqref="H84">
    <cfRule type="cellIs" dxfId="78" priority="2" stopIfTrue="1" operator="notEqual">
      <formula>G84</formula>
    </cfRule>
  </conditionalFormatting>
  <conditionalFormatting sqref="H193">
    <cfRule type="cellIs" dxfId="77" priority="3" stopIfTrue="1" operator="notEqual">
      <formula>G193</formula>
    </cfRule>
  </conditionalFormatting>
  <pageMargins left="0.6" right="0.4" top="0.2" bottom="0.6" header="0.2" footer="0.2"/>
  <pageSetup paperSize="9" scale="79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F8F20-36BD-46EC-9186-947AE21B31C2}">
  <sheetPr>
    <pageSetUpPr fitToPage="1"/>
  </sheetPr>
  <dimension ref="A1:V57"/>
  <sheetViews>
    <sheetView zoomScaleNormal="100" workbookViewId="0"/>
  </sheetViews>
  <sheetFormatPr defaultRowHeight="12.75" x14ac:dyDescent="0.2"/>
  <cols>
    <col min="1" max="1" width="8.7109375" customWidth="1"/>
    <col min="2" max="2" width="12.7109375" customWidth="1"/>
    <col min="3" max="3" width="40.7109375" customWidth="1"/>
    <col min="4" max="5" width="12.7109375" customWidth="1"/>
    <col min="6" max="8" width="15.7109375" customWidth="1"/>
    <col min="15" max="23" width="0" hidden="1" customWidth="1"/>
  </cols>
  <sheetData>
    <row r="1" spans="1:22" x14ac:dyDescent="0.2">
      <c r="A1" s="1"/>
      <c r="B1" s="1"/>
      <c r="C1" s="1"/>
      <c r="D1" s="1"/>
      <c r="E1" s="1"/>
      <c r="F1" s="1"/>
      <c r="G1" s="1"/>
      <c r="H1" s="1"/>
      <c r="Q1">
        <f>G49</f>
        <v>22484087.969999999</v>
      </c>
      <c r="R1">
        <f>РМ!B47</f>
        <v>28906930.672523398</v>
      </c>
      <c r="S1" s="45">
        <f>G14</f>
        <v>2267582.6100000003</v>
      </c>
      <c r="T1">
        <f>G16</f>
        <v>316726.40999999997</v>
      </c>
      <c r="U1">
        <f>G32</f>
        <v>609602.81999999972</v>
      </c>
      <c r="V1">
        <f>G44</f>
        <v>14782331.970000001</v>
      </c>
    </row>
    <row r="2" spans="1:22" x14ac:dyDescent="0.2">
      <c r="A2" s="1"/>
      <c r="B2" s="2" t="s">
        <v>390</v>
      </c>
      <c r="C2" s="2"/>
      <c r="D2" s="2"/>
      <c r="E2" s="2"/>
      <c r="F2" s="2"/>
      <c r="G2" s="2"/>
      <c r="H2" s="1"/>
    </row>
    <row r="3" spans="1:22" x14ac:dyDescent="0.2">
      <c r="A3" s="1"/>
      <c r="B3" s="46"/>
      <c r="C3" s="46"/>
      <c r="D3" s="46"/>
      <c r="E3" s="46"/>
      <c r="F3" s="46"/>
      <c r="G3" s="46"/>
      <c r="H3" s="1"/>
    </row>
    <row r="4" spans="1:22" x14ac:dyDescent="0.2">
      <c r="A4" s="47" t="s">
        <v>352</v>
      </c>
      <c r="B4" s="47"/>
      <c r="C4" s="47"/>
      <c r="D4" s="47"/>
      <c r="E4" s="47"/>
      <c r="F4" s="47"/>
      <c r="G4" s="47"/>
      <c r="H4" s="47"/>
    </row>
    <row r="5" spans="1:22" x14ac:dyDescent="0.2">
      <c r="A5" s="1"/>
      <c r="B5" s="48" t="s">
        <v>353</v>
      </c>
      <c r="C5" s="48"/>
      <c r="D5" s="48"/>
      <c r="E5" s="48"/>
      <c r="F5" s="48"/>
      <c r="G5" s="48"/>
      <c r="H5" s="1"/>
    </row>
    <row r="6" spans="1:22" x14ac:dyDescent="0.2">
      <c r="A6" s="1"/>
      <c r="B6" s="49"/>
      <c r="C6" s="49"/>
      <c r="D6" s="49"/>
      <c r="E6" s="49"/>
      <c r="F6" s="49"/>
      <c r="G6" s="49"/>
      <c r="H6" s="1"/>
    </row>
    <row r="7" spans="1:22" x14ac:dyDescent="0.2">
      <c r="A7" s="9" t="s">
        <v>354</v>
      </c>
      <c r="B7" s="9"/>
      <c r="C7" s="49" t="s">
        <v>352</v>
      </c>
      <c r="D7" s="49"/>
      <c r="E7" s="49"/>
      <c r="F7" s="49"/>
      <c r="G7" s="49"/>
      <c r="H7" s="1"/>
    </row>
    <row r="8" spans="1:22" x14ac:dyDescent="0.2">
      <c r="A8" s="1"/>
      <c r="B8" s="1"/>
      <c r="C8" s="1"/>
      <c r="D8" s="1"/>
      <c r="E8" s="1"/>
      <c r="F8" s="1"/>
      <c r="G8" s="1"/>
      <c r="H8" s="1"/>
    </row>
    <row r="9" spans="1:22" ht="30" customHeight="1" x14ac:dyDescent="0.2">
      <c r="A9" s="12" t="s">
        <v>391</v>
      </c>
      <c r="B9" s="12" t="s">
        <v>356</v>
      </c>
      <c r="C9" s="12" t="s">
        <v>392</v>
      </c>
      <c r="D9" s="12" t="s">
        <v>393</v>
      </c>
      <c r="E9" s="12" t="s">
        <v>359</v>
      </c>
      <c r="F9" s="12" t="s">
        <v>394</v>
      </c>
      <c r="G9" s="50"/>
      <c r="H9" s="12" t="s">
        <v>395</v>
      </c>
    </row>
    <row r="10" spans="1:22" ht="30" customHeight="1" x14ac:dyDescent="0.2">
      <c r="A10" s="12"/>
      <c r="B10" s="12"/>
      <c r="C10" s="12"/>
      <c r="D10" s="12"/>
      <c r="E10" s="12"/>
      <c r="F10" s="33" t="s">
        <v>368</v>
      </c>
      <c r="G10" s="51" t="s">
        <v>369</v>
      </c>
      <c r="H10" s="12"/>
    </row>
    <row r="11" spans="1:22" x14ac:dyDescent="0.2">
      <c r="A11" s="13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3">
        <v>7</v>
      </c>
      <c r="H11" s="13">
        <v>8</v>
      </c>
    </row>
    <row r="12" spans="1:22" x14ac:dyDescent="0.2">
      <c r="A12" s="14"/>
      <c r="B12" s="15" t="s">
        <v>370</v>
      </c>
      <c r="C12" s="15"/>
      <c r="D12" s="15"/>
      <c r="E12" s="15"/>
      <c r="F12" s="15"/>
      <c r="G12" s="15"/>
      <c r="H12" s="16"/>
    </row>
    <row r="13" spans="1:22" ht="25.5" x14ac:dyDescent="0.2">
      <c r="A13" s="39">
        <v>1</v>
      </c>
      <c r="B13" s="40"/>
      <c r="C13" s="41" t="s">
        <v>396</v>
      </c>
      <c r="D13" s="42" t="s">
        <v>15</v>
      </c>
      <c r="E13" s="43">
        <f>Source!D201</f>
        <v>5143.056106</v>
      </c>
      <c r="F13" s="44">
        <f>G13/E13</f>
        <v>440.90178354356073</v>
      </c>
      <c r="G13" s="44">
        <f>Source!D194</f>
        <v>2267582.6100000003</v>
      </c>
      <c r="H13" s="53">
        <f>G13/S1*100</f>
        <v>100</v>
      </c>
    </row>
    <row r="14" spans="1:22" ht="25.5" x14ac:dyDescent="0.2">
      <c r="A14" s="35"/>
      <c r="B14" s="18"/>
      <c r="C14" s="36" t="s">
        <v>397</v>
      </c>
      <c r="D14" s="33"/>
      <c r="E14" s="37"/>
      <c r="F14" s="38"/>
      <c r="G14" s="38">
        <f>G13</f>
        <v>2267582.6100000003</v>
      </c>
      <c r="H14" s="54">
        <f>G14/S1*100</f>
        <v>100</v>
      </c>
      <c r="P14" s="45">
        <f>G14</f>
        <v>2267582.6100000003</v>
      </c>
    </row>
    <row r="15" spans="1:22" x14ac:dyDescent="0.2">
      <c r="A15" s="14"/>
      <c r="B15" s="15" t="s">
        <v>361</v>
      </c>
      <c r="C15" s="15"/>
      <c r="D15" s="15"/>
      <c r="E15" s="15"/>
      <c r="F15" s="15"/>
      <c r="G15" s="15"/>
      <c r="H15" s="16"/>
    </row>
    <row r="16" spans="1:22" x14ac:dyDescent="0.2">
      <c r="A16" s="39">
        <f>IF(ISBLANK(D16), "", COUNTA(D13:D16))</f>
        <v>2</v>
      </c>
      <c r="B16" s="40"/>
      <c r="C16" s="41" t="s">
        <v>361</v>
      </c>
      <c r="D16" s="42" t="s">
        <v>15</v>
      </c>
      <c r="E16" s="43">
        <f>Source!D202</f>
        <v>597.77329420000001</v>
      </c>
      <c r="F16" s="44">
        <f>G16/E16</f>
        <v>529.84369337522003</v>
      </c>
      <c r="G16" s="44">
        <f>Source!D193</f>
        <v>316726.40999999997</v>
      </c>
      <c r="H16" s="53"/>
    </row>
    <row r="17" spans="1:16" x14ac:dyDescent="0.2">
      <c r="A17" s="14"/>
      <c r="B17" s="15" t="s">
        <v>362</v>
      </c>
      <c r="C17" s="15"/>
      <c r="D17" s="15"/>
      <c r="E17" s="15"/>
      <c r="F17" s="15"/>
      <c r="G17" s="15"/>
      <c r="H17" s="16"/>
    </row>
    <row r="18" spans="1:16" x14ac:dyDescent="0.2">
      <c r="A18" s="14"/>
      <c r="B18" s="55" t="s">
        <v>372</v>
      </c>
      <c r="C18" s="55"/>
      <c r="D18" s="55"/>
      <c r="E18" s="55"/>
      <c r="F18" s="55"/>
      <c r="G18" s="55"/>
      <c r="H18" s="56"/>
    </row>
    <row r="19" spans="1:16" x14ac:dyDescent="0.2">
      <c r="A19" s="19">
        <f>IF(ISBLANK(D19), "", COUNTA(D13:D19))</f>
        <v>3</v>
      </c>
      <c r="B19" s="20" t="s">
        <v>49</v>
      </c>
      <c r="C19" s="21" t="s">
        <v>50</v>
      </c>
      <c r="D19" s="22" t="s">
        <v>51</v>
      </c>
      <c r="E19" s="23">
        <f>Source!J31/Source!J32*Source!H32</f>
        <v>192.50778000000003</v>
      </c>
      <c r="F19" s="34">
        <f>Source!I32</f>
        <v>955.77</v>
      </c>
      <c r="G19" s="34">
        <f>Source!J31</f>
        <v>183993.16</v>
      </c>
      <c r="H19" s="52">
        <f>G19/U1*100</f>
        <v>30.182465363267198</v>
      </c>
      <c r="O19">
        <v>183993.16</v>
      </c>
    </row>
    <row r="20" spans="1:16" ht="25.5" x14ac:dyDescent="0.2">
      <c r="A20" s="19">
        <f>IF(ISBLANK(D20), "", COUNTA(D13:D20))</f>
        <v>4</v>
      </c>
      <c r="B20" s="20" t="s">
        <v>54</v>
      </c>
      <c r="C20" s="21" t="s">
        <v>55</v>
      </c>
      <c r="D20" s="22" t="s">
        <v>51</v>
      </c>
      <c r="E20" s="23">
        <f>Source!J33/Source!J34*Source!H34</f>
        <v>70.832915999999997</v>
      </c>
      <c r="F20" s="34">
        <f>Source!I34</f>
        <v>1054.03</v>
      </c>
      <c r="G20" s="34">
        <f>Source!J33</f>
        <v>74660.02</v>
      </c>
      <c r="H20" s="52">
        <f>G20/U1*100</f>
        <v>12.247321953005407</v>
      </c>
      <c r="O20">
        <v>74660.02</v>
      </c>
    </row>
    <row r="21" spans="1:16" x14ac:dyDescent="0.2">
      <c r="A21" s="19">
        <f>IF(ISBLANK(D21), "", COUNTA(D13:D21))</f>
        <v>5</v>
      </c>
      <c r="B21" s="20" t="s">
        <v>58</v>
      </c>
      <c r="C21" s="21" t="s">
        <v>59</v>
      </c>
      <c r="D21" s="22" t="s">
        <v>51</v>
      </c>
      <c r="E21" s="23">
        <f>Source!J35/Source!J36*Source!H36</f>
        <v>64.046435547068327</v>
      </c>
      <c r="F21" s="34">
        <f>Source!I36</f>
        <v>1061.99</v>
      </c>
      <c r="G21" s="34">
        <f>Source!J35</f>
        <v>68016.67</v>
      </c>
      <c r="H21" s="52">
        <f>G21/U1*100</f>
        <v>11.157538608499225</v>
      </c>
      <c r="O21">
        <v>68016.67</v>
      </c>
    </row>
    <row r="22" spans="1:16" ht="51" x14ac:dyDescent="0.2">
      <c r="A22" s="19">
        <f>IF(ISBLANK(D22), "", COUNTA(D13:D22))</f>
        <v>6</v>
      </c>
      <c r="B22" s="20" t="s">
        <v>66</v>
      </c>
      <c r="C22" s="21" t="s">
        <v>67</v>
      </c>
      <c r="D22" s="22" t="s">
        <v>51</v>
      </c>
      <c r="E22" s="23">
        <f>Source!J39/Source!J40*Source!H40</f>
        <v>36.145270975664161</v>
      </c>
      <c r="F22" s="34">
        <f>Source!I40</f>
        <v>1246.67</v>
      </c>
      <c r="G22" s="34">
        <f>Source!J39</f>
        <v>45061.22</v>
      </c>
      <c r="H22" s="52">
        <f>G22/U1*100</f>
        <v>7.3918982198934087</v>
      </c>
      <c r="O22">
        <v>45061.22</v>
      </c>
    </row>
    <row r="23" spans="1:16" ht="51" x14ac:dyDescent="0.2">
      <c r="A23" s="19">
        <f>IF(ISBLANK(D23), "", COUNTA(D13:D23))</f>
        <v>7</v>
      </c>
      <c r="B23" s="20" t="s">
        <v>72</v>
      </c>
      <c r="C23" s="21" t="s">
        <v>73</v>
      </c>
      <c r="D23" s="22" t="s">
        <v>51</v>
      </c>
      <c r="E23" s="23">
        <f>Source!J42/Source!J43*Source!H43</f>
        <v>115.54752000000001</v>
      </c>
      <c r="F23" s="34">
        <f>Source!I43</f>
        <v>357</v>
      </c>
      <c r="G23" s="34">
        <f>Source!J42</f>
        <v>41250.46</v>
      </c>
      <c r="H23" s="52">
        <f>G23/U1*100</f>
        <v>6.7667764397809087</v>
      </c>
      <c r="O23">
        <v>41250.46</v>
      </c>
    </row>
    <row r="24" spans="1:16" ht="25.5" x14ac:dyDescent="0.2">
      <c r="A24" s="19">
        <f>IF(ISBLANK(D24), "", COUNTA(D13:D24))</f>
        <v>8</v>
      </c>
      <c r="B24" s="20" t="s">
        <v>76</v>
      </c>
      <c r="C24" s="21" t="s">
        <v>77</v>
      </c>
      <c r="D24" s="22" t="s">
        <v>51</v>
      </c>
      <c r="E24" s="23">
        <f>Source!J44/Source!J45*Source!H45</f>
        <v>33.183999999999997</v>
      </c>
      <c r="F24" s="34">
        <f>Source!I45</f>
        <v>1013.84</v>
      </c>
      <c r="G24" s="34">
        <f>Source!J44</f>
        <v>33643.269999999997</v>
      </c>
      <c r="H24" s="52">
        <f>G24/U1*100</f>
        <v>5.5188835904663325</v>
      </c>
      <c r="O24">
        <v>33643.269999999997</v>
      </c>
    </row>
    <row r="25" spans="1:16" ht="25.5" x14ac:dyDescent="0.2">
      <c r="A25" s="19">
        <f>IF(ISBLANK(D25), "", COUNTA(D13:D25))</f>
        <v>9</v>
      </c>
      <c r="B25" s="20" t="s">
        <v>80</v>
      </c>
      <c r="C25" s="21" t="s">
        <v>81</v>
      </c>
      <c r="D25" s="22" t="s">
        <v>51</v>
      </c>
      <c r="E25" s="23">
        <f>Source!J46/Source!J47*Source!H47</f>
        <v>19.101876600000001</v>
      </c>
      <c r="F25" s="34">
        <f>Source!I47</f>
        <v>1551.19</v>
      </c>
      <c r="G25" s="34">
        <f>Source!J46</f>
        <v>29630.639999999999</v>
      </c>
      <c r="H25" s="52">
        <f>G25/U1*100</f>
        <v>4.8606468060630057</v>
      </c>
      <c r="O25">
        <v>29630.639999999999</v>
      </c>
    </row>
    <row r="26" spans="1:16" x14ac:dyDescent="0.2">
      <c r="A26" s="19">
        <f>IF(ISBLANK(D26), "", COUNTA(D13:D26))</f>
        <v>10</v>
      </c>
      <c r="B26" s="20" t="s">
        <v>84</v>
      </c>
      <c r="C26" s="21" t="s">
        <v>85</v>
      </c>
      <c r="D26" s="22" t="s">
        <v>51</v>
      </c>
      <c r="E26" s="23">
        <f>Source!J48/Source!J49*Source!H49</f>
        <v>39.819800999999991</v>
      </c>
      <c r="F26" s="34">
        <f>Source!I49</f>
        <v>477.92</v>
      </c>
      <c r="G26" s="34">
        <f>Source!J48</f>
        <v>19030.68</v>
      </c>
      <c r="H26" s="52">
        <f>G26/U1*100</f>
        <v>3.121816267188529</v>
      </c>
      <c r="O26">
        <v>19030.68</v>
      </c>
    </row>
    <row r="27" spans="1:16" ht="38.25" x14ac:dyDescent="0.2">
      <c r="A27" s="19">
        <f>IF(ISBLANK(D27), "", COUNTA(D13:D27))</f>
        <v>11</v>
      </c>
      <c r="B27" s="20" t="s">
        <v>88</v>
      </c>
      <c r="C27" s="21" t="s">
        <v>89</v>
      </c>
      <c r="D27" s="22" t="s">
        <v>51</v>
      </c>
      <c r="E27" s="23">
        <f>Source!J50/Source!J51*Source!H51</f>
        <v>7.3051999999999992</v>
      </c>
      <c r="F27" s="34">
        <f>Source!I51</f>
        <v>2047.56</v>
      </c>
      <c r="G27" s="34">
        <f>Source!J50</f>
        <v>14957.84</v>
      </c>
      <c r="H27" s="52">
        <f>G27/U1*100</f>
        <v>2.4537025599717546</v>
      </c>
      <c r="O27">
        <v>14957.84</v>
      </c>
    </row>
    <row r="28" spans="1:16" ht="25.5" x14ac:dyDescent="0.2">
      <c r="A28" s="19">
        <f>IF(ISBLANK(D28), "", COUNTA(D13:D28))</f>
        <v>12</v>
      </c>
      <c r="B28" s="20" t="s">
        <v>92</v>
      </c>
      <c r="C28" s="21" t="s">
        <v>93</v>
      </c>
      <c r="D28" s="22" t="s">
        <v>51</v>
      </c>
      <c r="E28" s="23">
        <f>Source!J52/Source!J53*Source!H53</f>
        <v>7.4637023999999998</v>
      </c>
      <c r="F28" s="34">
        <f>Source!I53</f>
        <v>1703.3</v>
      </c>
      <c r="G28" s="34">
        <f>Source!J52</f>
        <v>12712.92</v>
      </c>
      <c r="H28" s="52">
        <f>G28/U1*100</f>
        <v>2.0854431086785334</v>
      </c>
      <c r="O28">
        <v>12712.92</v>
      </c>
    </row>
    <row r="29" spans="1:16" x14ac:dyDescent="0.2">
      <c r="A29" s="19"/>
      <c r="B29" s="20"/>
      <c r="C29" s="21" t="s">
        <v>373</v>
      </c>
      <c r="D29" s="22"/>
      <c r="E29" s="23"/>
      <c r="F29" s="34"/>
      <c r="G29" s="34">
        <f>SUM(O18:O29)</f>
        <v>522956.88</v>
      </c>
      <c r="H29" s="52">
        <f>G29/U1*100</f>
        <v>85.786492916814311</v>
      </c>
    </row>
    <row r="30" spans="1:16" x14ac:dyDescent="0.2">
      <c r="A30" s="14"/>
      <c r="B30" s="55" t="s">
        <v>374</v>
      </c>
      <c r="C30" s="55"/>
      <c r="D30" s="55"/>
      <c r="E30" s="55"/>
      <c r="F30" s="55"/>
      <c r="G30" s="55"/>
      <c r="H30" s="56"/>
    </row>
    <row r="31" spans="1:16" x14ac:dyDescent="0.2">
      <c r="A31" s="19"/>
      <c r="B31" s="20"/>
      <c r="C31" s="21" t="s">
        <v>375</v>
      </c>
      <c r="D31" s="22"/>
      <c r="E31" s="23"/>
      <c r="F31" s="34"/>
      <c r="G31" s="34">
        <f>Source!D191-SUM(O18:O29)</f>
        <v>86645.939999999711</v>
      </c>
      <c r="H31" s="52">
        <f>G31/U1*100</f>
        <v>14.213507083185698</v>
      </c>
    </row>
    <row r="32" spans="1:16" x14ac:dyDescent="0.2">
      <c r="A32" s="35"/>
      <c r="B32" s="18"/>
      <c r="C32" s="36" t="s">
        <v>398</v>
      </c>
      <c r="D32" s="33"/>
      <c r="E32" s="37"/>
      <c r="F32" s="38"/>
      <c r="G32" s="38">
        <f>Source!D191</f>
        <v>609602.81999999972</v>
      </c>
      <c r="H32" s="54">
        <f>G32/U1*100</f>
        <v>100</v>
      </c>
      <c r="P32">
        <f>G32</f>
        <v>609602.81999999972</v>
      </c>
    </row>
    <row r="33" spans="1:16" x14ac:dyDescent="0.2">
      <c r="A33" s="14"/>
      <c r="B33" s="15" t="s">
        <v>363</v>
      </c>
      <c r="C33" s="15"/>
      <c r="D33" s="15"/>
      <c r="E33" s="15"/>
      <c r="F33" s="15"/>
      <c r="G33" s="15"/>
      <c r="H33" s="16"/>
    </row>
    <row r="34" spans="1:16" x14ac:dyDescent="0.2">
      <c r="A34" s="14"/>
      <c r="B34" s="55" t="s">
        <v>377</v>
      </c>
      <c r="C34" s="55"/>
      <c r="D34" s="55"/>
      <c r="E34" s="55"/>
      <c r="F34" s="55"/>
      <c r="G34" s="55"/>
      <c r="H34" s="56"/>
    </row>
    <row r="35" spans="1:16" ht="25.5" x14ac:dyDescent="0.2">
      <c r="A35" s="19">
        <f>IF(ISBLANK(D35), "", COUNTA(D13:D35))</f>
        <v>13</v>
      </c>
      <c r="B35" s="20" t="s">
        <v>144</v>
      </c>
      <c r="C35" s="21" t="s">
        <v>145</v>
      </c>
      <c r="D35" s="22" t="s">
        <v>146</v>
      </c>
      <c r="E35" s="23">
        <f>Source!J78/Source!J79*Source!H79</f>
        <v>829.87169146423446</v>
      </c>
      <c r="F35" s="34">
        <f>Source!I79</f>
        <v>5691.2879999999996</v>
      </c>
      <c r="G35" s="34">
        <f>Source!J78</f>
        <v>4723040.4600000009</v>
      </c>
      <c r="H35" s="52">
        <f>G35/V1*100</f>
        <v>31.95057768683029</v>
      </c>
      <c r="O35">
        <v>4723040.4600000009</v>
      </c>
    </row>
    <row r="36" spans="1:16" ht="25.5" x14ac:dyDescent="0.2">
      <c r="A36" s="19">
        <f>IF(ISBLANK(D36), "", COUNTA(D13:D36))</f>
        <v>14</v>
      </c>
      <c r="B36" s="20" t="s">
        <v>153</v>
      </c>
      <c r="C36" s="21" t="s">
        <v>154</v>
      </c>
      <c r="D36" s="22" t="s">
        <v>146</v>
      </c>
      <c r="E36" s="23">
        <f>Source!J82/Source!J83*Source!H83</f>
        <v>3706.96</v>
      </c>
      <c r="F36" s="34">
        <f>Source!I83</f>
        <v>767.69</v>
      </c>
      <c r="G36" s="34">
        <f>Source!J82</f>
        <v>2845796.12</v>
      </c>
      <c r="H36" s="52">
        <f>G36/V1*100</f>
        <v>19.251334131687749</v>
      </c>
      <c r="O36">
        <v>2845796.12</v>
      </c>
    </row>
    <row r="37" spans="1:16" ht="38.25" x14ac:dyDescent="0.2">
      <c r="A37" s="19">
        <f>IF(ISBLANK(D37), "", COUNTA(D13:D37))</f>
        <v>15</v>
      </c>
      <c r="B37" s="20" t="s">
        <v>157</v>
      </c>
      <c r="C37" s="21" t="s">
        <v>158</v>
      </c>
      <c r="D37" s="22" t="s">
        <v>159</v>
      </c>
      <c r="E37" s="23">
        <f>Source!J84/Source!J85*Source!H85</f>
        <v>44.773114213236127</v>
      </c>
      <c r="F37" s="34">
        <f>Source!I85</f>
        <v>60623.42</v>
      </c>
      <c r="G37" s="34">
        <f>Source!J84</f>
        <v>2714299.3</v>
      </c>
      <c r="H37" s="52">
        <f>G37/V1*100</f>
        <v>18.361780167760632</v>
      </c>
      <c r="O37">
        <v>2714299.3</v>
      </c>
    </row>
    <row r="38" spans="1:16" ht="25.5" x14ac:dyDescent="0.2">
      <c r="A38" s="19">
        <f>IF(ISBLANK(D38), "", COUNTA(D13:D38))</f>
        <v>16</v>
      </c>
      <c r="B38" s="20" t="s">
        <v>170</v>
      </c>
      <c r="C38" s="21" t="s">
        <v>171</v>
      </c>
      <c r="D38" s="22" t="s">
        <v>146</v>
      </c>
      <c r="E38" s="23">
        <f>Source!J90/Source!J91*Source!H91</f>
        <v>54.4</v>
      </c>
      <c r="F38" s="34">
        <f>Source!I91</f>
        <v>23893.232100000001</v>
      </c>
      <c r="G38" s="34">
        <f>Source!J90</f>
        <v>1299791.71</v>
      </c>
      <c r="H38" s="52">
        <f>G38/V1*100</f>
        <v>8.7928732262126292</v>
      </c>
      <c r="O38">
        <v>1299791.71</v>
      </c>
    </row>
    <row r="39" spans="1:16" ht="38.25" x14ac:dyDescent="0.2">
      <c r="A39" s="19">
        <f>IF(ISBLANK(D39), "", COUNTA(D13:D39))</f>
        <v>17</v>
      </c>
      <c r="B39" s="20" t="s">
        <v>174</v>
      </c>
      <c r="C39" s="21" t="s">
        <v>175</v>
      </c>
      <c r="D39" s="22" t="s">
        <v>146</v>
      </c>
      <c r="E39" s="23">
        <f>Source!J92/Source!J93*Source!H93</f>
        <v>566.09763743772692</v>
      </c>
      <c r="F39" s="34">
        <f>Source!I93</f>
        <v>1707.89</v>
      </c>
      <c r="G39" s="34">
        <f>Source!J92</f>
        <v>966832.49</v>
      </c>
      <c r="H39" s="52">
        <f>G39/V1*100</f>
        <v>6.540459867645632</v>
      </c>
      <c r="O39">
        <v>966832.49</v>
      </c>
    </row>
    <row r="40" spans="1:16" x14ac:dyDescent="0.2">
      <c r="A40" s="19">
        <f>IF(ISBLANK(D40), "", COUNTA(D13:D40))</f>
        <v>18</v>
      </c>
      <c r="B40" s="20" t="s">
        <v>180</v>
      </c>
      <c r="C40" s="21" t="s">
        <v>181</v>
      </c>
      <c r="D40" s="22" t="s">
        <v>182</v>
      </c>
      <c r="E40" s="23">
        <f>Source!J95/Source!J96*Source!H96</f>
        <v>5600.1</v>
      </c>
      <c r="F40" s="34">
        <f>Source!I96</f>
        <v>116.235</v>
      </c>
      <c r="G40" s="34">
        <f>Source!J95</f>
        <v>650955.62</v>
      </c>
      <c r="H40" s="52">
        <f>G40/V1*100</f>
        <v>4.4036057458395721</v>
      </c>
      <c r="O40">
        <v>650955.62</v>
      </c>
    </row>
    <row r="41" spans="1:16" x14ac:dyDescent="0.2">
      <c r="A41" s="19"/>
      <c r="B41" s="20"/>
      <c r="C41" s="21" t="s">
        <v>378</v>
      </c>
      <c r="D41" s="22"/>
      <c r="E41" s="23"/>
      <c r="F41" s="34"/>
      <c r="G41" s="34">
        <f>SUM(O34:O41)</f>
        <v>13200715.699999999</v>
      </c>
      <c r="H41" s="52">
        <f>G41/V1*100</f>
        <v>89.300630825976498</v>
      </c>
    </row>
    <row r="42" spans="1:16" x14ac:dyDescent="0.2">
      <c r="A42" s="14"/>
      <c r="B42" s="55" t="s">
        <v>379</v>
      </c>
      <c r="C42" s="55"/>
      <c r="D42" s="55"/>
      <c r="E42" s="55"/>
      <c r="F42" s="55"/>
      <c r="G42" s="55"/>
      <c r="H42" s="56"/>
    </row>
    <row r="43" spans="1:16" x14ac:dyDescent="0.2">
      <c r="A43" s="19"/>
      <c r="B43" s="20"/>
      <c r="C43" s="21" t="s">
        <v>383</v>
      </c>
      <c r="D43" s="22"/>
      <c r="E43" s="23"/>
      <c r="F43" s="34"/>
      <c r="G43" s="34">
        <f>Source!D185-SUM(O34:O41)</f>
        <v>1581616.2700000014</v>
      </c>
      <c r="H43" s="52">
        <f>G43/V1*100</f>
        <v>10.699369174023504</v>
      </c>
    </row>
    <row r="44" spans="1:16" x14ac:dyDescent="0.2">
      <c r="A44" s="35"/>
      <c r="B44" s="18"/>
      <c r="C44" s="36" t="s">
        <v>399</v>
      </c>
      <c r="D44" s="33"/>
      <c r="E44" s="37"/>
      <c r="F44" s="38"/>
      <c r="G44" s="38">
        <f>Source!D185</f>
        <v>14782331.970000001</v>
      </c>
      <c r="H44" s="54">
        <f>G44/V1*100</f>
        <v>100</v>
      </c>
      <c r="P44">
        <f>G44</f>
        <v>14782331.970000001</v>
      </c>
    </row>
    <row r="45" spans="1:16" x14ac:dyDescent="0.2">
      <c r="A45" s="35"/>
      <c r="B45" s="18"/>
      <c r="C45" s="36" t="s">
        <v>400</v>
      </c>
      <c r="D45" s="33"/>
      <c r="E45" s="37"/>
      <c r="F45" s="38"/>
      <c r="G45" s="38">
        <f>ОРВ!G194</f>
        <v>17659517.400000002</v>
      </c>
      <c r="H45" s="54"/>
    </row>
    <row r="46" spans="1:16" x14ac:dyDescent="0.2">
      <c r="A46" s="35"/>
      <c r="B46" s="18"/>
      <c r="C46" s="36" t="s">
        <v>385</v>
      </c>
      <c r="D46" s="33" t="s">
        <v>401</v>
      </c>
      <c r="E46" s="37"/>
      <c r="F46" s="38"/>
      <c r="G46" s="38">
        <f>ОРВ!G195</f>
        <v>2641626.7200000002</v>
      </c>
      <c r="H46" s="54"/>
    </row>
    <row r="47" spans="1:16" x14ac:dyDescent="0.2">
      <c r="A47" s="35"/>
      <c r="B47" s="18"/>
      <c r="C47" s="36" t="s">
        <v>386</v>
      </c>
      <c r="D47" s="33" t="s">
        <v>401</v>
      </c>
      <c r="E47" s="37"/>
      <c r="F47" s="38"/>
      <c r="G47" s="38">
        <f>ОРВ!G196</f>
        <v>1508663.17</v>
      </c>
      <c r="H47" s="54"/>
    </row>
    <row r="48" spans="1:16" x14ac:dyDescent="0.2">
      <c r="A48" s="35"/>
      <c r="B48" s="18"/>
      <c r="C48" s="36" t="s">
        <v>387</v>
      </c>
      <c r="D48" s="33"/>
      <c r="E48" s="37"/>
      <c r="F48" s="38"/>
      <c r="G48" s="38">
        <f>ОРВ!G197</f>
        <v>22484087.969999999</v>
      </c>
      <c r="H48" s="54"/>
    </row>
    <row r="49" spans="1:8" x14ac:dyDescent="0.2">
      <c r="A49" s="35"/>
      <c r="B49" s="18"/>
      <c r="C49" s="36" t="s">
        <v>388</v>
      </c>
      <c r="D49" s="33"/>
      <c r="E49" s="37"/>
      <c r="F49" s="38"/>
      <c r="G49" s="38">
        <f>ОРВ!G197+0</f>
        <v>22484087.969999999</v>
      </c>
      <c r="H49" s="54"/>
    </row>
    <row r="50" spans="1:8" x14ac:dyDescent="0.2">
      <c r="A50" s="35"/>
      <c r="B50" s="18"/>
      <c r="C50" s="36" t="s">
        <v>402</v>
      </c>
      <c r="D50" s="33" t="s">
        <v>352</v>
      </c>
      <c r="E50" s="37" t="s">
        <v>352</v>
      </c>
      <c r="F50" s="38"/>
      <c r="G50" s="38" t="s">
        <v>352</v>
      </c>
      <c r="H50" s="54"/>
    </row>
    <row r="51" spans="1:8" x14ac:dyDescent="0.2">
      <c r="C51" s="1"/>
      <c r="D51" s="1"/>
      <c r="E51" s="1"/>
      <c r="F51" s="1"/>
    </row>
    <row r="52" spans="1:8" x14ac:dyDescent="0.2">
      <c r="C52" s="24" t="s">
        <v>364</v>
      </c>
      <c r="D52" s="24"/>
      <c r="E52" s="24"/>
      <c r="F52" s="24"/>
    </row>
    <row r="53" spans="1:8" x14ac:dyDescent="0.2">
      <c r="C53" s="25" t="s">
        <v>365</v>
      </c>
      <c r="D53" s="25"/>
      <c r="E53" s="25"/>
      <c r="F53" s="25"/>
    </row>
    <row r="54" spans="1:8" x14ac:dyDescent="0.2">
      <c r="C54" s="26"/>
      <c r="D54" s="27"/>
      <c r="E54" s="28"/>
      <c r="F54" s="28"/>
    </row>
    <row r="55" spans="1:8" x14ac:dyDescent="0.2">
      <c r="C55" s="24" t="s">
        <v>366</v>
      </c>
      <c r="D55" s="24"/>
      <c r="E55" s="24"/>
      <c r="F55" s="24"/>
    </row>
    <row r="56" spans="1:8" x14ac:dyDescent="0.2">
      <c r="C56" s="25" t="s">
        <v>365</v>
      </c>
      <c r="D56" s="25"/>
      <c r="E56" s="25"/>
      <c r="F56" s="25"/>
    </row>
    <row r="57" spans="1:8" x14ac:dyDescent="0.2">
      <c r="C57" s="1"/>
      <c r="D57" s="1"/>
      <c r="E57" s="1"/>
      <c r="F57" s="1"/>
    </row>
  </sheetData>
  <mergeCells count="14">
    <mergeCell ref="C52:F52"/>
    <mergeCell ref="C53:F53"/>
    <mergeCell ref="C55:F55"/>
    <mergeCell ref="C56:F56"/>
    <mergeCell ref="B2:G2"/>
    <mergeCell ref="A4:H4"/>
    <mergeCell ref="B5:G5"/>
    <mergeCell ref="A9:A10"/>
    <mergeCell ref="B9:B10"/>
    <mergeCell ref="C9:C10"/>
    <mergeCell ref="D9:D10"/>
    <mergeCell ref="E9:E10"/>
    <mergeCell ref="F9:G9"/>
    <mergeCell ref="H9:H10"/>
  </mergeCells>
  <conditionalFormatting sqref="A4:H4 C7">
    <cfRule type="cellIs" dxfId="76" priority="1" stopIfTrue="1" operator="equal">
      <formula>" "</formula>
    </cfRule>
  </conditionalFormatting>
  <conditionalFormatting sqref="H13">
    <cfRule type="cellIs" dxfId="75" priority="2" stopIfTrue="1" operator="equal">
      <formula>100</formula>
    </cfRule>
  </conditionalFormatting>
  <conditionalFormatting sqref="H14">
    <cfRule type="cellIs" dxfId="74" priority="3" stopIfTrue="1" operator="equal">
      <formula>100</formula>
    </cfRule>
  </conditionalFormatting>
  <conditionalFormatting sqref="H19">
    <cfRule type="cellIs" dxfId="73" priority="4" stopIfTrue="1" operator="equal">
      <formula>100</formula>
    </cfRule>
  </conditionalFormatting>
  <conditionalFormatting sqref="H20">
    <cfRule type="cellIs" dxfId="72" priority="5" stopIfTrue="1" operator="equal">
      <formula>100</formula>
    </cfRule>
  </conditionalFormatting>
  <conditionalFormatting sqref="H21">
    <cfRule type="cellIs" dxfId="71" priority="6" stopIfTrue="1" operator="equal">
      <formula>100</formula>
    </cfRule>
  </conditionalFormatting>
  <conditionalFormatting sqref="H22">
    <cfRule type="cellIs" dxfId="70" priority="7" stopIfTrue="1" operator="equal">
      <formula>100</formula>
    </cfRule>
  </conditionalFormatting>
  <conditionalFormatting sqref="H23">
    <cfRule type="cellIs" dxfId="69" priority="8" stopIfTrue="1" operator="equal">
      <formula>100</formula>
    </cfRule>
  </conditionalFormatting>
  <conditionalFormatting sqref="H24">
    <cfRule type="cellIs" dxfId="68" priority="9" stopIfTrue="1" operator="equal">
      <formula>100</formula>
    </cfRule>
  </conditionalFormatting>
  <conditionalFormatting sqref="H25">
    <cfRule type="cellIs" dxfId="67" priority="10" stopIfTrue="1" operator="equal">
      <formula>100</formula>
    </cfRule>
  </conditionalFormatting>
  <conditionalFormatting sqref="H26">
    <cfRule type="cellIs" dxfId="66" priority="11" stopIfTrue="1" operator="equal">
      <formula>100</formula>
    </cfRule>
  </conditionalFormatting>
  <conditionalFormatting sqref="H27">
    <cfRule type="cellIs" dxfId="65" priority="12" stopIfTrue="1" operator="equal">
      <formula>100</formula>
    </cfRule>
  </conditionalFormatting>
  <conditionalFormatting sqref="H28">
    <cfRule type="cellIs" dxfId="64" priority="13" stopIfTrue="1" operator="equal">
      <formula>100</formula>
    </cfRule>
  </conditionalFormatting>
  <conditionalFormatting sqref="H29">
    <cfRule type="cellIs" dxfId="63" priority="14" stopIfTrue="1" operator="equal">
      <formula>100</formula>
    </cfRule>
  </conditionalFormatting>
  <conditionalFormatting sqref="H31">
    <cfRule type="cellIs" dxfId="62" priority="15" stopIfTrue="1" operator="equal">
      <formula>100</formula>
    </cfRule>
  </conditionalFormatting>
  <conditionalFormatting sqref="H32">
    <cfRule type="cellIs" dxfId="61" priority="16" stopIfTrue="1" operator="equal">
      <formula>100</formula>
    </cfRule>
  </conditionalFormatting>
  <conditionalFormatting sqref="H35">
    <cfRule type="cellIs" dxfId="60" priority="17" stopIfTrue="1" operator="equal">
      <formula>100</formula>
    </cfRule>
  </conditionalFormatting>
  <conditionalFormatting sqref="H36">
    <cfRule type="cellIs" dxfId="59" priority="18" stopIfTrue="1" operator="equal">
      <formula>100</formula>
    </cfRule>
  </conditionalFormatting>
  <conditionalFormatting sqref="H37">
    <cfRule type="cellIs" dxfId="58" priority="19" stopIfTrue="1" operator="equal">
      <formula>100</formula>
    </cfRule>
  </conditionalFormatting>
  <conditionalFormatting sqref="H38">
    <cfRule type="cellIs" dxfId="57" priority="20" stopIfTrue="1" operator="equal">
      <formula>100</formula>
    </cfRule>
  </conditionalFormatting>
  <conditionalFormatting sqref="H39">
    <cfRule type="cellIs" dxfId="56" priority="21" stopIfTrue="1" operator="equal">
      <formula>100</formula>
    </cfRule>
  </conditionalFormatting>
  <conditionalFormatting sqref="H40">
    <cfRule type="cellIs" dxfId="55" priority="22" stopIfTrue="1" operator="equal">
      <formula>100</formula>
    </cfRule>
  </conditionalFormatting>
  <conditionalFormatting sqref="H41">
    <cfRule type="cellIs" dxfId="54" priority="23" stopIfTrue="1" operator="equal">
      <formula>100</formula>
    </cfRule>
  </conditionalFormatting>
  <conditionalFormatting sqref="H43">
    <cfRule type="cellIs" dxfId="53" priority="24" stopIfTrue="1" operator="equal">
      <formula>100</formula>
    </cfRule>
  </conditionalFormatting>
  <conditionalFormatting sqref="H44">
    <cfRule type="cellIs" dxfId="52" priority="25" stopIfTrue="1" operator="equal">
      <formula>100</formula>
    </cfRule>
  </conditionalFormatting>
  <conditionalFormatting sqref="D50">
    <cfRule type="cellIs" dxfId="51" priority="26" stopIfTrue="1" operator="equal">
      <formula>" "</formula>
    </cfRule>
  </conditionalFormatting>
  <conditionalFormatting sqref="E50">
    <cfRule type="cellIs" dxfId="50" priority="27" stopIfTrue="1" operator="equal">
      <formula>" "</formula>
    </cfRule>
  </conditionalFormatting>
  <conditionalFormatting sqref="G50">
    <cfRule type="cellIs" dxfId="49" priority="28" stopIfTrue="1" operator="equal">
      <formula>" "</formula>
    </cfRule>
  </conditionalFormatting>
  <pageMargins left="0.6" right="0.4" top="0.2" bottom="0.6" header="0.2" footer="0.2"/>
  <pageSetup paperSize="9" scale="70" fitToHeight="0" orientation="portrait" r:id="rId1"/>
  <headerFooter>
    <oddHeader>&amp;L&amp;8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08466-43F9-425D-B181-BC046862300B}">
  <sheetPr>
    <pageSetUpPr fitToPage="1"/>
  </sheetPr>
  <dimension ref="A1:H25"/>
  <sheetViews>
    <sheetView zoomScaleNormal="100" workbookViewId="0"/>
  </sheetViews>
  <sheetFormatPr defaultRowHeight="12.75" x14ac:dyDescent="0.2"/>
  <cols>
    <col min="1" max="1" width="8.7109375" customWidth="1"/>
    <col min="2" max="2" width="12.7109375" customWidth="1"/>
    <col min="3" max="3" width="40.7109375" customWidth="1"/>
    <col min="4" max="5" width="12.7109375" customWidth="1"/>
    <col min="6" max="7" width="15.7109375" customWidth="1"/>
    <col min="15" max="23" width="0" hidden="1" customWidth="1"/>
  </cols>
  <sheetData>
    <row r="1" spans="1:8" x14ac:dyDescent="0.2">
      <c r="A1" s="1"/>
      <c r="B1" s="1"/>
      <c r="C1" s="1"/>
      <c r="D1" s="1"/>
      <c r="E1" s="1"/>
      <c r="F1" s="1"/>
      <c r="G1" s="1"/>
      <c r="H1" s="1"/>
    </row>
    <row r="2" spans="1:8" x14ac:dyDescent="0.2">
      <c r="A2" s="2" t="s">
        <v>403</v>
      </c>
      <c r="B2" s="2"/>
      <c r="C2" s="2"/>
      <c r="D2" s="2"/>
      <c r="E2" s="2"/>
      <c r="F2" s="2"/>
      <c r="G2" s="2"/>
      <c r="H2" s="1"/>
    </row>
    <row r="3" spans="1:8" x14ac:dyDescent="0.2">
      <c r="A3" s="46"/>
      <c r="B3" s="46"/>
      <c r="C3" s="46"/>
      <c r="D3" s="46"/>
      <c r="E3" s="46"/>
      <c r="F3" s="46"/>
      <c r="G3" s="46"/>
      <c r="H3" s="1"/>
    </row>
    <row r="4" spans="1:8" x14ac:dyDescent="0.2">
      <c r="A4" s="57" t="s">
        <v>352</v>
      </c>
      <c r="B4" s="57"/>
      <c r="C4" s="57"/>
      <c r="D4" s="57"/>
      <c r="E4" s="57"/>
      <c r="F4" s="57"/>
      <c r="G4" s="57"/>
      <c r="H4" s="1"/>
    </row>
    <row r="5" spans="1:8" x14ac:dyDescent="0.2">
      <c r="A5" s="7" t="s">
        <v>353</v>
      </c>
      <c r="B5" s="7"/>
      <c r="C5" s="7"/>
      <c r="D5" s="7"/>
      <c r="E5" s="7"/>
      <c r="F5" s="7"/>
      <c r="G5" s="7"/>
      <c r="H5" s="1"/>
    </row>
    <row r="6" spans="1:8" x14ac:dyDescent="0.2">
      <c r="A6" s="49"/>
      <c r="B6" s="49"/>
      <c r="C6" s="49"/>
      <c r="D6" s="49"/>
      <c r="E6" s="49"/>
      <c r="F6" s="49"/>
      <c r="G6" s="49"/>
      <c r="H6" s="1"/>
    </row>
    <row r="7" spans="1:8" x14ac:dyDescent="0.2">
      <c r="A7" s="9" t="s">
        <v>354</v>
      </c>
      <c r="B7" s="49"/>
      <c r="C7" s="49" t="s">
        <v>352</v>
      </c>
      <c r="D7" s="49"/>
      <c r="E7" s="49"/>
      <c r="F7" s="49"/>
      <c r="G7" s="49"/>
      <c r="H7" s="1"/>
    </row>
    <row r="8" spans="1:8" x14ac:dyDescent="0.2">
      <c r="A8" s="58"/>
      <c r="B8" s="59"/>
      <c r="C8" s="58"/>
      <c r="D8" s="58"/>
      <c r="E8" s="58"/>
      <c r="F8" s="58"/>
      <c r="G8" s="58"/>
      <c r="H8" s="1"/>
    </row>
    <row r="9" spans="1:8" x14ac:dyDescent="0.2">
      <c r="A9" s="12" t="s">
        <v>391</v>
      </c>
      <c r="B9" s="12" t="s">
        <v>356</v>
      </c>
      <c r="C9" s="12" t="s">
        <v>392</v>
      </c>
      <c r="D9" s="12" t="s">
        <v>393</v>
      </c>
      <c r="E9" s="12" t="s">
        <v>359</v>
      </c>
      <c r="F9" s="12" t="s">
        <v>404</v>
      </c>
      <c r="G9" s="12"/>
      <c r="H9" s="1"/>
    </row>
    <row r="10" spans="1:8" x14ac:dyDescent="0.2">
      <c r="A10" s="12"/>
      <c r="B10" s="12"/>
      <c r="C10" s="12"/>
      <c r="D10" s="12"/>
      <c r="E10" s="12"/>
      <c r="F10" s="60" t="s">
        <v>368</v>
      </c>
      <c r="G10" s="60" t="s">
        <v>369</v>
      </c>
      <c r="H10" s="1"/>
    </row>
    <row r="11" spans="1:8" x14ac:dyDescent="0.2">
      <c r="A11" s="19">
        <v>1</v>
      </c>
      <c r="B11" s="22">
        <v>2</v>
      </c>
      <c r="C11" s="22">
        <v>3</v>
      </c>
      <c r="D11" s="19">
        <v>4</v>
      </c>
      <c r="E11" s="19">
        <v>5</v>
      </c>
      <c r="F11" s="19">
        <v>6</v>
      </c>
      <c r="G11" s="19">
        <v>7</v>
      </c>
      <c r="H11" s="1"/>
    </row>
    <row r="12" spans="1:8" x14ac:dyDescent="0.2">
      <c r="A12" s="14"/>
      <c r="B12" s="15" t="s">
        <v>405</v>
      </c>
      <c r="C12" s="15"/>
      <c r="D12" s="15"/>
      <c r="E12" s="15"/>
      <c r="F12" s="15"/>
      <c r="G12" s="16"/>
    </row>
    <row r="13" spans="1:8" x14ac:dyDescent="0.2">
      <c r="A13" s="35"/>
      <c r="B13" s="18"/>
      <c r="C13" s="36" t="s">
        <v>406</v>
      </c>
      <c r="D13" s="33"/>
      <c r="E13" s="37"/>
      <c r="F13" s="38"/>
      <c r="G13" s="38">
        <v>0</v>
      </c>
    </row>
    <row r="14" spans="1:8" x14ac:dyDescent="0.2">
      <c r="A14" s="14"/>
      <c r="B14" s="15" t="s">
        <v>407</v>
      </c>
      <c r="C14" s="15"/>
      <c r="D14" s="15"/>
      <c r="E14" s="15"/>
      <c r="F14" s="15"/>
      <c r="G14" s="16"/>
    </row>
    <row r="15" spans="1:8" ht="25.5" x14ac:dyDescent="0.2">
      <c r="A15" s="35"/>
      <c r="B15" s="18"/>
      <c r="C15" s="36" t="s">
        <v>408</v>
      </c>
      <c r="D15" s="33"/>
      <c r="E15" s="37"/>
      <c r="F15" s="38"/>
      <c r="G15" s="38">
        <v>0</v>
      </c>
    </row>
    <row r="16" spans="1:8" x14ac:dyDescent="0.2">
      <c r="A16" s="35"/>
      <c r="B16" s="18"/>
      <c r="C16" s="36" t="s">
        <v>409</v>
      </c>
      <c r="D16" s="33"/>
      <c r="E16" s="37"/>
      <c r="F16" s="38"/>
      <c r="G16" s="38">
        <f>G13+G15</f>
        <v>0</v>
      </c>
    </row>
    <row r="19" spans="3:6" x14ac:dyDescent="0.2">
      <c r="C19" s="1"/>
      <c r="D19" s="1"/>
      <c r="E19" s="1"/>
      <c r="F19" s="1"/>
    </row>
    <row r="20" spans="3:6" x14ac:dyDescent="0.2">
      <c r="C20" s="24" t="s">
        <v>364</v>
      </c>
      <c r="D20" s="24"/>
      <c r="E20" s="24"/>
      <c r="F20" s="24"/>
    </row>
    <row r="21" spans="3:6" x14ac:dyDescent="0.2">
      <c r="C21" s="25" t="s">
        <v>365</v>
      </c>
      <c r="D21" s="25"/>
      <c r="E21" s="25"/>
      <c r="F21" s="25"/>
    </row>
    <row r="22" spans="3:6" x14ac:dyDescent="0.2">
      <c r="C22" s="26"/>
      <c r="D22" s="27"/>
      <c r="E22" s="28"/>
      <c r="F22" s="28"/>
    </row>
    <row r="23" spans="3:6" x14ac:dyDescent="0.2">
      <c r="C23" s="24" t="s">
        <v>366</v>
      </c>
      <c r="D23" s="24"/>
      <c r="E23" s="24"/>
      <c r="F23" s="24"/>
    </row>
    <row r="24" spans="3:6" x14ac:dyDescent="0.2">
      <c r="C24" s="25" t="s">
        <v>365</v>
      </c>
      <c r="D24" s="25"/>
      <c r="E24" s="25"/>
      <c r="F24" s="25"/>
    </row>
    <row r="25" spans="3:6" x14ac:dyDescent="0.2">
      <c r="C25" s="1"/>
      <c r="D25" s="1"/>
      <c r="E25" s="1"/>
      <c r="F25" s="1"/>
    </row>
  </sheetData>
  <mergeCells count="13">
    <mergeCell ref="C20:F20"/>
    <mergeCell ref="C21:F21"/>
    <mergeCell ref="C23:F23"/>
    <mergeCell ref="C24:F24"/>
    <mergeCell ref="A2:G2"/>
    <mergeCell ref="A4:G4"/>
    <mergeCell ref="A5:G5"/>
    <mergeCell ref="A9:A10"/>
    <mergeCell ref="B9:B10"/>
    <mergeCell ref="C9:C10"/>
    <mergeCell ref="D9:D10"/>
    <mergeCell ref="E9:E10"/>
    <mergeCell ref="F9:G9"/>
  </mergeCells>
  <conditionalFormatting sqref="A4:G4 C7">
    <cfRule type="cellIs" dxfId="48" priority="1" stopIfTrue="1" operator="equal">
      <formula>" "</formula>
    </cfRule>
  </conditionalFormatting>
  <pageMargins left="0.6" right="0.4" top="0.2" bottom="0.6" header="0.2" footer="0.2"/>
  <pageSetup paperSize="9" scale="79" fitToHeight="0" orientation="portrait" r:id="rId1"/>
  <headerFooter>
    <oddHeader>&amp;L&amp;8</oddHead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5E50-CAF3-4766-8675-596F1CFE1603}">
  <sheetPr>
    <pageSetUpPr fitToPage="1"/>
  </sheetPr>
  <dimension ref="A1:H30"/>
  <sheetViews>
    <sheetView zoomScaleNormal="100" workbookViewId="0"/>
  </sheetViews>
  <sheetFormatPr defaultRowHeight="12.75" x14ac:dyDescent="0.2"/>
  <cols>
    <col min="1" max="1" width="8.7109375" customWidth="1"/>
    <col min="2" max="2" width="12.7109375" customWidth="1"/>
    <col min="3" max="3" width="40.7109375" customWidth="1"/>
    <col min="4" max="4" width="10.7109375" customWidth="1"/>
    <col min="5" max="8" width="15.7109375" customWidth="1"/>
    <col min="15" max="23" width="0" hidden="1" customWidth="1"/>
  </cols>
  <sheetData>
    <row r="1" spans="1:8" x14ac:dyDescent="0.2">
      <c r="A1" s="1"/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410</v>
      </c>
      <c r="C2" s="2"/>
      <c r="D2" s="2"/>
      <c r="E2" s="2"/>
      <c r="F2" s="2"/>
      <c r="G2" s="2"/>
      <c r="H2" s="2"/>
    </row>
    <row r="3" spans="1:8" x14ac:dyDescent="0.2">
      <c r="A3" s="1"/>
      <c r="B3" s="46"/>
      <c r="C3" s="46"/>
      <c r="D3" s="46"/>
      <c r="E3" s="46"/>
      <c r="F3" s="46"/>
      <c r="G3" s="46"/>
      <c r="H3" s="46"/>
    </row>
    <row r="4" spans="1:8" x14ac:dyDescent="0.2">
      <c r="A4" s="1"/>
      <c r="B4" s="57" t="s">
        <v>352</v>
      </c>
      <c r="C4" s="57"/>
      <c r="D4" s="57"/>
      <c r="E4" s="57"/>
      <c r="F4" s="57"/>
      <c r="G4" s="57"/>
      <c r="H4" s="57"/>
    </row>
    <row r="5" spans="1:8" x14ac:dyDescent="0.2">
      <c r="A5" s="1"/>
      <c r="B5" s="7" t="s">
        <v>353</v>
      </c>
      <c r="C5" s="7"/>
      <c r="D5" s="7"/>
      <c r="E5" s="7"/>
      <c r="F5" s="7"/>
      <c r="G5" s="7"/>
      <c r="H5" s="7"/>
    </row>
    <row r="6" spans="1:8" x14ac:dyDescent="0.2">
      <c r="A6" s="1"/>
      <c r="B6" s="49"/>
      <c r="C6" s="49"/>
      <c r="D6" s="49"/>
      <c r="E6" s="49"/>
      <c r="F6" s="49"/>
      <c r="G6" s="49"/>
      <c r="H6" s="49"/>
    </row>
    <row r="7" spans="1:8" x14ac:dyDescent="0.2">
      <c r="A7" s="1"/>
      <c r="B7" s="9" t="s">
        <v>354</v>
      </c>
      <c r="C7" s="49" t="s">
        <v>352</v>
      </c>
      <c r="D7" s="49"/>
      <c r="E7" s="49"/>
      <c r="F7" s="49"/>
      <c r="G7" s="49"/>
      <c r="H7" s="49"/>
    </row>
    <row r="8" spans="1:8" x14ac:dyDescent="0.2">
      <c r="A8" s="1"/>
      <c r="B8" s="1"/>
      <c r="C8" s="1"/>
      <c r="D8" s="1"/>
      <c r="E8" s="1"/>
      <c r="F8" s="1"/>
      <c r="G8" s="1"/>
      <c r="H8" s="1"/>
    </row>
    <row r="9" spans="1:8" x14ac:dyDescent="0.2">
      <c r="A9" s="12" t="s">
        <v>391</v>
      </c>
      <c r="B9" s="61" t="s">
        <v>411</v>
      </c>
      <c r="C9" s="61" t="s">
        <v>412</v>
      </c>
      <c r="D9" s="61" t="s">
        <v>413</v>
      </c>
      <c r="E9" s="62" t="s">
        <v>404</v>
      </c>
      <c r="F9" s="63"/>
      <c r="G9" s="63"/>
      <c r="H9" s="64"/>
    </row>
    <row r="10" spans="1:8" x14ac:dyDescent="0.2">
      <c r="A10" s="12"/>
      <c r="B10" s="61"/>
      <c r="C10" s="61"/>
      <c r="D10" s="61"/>
      <c r="E10" s="60" t="s">
        <v>414</v>
      </c>
      <c r="F10" s="60" t="s">
        <v>415</v>
      </c>
      <c r="G10" s="60" t="s">
        <v>416</v>
      </c>
      <c r="H10" s="60" t="s">
        <v>417</v>
      </c>
    </row>
    <row r="11" spans="1:8" x14ac:dyDescent="0.2">
      <c r="A11" s="19">
        <v>1</v>
      </c>
      <c r="B11" s="65">
        <v>2</v>
      </c>
      <c r="C11" s="65">
        <v>3</v>
      </c>
      <c r="D11" s="65">
        <v>4</v>
      </c>
      <c r="E11" s="65">
        <v>5</v>
      </c>
      <c r="F11" s="65">
        <v>6</v>
      </c>
      <c r="G11" s="65">
        <v>7</v>
      </c>
      <c r="H11" s="65">
        <v>8</v>
      </c>
    </row>
    <row r="12" spans="1:8" x14ac:dyDescent="0.2">
      <c r="A12" s="60"/>
      <c r="B12" s="69"/>
      <c r="C12" s="69" t="s">
        <v>418</v>
      </c>
      <c r="D12" s="70"/>
      <c r="E12" s="71">
        <f>ОРВ!G197</f>
        <v>22484087.969999999</v>
      </c>
      <c r="F12" s="71">
        <f>0</f>
        <v>0</v>
      </c>
      <c r="G12" s="71">
        <f>0</f>
        <v>0</v>
      </c>
      <c r="H12" s="71">
        <f>E12+F12+G12</f>
        <v>22484087.969999999</v>
      </c>
    </row>
    <row r="13" spans="1:8" ht="63.75" x14ac:dyDescent="0.2">
      <c r="A13" s="65">
        <v>1</v>
      </c>
      <c r="B13" s="66" t="s">
        <v>419</v>
      </c>
      <c r="C13" s="66" t="s">
        <v>420</v>
      </c>
      <c r="D13" s="67">
        <v>8.1999999999999993</v>
      </c>
      <c r="E13" s="68">
        <f>E12*D13/100</f>
        <v>1843695.2135399997</v>
      </c>
      <c r="F13" s="68"/>
      <c r="G13" s="68"/>
      <c r="H13" s="68">
        <f>E13+F13+G13</f>
        <v>1843695.2135399997</v>
      </c>
    </row>
    <row r="14" spans="1:8" ht="38.25" x14ac:dyDescent="0.2">
      <c r="A14" s="65">
        <f>IF(ISBLANK(B14), "", COUNTA(B13:B14))</f>
        <v>2</v>
      </c>
      <c r="B14" s="66" t="s">
        <v>421</v>
      </c>
      <c r="C14" s="66" t="s">
        <v>422</v>
      </c>
      <c r="D14" s="67">
        <v>4</v>
      </c>
      <c r="E14" s="68">
        <f>(E12+E13)*D14/100</f>
        <v>973111.32734159986</v>
      </c>
      <c r="F14" s="68"/>
      <c r="G14" s="68"/>
      <c r="H14" s="68">
        <f>E14+F14+G14</f>
        <v>973111.32734159986</v>
      </c>
    </row>
    <row r="15" spans="1:8" ht="25.5" x14ac:dyDescent="0.2">
      <c r="A15" s="65">
        <f>IF(ISBLANK(B15), "", COUNTA(B13:B15))</f>
        <v>3</v>
      </c>
      <c r="B15" s="66" t="s">
        <v>423</v>
      </c>
      <c r="C15" s="66" t="s">
        <v>424</v>
      </c>
      <c r="D15" s="67">
        <v>1</v>
      </c>
      <c r="E15" s="68"/>
      <c r="F15" s="68"/>
      <c r="G15" s="68">
        <f>(Source!D197+F12)*D15/100</f>
        <v>0</v>
      </c>
      <c r="H15" s="68">
        <f>E15+F15+G15</f>
        <v>0</v>
      </c>
    </row>
    <row r="16" spans="1:8" ht="114.75" x14ac:dyDescent="0.2">
      <c r="A16" s="65">
        <f>IF(ISBLANK(B16), "", COUNTA(B13:B16))</f>
        <v>4</v>
      </c>
      <c r="B16" s="66" t="s">
        <v>425</v>
      </c>
      <c r="C16" s="66" t="s">
        <v>426</v>
      </c>
      <c r="D16" s="67">
        <v>1</v>
      </c>
      <c r="E16" s="68"/>
      <c r="F16" s="68"/>
      <c r="G16" s="68">
        <f>(E12+F12+H13+H14)*D16/100</f>
        <v>253008.945108816</v>
      </c>
      <c r="H16" s="68">
        <f>E16+F16+G16</f>
        <v>253008.945108816</v>
      </c>
    </row>
    <row r="17" spans="1:8" ht="25.5" x14ac:dyDescent="0.2">
      <c r="A17" s="65">
        <f>IF(ISBLANK(B17), "", COUNTA(B13:B17))</f>
        <v>5</v>
      </c>
      <c r="B17" s="66" t="s">
        <v>427</v>
      </c>
      <c r="C17" s="66" t="s">
        <v>428</v>
      </c>
      <c r="D17" s="67">
        <v>1</v>
      </c>
      <c r="E17" s="68"/>
      <c r="F17" s="68"/>
      <c r="G17" s="68">
        <f>(E12)*D17/100</f>
        <v>224840.87969999999</v>
      </c>
      <c r="H17" s="68">
        <f>E17+F17+G17</f>
        <v>224840.87969999999</v>
      </c>
    </row>
    <row r="18" spans="1:8" ht="25.5" x14ac:dyDescent="0.2">
      <c r="A18" s="65">
        <f>IF(ISBLANK(B18), "", COUNTA(B13:B18))</f>
        <v>6</v>
      </c>
      <c r="B18" s="66" t="s">
        <v>429</v>
      </c>
      <c r="C18" s="66" t="s">
        <v>430</v>
      </c>
      <c r="D18" s="67">
        <v>1</v>
      </c>
      <c r="E18" s="68"/>
      <c r="F18" s="68"/>
      <c r="G18" s="68">
        <f>(E12)*D18/100</f>
        <v>224840.87969999999</v>
      </c>
      <c r="H18" s="68">
        <f>E18+F18+G18</f>
        <v>224840.87969999999</v>
      </c>
    </row>
    <row r="19" spans="1:8" ht="25.5" x14ac:dyDescent="0.2">
      <c r="A19" s="65">
        <f>IF(ISBLANK(B19), "", COUNTA(B13:B19))</f>
        <v>7</v>
      </c>
      <c r="B19" s="66" t="s">
        <v>431</v>
      </c>
      <c r="C19" s="66" t="s">
        <v>432</v>
      </c>
      <c r="D19" s="67">
        <v>1</v>
      </c>
      <c r="E19" s="68"/>
      <c r="F19" s="68"/>
      <c r="G19" s="68">
        <f>(E12)*D19/100</f>
        <v>224840.87969999999</v>
      </c>
      <c r="H19" s="68">
        <f>E19+F19+G19</f>
        <v>224840.87969999999</v>
      </c>
    </row>
    <row r="20" spans="1:8" ht="51" x14ac:dyDescent="0.2">
      <c r="A20" s="65">
        <f>IF(ISBLANK(B20), "", COUNTA(B13:B20))</f>
        <v>8</v>
      </c>
      <c r="B20" s="66" t="s">
        <v>433</v>
      </c>
      <c r="C20" s="66" t="s">
        <v>434</v>
      </c>
      <c r="D20" s="67">
        <v>0.2</v>
      </c>
      <c r="E20" s="68"/>
      <c r="F20" s="68"/>
      <c r="G20" s="68">
        <f>(H12+H13+H14+H15)*D20/100</f>
        <v>50601.789021763208</v>
      </c>
      <c r="H20" s="68">
        <f>E20+F20+G20</f>
        <v>50601.789021763208</v>
      </c>
    </row>
    <row r="21" spans="1:8" x14ac:dyDescent="0.2">
      <c r="A21" s="60"/>
      <c r="B21" s="69"/>
      <c r="C21" s="69" t="s">
        <v>435</v>
      </c>
      <c r="D21" s="70"/>
      <c r="E21" s="71">
        <f>SUM(E12:E20)</f>
        <v>25300894.510881599</v>
      </c>
      <c r="F21" s="71">
        <f>SUM(F12:F20)</f>
        <v>0</v>
      </c>
      <c r="G21" s="71">
        <f>SUM(G12:G20)</f>
        <v>978133.37323057908</v>
      </c>
      <c r="H21" s="71">
        <f>E21+F21+G21</f>
        <v>26279027.884112179</v>
      </c>
    </row>
    <row r="22" spans="1:8" ht="51" x14ac:dyDescent="0.2">
      <c r="A22" s="65">
        <f>IF(ISBLANK(B22), "", COUNTA(B13:B22))</f>
        <v>9</v>
      </c>
      <c r="B22" s="66" t="s">
        <v>436</v>
      </c>
      <c r="C22" s="66" t="s">
        <v>437</v>
      </c>
      <c r="D22" s="67">
        <v>10</v>
      </c>
      <c r="E22" s="68">
        <f>(E21)*D22/100</f>
        <v>2530089.4510881598</v>
      </c>
      <c r="F22" s="68">
        <f>(F21)*D22/100</f>
        <v>0</v>
      </c>
      <c r="G22" s="68">
        <f>(G21)*D22/100</f>
        <v>97813.337323057916</v>
      </c>
      <c r="H22" s="68">
        <f>E22+F22+G22</f>
        <v>2627902.7884112177</v>
      </c>
    </row>
    <row r="23" spans="1:8" x14ac:dyDescent="0.2">
      <c r="A23" s="60"/>
      <c r="B23" s="69"/>
      <c r="C23" s="69" t="s">
        <v>438</v>
      </c>
      <c r="D23" s="70"/>
      <c r="E23" s="71">
        <f>E22+E21</f>
        <v>27830983.961969759</v>
      </c>
      <c r="F23" s="71">
        <f>F22+F21</f>
        <v>0</v>
      </c>
      <c r="G23" s="71">
        <f>G22+G21</f>
        <v>1075946.710553637</v>
      </c>
      <c r="H23" s="71">
        <f>E23+F23+G23</f>
        <v>28906930.672523398</v>
      </c>
    </row>
    <row r="24" spans="1:8" x14ac:dyDescent="0.2">
      <c r="C24" s="1"/>
      <c r="D24" s="1"/>
      <c r="E24" s="1"/>
      <c r="F24" s="1"/>
    </row>
    <row r="25" spans="1:8" x14ac:dyDescent="0.2">
      <c r="C25" s="24" t="s">
        <v>364</v>
      </c>
      <c r="D25" s="24"/>
      <c r="E25" s="24"/>
      <c r="F25" s="24"/>
    </row>
    <row r="26" spans="1:8" x14ac:dyDescent="0.2">
      <c r="C26" s="25" t="s">
        <v>365</v>
      </c>
      <c r="D26" s="25"/>
      <c r="E26" s="25"/>
      <c r="F26" s="25"/>
    </row>
    <row r="27" spans="1:8" x14ac:dyDescent="0.2">
      <c r="C27" s="26"/>
      <c r="D27" s="27"/>
      <c r="E27" s="28"/>
      <c r="F27" s="28"/>
    </row>
    <row r="28" spans="1:8" x14ac:dyDescent="0.2">
      <c r="C28" s="24" t="s">
        <v>366</v>
      </c>
      <c r="D28" s="24"/>
      <c r="E28" s="24"/>
      <c r="F28" s="24"/>
    </row>
    <row r="29" spans="1:8" x14ac:dyDescent="0.2">
      <c r="C29" s="25" t="s">
        <v>365</v>
      </c>
      <c r="D29" s="25"/>
      <c r="E29" s="25"/>
      <c r="F29" s="25"/>
    </row>
    <row r="30" spans="1:8" x14ac:dyDescent="0.2">
      <c r="C30" s="1"/>
      <c r="D30" s="1"/>
      <c r="E30" s="1"/>
      <c r="F30" s="1"/>
    </row>
  </sheetData>
  <mergeCells count="12">
    <mergeCell ref="C25:F25"/>
    <mergeCell ref="C26:F26"/>
    <mergeCell ref="C28:F28"/>
    <mergeCell ref="C29:F29"/>
    <mergeCell ref="B2:H2"/>
    <mergeCell ref="B4:H4"/>
    <mergeCell ref="B5:H5"/>
    <mergeCell ref="A9:A10"/>
    <mergeCell ref="B9:B10"/>
    <mergeCell ref="C9:C10"/>
    <mergeCell ref="D9:D10"/>
    <mergeCell ref="E9:H9"/>
  </mergeCells>
  <conditionalFormatting sqref="B4:H4 C7">
    <cfRule type="cellIs" dxfId="47" priority="1" stopIfTrue="1" operator="equal">
      <formula>" "</formula>
    </cfRule>
  </conditionalFormatting>
  <conditionalFormatting sqref="D15">
    <cfRule type="cellIs" dxfId="46" priority="2" stopIfTrue="1" operator="equal">
      <formula>1</formula>
    </cfRule>
  </conditionalFormatting>
  <conditionalFormatting sqref="D16">
    <cfRule type="cellIs" dxfId="45" priority="3" stopIfTrue="1" operator="equal">
      <formula>1</formula>
    </cfRule>
  </conditionalFormatting>
  <conditionalFormatting sqref="D17">
    <cfRule type="cellIs" dxfId="44" priority="4" stopIfTrue="1" operator="equal">
      <formula>1</formula>
    </cfRule>
  </conditionalFormatting>
  <conditionalFormatting sqref="D18">
    <cfRule type="cellIs" dxfId="43" priority="5" stopIfTrue="1" operator="equal">
      <formula>1</formula>
    </cfRule>
  </conditionalFormatting>
  <conditionalFormatting sqref="D19">
    <cfRule type="cellIs" dxfId="42" priority="6" stopIfTrue="1" operator="equal">
      <formula>1</formula>
    </cfRule>
  </conditionalFormatting>
  <pageMargins left="0.6" right="0.4" top="0.2" bottom="0.6" header="0.2" footer="0.2"/>
  <pageSetup paperSize="9" scale="69" fitToHeight="0" orientation="portrait" r:id="rId1"/>
  <headerFooter>
    <oddHeader>&amp;L&amp;8</oddHead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A3F9-8EC7-4E70-A029-4DCC56F70963}">
  <sheetPr>
    <pageSetUpPr fitToPage="1"/>
  </sheetPr>
  <dimension ref="A1:R55"/>
  <sheetViews>
    <sheetView zoomScaleNormal="100" workbookViewId="0"/>
  </sheetViews>
  <sheetFormatPr defaultRowHeight="12.75" outlineLevelRow="1" x14ac:dyDescent="0.2"/>
  <cols>
    <col min="1" max="1" width="40.7109375" customWidth="1"/>
    <col min="2" max="4" width="15.7109375" customWidth="1"/>
    <col min="15" max="23" width="0" hidden="1" customWidth="1"/>
  </cols>
  <sheetData>
    <row r="1" spans="1:18" x14ac:dyDescent="0.2">
      <c r="A1" s="1"/>
      <c r="B1" s="1"/>
      <c r="C1" s="1"/>
      <c r="D1" s="1"/>
      <c r="Q1">
        <f>B25</f>
        <v>22484087.969999999</v>
      </c>
      <c r="R1" s="45">
        <f>B47</f>
        <v>28906930.672523398</v>
      </c>
    </row>
    <row r="2" spans="1:18" x14ac:dyDescent="0.2">
      <c r="A2" s="2" t="s">
        <v>439</v>
      </c>
      <c r="B2" s="2"/>
      <c r="C2" s="2"/>
      <c r="D2" s="2"/>
    </row>
    <row r="3" spans="1:18" x14ac:dyDescent="0.2">
      <c r="A3" s="72" t="s">
        <v>440</v>
      </c>
      <c r="B3" s="72"/>
      <c r="C3" s="72"/>
      <c r="D3" s="72"/>
    </row>
    <row r="4" spans="1:18" x14ac:dyDescent="0.2">
      <c r="A4" s="4"/>
      <c r="B4" s="4"/>
      <c r="C4" s="4"/>
      <c r="D4" s="4"/>
    </row>
    <row r="5" spans="1:18" x14ac:dyDescent="0.2">
      <c r="A5" s="6" t="s">
        <v>352</v>
      </c>
      <c r="B5" s="6"/>
      <c r="C5" s="6"/>
      <c r="D5" s="30"/>
    </row>
    <row r="6" spans="1:18" x14ac:dyDescent="0.2">
      <c r="A6" s="7" t="s">
        <v>353</v>
      </c>
      <c r="B6" s="7"/>
      <c r="C6" s="7"/>
      <c r="D6" s="7"/>
    </row>
    <row r="7" spans="1:18" x14ac:dyDescent="0.2">
      <c r="A7" s="49"/>
      <c r="B7" s="49"/>
      <c r="C7" s="49"/>
      <c r="D7" s="49"/>
    </row>
    <row r="8" spans="1:18" x14ac:dyDescent="0.2">
      <c r="A8" s="9" t="s">
        <v>354</v>
      </c>
      <c r="B8" s="49" t="s">
        <v>352</v>
      </c>
      <c r="C8" s="49"/>
      <c r="D8" s="49"/>
    </row>
    <row r="9" spans="1:18" x14ac:dyDescent="0.2">
      <c r="A9" s="4"/>
      <c r="B9" s="4"/>
      <c r="C9" s="4"/>
      <c r="D9" s="4"/>
    </row>
    <row r="10" spans="1:18" ht="63.75" x14ac:dyDescent="0.2">
      <c r="A10" s="33" t="s">
        <v>392</v>
      </c>
      <c r="B10" s="33" t="s">
        <v>404</v>
      </c>
      <c r="C10" s="33" t="s">
        <v>441</v>
      </c>
      <c r="D10" s="33" t="s">
        <v>442</v>
      </c>
    </row>
    <row r="11" spans="1:18" x14ac:dyDescent="0.2">
      <c r="A11" s="22">
        <v>1</v>
      </c>
      <c r="B11" s="19">
        <v>2</v>
      </c>
      <c r="C11" s="19">
        <v>3</v>
      </c>
      <c r="D11" s="19">
        <v>4</v>
      </c>
    </row>
    <row r="12" spans="1:18" x14ac:dyDescent="0.2">
      <c r="A12" s="66" t="s">
        <v>443</v>
      </c>
      <c r="B12" s="68">
        <f>ОРВ!G29</f>
        <v>2267582.6100000003</v>
      </c>
      <c r="C12" s="73">
        <f>B12/Q1*100</f>
        <v>10.085277254855004</v>
      </c>
      <c r="D12" s="73">
        <f>B12/R1*100</f>
        <v>7.8444253929573442</v>
      </c>
    </row>
    <row r="13" spans="1:18" x14ac:dyDescent="0.2">
      <c r="A13" s="66" t="s">
        <v>444</v>
      </c>
      <c r="B13" s="68">
        <f>ОРВ!G57</f>
        <v>522956.88000000012</v>
      </c>
      <c r="C13" s="73">
        <f>B13/Q1*100</f>
        <v>2.3258976779390363</v>
      </c>
      <c r="D13" s="73">
        <f>B13/R1*100</f>
        <v>1.8091055253302311</v>
      </c>
    </row>
    <row r="14" spans="1:18" x14ac:dyDescent="0.2">
      <c r="A14" s="66" t="s">
        <v>445</v>
      </c>
      <c r="B14" s="68">
        <f>ОРВ!G83</f>
        <v>86645.939999999595</v>
      </c>
      <c r="C14" s="73">
        <f>B14/Q1*100</f>
        <v>0.38536559773120116</v>
      </c>
      <c r="D14" s="73">
        <f>B14/R1*100</f>
        <v>0.29974105857720224</v>
      </c>
    </row>
    <row r="15" spans="1:18" x14ac:dyDescent="0.2">
      <c r="A15" s="66" t="s">
        <v>446</v>
      </c>
      <c r="B15" s="68">
        <f>ОРВ!G84</f>
        <v>609602.81999999972</v>
      </c>
      <c r="C15" s="73">
        <f>B15/Q1*100</f>
        <v>2.7112632756702371</v>
      </c>
      <c r="D15" s="73">
        <f>B15/R1*100</f>
        <v>2.1088465839074333</v>
      </c>
    </row>
    <row r="16" spans="1:18" x14ac:dyDescent="0.2">
      <c r="A16" s="66" t="s">
        <v>447</v>
      </c>
      <c r="B16" s="68">
        <f>ОРВ!G31</f>
        <v>316726.40999999997</v>
      </c>
      <c r="C16" s="73">
        <f>B16/Q1*100</f>
        <v>1.4086691460316323</v>
      </c>
      <c r="D16" s="73">
        <f>B16/R1*100</f>
        <v>1.0956763745970948</v>
      </c>
    </row>
    <row r="17" spans="1:4" x14ac:dyDescent="0.2">
      <c r="A17" s="66" t="s">
        <v>448</v>
      </c>
      <c r="B17" s="68">
        <f>ОРВ!G106</f>
        <v>13200715.699999999</v>
      </c>
      <c r="C17" s="73">
        <f>B17/Q1*100</f>
        <v>58.711368313508693</v>
      </c>
      <c r="D17" s="73">
        <f>B17/R1*100</f>
        <v>45.666265469503955</v>
      </c>
    </row>
    <row r="18" spans="1:4" x14ac:dyDescent="0.2">
      <c r="A18" s="66" t="s">
        <v>449</v>
      </c>
      <c r="B18" s="68">
        <f>ОРВ!G192</f>
        <v>1581616.2700000014</v>
      </c>
      <c r="C18" s="73">
        <f>B18/Q1*100</f>
        <v>7.0343803676196055</v>
      </c>
      <c r="D18" s="73">
        <f>B18/R1*100</f>
        <v>5.471408528001759</v>
      </c>
    </row>
    <row r="19" spans="1:4" x14ac:dyDescent="0.2">
      <c r="A19" s="66" t="s">
        <v>450</v>
      </c>
      <c r="B19" s="68">
        <f>ОРВ!G193</f>
        <v>14782331.970000001</v>
      </c>
      <c r="C19" s="73">
        <f>B19/Q1*100</f>
        <v>65.745748681128305</v>
      </c>
      <c r="D19" s="73">
        <f>B19/R1*100</f>
        <v>51.137673997505715</v>
      </c>
    </row>
    <row r="20" spans="1:4" x14ac:dyDescent="0.2">
      <c r="A20" s="66" t="s">
        <v>451</v>
      </c>
      <c r="B20" s="68">
        <f>B12+B19+B15</f>
        <v>17659517.400000002</v>
      </c>
      <c r="C20" s="73">
        <f>B20/Q1*100</f>
        <v>78.542289211653554</v>
      </c>
      <c r="D20" s="73">
        <f>B20/R1*100</f>
        <v>61.090945974370491</v>
      </c>
    </row>
    <row r="21" spans="1:4" x14ac:dyDescent="0.2">
      <c r="A21" s="66" t="s">
        <v>452</v>
      </c>
      <c r="B21" s="68">
        <f>ОРВ!G196</f>
        <v>1508663.17</v>
      </c>
      <c r="C21" s="73">
        <f>B21/Q1*100</f>
        <v>6.7099149052119635</v>
      </c>
      <c r="D21" s="73">
        <f>B21/R1*100</f>
        <v>5.219036178870466</v>
      </c>
    </row>
    <row r="22" spans="1:4" x14ac:dyDescent="0.2">
      <c r="A22" s="66" t="s">
        <v>453</v>
      </c>
      <c r="B22" s="68">
        <f>B21*100/(B12+B16)</f>
        <v>58.377816210230144</v>
      </c>
      <c r="C22" s="73"/>
      <c r="D22" s="73"/>
    </row>
    <row r="23" spans="1:4" x14ac:dyDescent="0.2">
      <c r="A23" s="66" t="s">
        <v>454</v>
      </c>
      <c r="B23" s="68">
        <f>ОРВ!G195</f>
        <v>2641626.7200000002</v>
      </c>
      <c r="C23" s="73">
        <f>B23/Q1*100</f>
        <v>11.748872017956263</v>
      </c>
      <c r="D23" s="73">
        <f>B23/R1*100</f>
        <v>9.1383853579132079</v>
      </c>
    </row>
    <row r="24" spans="1:4" x14ac:dyDescent="0.2">
      <c r="A24" s="66" t="s">
        <v>455</v>
      </c>
      <c r="B24" s="68">
        <f>B23*100/(B12+B16)</f>
        <v>102.21791200496602</v>
      </c>
      <c r="C24" s="73"/>
      <c r="D24" s="73"/>
    </row>
    <row r="25" spans="1:4" x14ac:dyDescent="0.2">
      <c r="A25" s="66" t="s">
        <v>456</v>
      </c>
      <c r="B25" s="68">
        <f>ОРВ!G197</f>
        <v>22484087.969999999</v>
      </c>
      <c r="C25" s="73">
        <f>B25/Q1*100</f>
        <v>100</v>
      </c>
      <c r="D25" s="73">
        <f>B25/R1*100</f>
        <v>77.780959260996752</v>
      </c>
    </row>
    <row r="26" spans="1:4" x14ac:dyDescent="0.2">
      <c r="A26" s="66" t="s">
        <v>457</v>
      </c>
      <c r="B26" s="68"/>
      <c r="C26" s="73"/>
      <c r="D26" s="73">
        <f>B26/R1*100</f>
        <v>0</v>
      </c>
    </row>
    <row r="27" spans="1:4" x14ac:dyDescent="0.2">
      <c r="A27" s="66" t="s">
        <v>458</v>
      </c>
      <c r="B27" s="68"/>
      <c r="C27" s="73"/>
      <c r="D27" s="73">
        <f>B27/R1*100</f>
        <v>0</v>
      </c>
    </row>
    <row r="28" spans="1:4" x14ac:dyDescent="0.2">
      <c r="A28" s="66" t="s">
        <v>418</v>
      </c>
      <c r="B28" s="68">
        <f>ОРВ!G198</f>
        <v>22484087.969999999</v>
      </c>
      <c r="C28" s="73"/>
      <c r="D28" s="73">
        <f>B28/R1*100</f>
        <v>77.780959260996752</v>
      </c>
    </row>
    <row r="29" spans="1:4" ht="25.5" x14ac:dyDescent="0.2">
      <c r="A29" s="66" t="s">
        <v>459</v>
      </c>
      <c r="B29" s="68">
        <f>B30+B32+B34+B36+B38+B40</f>
        <v>3794939.9141121786</v>
      </c>
      <c r="C29" s="73"/>
      <c r="D29" s="73">
        <f>B29/R1*100</f>
        <v>13.128131648094147</v>
      </c>
    </row>
    <row r="30" spans="1:4" x14ac:dyDescent="0.2">
      <c r="A30" s="66" t="s">
        <v>460</v>
      </c>
      <c r="B30" s="68">
        <f>Таблица3!H13</f>
        <v>1843695.2135399997</v>
      </c>
      <c r="C30" s="73"/>
      <c r="D30" s="73">
        <f>B30/R1*100</f>
        <v>6.3780386594017333</v>
      </c>
    </row>
    <row r="31" spans="1:4" ht="38.25" outlineLevel="1" x14ac:dyDescent="0.2">
      <c r="A31" s="66" t="str">
        <f>CONCATENATE(Таблица3!B13,  " ", Таблица3!C13,  " ", Таблица3!D13,  "%" )</f>
        <v>Приказ Минстроя от 19.06.2020 № 332/пр, прил.1 п.19 Затраты на строительство временных титульных зданий и сооружений 8,2%</v>
      </c>
      <c r="B31" s="68">
        <f>B30</f>
        <v>1843695.2135399997</v>
      </c>
      <c r="C31" s="73"/>
      <c r="D31" s="73">
        <f>D30</f>
        <v>6.3780386594017333</v>
      </c>
    </row>
    <row r="32" spans="1:4" x14ac:dyDescent="0.2">
      <c r="A32" s="66" t="s">
        <v>461</v>
      </c>
      <c r="B32" s="68">
        <f>Таблица3!H14</f>
        <v>973111.32734159986</v>
      </c>
      <c r="C32" s="73"/>
      <c r="D32" s="73">
        <f>B32/R1*100</f>
        <v>3.3663599168159393</v>
      </c>
    </row>
    <row r="33" spans="1:4" ht="51" outlineLevel="1" x14ac:dyDescent="0.2">
      <c r="A33" s="66" t="str">
        <f>CONCATENATE(Таблица3!B14,  " ", Таблица3!C14,  " ", Таблица3!D14,  "%" )</f>
        <v>ГСН 81-05-02-2007 т.4,п.2.3, III темп.зона Дополнительные затраты при производстве строительно-монтажных работ в зимнее время 4%</v>
      </c>
      <c r="B33" s="68">
        <f>B32</f>
        <v>973111.32734159986</v>
      </c>
      <c r="C33" s="73"/>
      <c r="D33" s="73">
        <f>D32</f>
        <v>3.3663599168159393</v>
      </c>
    </row>
    <row r="34" spans="1:4" x14ac:dyDescent="0.2">
      <c r="A34" s="66" t="s">
        <v>462</v>
      </c>
      <c r="B34" s="68">
        <f>Таблица3!H15</f>
        <v>0</v>
      </c>
      <c r="C34" s="73"/>
      <c r="D34" s="73">
        <f>B34/R1*100</f>
        <v>0</v>
      </c>
    </row>
    <row r="35" spans="1:4" ht="25.5" outlineLevel="1" x14ac:dyDescent="0.2">
      <c r="A35" s="66" t="str">
        <f>CONCATENATE(Таблица3!B15,  " ", Таблица3!C15,  " ", Таблица3!D15,  "%" )</f>
        <v>Прил.1 Расчет ПНР Стоимость выполнения пусконаладочных работ 1%</v>
      </c>
      <c r="B35" s="68">
        <f>B34</f>
        <v>0</v>
      </c>
      <c r="C35" s="73"/>
      <c r="D35" s="73">
        <f>D34</f>
        <v>0</v>
      </c>
    </row>
    <row r="36" spans="1:4" x14ac:dyDescent="0.2">
      <c r="A36" s="66" t="s">
        <v>463</v>
      </c>
      <c r="B36" s="68">
        <f>Таблица3!H16</f>
        <v>253008.945108816</v>
      </c>
      <c r="C36" s="73"/>
      <c r="D36" s="73">
        <f>B36/R1*100</f>
        <v>0.87525357837214424</v>
      </c>
    </row>
    <row r="37" spans="1:4" ht="63.75" outlineLevel="1" x14ac:dyDescent="0.2">
      <c r="A37" s="66" t="str">
        <f>CONCATENATE(Таблица3!B16,  " ", Таблица3!C16,  " ", Таблица3!D16,  "%" )</f>
        <v>Постановление Правительства РФ №468 от 21.06.2010, Приказ Минстроя от 04.08.2020 № 421/пр п.167  Затраты на осуществление строительного контроля (содержание службы заказчика) 1%</v>
      </c>
      <c r="B37" s="68">
        <f>B36</f>
        <v>253008.945108816</v>
      </c>
      <c r="C37" s="73"/>
      <c r="D37" s="73">
        <f>D36</f>
        <v>0.87525357837214424</v>
      </c>
    </row>
    <row r="38" spans="1:4" x14ac:dyDescent="0.2">
      <c r="A38" s="66" t="s">
        <v>464</v>
      </c>
      <c r="B38" s="68">
        <f>Таблица3!H20</f>
        <v>50601.789021763208</v>
      </c>
      <c r="C38" s="73"/>
      <c r="D38" s="73">
        <f>B38/R1*100</f>
        <v>0.1750507156744289</v>
      </c>
    </row>
    <row r="39" spans="1:4" ht="25.5" outlineLevel="1" x14ac:dyDescent="0.2">
      <c r="A39" s="66" t="str">
        <f>CONCATENATE(Таблица3!B20,  " ", Таблица3!C20,  " ", Таблица3!D20,  "%" )</f>
        <v>Приказ Минстроя от 04.08.2020 № 421/пр п.173 Авторский надзор 0,2%</v>
      </c>
      <c r="B39" s="68">
        <f>B38</f>
        <v>50601.789021763208</v>
      </c>
      <c r="C39" s="73"/>
      <c r="D39" s="73">
        <f>D38</f>
        <v>0.1750507156744289</v>
      </c>
    </row>
    <row r="40" spans="1:4" x14ac:dyDescent="0.2">
      <c r="A40" s="66" t="s">
        <v>465</v>
      </c>
      <c r="B40" s="68">
        <f>Таблица3!H17+Таблица3!H18+Таблица3!H19</f>
        <v>674522.63910000003</v>
      </c>
      <c r="C40" s="73"/>
      <c r="D40" s="73">
        <f>B40/R1*100</f>
        <v>2.3334287778299028</v>
      </c>
    </row>
    <row r="41" spans="1:4" ht="25.5" outlineLevel="1" x14ac:dyDescent="0.2">
      <c r="A41" s="66" t="str">
        <f>CONCATENATE(Таблица3!B17,  " ", Таблица3!C17,  " ", Таблица3!D17,  "%" )</f>
        <v>Прил.1 Расчет ПР Стоимость проектных работ 1%</v>
      </c>
      <c r="B41" s="68">
        <f>Таблица3!H17</f>
        <v>224840.87969999999</v>
      </c>
      <c r="C41" s="73"/>
      <c r="D41" s="73">
        <f>B41/R1*100</f>
        <v>0.77780959260996763</v>
      </c>
    </row>
    <row r="42" spans="1:4" ht="25.5" outlineLevel="1" x14ac:dyDescent="0.2">
      <c r="A42" s="66" t="str">
        <f>CONCATENATE(Таблица3!B18,  " ", Таблица3!C18,  " ", Таблица3!D18,  "%" )</f>
        <v>Прил.1 Расчет ИР Стоимость изыскательских работ 1%</v>
      </c>
      <c r="B42" s="68">
        <f>Таблица3!H18</f>
        <v>224840.87969999999</v>
      </c>
      <c r="C42" s="73"/>
      <c r="D42" s="73">
        <f>B42/R1*100</f>
        <v>0.77780959260996763</v>
      </c>
    </row>
    <row r="43" spans="1:4" ht="25.5" outlineLevel="1" x14ac:dyDescent="0.2">
      <c r="A43" s="66" t="str">
        <f>CONCATENATE(Таблица3!B19,  " ", Таблица3!C19,  " ", Таблица3!D19,  "%" )</f>
        <v>Прил.1 Расчет ГЭ Стоимость проведения экспертизы проектной документации 1%</v>
      </c>
      <c r="B43" s="68">
        <f>Таблица3!H19</f>
        <v>224840.87969999999</v>
      </c>
      <c r="C43" s="73"/>
      <c r="D43" s="73">
        <f>B43/R1*100</f>
        <v>0.77780959260996763</v>
      </c>
    </row>
    <row r="44" spans="1:4" ht="25.5" x14ac:dyDescent="0.2">
      <c r="A44" s="66" t="s">
        <v>466</v>
      </c>
      <c r="B44" s="68">
        <f>B28+B30+B32+B34+B36+B38+B40</f>
        <v>26279027.884112179</v>
      </c>
      <c r="C44" s="73"/>
      <c r="D44" s="73">
        <f>B44/R1*100</f>
        <v>90.909090909090907</v>
      </c>
    </row>
    <row r="45" spans="1:4" x14ac:dyDescent="0.2">
      <c r="A45" s="66" t="s">
        <v>467</v>
      </c>
      <c r="B45" s="68">
        <f>B44*Таблица3!D22/100</f>
        <v>2627902.7884112177</v>
      </c>
      <c r="C45" s="73"/>
      <c r="D45" s="73">
        <f>B45/R1*100</f>
        <v>9.0909090909090899</v>
      </c>
    </row>
    <row r="46" spans="1:4" ht="25.5" outlineLevel="1" x14ac:dyDescent="0.2">
      <c r="A46" s="66" t="str">
        <f>CONCATENATE(Таблица3!B22,  " ", Таблица3!C22,  " ", Таблица3!D22,  "%" )</f>
        <v>Приказ Минстроя от 04.08.2020 № 421/пр п.179 Непредвиденные расходы 10%</v>
      </c>
      <c r="B46" s="68">
        <f>B45</f>
        <v>2627902.7884112177</v>
      </c>
      <c r="C46" s="73"/>
      <c r="D46" s="73">
        <f>D45</f>
        <v>9.0909090909090899</v>
      </c>
    </row>
    <row r="47" spans="1:4" x14ac:dyDescent="0.2">
      <c r="A47" s="69" t="s">
        <v>468</v>
      </c>
      <c r="B47" s="71">
        <f>B45+B44</f>
        <v>28906930.672523398</v>
      </c>
      <c r="C47" s="74"/>
      <c r="D47" s="74">
        <f>B47/R1*100</f>
        <v>100</v>
      </c>
    </row>
    <row r="48" spans="1:4" x14ac:dyDescent="0.2">
      <c r="A48" s="69" t="s">
        <v>402</v>
      </c>
      <c r="B48" s="71" t="s">
        <v>352</v>
      </c>
      <c r="C48" s="74"/>
      <c r="D48" s="74"/>
    </row>
    <row r="49" spans="1:4" x14ac:dyDescent="0.2">
      <c r="A49" s="1"/>
      <c r="B49" s="1"/>
      <c r="C49" s="1"/>
      <c r="D49" s="1"/>
    </row>
    <row r="50" spans="1:4" x14ac:dyDescent="0.2">
      <c r="A50" s="24" t="s">
        <v>364</v>
      </c>
      <c r="B50" s="24"/>
      <c r="C50" s="24"/>
      <c r="D50" s="24"/>
    </row>
    <row r="51" spans="1:4" x14ac:dyDescent="0.2">
      <c r="A51" s="25" t="s">
        <v>365</v>
      </c>
      <c r="B51" s="25"/>
      <c r="C51" s="25"/>
      <c r="D51" s="25"/>
    </row>
    <row r="52" spans="1:4" x14ac:dyDescent="0.2">
      <c r="A52" s="26"/>
      <c r="B52" s="27"/>
      <c r="C52" s="28"/>
      <c r="D52" s="28"/>
    </row>
    <row r="53" spans="1:4" x14ac:dyDescent="0.2">
      <c r="A53" s="24" t="s">
        <v>366</v>
      </c>
      <c r="B53" s="24"/>
      <c r="C53" s="24"/>
      <c r="D53" s="24"/>
    </row>
    <row r="54" spans="1:4" x14ac:dyDescent="0.2">
      <c r="A54" s="25" t="s">
        <v>365</v>
      </c>
      <c r="B54" s="25"/>
      <c r="C54" s="25"/>
      <c r="D54" s="25"/>
    </row>
    <row r="55" spans="1:4" x14ac:dyDescent="0.2">
      <c r="A55" s="1"/>
      <c r="B55" s="1"/>
      <c r="C55" s="1"/>
      <c r="D55" s="1"/>
    </row>
  </sheetData>
  <mergeCells count="8">
    <mergeCell ref="A53:D53"/>
    <mergeCell ref="A54:D54"/>
    <mergeCell ref="A2:D2"/>
    <mergeCell ref="A3:D3"/>
    <mergeCell ref="A5:D5"/>
    <mergeCell ref="A6:D6"/>
    <mergeCell ref="A50:D50"/>
    <mergeCell ref="A51:D51"/>
  </mergeCells>
  <conditionalFormatting sqref="A5:D5 B8">
    <cfRule type="cellIs" dxfId="41" priority="1" stopIfTrue="1" operator="equal">
      <formula>" "</formula>
    </cfRule>
  </conditionalFormatting>
  <conditionalFormatting sqref="C12">
    <cfRule type="cellIs" dxfId="40" priority="2" stopIfTrue="1" operator="equal">
      <formula>100</formula>
    </cfRule>
  </conditionalFormatting>
  <conditionalFormatting sqref="D12">
    <cfRule type="cellIs" dxfId="39" priority="3" stopIfTrue="1" operator="equal">
      <formula>100</formula>
    </cfRule>
  </conditionalFormatting>
  <conditionalFormatting sqref="C13">
    <cfRule type="cellIs" dxfId="38" priority="4" stopIfTrue="1" operator="equal">
      <formula>100</formula>
    </cfRule>
  </conditionalFormatting>
  <conditionalFormatting sqref="D13">
    <cfRule type="cellIs" dxfId="37" priority="5" stopIfTrue="1" operator="equal">
      <formula>100</formula>
    </cfRule>
  </conditionalFormatting>
  <conditionalFormatting sqref="C14">
    <cfRule type="cellIs" dxfId="36" priority="6" stopIfTrue="1" operator="equal">
      <formula>100</formula>
    </cfRule>
  </conditionalFormatting>
  <conditionalFormatting sqref="D14">
    <cfRule type="cellIs" dxfId="35" priority="7" stopIfTrue="1" operator="equal">
      <formula>100</formula>
    </cfRule>
  </conditionalFormatting>
  <conditionalFormatting sqref="C15">
    <cfRule type="cellIs" dxfId="34" priority="8" stopIfTrue="1" operator="equal">
      <formula>100</formula>
    </cfRule>
  </conditionalFormatting>
  <conditionalFormatting sqref="D15">
    <cfRule type="cellIs" dxfId="33" priority="9" stopIfTrue="1" operator="equal">
      <formula>100</formula>
    </cfRule>
  </conditionalFormatting>
  <conditionalFormatting sqref="C16">
    <cfRule type="cellIs" dxfId="32" priority="10" stopIfTrue="1" operator="equal">
      <formula>100</formula>
    </cfRule>
  </conditionalFormatting>
  <conditionalFormatting sqref="D16">
    <cfRule type="cellIs" dxfId="31" priority="11" stopIfTrue="1" operator="equal">
      <formula>100</formula>
    </cfRule>
  </conditionalFormatting>
  <conditionalFormatting sqref="C17">
    <cfRule type="cellIs" dxfId="30" priority="12" stopIfTrue="1" operator="equal">
      <formula>100</formula>
    </cfRule>
  </conditionalFormatting>
  <conditionalFormatting sqref="D17">
    <cfRule type="cellIs" dxfId="29" priority="13" stopIfTrue="1" operator="equal">
      <formula>100</formula>
    </cfRule>
  </conditionalFormatting>
  <conditionalFormatting sqref="C18">
    <cfRule type="cellIs" dxfId="28" priority="14" stopIfTrue="1" operator="equal">
      <formula>100</formula>
    </cfRule>
  </conditionalFormatting>
  <conditionalFormatting sqref="D18">
    <cfRule type="cellIs" dxfId="27" priority="15" stopIfTrue="1" operator="equal">
      <formula>100</formula>
    </cfRule>
  </conditionalFormatting>
  <conditionalFormatting sqref="C19">
    <cfRule type="cellIs" dxfId="26" priority="16" stopIfTrue="1" operator="equal">
      <formula>100</formula>
    </cfRule>
  </conditionalFormatting>
  <conditionalFormatting sqref="D19">
    <cfRule type="cellIs" dxfId="25" priority="17" stopIfTrue="1" operator="equal">
      <formula>100</formula>
    </cfRule>
  </conditionalFormatting>
  <conditionalFormatting sqref="C20">
    <cfRule type="cellIs" dxfId="24" priority="18" stopIfTrue="1" operator="equal">
      <formula>100</formula>
    </cfRule>
  </conditionalFormatting>
  <conditionalFormatting sqref="D20">
    <cfRule type="cellIs" dxfId="23" priority="19" stopIfTrue="1" operator="equal">
      <formula>100</formula>
    </cfRule>
  </conditionalFormatting>
  <conditionalFormatting sqref="C21">
    <cfRule type="cellIs" dxfId="22" priority="20" stopIfTrue="1" operator="equal">
      <formula>100</formula>
    </cfRule>
  </conditionalFormatting>
  <conditionalFormatting sqref="D21">
    <cfRule type="cellIs" dxfId="21" priority="21" stopIfTrue="1" operator="equal">
      <formula>100</formula>
    </cfRule>
  </conditionalFormatting>
  <conditionalFormatting sqref="C23">
    <cfRule type="cellIs" dxfId="20" priority="22" stopIfTrue="1" operator="equal">
      <formula>100</formula>
    </cfRule>
  </conditionalFormatting>
  <conditionalFormatting sqref="D23">
    <cfRule type="cellIs" dxfId="19" priority="23" stopIfTrue="1" operator="equal">
      <formula>100</formula>
    </cfRule>
  </conditionalFormatting>
  <conditionalFormatting sqref="C25">
    <cfRule type="cellIs" dxfId="18" priority="24" stopIfTrue="1" operator="equal">
      <formula>100</formula>
    </cfRule>
  </conditionalFormatting>
  <conditionalFormatting sqref="D25">
    <cfRule type="cellIs" dxfId="17" priority="25" stopIfTrue="1" operator="equal">
      <formula>100</formula>
    </cfRule>
  </conditionalFormatting>
  <conditionalFormatting sqref="D26">
    <cfRule type="cellIs" dxfId="16" priority="26" stopIfTrue="1" operator="equal">
      <formula>100</formula>
    </cfRule>
  </conditionalFormatting>
  <conditionalFormatting sqref="D27">
    <cfRule type="cellIs" dxfId="15" priority="27" stopIfTrue="1" operator="equal">
      <formula>100</formula>
    </cfRule>
  </conditionalFormatting>
  <conditionalFormatting sqref="D28">
    <cfRule type="cellIs" dxfId="14" priority="28" stopIfTrue="1" operator="equal">
      <formula>100</formula>
    </cfRule>
  </conditionalFormatting>
  <conditionalFormatting sqref="D29">
    <cfRule type="cellIs" dxfId="13" priority="29" stopIfTrue="1" operator="equal">
      <formula>100</formula>
    </cfRule>
  </conditionalFormatting>
  <conditionalFormatting sqref="D30">
    <cfRule type="cellIs" dxfId="12" priority="30" stopIfTrue="1" operator="equal">
      <formula>100</formula>
    </cfRule>
  </conditionalFormatting>
  <conditionalFormatting sqref="D32">
    <cfRule type="cellIs" dxfId="11" priority="31" stopIfTrue="1" operator="equal">
      <formula>100</formula>
    </cfRule>
  </conditionalFormatting>
  <conditionalFormatting sqref="D34">
    <cfRule type="cellIs" dxfId="10" priority="32" stopIfTrue="1" operator="equal">
      <formula>100</formula>
    </cfRule>
  </conditionalFormatting>
  <conditionalFormatting sqref="D36">
    <cfRule type="cellIs" dxfId="9" priority="33" stopIfTrue="1" operator="equal">
      <formula>100</formula>
    </cfRule>
  </conditionalFormatting>
  <conditionalFormatting sqref="D38">
    <cfRule type="cellIs" dxfId="8" priority="34" stopIfTrue="1" operator="equal">
      <formula>100</formula>
    </cfRule>
  </conditionalFormatting>
  <conditionalFormatting sqref="D40">
    <cfRule type="cellIs" dxfId="7" priority="35" stopIfTrue="1" operator="equal">
      <formula>100</formula>
    </cfRule>
  </conditionalFormatting>
  <conditionalFormatting sqref="D41">
    <cfRule type="cellIs" dxfId="6" priority="36" stopIfTrue="1" operator="equal">
      <formula>100</formula>
    </cfRule>
  </conditionalFormatting>
  <conditionalFormatting sqref="D42">
    <cfRule type="cellIs" dxfId="5" priority="37" stopIfTrue="1" operator="equal">
      <formula>100</formula>
    </cfRule>
  </conditionalFormatting>
  <conditionalFormatting sqref="D43">
    <cfRule type="cellIs" dxfId="4" priority="38" stopIfTrue="1" operator="equal">
      <formula>100</formula>
    </cfRule>
  </conditionalFormatting>
  <conditionalFormatting sqref="D44">
    <cfRule type="cellIs" dxfId="3" priority="39" stopIfTrue="1" operator="equal">
      <formula>100</formula>
    </cfRule>
  </conditionalFormatting>
  <conditionalFormatting sqref="D45">
    <cfRule type="cellIs" dxfId="2" priority="40" stopIfTrue="1" operator="equal">
      <formula>100</formula>
    </cfRule>
  </conditionalFormatting>
  <conditionalFormatting sqref="D47">
    <cfRule type="cellIs" dxfId="1" priority="41" stopIfTrue="1" operator="equal">
      <formula>100</formula>
    </cfRule>
  </conditionalFormatting>
  <conditionalFormatting sqref="B48">
    <cfRule type="cellIs" dxfId="0" priority="42" stopIfTrue="1" operator="equal">
      <formula>" "</formula>
    </cfRule>
  </conditionalFormatting>
  <pageMargins left="0.6" right="0.4" top="0.2" bottom="0.6" header="0.2" footer="0.2"/>
  <pageSetup paperSize="9" fitToHeight="0" orientation="portrait" r:id="rId1"/>
  <headerFooter>
    <oddHeader>&amp;L&amp;8</oddHeader>
    <oddFooter>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A1289-53FA-47E1-B115-BA93A74346F7}">
  <dimension ref="A1:EC207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1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35373</v>
      </c>
      <c r="M1">
        <v>10</v>
      </c>
      <c r="N1">
        <v>11</v>
      </c>
      <c r="O1">
        <v>11</v>
      </c>
      <c r="P1">
        <v>0</v>
      </c>
      <c r="Q1">
        <v>0</v>
      </c>
    </row>
    <row r="10" spans="1:133" x14ac:dyDescent="0.2">
      <c r="B10">
        <v>1</v>
      </c>
    </row>
    <row r="12" spans="1:133" x14ac:dyDescent="0.2">
      <c r="A12">
        <v>1</v>
      </c>
      <c r="B12">
        <v>180</v>
      </c>
      <c r="C12">
        <v>0</v>
      </c>
      <c r="E12">
        <v>0</v>
      </c>
      <c r="F12" t="s">
        <v>4</v>
      </c>
      <c r="G12" t="s">
        <v>5</v>
      </c>
      <c r="H12" t="s">
        <v>3</v>
      </c>
      <c r="I12">
        <v>0</v>
      </c>
      <c r="J12" t="s">
        <v>3</v>
      </c>
      <c r="K12">
        <v>0</v>
      </c>
      <c r="L12">
        <v>0</v>
      </c>
      <c r="M12">
        <v>523</v>
      </c>
      <c r="O12">
        <v>0</v>
      </c>
      <c r="P12">
        <v>0</v>
      </c>
      <c r="Q12">
        <v>7</v>
      </c>
      <c r="T12">
        <v>4</v>
      </c>
      <c r="U12" t="s">
        <v>3</v>
      </c>
      <c r="V12">
        <v>0</v>
      </c>
      <c r="W12" t="s">
        <v>3</v>
      </c>
      <c r="X12" t="s">
        <v>3</v>
      </c>
      <c r="Y12" t="s">
        <v>3</v>
      </c>
      <c r="Z12" t="s">
        <v>3</v>
      </c>
      <c r="AA12" t="s">
        <v>3</v>
      </c>
      <c r="AB12" t="s">
        <v>3</v>
      </c>
      <c r="AC12" t="s">
        <v>3</v>
      </c>
      <c r="AD12" t="s">
        <v>3</v>
      </c>
      <c r="AE12" t="s">
        <v>3</v>
      </c>
      <c r="AF12" t="s">
        <v>3</v>
      </c>
      <c r="AG12" t="s">
        <v>3</v>
      </c>
      <c r="AH12" t="s">
        <v>3</v>
      </c>
      <c r="AI12" t="s">
        <v>3</v>
      </c>
      <c r="AJ12" t="s">
        <v>3</v>
      </c>
      <c r="AL12" t="s">
        <v>3</v>
      </c>
      <c r="AM12" t="s">
        <v>3</v>
      </c>
      <c r="AN12" t="s">
        <v>3</v>
      </c>
      <c r="AP12" t="s">
        <v>3</v>
      </c>
      <c r="AQ12" t="s">
        <v>3</v>
      </c>
      <c r="AR12" t="s">
        <v>3</v>
      </c>
      <c r="AX12" t="s">
        <v>3</v>
      </c>
      <c r="AY12" t="s">
        <v>3</v>
      </c>
      <c r="AZ12" t="s">
        <v>3</v>
      </c>
      <c r="BB12">
        <v>0</v>
      </c>
      <c r="BH12" t="s">
        <v>6</v>
      </c>
      <c r="BI12" t="s">
        <v>7</v>
      </c>
      <c r="BJ12">
        <v>1</v>
      </c>
      <c r="BK12">
        <v>1</v>
      </c>
      <c r="BL12">
        <v>0</v>
      </c>
      <c r="BM12">
        <v>0</v>
      </c>
      <c r="BN12">
        <v>1</v>
      </c>
      <c r="BO12">
        <v>0</v>
      </c>
      <c r="BP12">
        <v>6</v>
      </c>
      <c r="BQ12">
        <v>2</v>
      </c>
      <c r="BR12">
        <v>1</v>
      </c>
      <c r="BS12">
        <v>1</v>
      </c>
      <c r="BT12">
        <v>0</v>
      </c>
      <c r="BU12">
        <v>0</v>
      </c>
      <c r="BV12">
        <v>0</v>
      </c>
      <c r="BW12">
        <v>0</v>
      </c>
      <c r="BX12">
        <v>0</v>
      </c>
      <c r="BY12" t="s">
        <v>3</v>
      </c>
      <c r="BZ12" t="s">
        <v>8</v>
      </c>
      <c r="CA12" t="s">
        <v>9</v>
      </c>
      <c r="CB12" t="s">
        <v>9</v>
      </c>
      <c r="CC12" t="s">
        <v>9</v>
      </c>
      <c r="CD12" t="s">
        <v>9</v>
      </c>
      <c r="CE12" t="s">
        <v>10</v>
      </c>
      <c r="CF12">
        <v>0</v>
      </c>
      <c r="CG12">
        <v>0</v>
      </c>
      <c r="CH12">
        <v>487096328</v>
      </c>
      <c r="CI12" t="s">
        <v>3</v>
      </c>
      <c r="CJ12" t="s">
        <v>3</v>
      </c>
      <c r="CK12">
        <v>12</v>
      </c>
      <c r="CQ12" t="s">
        <v>11</v>
      </c>
      <c r="CR12" t="s">
        <v>12</v>
      </c>
      <c r="CS12">
        <v>45603</v>
      </c>
      <c r="CT12">
        <v>505</v>
      </c>
      <c r="CU12">
        <v>12</v>
      </c>
      <c r="CV12" t="s">
        <v>350</v>
      </c>
      <c r="CY12">
        <v>0</v>
      </c>
      <c r="CZ12" t="s">
        <v>3</v>
      </c>
      <c r="DA12" t="s">
        <v>3</v>
      </c>
      <c r="EC12">
        <v>0</v>
      </c>
    </row>
    <row r="14" spans="1:133" x14ac:dyDescent="0.2">
      <c r="A14">
        <v>2</v>
      </c>
      <c r="B14">
        <v>1</v>
      </c>
      <c r="C14">
        <v>0</v>
      </c>
      <c r="E14" t="s">
        <v>3</v>
      </c>
      <c r="F14" t="s">
        <v>3</v>
      </c>
      <c r="J14">
        <v>2267582.6000000006</v>
      </c>
      <c r="K14">
        <v>0.9999999955900174</v>
      </c>
    </row>
    <row r="15" spans="1:133" x14ac:dyDescent="0.2">
      <c r="A15">
        <v>3</v>
      </c>
      <c r="B15">
        <v>1</v>
      </c>
      <c r="C15">
        <v>0</v>
      </c>
      <c r="E15" t="s">
        <v>13</v>
      </c>
      <c r="F15" t="s">
        <v>14</v>
      </c>
      <c r="G15" t="s">
        <v>15</v>
      </c>
      <c r="H15">
        <v>1772.8483799999999</v>
      </c>
      <c r="I15">
        <v>435.6</v>
      </c>
      <c r="J15">
        <v>772252.75</v>
      </c>
    </row>
    <row r="16" spans="1:133" x14ac:dyDescent="0.2">
      <c r="A16">
        <v>3</v>
      </c>
      <c r="B16">
        <v>1</v>
      </c>
      <c r="C16">
        <v>0</v>
      </c>
      <c r="E16" t="s">
        <v>16</v>
      </c>
      <c r="F16" t="s">
        <v>17</v>
      </c>
      <c r="G16" t="s">
        <v>15</v>
      </c>
      <c r="H16">
        <v>905.96116199999983</v>
      </c>
      <c r="I16">
        <v>463.05</v>
      </c>
      <c r="J16">
        <v>419505.32</v>
      </c>
    </row>
    <row r="17" spans="1:11" x14ac:dyDescent="0.2">
      <c r="A17">
        <v>3</v>
      </c>
      <c r="B17">
        <v>1</v>
      </c>
      <c r="C17">
        <v>0</v>
      </c>
      <c r="E17" t="s">
        <v>18</v>
      </c>
      <c r="F17" t="s">
        <v>19</v>
      </c>
      <c r="G17" t="s">
        <v>15</v>
      </c>
      <c r="H17">
        <v>574.46100000000001</v>
      </c>
      <c r="I17">
        <v>446.58</v>
      </c>
      <c r="J17">
        <v>256542.79</v>
      </c>
    </row>
    <row r="18" spans="1:11" x14ac:dyDescent="0.2">
      <c r="A18">
        <v>3</v>
      </c>
      <c r="B18">
        <v>1</v>
      </c>
      <c r="C18">
        <v>0</v>
      </c>
      <c r="E18" t="s">
        <v>20</v>
      </c>
      <c r="F18" t="s">
        <v>21</v>
      </c>
      <c r="G18" t="s">
        <v>15</v>
      </c>
      <c r="H18">
        <v>417.94499999999999</v>
      </c>
      <c r="I18">
        <v>406.32</v>
      </c>
      <c r="J18">
        <v>169819.41</v>
      </c>
    </row>
    <row r="19" spans="1:11" x14ac:dyDescent="0.2">
      <c r="A19">
        <v>3</v>
      </c>
      <c r="B19">
        <v>1</v>
      </c>
      <c r="C19">
        <v>0</v>
      </c>
      <c r="E19" t="s">
        <v>22</v>
      </c>
      <c r="F19" t="s">
        <v>23</v>
      </c>
      <c r="G19" t="s">
        <v>15</v>
      </c>
      <c r="H19">
        <v>365.24641200000002</v>
      </c>
      <c r="I19">
        <v>398.99</v>
      </c>
      <c r="J19">
        <v>145729.67000000001</v>
      </c>
    </row>
    <row r="20" spans="1:11" x14ac:dyDescent="0.2">
      <c r="A20">
        <v>3</v>
      </c>
      <c r="B20">
        <v>1</v>
      </c>
      <c r="C20">
        <v>0</v>
      </c>
      <c r="E20" t="s">
        <v>24</v>
      </c>
      <c r="F20" t="s">
        <v>25</v>
      </c>
      <c r="G20" t="s">
        <v>15</v>
      </c>
      <c r="H20">
        <v>271.82114999999999</v>
      </c>
      <c r="I20">
        <v>485.02</v>
      </c>
      <c r="J20">
        <v>131838.69</v>
      </c>
    </row>
    <row r="21" spans="1:11" x14ac:dyDescent="0.2">
      <c r="A21">
        <v>3</v>
      </c>
      <c r="B21">
        <v>1</v>
      </c>
      <c r="C21">
        <v>0</v>
      </c>
      <c r="E21" t="s">
        <v>26</v>
      </c>
      <c r="F21" t="s">
        <v>27</v>
      </c>
      <c r="G21" t="s">
        <v>15</v>
      </c>
      <c r="H21">
        <v>227.10180000000003</v>
      </c>
      <c r="I21">
        <v>479.53</v>
      </c>
      <c r="J21">
        <v>108902.13</v>
      </c>
    </row>
    <row r="22" spans="1:11" x14ac:dyDescent="0.2">
      <c r="A22">
        <v>3</v>
      </c>
      <c r="B22">
        <v>1</v>
      </c>
      <c r="C22">
        <v>0</v>
      </c>
      <c r="E22" t="s">
        <v>28</v>
      </c>
      <c r="F22" t="s">
        <v>29</v>
      </c>
      <c r="G22" t="s">
        <v>15</v>
      </c>
      <c r="H22">
        <v>191.33699999999999</v>
      </c>
      <c r="I22">
        <v>382.52</v>
      </c>
      <c r="J22">
        <v>73190.23</v>
      </c>
    </row>
    <row r="23" spans="1:11" x14ac:dyDescent="0.2">
      <c r="A23">
        <v>3</v>
      </c>
      <c r="B23">
        <v>1</v>
      </c>
      <c r="C23">
        <v>0</v>
      </c>
      <c r="E23" t="s">
        <v>30</v>
      </c>
      <c r="F23" t="s">
        <v>31</v>
      </c>
      <c r="G23" t="s">
        <v>15</v>
      </c>
      <c r="H23">
        <v>111.24</v>
      </c>
      <c r="I23">
        <v>452.07</v>
      </c>
      <c r="J23">
        <v>50288.27</v>
      </c>
    </row>
    <row r="24" spans="1:11" x14ac:dyDescent="0.2">
      <c r="A24">
        <v>3</v>
      </c>
      <c r="B24">
        <v>1</v>
      </c>
      <c r="C24">
        <v>0</v>
      </c>
      <c r="E24" t="s">
        <v>32</v>
      </c>
      <c r="F24" t="s">
        <v>33</v>
      </c>
      <c r="G24" t="s">
        <v>15</v>
      </c>
      <c r="H24">
        <v>88.851839999999996</v>
      </c>
      <c r="I24">
        <v>490.51</v>
      </c>
      <c r="J24">
        <v>43582.720000000001</v>
      </c>
    </row>
    <row r="25" spans="1:11" x14ac:dyDescent="0.2">
      <c r="A25">
        <v>3</v>
      </c>
      <c r="B25">
        <v>1</v>
      </c>
      <c r="C25">
        <v>0</v>
      </c>
      <c r="E25" t="s">
        <v>34</v>
      </c>
      <c r="F25" t="s">
        <v>35</v>
      </c>
      <c r="G25" t="s">
        <v>15</v>
      </c>
      <c r="H25">
        <v>92.4</v>
      </c>
      <c r="I25">
        <v>457.56</v>
      </c>
      <c r="J25">
        <v>42278.54</v>
      </c>
    </row>
    <row r="26" spans="1:11" x14ac:dyDescent="0.2">
      <c r="A26">
        <v>3</v>
      </c>
      <c r="B26">
        <v>1</v>
      </c>
      <c r="C26">
        <v>0</v>
      </c>
      <c r="E26" t="s">
        <v>36</v>
      </c>
      <c r="F26" t="s">
        <v>37</v>
      </c>
      <c r="G26" t="s">
        <v>38</v>
      </c>
      <c r="H26">
        <v>84.752565000000004</v>
      </c>
      <c r="I26">
        <v>435.6</v>
      </c>
      <c r="J26">
        <v>36918.22</v>
      </c>
    </row>
    <row r="27" spans="1:11" x14ac:dyDescent="0.2">
      <c r="A27">
        <v>3</v>
      </c>
      <c r="B27">
        <v>1</v>
      </c>
      <c r="C27">
        <v>0</v>
      </c>
      <c r="E27" t="s">
        <v>39</v>
      </c>
      <c r="F27" t="s">
        <v>40</v>
      </c>
      <c r="G27" t="s">
        <v>15</v>
      </c>
      <c r="H27">
        <v>25.333390000000001</v>
      </c>
      <c r="I27">
        <v>424.62</v>
      </c>
      <c r="J27">
        <v>10757.06</v>
      </c>
    </row>
    <row r="28" spans="1:11" x14ac:dyDescent="0.2">
      <c r="A28">
        <v>3</v>
      </c>
      <c r="B28">
        <v>1</v>
      </c>
      <c r="C28">
        <v>0</v>
      </c>
      <c r="E28" t="s">
        <v>41</v>
      </c>
      <c r="F28" t="s">
        <v>42</v>
      </c>
      <c r="G28" t="s">
        <v>38</v>
      </c>
      <c r="H28">
        <v>9.4064999999999994</v>
      </c>
      <c r="I28">
        <v>398.99</v>
      </c>
      <c r="J28">
        <v>3753.1</v>
      </c>
    </row>
    <row r="29" spans="1:11" x14ac:dyDescent="0.2">
      <c r="A29">
        <v>3</v>
      </c>
      <c r="B29">
        <v>1</v>
      </c>
      <c r="C29">
        <v>0</v>
      </c>
      <c r="E29" t="s">
        <v>43</v>
      </c>
      <c r="F29" t="s">
        <v>44</v>
      </c>
      <c r="G29" t="s">
        <v>15</v>
      </c>
      <c r="H29">
        <v>2.3879069999999998</v>
      </c>
      <c r="I29">
        <v>541.75</v>
      </c>
      <c r="J29">
        <v>1293.6500000000001</v>
      </c>
    </row>
    <row r="30" spans="1:11" x14ac:dyDescent="0.2">
      <c r="A30">
        <v>3</v>
      </c>
      <c r="B30">
        <v>1</v>
      </c>
      <c r="C30">
        <v>0</v>
      </c>
      <c r="E30" t="s">
        <v>45</v>
      </c>
      <c r="F30" t="s">
        <v>46</v>
      </c>
      <c r="G30" t="s">
        <v>15</v>
      </c>
      <c r="H30">
        <v>1.9620000000000002</v>
      </c>
      <c r="I30">
        <v>474.03</v>
      </c>
      <c r="J30">
        <v>930.05</v>
      </c>
    </row>
    <row r="31" spans="1:11" x14ac:dyDescent="0.2">
      <c r="A31">
        <v>2</v>
      </c>
      <c r="B31">
        <v>2</v>
      </c>
      <c r="C31">
        <v>0</v>
      </c>
      <c r="E31" t="s">
        <v>47</v>
      </c>
      <c r="F31" t="s">
        <v>48</v>
      </c>
      <c r="J31">
        <v>183993.16</v>
      </c>
      <c r="K31">
        <v>0.30182465363267197</v>
      </c>
    </row>
    <row r="32" spans="1:11" x14ac:dyDescent="0.2">
      <c r="A32">
        <v>3</v>
      </c>
      <c r="B32">
        <v>2</v>
      </c>
      <c r="C32">
        <v>0</v>
      </c>
      <c r="E32" t="s">
        <v>49</v>
      </c>
      <c r="F32" t="s">
        <v>50</v>
      </c>
      <c r="G32" t="s">
        <v>51</v>
      </c>
      <c r="H32">
        <v>192.50778000000003</v>
      </c>
      <c r="I32">
        <v>955.77</v>
      </c>
      <c r="J32">
        <v>183993.16</v>
      </c>
    </row>
    <row r="33" spans="1:11" x14ac:dyDescent="0.2">
      <c r="A33">
        <v>2</v>
      </c>
      <c r="B33">
        <v>2</v>
      </c>
      <c r="C33">
        <v>0</v>
      </c>
      <c r="E33" t="s">
        <v>52</v>
      </c>
      <c r="F33" t="s">
        <v>53</v>
      </c>
      <c r="J33">
        <v>74660.02</v>
      </c>
      <c r="K33">
        <v>0.12247321953005408</v>
      </c>
    </row>
    <row r="34" spans="1:11" x14ac:dyDescent="0.2">
      <c r="A34">
        <v>3</v>
      </c>
      <c r="B34">
        <v>2</v>
      </c>
      <c r="C34">
        <v>0</v>
      </c>
      <c r="E34" t="s">
        <v>54</v>
      </c>
      <c r="F34" t="s">
        <v>55</v>
      </c>
      <c r="G34" t="s">
        <v>51</v>
      </c>
      <c r="H34">
        <v>70.832915999999997</v>
      </c>
      <c r="I34">
        <v>1054.03</v>
      </c>
      <c r="J34">
        <v>74660.02</v>
      </c>
    </row>
    <row r="35" spans="1:11" x14ac:dyDescent="0.2">
      <c r="A35">
        <v>2</v>
      </c>
      <c r="B35">
        <v>2</v>
      </c>
      <c r="C35">
        <v>0</v>
      </c>
      <c r="E35" t="s">
        <v>56</v>
      </c>
      <c r="F35" t="s">
        <v>57</v>
      </c>
      <c r="J35">
        <v>68016.67</v>
      </c>
      <c r="K35">
        <v>0.11157538608499225</v>
      </c>
    </row>
    <row r="36" spans="1:11" x14ac:dyDescent="0.2">
      <c r="A36">
        <v>3</v>
      </c>
      <c r="B36">
        <v>2</v>
      </c>
      <c r="C36">
        <v>0</v>
      </c>
      <c r="E36" t="s">
        <v>58</v>
      </c>
      <c r="F36" t="s">
        <v>59</v>
      </c>
      <c r="G36" t="s">
        <v>51</v>
      </c>
      <c r="H36">
        <v>29.388480000000001</v>
      </c>
      <c r="I36">
        <v>1061.99</v>
      </c>
      <c r="J36">
        <v>31210.27</v>
      </c>
    </row>
    <row r="37" spans="1:11" x14ac:dyDescent="0.2">
      <c r="A37">
        <v>3</v>
      </c>
      <c r="B37">
        <v>2</v>
      </c>
      <c r="C37">
        <v>0</v>
      </c>
      <c r="E37" t="s">
        <v>60</v>
      </c>
      <c r="F37" t="s">
        <v>61</v>
      </c>
      <c r="G37" t="s">
        <v>51</v>
      </c>
      <c r="H37">
        <v>23.076636000000001</v>
      </c>
      <c r="I37">
        <v>828.16</v>
      </c>
      <c r="J37">
        <v>19111.150000000001</v>
      </c>
    </row>
    <row r="38" spans="1:11" x14ac:dyDescent="0.2">
      <c r="A38">
        <v>3</v>
      </c>
      <c r="B38">
        <v>2</v>
      </c>
      <c r="C38">
        <v>0</v>
      </c>
      <c r="E38" t="s">
        <v>62</v>
      </c>
      <c r="F38" t="s">
        <v>63</v>
      </c>
      <c r="G38" t="s">
        <v>51</v>
      </c>
      <c r="H38">
        <v>19.937411999999998</v>
      </c>
      <c r="I38">
        <v>887.54</v>
      </c>
      <c r="J38">
        <v>17695.25</v>
      </c>
    </row>
    <row r="39" spans="1:11" x14ac:dyDescent="0.2">
      <c r="A39">
        <v>2</v>
      </c>
      <c r="B39">
        <v>2</v>
      </c>
      <c r="C39">
        <v>0</v>
      </c>
      <c r="E39" t="s">
        <v>64</v>
      </c>
      <c r="F39" t="s">
        <v>65</v>
      </c>
      <c r="J39">
        <v>45061.22</v>
      </c>
      <c r="K39">
        <v>7.3918982198934086E-2</v>
      </c>
    </row>
    <row r="40" spans="1:11" x14ac:dyDescent="0.2">
      <c r="A40">
        <v>3</v>
      </c>
      <c r="B40">
        <v>2</v>
      </c>
      <c r="C40">
        <v>0</v>
      </c>
      <c r="E40" t="s">
        <v>66</v>
      </c>
      <c r="F40" t="s">
        <v>67</v>
      </c>
      <c r="G40" t="s">
        <v>51</v>
      </c>
      <c r="H40">
        <v>34.419000000000004</v>
      </c>
      <c r="I40">
        <v>1246.67</v>
      </c>
      <c r="J40">
        <v>42909.13</v>
      </c>
    </row>
    <row r="41" spans="1:11" x14ac:dyDescent="0.2">
      <c r="A41">
        <v>3</v>
      </c>
      <c r="B41">
        <v>2</v>
      </c>
      <c r="C41">
        <v>0</v>
      </c>
      <c r="E41" t="s">
        <v>68</v>
      </c>
      <c r="F41" t="s">
        <v>69</v>
      </c>
      <c r="G41" t="s">
        <v>51</v>
      </c>
      <c r="H41">
        <v>1.3809702000000001</v>
      </c>
      <c r="I41">
        <v>1558.39</v>
      </c>
      <c r="J41">
        <v>2152.09</v>
      </c>
    </row>
    <row r="42" spans="1:11" x14ac:dyDescent="0.2">
      <c r="A42">
        <v>2</v>
      </c>
      <c r="B42">
        <v>2</v>
      </c>
      <c r="C42">
        <v>0</v>
      </c>
      <c r="E42" t="s">
        <v>70</v>
      </c>
      <c r="F42" t="s">
        <v>71</v>
      </c>
      <c r="J42">
        <v>41250.46</v>
      </c>
      <c r="K42">
        <v>6.7667764397809083E-2</v>
      </c>
    </row>
    <row r="43" spans="1:11" x14ac:dyDescent="0.2">
      <c r="A43">
        <v>3</v>
      </c>
      <c r="B43">
        <v>2</v>
      </c>
      <c r="C43">
        <v>0</v>
      </c>
      <c r="E43" t="s">
        <v>72</v>
      </c>
      <c r="F43" t="s">
        <v>73</v>
      </c>
      <c r="G43" t="s">
        <v>51</v>
      </c>
      <c r="H43">
        <v>115.54752000000001</v>
      </c>
      <c r="I43">
        <v>357</v>
      </c>
      <c r="J43">
        <v>41250.46</v>
      </c>
    </row>
    <row r="44" spans="1:11" x14ac:dyDescent="0.2">
      <c r="A44">
        <v>2</v>
      </c>
      <c r="B44">
        <v>2</v>
      </c>
      <c r="C44">
        <v>0</v>
      </c>
      <c r="E44" t="s">
        <v>74</v>
      </c>
      <c r="F44" t="s">
        <v>75</v>
      </c>
      <c r="J44">
        <v>33643.269999999997</v>
      </c>
      <c r="K44">
        <v>5.5188835904663322E-2</v>
      </c>
    </row>
    <row r="45" spans="1:11" x14ac:dyDescent="0.2">
      <c r="A45">
        <v>3</v>
      </c>
      <c r="B45">
        <v>2</v>
      </c>
      <c r="C45">
        <v>0</v>
      </c>
      <c r="E45" t="s">
        <v>76</v>
      </c>
      <c r="F45" t="s">
        <v>77</v>
      </c>
      <c r="G45" t="s">
        <v>51</v>
      </c>
      <c r="H45">
        <v>33.183999999999997</v>
      </c>
      <c r="I45">
        <v>1013.84</v>
      </c>
      <c r="J45">
        <v>33643.269999999997</v>
      </c>
    </row>
    <row r="46" spans="1:11" x14ac:dyDescent="0.2">
      <c r="A46">
        <v>2</v>
      </c>
      <c r="B46">
        <v>2</v>
      </c>
      <c r="C46">
        <v>0</v>
      </c>
      <c r="E46" t="s">
        <v>78</v>
      </c>
      <c r="F46" t="s">
        <v>79</v>
      </c>
      <c r="J46">
        <v>29630.639999999999</v>
      </c>
      <c r="K46">
        <v>4.8606468060630056E-2</v>
      </c>
    </row>
    <row r="47" spans="1:11" x14ac:dyDescent="0.2">
      <c r="A47">
        <v>3</v>
      </c>
      <c r="B47">
        <v>2</v>
      </c>
      <c r="C47">
        <v>0</v>
      </c>
      <c r="E47" t="s">
        <v>80</v>
      </c>
      <c r="F47" t="s">
        <v>81</v>
      </c>
      <c r="G47" t="s">
        <v>51</v>
      </c>
      <c r="H47">
        <v>19.101876600000001</v>
      </c>
      <c r="I47">
        <v>1551.19</v>
      </c>
      <c r="J47">
        <v>29630.639999999999</v>
      </c>
    </row>
    <row r="48" spans="1:11" x14ac:dyDescent="0.2">
      <c r="A48">
        <v>2</v>
      </c>
      <c r="B48">
        <v>2</v>
      </c>
      <c r="C48">
        <v>0</v>
      </c>
      <c r="E48" t="s">
        <v>82</v>
      </c>
      <c r="F48" t="s">
        <v>83</v>
      </c>
      <c r="J48">
        <v>19030.68</v>
      </c>
      <c r="K48">
        <v>3.1218162671885291E-2</v>
      </c>
    </row>
    <row r="49" spans="1:11" x14ac:dyDescent="0.2">
      <c r="A49">
        <v>3</v>
      </c>
      <c r="B49">
        <v>2</v>
      </c>
      <c r="C49">
        <v>0</v>
      </c>
      <c r="E49" t="s">
        <v>84</v>
      </c>
      <c r="F49" t="s">
        <v>85</v>
      </c>
      <c r="G49" t="s">
        <v>51</v>
      </c>
      <c r="H49">
        <v>39.819800999999991</v>
      </c>
      <c r="I49">
        <v>477.92</v>
      </c>
      <c r="J49">
        <v>19030.68</v>
      </c>
    </row>
    <row r="50" spans="1:11" x14ac:dyDescent="0.2">
      <c r="A50">
        <v>2</v>
      </c>
      <c r="B50">
        <v>2</v>
      </c>
      <c r="C50">
        <v>0</v>
      </c>
      <c r="E50" t="s">
        <v>86</v>
      </c>
      <c r="F50" t="s">
        <v>87</v>
      </c>
      <c r="J50">
        <v>14957.84</v>
      </c>
      <c r="K50">
        <v>2.4537025599717547E-2</v>
      </c>
    </row>
    <row r="51" spans="1:11" x14ac:dyDescent="0.2">
      <c r="A51">
        <v>3</v>
      </c>
      <c r="B51">
        <v>2</v>
      </c>
      <c r="C51">
        <v>0</v>
      </c>
      <c r="E51" t="s">
        <v>88</v>
      </c>
      <c r="F51" t="s">
        <v>89</v>
      </c>
      <c r="G51" t="s">
        <v>51</v>
      </c>
      <c r="H51">
        <v>7.3051999999999992</v>
      </c>
      <c r="I51">
        <v>2047.56</v>
      </c>
      <c r="J51">
        <v>14957.84</v>
      </c>
    </row>
    <row r="52" spans="1:11" x14ac:dyDescent="0.2">
      <c r="A52">
        <v>2</v>
      </c>
      <c r="B52">
        <v>2</v>
      </c>
      <c r="C52">
        <v>0</v>
      </c>
      <c r="E52" t="s">
        <v>90</v>
      </c>
      <c r="F52" t="s">
        <v>91</v>
      </c>
      <c r="J52">
        <v>12712.92</v>
      </c>
      <c r="K52">
        <v>2.0854431086785336E-2</v>
      </c>
    </row>
    <row r="53" spans="1:11" x14ac:dyDescent="0.2">
      <c r="A53">
        <v>3</v>
      </c>
      <c r="B53">
        <v>2</v>
      </c>
      <c r="C53">
        <v>0</v>
      </c>
      <c r="E53" t="s">
        <v>92</v>
      </c>
      <c r="F53" t="s">
        <v>93</v>
      </c>
      <c r="G53" t="s">
        <v>51</v>
      </c>
      <c r="H53">
        <v>7.4637023999999998</v>
      </c>
      <c r="I53">
        <v>1703.3</v>
      </c>
      <c r="J53">
        <v>12712.92</v>
      </c>
    </row>
    <row r="54" spans="1:11" x14ac:dyDescent="0.2">
      <c r="A54">
        <v>2</v>
      </c>
      <c r="B54">
        <v>2</v>
      </c>
      <c r="C54">
        <v>0</v>
      </c>
      <c r="E54" t="s">
        <v>94</v>
      </c>
      <c r="F54" t="s">
        <v>95</v>
      </c>
      <c r="J54">
        <v>8590.85</v>
      </c>
      <c r="K54">
        <v>1.4092536514184767E-2</v>
      </c>
    </row>
    <row r="55" spans="1:11" x14ac:dyDescent="0.2">
      <c r="A55">
        <v>3</v>
      </c>
      <c r="B55">
        <v>2</v>
      </c>
      <c r="C55">
        <v>0</v>
      </c>
      <c r="E55" t="s">
        <v>96</v>
      </c>
      <c r="F55" t="s">
        <v>97</v>
      </c>
      <c r="G55" t="s">
        <v>51</v>
      </c>
      <c r="H55">
        <v>90.192600000000027</v>
      </c>
      <c r="I55">
        <v>95.25</v>
      </c>
      <c r="J55">
        <v>8590.85</v>
      </c>
    </row>
    <row r="56" spans="1:11" x14ac:dyDescent="0.2">
      <c r="A56">
        <v>2</v>
      </c>
      <c r="B56">
        <v>2</v>
      </c>
      <c r="C56">
        <v>0</v>
      </c>
      <c r="E56" t="s">
        <v>98</v>
      </c>
      <c r="F56" t="s">
        <v>99</v>
      </c>
      <c r="J56">
        <v>4277.16</v>
      </c>
      <c r="K56">
        <v>7.0163061253555254E-3</v>
      </c>
    </row>
    <row r="57" spans="1:11" x14ac:dyDescent="0.2">
      <c r="A57">
        <v>3</v>
      </c>
      <c r="B57">
        <v>2</v>
      </c>
      <c r="C57">
        <v>0</v>
      </c>
      <c r="E57" t="s">
        <v>100</v>
      </c>
      <c r="F57" t="s">
        <v>101</v>
      </c>
      <c r="G57" t="s">
        <v>51</v>
      </c>
      <c r="H57">
        <v>196.68</v>
      </c>
      <c r="I57">
        <v>17.45</v>
      </c>
      <c r="J57">
        <v>3432.07</v>
      </c>
    </row>
    <row r="58" spans="1:11" x14ac:dyDescent="0.2">
      <c r="A58">
        <v>3</v>
      </c>
      <c r="B58">
        <v>2</v>
      </c>
      <c r="C58">
        <v>0</v>
      </c>
      <c r="E58" t="s">
        <v>102</v>
      </c>
      <c r="F58" t="s">
        <v>103</v>
      </c>
      <c r="G58" t="s">
        <v>51</v>
      </c>
      <c r="H58">
        <v>350.65800000000002</v>
      </c>
      <c r="I58">
        <v>2.41</v>
      </c>
      <c r="J58">
        <v>845.09</v>
      </c>
    </row>
    <row r="59" spans="1:11" x14ac:dyDescent="0.2">
      <c r="A59">
        <v>2</v>
      </c>
      <c r="B59">
        <v>2</v>
      </c>
      <c r="C59">
        <v>0</v>
      </c>
      <c r="E59" t="s">
        <v>104</v>
      </c>
      <c r="F59" t="s">
        <v>105</v>
      </c>
      <c r="J59">
        <v>3862.61</v>
      </c>
      <c r="K59">
        <v>6.3362731819383679E-3</v>
      </c>
    </row>
    <row r="60" spans="1:11" x14ac:dyDescent="0.2">
      <c r="A60">
        <v>3</v>
      </c>
      <c r="B60">
        <v>2</v>
      </c>
      <c r="C60">
        <v>0</v>
      </c>
      <c r="E60" t="s">
        <v>106</v>
      </c>
      <c r="F60" t="s">
        <v>107</v>
      </c>
      <c r="G60" t="s">
        <v>51</v>
      </c>
      <c r="H60">
        <v>3.8080000000000003</v>
      </c>
      <c r="I60">
        <v>1014.34</v>
      </c>
      <c r="J60">
        <v>3862.61</v>
      </c>
    </row>
    <row r="61" spans="1:11" x14ac:dyDescent="0.2">
      <c r="A61">
        <v>2</v>
      </c>
      <c r="B61">
        <v>2</v>
      </c>
      <c r="C61">
        <v>0</v>
      </c>
      <c r="E61" t="s">
        <v>108</v>
      </c>
      <c r="F61" t="s">
        <v>109</v>
      </c>
      <c r="J61">
        <v>2913.5699999999997</v>
      </c>
      <c r="K61">
        <v>4.77945623676741E-3</v>
      </c>
    </row>
    <row r="62" spans="1:11" x14ac:dyDescent="0.2">
      <c r="A62">
        <v>3</v>
      </c>
      <c r="B62">
        <v>2</v>
      </c>
      <c r="C62">
        <v>0</v>
      </c>
      <c r="E62" t="s">
        <v>110</v>
      </c>
      <c r="F62" t="s">
        <v>111</v>
      </c>
      <c r="G62" t="s">
        <v>51</v>
      </c>
      <c r="H62">
        <v>104.25205920000001</v>
      </c>
      <c r="I62">
        <v>27.77</v>
      </c>
      <c r="J62">
        <v>2895.08</v>
      </c>
    </row>
    <row r="63" spans="1:11" x14ac:dyDescent="0.2">
      <c r="A63">
        <v>3</v>
      </c>
      <c r="B63">
        <v>2</v>
      </c>
      <c r="C63">
        <v>0</v>
      </c>
      <c r="E63" t="s">
        <v>112</v>
      </c>
      <c r="F63" t="s">
        <v>113</v>
      </c>
      <c r="G63" t="s">
        <v>51</v>
      </c>
      <c r="H63">
        <v>4.25</v>
      </c>
      <c r="I63">
        <v>4.3499999999999996</v>
      </c>
      <c r="J63">
        <v>18.489999999999998</v>
      </c>
    </row>
    <row r="64" spans="1:11" x14ac:dyDescent="0.2">
      <c r="A64">
        <v>2</v>
      </c>
      <c r="B64">
        <v>2</v>
      </c>
      <c r="C64">
        <v>0</v>
      </c>
      <c r="E64" t="s">
        <v>114</v>
      </c>
      <c r="F64" t="s">
        <v>115</v>
      </c>
      <c r="J64">
        <v>1084.4000000000001</v>
      </c>
      <c r="K64">
        <v>1.7788631620831424E-3</v>
      </c>
    </row>
    <row r="65" spans="1:11" x14ac:dyDescent="0.2">
      <c r="A65">
        <v>3</v>
      </c>
      <c r="B65">
        <v>2</v>
      </c>
      <c r="C65">
        <v>0</v>
      </c>
      <c r="E65" t="s">
        <v>116</v>
      </c>
      <c r="F65" t="s">
        <v>117</v>
      </c>
      <c r="G65" t="s">
        <v>51</v>
      </c>
      <c r="H65">
        <v>79.630555200000003</v>
      </c>
      <c r="I65">
        <v>10.37</v>
      </c>
      <c r="J65">
        <v>825.77</v>
      </c>
    </row>
    <row r="66" spans="1:11" x14ac:dyDescent="0.2">
      <c r="A66">
        <v>3</v>
      </c>
      <c r="B66">
        <v>2</v>
      </c>
      <c r="C66">
        <v>0</v>
      </c>
      <c r="E66" t="s">
        <v>118</v>
      </c>
      <c r="F66" t="s">
        <v>119</v>
      </c>
      <c r="G66" t="s">
        <v>51</v>
      </c>
      <c r="H66">
        <v>30.284279999999999</v>
      </c>
      <c r="I66">
        <v>8.5399999999999991</v>
      </c>
      <c r="J66">
        <v>258.63</v>
      </c>
    </row>
    <row r="67" spans="1:11" x14ac:dyDescent="0.2">
      <c r="A67">
        <v>2</v>
      </c>
      <c r="B67">
        <v>2</v>
      </c>
      <c r="C67">
        <v>0</v>
      </c>
      <c r="E67" t="s">
        <v>120</v>
      </c>
      <c r="F67" t="s">
        <v>121</v>
      </c>
      <c r="J67">
        <v>402.66</v>
      </c>
      <c r="K67">
        <v>6.6052844046882891E-4</v>
      </c>
    </row>
    <row r="68" spans="1:11" x14ac:dyDescent="0.2">
      <c r="A68">
        <v>3</v>
      </c>
      <c r="B68">
        <v>2</v>
      </c>
      <c r="C68">
        <v>0</v>
      </c>
      <c r="E68" t="s">
        <v>122</v>
      </c>
      <c r="F68" t="s">
        <v>123</v>
      </c>
      <c r="G68" t="s">
        <v>51</v>
      </c>
      <c r="H68">
        <v>3.8080000000000003</v>
      </c>
      <c r="I68">
        <v>105.74</v>
      </c>
      <c r="J68">
        <v>402.66</v>
      </c>
    </row>
    <row r="69" spans="1:11" x14ac:dyDescent="0.2">
      <c r="A69">
        <v>2</v>
      </c>
      <c r="B69">
        <v>2</v>
      </c>
      <c r="C69">
        <v>0</v>
      </c>
      <c r="E69" t="s">
        <v>124</v>
      </c>
      <c r="F69" t="s">
        <v>125</v>
      </c>
      <c r="J69">
        <v>156.52000000000001</v>
      </c>
      <c r="K69">
        <v>2.567573424283045E-4</v>
      </c>
    </row>
    <row r="70" spans="1:11" x14ac:dyDescent="0.2">
      <c r="A70">
        <v>3</v>
      </c>
      <c r="B70">
        <v>2</v>
      </c>
      <c r="C70">
        <v>0</v>
      </c>
      <c r="E70" t="s">
        <v>126</v>
      </c>
      <c r="F70" t="s">
        <v>127</v>
      </c>
      <c r="G70" t="s">
        <v>51</v>
      </c>
      <c r="H70">
        <v>56.1</v>
      </c>
      <c r="I70">
        <v>2.79</v>
      </c>
      <c r="J70">
        <v>156.52000000000001</v>
      </c>
    </row>
    <row r="71" spans="1:11" x14ac:dyDescent="0.2">
      <c r="A71">
        <v>2</v>
      </c>
      <c r="B71">
        <v>2</v>
      </c>
      <c r="C71">
        <v>0</v>
      </c>
      <c r="E71" t="s">
        <v>128</v>
      </c>
      <c r="F71" t="s">
        <v>129</v>
      </c>
      <c r="J71">
        <v>87.36</v>
      </c>
      <c r="K71">
        <v>1.4330642368091414E-4</v>
      </c>
    </row>
    <row r="72" spans="1:11" x14ac:dyDescent="0.2">
      <c r="A72">
        <v>3</v>
      </c>
      <c r="B72">
        <v>2</v>
      </c>
      <c r="C72">
        <v>0</v>
      </c>
      <c r="E72" t="s">
        <v>130</v>
      </c>
      <c r="F72" t="s">
        <v>131</v>
      </c>
      <c r="G72" t="s">
        <v>51</v>
      </c>
      <c r="H72">
        <v>5.7149999999999999</v>
      </c>
      <c r="I72">
        <v>15.27</v>
      </c>
      <c r="J72">
        <v>87.27</v>
      </c>
    </row>
    <row r="73" spans="1:11" x14ac:dyDescent="0.2">
      <c r="A73">
        <v>3</v>
      </c>
      <c r="B73">
        <v>2</v>
      </c>
      <c r="C73">
        <v>0</v>
      </c>
      <c r="E73" t="s">
        <v>132</v>
      </c>
      <c r="F73" t="s">
        <v>133</v>
      </c>
      <c r="G73" t="s">
        <v>51</v>
      </c>
      <c r="H73">
        <v>1.3491E-2</v>
      </c>
      <c r="I73">
        <v>6.62</v>
      </c>
      <c r="J73">
        <v>0.09</v>
      </c>
    </row>
    <row r="74" spans="1:11" x14ac:dyDescent="0.2">
      <c r="A74">
        <v>2</v>
      </c>
      <c r="B74">
        <v>2</v>
      </c>
      <c r="C74">
        <v>0</v>
      </c>
      <c r="E74" t="s">
        <v>134</v>
      </c>
      <c r="F74" t="s">
        <v>135</v>
      </c>
      <c r="J74">
        <v>14.4</v>
      </c>
      <c r="K74">
        <v>2.3621937969381452E-5</v>
      </c>
    </row>
    <row r="75" spans="1:11" x14ac:dyDescent="0.2">
      <c r="A75">
        <v>3</v>
      </c>
      <c r="B75">
        <v>2</v>
      </c>
      <c r="C75">
        <v>0</v>
      </c>
      <c r="E75" t="s">
        <v>136</v>
      </c>
      <c r="F75" t="s">
        <v>137</v>
      </c>
      <c r="G75" t="s">
        <v>51</v>
      </c>
      <c r="H75">
        <v>2.2644000000000002</v>
      </c>
      <c r="I75">
        <v>6.36</v>
      </c>
      <c r="J75">
        <v>14.4</v>
      </c>
    </row>
    <row r="76" spans="1:11" x14ac:dyDescent="0.2">
      <c r="A76">
        <v>2</v>
      </c>
      <c r="B76">
        <v>2</v>
      </c>
      <c r="C76">
        <v>0</v>
      </c>
      <c r="E76" t="s">
        <v>138</v>
      </c>
      <c r="F76" t="s">
        <v>139</v>
      </c>
      <c r="J76">
        <v>6.65</v>
      </c>
      <c r="K76">
        <v>1.0908742187249074E-5</v>
      </c>
    </row>
    <row r="77" spans="1:11" x14ac:dyDescent="0.2">
      <c r="A77">
        <v>3</v>
      </c>
      <c r="B77">
        <v>2</v>
      </c>
      <c r="C77">
        <v>0</v>
      </c>
      <c r="E77" t="s">
        <v>140</v>
      </c>
      <c r="F77" t="s">
        <v>141</v>
      </c>
      <c r="G77" t="s">
        <v>51</v>
      </c>
      <c r="H77">
        <v>1.088274</v>
      </c>
      <c r="I77">
        <v>6.11</v>
      </c>
      <c r="J77">
        <v>6.65</v>
      </c>
    </row>
    <row r="78" spans="1:11" x14ac:dyDescent="0.2">
      <c r="A78">
        <v>2</v>
      </c>
      <c r="B78">
        <v>3</v>
      </c>
      <c r="C78">
        <v>0</v>
      </c>
      <c r="E78" t="s">
        <v>142</v>
      </c>
      <c r="F78" t="s">
        <v>143</v>
      </c>
      <c r="J78">
        <v>4723040.4600000009</v>
      </c>
      <c r="K78">
        <v>0.31950577686830289</v>
      </c>
    </row>
    <row r="79" spans="1:11" x14ac:dyDescent="0.2">
      <c r="A79">
        <v>3</v>
      </c>
      <c r="B79">
        <v>3</v>
      </c>
      <c r="C79">
        <v>0</v>
      </c>
      <c r="E79" t="s">
        <v>144</v>
      </c>
      <c r="F79" t="s">
        <v>145</v>
      </c>
      <c r="G79" t="s">
        <v>146</v>
      </c>
      <c r="H79">
        <v>553.74750000000006</v>
      </c>
      <c r="I79">
        <v>5691.2879999999996</v>
      </c>
      <c r="J79">
        <v>3151537.61</v>
      </c>
    </row>
    <row r="80" spans="1:11" x14ac:dyDescent="0.2">
      <c r="A80">
        <v>3</v>
      </c>
      <c r="B80">
        <v>3</v>
      </c>
      <c r="C80">
        <v>0</v>
      </c>
      <c r="E80" t="s">
        <v>147</v>
      </c>
      <c r="F80" t="s">
        <v>148</v>
      </c>
      <c r="G80" t="s">
        <v>146</v>
      </c>
      <c r="H80">
        <v>254.63</v>
      </c>
      <c r="I80">
        <v>5388.47</v>
      </c>
      <c r="J80">
        <v>1372066.12</v>
      </c>
    </row>
    <row r="81" spans="1:11" x14ac:dyDescent="0.2">
      <c r="A81">
        <v>3</v>
      </c>
      <c r="B81">
        <v>3</v>
      </c>
      <c r="C81">
        <v>0</v>
      </c>
      <c r="E81" t="s">
        <v>149</v>
      </c>
      <c r="F81" t="s">
        <v>150</v>
      </c>
      <c r="G81" t="s">
        <v>146</v>
      </c>
      <c r="H81">
        <v>31.363499999999998</v>
      </c>
      <c r="I81">
        <v>6358.88</v>
      </c>
      <c r="J81">
        <v>199436.73</v>
      </c>
    </row>
    <row r="82" spans="1:11" x14ac:dyDescent="0.2">
      <c r="A82">
        <v>2</v>
      </c>
      <c r="B82">
        <v>3</v>
      </c>
      <c r="C82">
        <v>0</v>
      </c>
      <c r="E82" t="s">
        <v>151</v>
      </c>
      <c r="F82" t="s">
        <v>152</v>
      </c>
      <c r="J82">
        <v>2845796.12</v>
      </c>
      <c r="K82">
        <v>0.1925133413168775</v>
      </c>
    </row>
    <row r="83" spans="1:11" x14ac:dyDescent="0.2">
      <c r="A83">
        <v>3</v>
      </c>
      <c r="B83">
        <v>3</v>
      </c>
      <c r="C83">
        <v>0</v>
      </c>
      <c r="E83" t="s">
        <v>153</v>
      </c>
      <c r="F83" t="s">
        <v>154</v>
      </c>
      <c r="G83" t="s">
        <v>146</v>
      </c>
      <c r="H83">
        <v>3706.96</v>
      </c>
      <c r="I83">
        <v>767.69</v>
      </c>
      <c r="J83">
        <v>2845796.12</v>
      </c>
    </row>
    <row r="84" spans="1:11" x14ac:dyDescent="0.2">
      <c r="A84">
        <v>2</v>
      </c>
      <c r="B84">
        <v>3</v>
      </c>
      <c r="C84">
        <v>0</v>
      </c>
      <c r="E84" t="s">
        <v>155</v>
      </c>
      <c r="F84" t="s">
        <v>156</v>
      </c>
      <c r="J84">
        <v>2714299.3</v>
      </c>
      <c r="K84">
        <v>0.18361780167760633</v>
      </c>
    </row>
    <row r="85" spans="1:11" x14ac:dyDescent="0.2">
      <c r="A85">
        <v>3</v>
      </c>
      <c r="B85">
        <v>3</v>
      </c>
      <c r="C85">
        <v>0</v>
      </c>
      <c r="E85" t="s">
        <v>157</v>
      </c>
      <c r="F85" t="s">
        <v>158</v>
      </c>
      <c r="G85" t="s">
        <v>159</v>
      </c>
      <c r="H85">
        <v>30.9714499</v>
      </c>
      <c r="I85">
        <v>60623.42</v>
      </c>
      <c r="J85">
        <v>1877595.21</v>
      </c>
    </row>
    <row r="86" spans="1:11" x14ac:dyDescent="0.2">
      <c r="A86">
        <v>3</v>
      </c>
      <c r="B86">
        <v>3</v>
      </c>
      <c r="C86">
        <v>0</v>
      </c>
      <c r="E86" t="s">
        <v>160</v>
      </c>
      <c r="F86" t="s">
        <v>161</v>
      </c>
      <c r="G86" t="s">
        <v>159</v>
      </c>
      <c r="H86">
        <v>12.3492999</v>
      </c>
      <c r="I86">
        <v>64618.42</v>
      </c>
      <c r="J86">
        <v>797992.25</v>
      </c>
    </row>
    <row r="87" spans="1:11" x14ac:dyDescent="0.2">
      <c r="A87">
        <v>3</v>
      </c>
      <c r="B87">
        <v>3</v>
      </c>
      <c r="C87">
        <v>0</v>
      </c>
      <c r="E87" t="s">
        <v>162</v>
      </c>
      <c r="F87" t="s">
        <v>163</v>
      </c>
      <c r="G87" t="s">
        <v>159</v>
      </c>
      <c r="H87">
        <v>0.35709999999999997</v>
      </c>
      <c r="I87">
        <v>56804.2</v>
      </c>
      <c r="J87">
        <v>20284.78</v>
      </c>
    </row>
    <row r="88" spans="1:11" x14ac:dyDescent="0.2">
      <c r="A88">
        <v>3</v>
      </c>
      <c r="B88">
        <v>3</v>
      </c>
      <c r="C88">
        <v>0</v>
      </c>
      <c r="E88" t="s">
        <v>164</v>
      </c>
      <c r="F88" t="s">
        <v>165</v>
      </c>
      <c r="G88" t="s">
        <v>159</v>
      </c>
      <c r="H88">
        <v>0.33506000000000002</v>
      </c>
      <c r="I88">
        <v>51475.67</v>
      </c>
      <c r="J88">
        <v>17247.439999999999</v>
      </c>
    </row>
    <row r="89" spans="1:11" x14ac:dyDescent="0.2">
      <c r="A89">
        <v>3</v>
      </c>
      <c r="B89">
        <v>3</v>
      </c>
      <c r="C89">
        <v>0</v>
      </c>
      <c r="E89" t="s">
        <v>166</v>
      </c>
      <c r="F89" t="s">
        <v>167</v>
      </c>
      <c r="G89" t="s">
        <v>159</v>
      </c>
      <c r="H89">
        <v>1.9199999999999998E-2</v>
      </c>
      <c r="I89">
        <v>61438.399999999994</v>
      </c>
      <c r="J89">
        <v>1179.6199999999999</v>
      </c>
    </row>
    <row r="90" spans="1:11" x14ac:dyDescent="0.2">
      <c r="A90">
        <v>2</v>
      </c>
      <c r="B90">
        <v>3</v>
      </c>
      <c r="C90">
        <v>0</v>
      </c>
      <c r="E90" t="s">
        <v>168</v>
      </c>
      <c r="F90" t="s">
        <v>169</v>
      </c>
      <c r="J90">
        <v>1299791.71</v>
      </c>
      <c r="K90">
        <v>8.7928732262126288E-2</v>
      </c>
    </row>
    <row r="91" spans="1:11" x14ac:dyDescent="0.2">
      <c r="A91">
        <v>3</v>
      </c>
      <c r="B91">
        <v>3</v>
      </c>
      <c r="C91">
        <v>0</v>
      </c>
      <c r="E91" t="s">
        <v>170</v>
      </c>
      <c r="F91" t="s">
        <v>171</v>
      </c>
      <c r="G91" t="s">
        <v>146</v>
      </c>
      <c r="H91">
        <v>54.4</v>
      </c>
      <c r="I91">
        <v>23893.232100000001</v>
      </c>
      <c r="J91">
        <v>1299791.71</v>
      </c>
    </row>
    <row r="92" spans="1:11" x14ac:dyDescent="0.2">
      <c r="A92">
        <v>2</v>
      </c>
      <c r="B92">
        <v>3</v>
      </c>
      <c r="C92">
        <v>0</v>
      </c>
      <c r="E92" t="s">
        <v>172</v>
      </c>
      <c r="F92" t="s">
        <v>173</v>
      </c>
      <c r="J92">
        <v>966832.49</v>
      </c>
      <c r="K92">
        <v>6.5404598676456316E-2</v>
      </c>
    </row>
    <row r="93" spans="1:11" x14ac:dyDescent="0.2">
      <c r="A93">
        <v>3</v>
      </c>
      <c r="B93">
        <v>3</v>
      </c>
      <c r="C93">
        <v>0</v>
      </c>
      <c r="E93" t="s">
        <v>174</v>
      </c>
      <c r="F93" t="s">
        <v>175</v>
      </c>
      <c r="G93" t="s">
        <v>146</v>
      </c>
      <c r="H93">
        <v>565.6</v>
      </c>
      <c r="I93">
        <v>1707.89</v>
      </c>
      <c r="J93">
        <v>965982.58</v>
      </c>
    </row>
    <row r="94" spans="1:11" x14ac:dyDescent="0.2">
      <c r="A94">
        <v>3</v>
      </c>
      <c r="B94">
        <v>3</v>
      </c>
      <c r="C94">
        <v>0</v>
      </c>
      <c r="E94" t="s">
        <v>176</v>
      </c>
      <c r="F94" t="s">
        <v>177</v>
      </c>
      <c r="G94" t="s">
        <v>146</v>
      </c>
      <c r="H94">
        <v>0.33396000000000003</v>
      </c>
      <c r="I94">
        <v>2544.9499999999998</v>
      </c>
      <c r="J94">
        <v>849.91</v>
      </c>
    </row>
    <row r="95" spans="1:11" x14ac:dyDescent="0.2">
      <c r="A95">
        <v>2</v>
      </c>
      <c r="B95">
        <v>3</v>
      </c>
      <c r="C95">
        <v>0</v>
      </c>
      <c r="E95" t="s">
        <v>178</v>
      </c>
      <c r="F95" t="s">
        <v>179</v>
      </c>
      <c r="J95">
        <v>650955.62</v>
      </c>
      <c r="K95">
        <v>4.4036057458395721E-2</v>
      </c>
    </row>
    <row r="96" spans="1:11" x14ac:dyDescent="0.2">
      <c r="A96">
        <v>3</v>
      </c>
      <c r="B96">
        <v>3</v>
      </c>
      <c r="C96">
        <v>0</v>
      </c>
      <c r="E96" t="s">
        <v>180</v>
      </c>
      <c r="F96" t="s">
        <v>181</v>
      </c>
      <c r="G96" t="s">
        <v>182</v>
      </c>
      <c r="H96">
        <v>5600.1</v>
      </c>
      <c r="I96">
        <v>116.235</v>
      </c>
      <c r="J96">
        <v>650955.62</v>
      </c>
    </row>
    <row r="97" spans="1:11" x14ac:dyDescent="0.2">
      <c r="A97">
        <v>2</v>
      </c>
      <c r="B97">
        <v>3</v>
      </c>
      <c r="C97">
        <v>0</v>
      </c>
      <c r="E97" t="s">
        <v>183</v>
      </c>
      <c r="F97" t="s">
        <v>184</v>
      </c>
      <c r="J97">
        <v>268669.21999999997</v>
      </c>
      <c r="K97">
        <v>1.8175022759957676E-2</v>
      </c>
    </row>
    <row r="98" spans="1:11" x14ac:dyDescent="0.2">
      <c r="A98">
        <v>3</v>
      </c>
      <c r="B98">
        <v>3</v>
      </c>
      <c r="C98">
        <v>0</v>
      </c>
      <c r="E98" t="s">
        <v>185</v>
      </c>
      <c r="F98" t="s">
        <v>186</v>
      </c>
      <c r="G98" t="s">
        <v>187</v>
      </c>
      <c r="H98">
        <v>838.67399999999998</v>
      </c>
      <c r="I98">
        <v>320.35000000000002</v>
      </c>
      <c r="J98">
        <v>268669.21999999997</v>
      </c>
    </row>
    <row r="99" spans="1:11" x14ac:dyDescent="0.2">
      <c r="A99">
        <v>2</v>
      </c>
      <c r="B99">
        <v>3</v>
      </c>
      <c r="C99">
        <v>0</v>
      </c>
      <c r="E99" t="s">
        <v>188</v>
      </c>
      <c r="F99" t="s">
        <v>189</v>
      </c>
      <c r="J99">
        <v>212672.29</v>
      </c>
      <c r="K99">
        <v>1.4386924230331704E-2</v>
      </c>
    </row>
    <row r="100" spans="1:11" x14ac:dyDescent="0.2">
      <c r="A100">
        <v>3</v>
      </c>
      <c r="B100">
        <v>3</v>
      </c>
      <c r="C100">
        <v>0</v>
      </c>
      <c r="E100" t="s">
        <v>190</v>
      </c>
      <c r="F100" t="s">
        <v>191</v>
      </c>
      <c r="G100" t="s">
        <v>159</v>
      </c>
      <c r="H100">
        <v>1.6067800000000001</v>
      </c>
      <c r="I100">
        <v>132359.3075</v>
      </c>
      <c r="J100">
        <v>212672.29</v>
      </c>
    </row>
    <row r="101" spans="1:11" x14ac:dyDescent="0.2">
      <c r="A101">
        <v>2</v>
      </c>
      <c r="B101">
        <v>3</v>
      </c>
      <c r="C101">
        <v>0</v>
      </c>
      <c r="E101" t="s">
        <v>192</v>
      </c>
      <c r="F101" t="s">
        <v>193</v>
      </c>
      <c r="J101">
        <v>149668.26999999999</v>
      </c>
      <c r="K101">
        <v>1.0124807797832184E-2</v>
      </c>
    </row>
    <row r="102" spans="1:11" x14ac:dyDescent="0.2">
      <c r="A102">
        <v>3</v>
      </c>
      <c r="B102">
        <v>3</v>
      </c>
      <c r="C102">
        <v>0</v>
      </c>
      <c r="E102" t="s">
        <v>194</v>
      </c>
      <c r="F102" t="s">
        <v>195</v>
      </c>
      <c r="G102" t="s">
        <v>187</v>
      </c>
      <c r="H102">
        <v>712.74</v>
      </c>
      <c r="I102">
        <v>209.99360000000001</v>
      </c>
      <c r="J102">
        <v>149668.26999999999</v>
      </c>
    </row>
    <row r="103" spans="1:11" x14ac:dyDescent="0.2">
      <c r="A103">
        <v>2</v>
      </c>
      <c r="B103">
        <v>3</v>
      </c>
      <c r="C103">
        <v>0</v>
      </c>
      <c r="E103" t="s">
        <v>196</v>
      </c>
      <c r="F103" t="s">
        <v>197</v>
      </c>
      <c r="J103">
        <v>145245.96000000002</v>
      </c>
      <c r="K103">
        <v>9.8256459329129804E-3</v>
      </c>
    </row>
    <row r="104" spans="1:11" x14ac:dyDescent="0.2">
      <c r="A104">
        <v>3</v>
      </c>
      <c r="B104">
        <v>3</v>
      </c>
      <c r="C104">
        <v>0</v>
      </c>
      <c r="E104" t="s">
        <v>198</v>
      </c>
      <c r="F104" t="s">
        <v>199</v>
      </c>
      <c r="G104" t="s">
        <v>146</v>
      </c>
      <c r="H104">
        <v>5.0983230000000006</v>
      </c>
      <c r="I104">
        <v>17891.513999999999</v>
      </c>
      <c r="J104">
        <v>91216.69</v>
      </c>
    </row>
    <row r="105" spans="1:11" x14ac:dyDescent="0.2">
      <c r="A105">
        <v>3</v>
      </c>
      <c r="B105">
        <v>3</v>
      </c>
      <c r="C105">
        <v>0</v>
      </c>
      <c r="E105" t="s">
        <v>200</v>
      </c>
      <c r="F105" t="s">
        <v>201</v>
      </c>
      <c r="G105" t="s">
        <v>146</v>
      </c>
      <c r="H105">
        <v>4.0460000000000003</v>
      </c>
      <c r="I105">
        <v>10082.68</v>
      </c>
      <c r="J105">
        <v>40794.519999999997</v>
      </c>
    </row>
    <row r="106" spans="1:11" x14ac:dyDescent="0.2">
      <c r="A106">
        <v>3</v>
      </c>
      <c r="B106">
        <v>3</v>
      </c>
      <c r="C106">
        <v>0</v>
      </c>
      <c r="E106" t="s">
        <v>202</v>
      </c>
      <c r="F106" t="s">
        <v>203</v>
      </c>
      <c r="G106" t="s">
        <v>146</v>
      </c>
      <c r="H106">
        <v>1.8626620000000003</v>
      </c>
      <c r="I106">
        <v>5764.42</v>
      </c>
      <c r="J106">
        <v>10737.17</v>
      </c>
    </row>
    <row r="107" spans="1:11" x14ac:dyDescent="0.2">
      <c r="A107">
        <v>3</v>
      </c>
      <c r="B107">
        <v>3</v>
      </c>
      <c r="C107">
        <v>0</v>
      </c>
      <c r="E107" t="s">
        <v>204</v>
      </c>
      <c r="F107" t="s">
        <v>205</v>
      </c>
      <c r="G107" t="s">
        <v>146</v>
      </c>
      <c r="H107">
        <v>0.43327599999999999</v>
      </c>
      <c r="I107">
        <v>5764.42</v>
      </c>
      <c r="J107">
        <v>2497.58</v>
      </c>
    </row>
    <row r="108" spans="1:11" x14ac:dyDescent="0.2">
      <c r="A108">
        <v>2</v>
      </c>
      <c r="B108">
        <v>3</v>
      </c>
      <c r="C108">
        <v>0</v>
      </c>
      <c r="E108" t="s">
        <v>206</v>
      </c>
      <c r="F108" t="s">
        <v>207</v>
      </c>
      <c r="J108">
        <v>115340.57</v>
      </c>
      <c r="K108">
        <v>7.8025963856093814E-3</v>
      </c>
    </row>
    <row r="109" spans="1:11" x14ac:dyDescent="0.2">
      <c r="A109">
        <v>3</v>
      </c>
      <c r="B109">
        <v>3</v>
      </c>
      <c r="C109">
        <v>0</v>
      </c>
      <c r="E109" t="s">
        <v>208</v>
      </c>
      <c r="F109" t="s">
        <v>209</v>
      </c>
      <c r="G109" t="s">
        <v>187</v>
      </c>
      <c r="H109">
        <v>547.20000000000005</v>
      </c>
      <c r="I109">
        <v>186.26549999999997</v>
      </c>
      <c r="J109">
        <v>101926.94</v>
      </c>
    </row>
    <row r="110" spans="1:11" x14ac:dyDescent="0.2">
      <c r="A110">
        <v>3</v>
      </c>
      <c r="B110">
        <v>3</v>
      </c>
      <c r="C110">
        <v>0</v>
      </c>
      <c r="E110" t="s">
        <v>210</v>
      </c>
      <c r="F110" t="s">
        <v>211</v>
      </c>
      <c r="G110" t="s">
        <v>187</v>
      </c>
      <c r="H110">
        <v>76.680000000000007</v>
      </c>
      <c r="I110">
        <v>174.93</v>
      </c>
      <c r="J110">
        <v>13413.63</v>
      </c>
    </row>
    <row r="111" spans="1:11" x14ac:dyDescent="0.2">
      <c r="A111">
        <v>2</v>
      </c>
      <c r="B111">
        <v>3</v>
      </c>
      <c r="C111">
        <v>0</v>
      </c>
      <c r="E111" t="s">
        <v>212</v>
      </c>
      <c r="F111" t="s">
        <v>213</v>
      </c>
      <c r="J111">
        <v>107589.16</v>
      </c>
      <c r="K111">
        <v>7.2782264813391279E-3</v>
      </c>
    </row>
    <row r="112" spans="1:11" x14ac:dyDescent="0.2">
      <c r="A112">
        <v>3</v>
      </c>
      <c r="B112">
        <v>3</v>
      </c>
      <c r="C112">
        <v>0</v>
      </c>
      <c r="E112" t="s">
        <v>214</v>
      </c>
      <c r="F112" t="s">
        <v>215</v>
      </c>
      <c r="G112" t="s">
        <v>216</v>
      </c>
      <c r="H112">
        <v>78.27</v>
      </c>
      <c r="I112">
        <v>1374.5872000000002</v>
      </c>
      <c r="J112">
        <v>107589.16</v>
      </c>
    </row>
    <row r="113" spans="1:11" x14ac:dyDescent="0.2">
      <c r="A113">
        <v>2</v>
      </c>
      <c r="B113">
        <v>3</v>
      </c>
      <c r="C113">
        <v>0</v>
      </c>
      <c r="E113" t="s">
        <v>217</v>
      </c>
      <c r="F113" t="s">
        <v>218</v>
      </c>
      <c r="J113">
        <v>77429.41</v>
      </c>
      <c r="K113">
        <v>5.23796990604318E-3</v>
      </c>
    </row>
    <row r="114" spans="1:11" x14ac:dyDescent="0.2">
      <c r="A114">
        <v>3</v>
      </c>
      <c r="B114">
        <v>3</v>
      </c>
      <c r="C114">
        <v>0</v>
      </c>
      <c r="E114" t="s">
        <v>219</v>
      </c>
      <c r="F114" t="s">
        <v>220</v>
      </c>
      <c r="G114" t="s">
        <v>187</v>
      </c>
      <c r="H114">
        <v>349.59999999999997</v>
      </c>
      <c r="I114">
        <v>221.48</v>
      </c>
      <c r="J114">
        <v>77429.41</v>
      </c>
    </row>
    <row r="115" spans="1:11" x14ac:dyDescent="0.2">
      <c r="A115">
        <v>2</v>
      </c>
      <c r="B115">
        <v>3</v>
      </c>
      <c r="C115">
        <v>0</v>
      </c>
      <c r="E115" t="s">
        <v>221</v>
      </c>
      <c r="F115" t="s">
        <v>222</v>
      </c>
      <c r="J115">
        <v>74437.570000000007</v>
      </c>
      <c r="K115">
        <v>5.0355769408417638E-3</v>
      </c>
    </row>
    <row r="116" spans="1:11" x14ac:dyDescent="0.2">
      <c r="A116">
        <v>3</v>
      </c>
      <c r="B116">
        <v>3</v>
      </c>
      <c r="C116">
        <v>0</v>
      </c>
      <c r="E116" t="s">
        <v>223</v>
      </c>
      <c r="F116" t="s">
        <v>224</v>
      </c>
      <c r="G116" t="s">
        <v>146</v>
      </c>
      <c r="H116">
        <v>12.954000000000001</v>
      </c>
      <c r="I116">
        <v>5746.3</v>
      </c>
      <c r="J116">
        <v>74437.570000000007</v>
      </c>
    </row>
    <row r="117" spans="1:11" x14ac:dyDescent="0.2">
      <c r="A117">
        <v>2</v>
      </c>
      <c r="B117">
        <v>3</v>
      </c>
      <c r="C117">
        <v>0</v>
      </c>
      <c r="E117" t="s">
        <v>225</v>
      </c>
      <c r="F117" t="s">
        <v>226</v>
      </c>
      <c r="J117">
        <v>59093.47</v>
      </c>
      <c r="K117">
        <v>3.9975742744735561E-3</v>
      </c>
    </row>
    <row r="118" spans="1:11" x14ac:dyDescent="0.2">
      <c r="A118">
        <v>3</v>
      </c>
      <c r="B118">
        <v>3</v>
      </c>
      <c r="C118">
        <v>0</v>
      </c>
      <c r="E118" t="s">
        <v>227</v>
      </c>
      <c r="F118" t="s">
        <v>228</v>
      </c>
      <c r="G118" t="s">
        <v>159</v>
      </c>
      <c r="H118">
        <v>1.1293402000000001</v>
      </c>
      <c r="I118">
        <v>52325.66</v>
      </c>
      <c r="J118">
        <v>59093.47</v>
      </c>
    </row>
    <row r="119" spans="1:11" x14ac:dyDescent="0.2">
      <c r="A119">
        <v>2</v>
      </c>
      <c r="B119">
        <v>3</v>
      </c>
      <c r="C119">
        <v>0</v>
      </c>
      <c r="E119" t="s">
        <v>229</v>
      </c>
      <c r="F119" t="s">
        <v>230</v>
      </c>
      <c r="J119">
        <v>43261.08</v>
      </c>
      <c r="K119">
        <v>2.9265396074040408E-3</v>
      </c>
    </row>
    <row r="120" spans="1:11" x14ac:dyDescent="0.2">
      <c r="A120">
        <v>3</v>
      </c>
      <c r="B120">
        <v>3</v>
      </c>
      <c r="C120">
        <v>0</v>
      </c>
      <c r="E120" t="s">
        <v>231</v>
      </c>
      <c r="F120" t="s">
        <v>232</v>
      </c>
      <c r="G120" t="s">
        <v>159</v>
      </c>
      <c r="H120">
        <v>0.77590000000000003</v>
      </c>
      <c r="I120">
        <v>55756</v>
      </c>
      <c r="J120">
        <v>43261.08</v>
      </c>
    </row>
    <row r="121" spans="1:11" x14ac:dyDescent="0.2">
      <c r="A121">
        <v>2</v>
      </c>
      <c r="B121">
        <v>3</v>
      </c>
      <c r="C121">
        <v>0</v>
      </c>
      <c r="E121" t="s">
        <v>233</v>
      </c>
      <c r="F121" t="s">
        <v>234</v>
      </c>
      <c r="J121">
        <v>41152.160000000003</v>
      </c>
      <c r="K121">
        <v>2.7838747014690404E-3</v>
      </c>
    </row>
    <row r="122" spans="1:11" x14ac:dyDescent="0.2">
      <c r="A122">
        <v>3</v>
      </c>
      <c r="B122">
        <v>3</v>
      </c>
      <c r="C122">
        <v>0</v>
      </c>
      <c r="E122" t="s">
        <v>235</v>
      </c>
      <c r="F122" t="s">
        <v>236</v>
      </c>
      <c r="G122" t="s">
        <v>237</v>
      </c>
      <c r="H122">
        <v>2</v>
      </c>
      <c r="I122">
        <v>20576.076000000001</v>
      </c>
      <c r="J122">
        <v>41152.160000000003</v>
      </c>
    </row>
    <row r="123" spans="1:11" x14ac:dyDescent="0.2">
      <c r="A123">
        <v>2</v>
      </c>
      <c r="B123">
        <v>3</v>
      </c>
      <c r="C123">
        <v>0</v>
      </c>
      <c r="E123" t="s">
        <v>238</v>
      </c>
      <c r="F123" t="s">
        <v>239</v>
      </c>
      <c r="J123">
        <v>40586.559999999998</v>
      </c>
      <c r="K123">
        <v>2.7456128087481988E-3</v>
      </c>
    </row>
    <row r="124" spans="1:11" x14ac:dyDescent="0.2">
      <c r="A124">
        <v>3</v>
      </c>
      <c r="B124">
        <v>3</v>
      </c>
      <c r="C124">
        <v>0</v>
      </c>
      <c r="E124" t="s">
        <v>240</v>
      </c>
      <c r="F124" t="s">
        <v>241</v>
      </c>
      <c r="G124" t="s">
        <v>159</v>
      </c>
      <c r="H124">
        <v>0.65265600000000001</v>
      </c>
      <c r="I124">
        <v>62186.75</v>
      </c>
      <c r="J124">
        <v>40586.559999999998</v>
      </c>
    </row>
    <row r="125" spans="1:11" x14ac:dyDescent="0.2">
      <c r="A125">
        <v>2</v>
      </c>
      <c r="B125">
        <v>3</v>
      </c>
      <c r="C125">
        <v>0</v>
      </c>
      <c r="E125" t="s">
        <v>242</v>
      </c>
      <c r="F125" t="s">
        <v>243</v>
      </c>
      <c r="J125">
        <v>38338.69</v>
      </c>
      <c r="K125">
        <v>2.5935481680296755E-3</v>
      </c>
    </row>
    <row r="126" spans="1:11" x14ac:dyDescent="0.2">
      <c r="A126">
        <v>3</v>
      </c>
      <c r="B126">
        <v>3</v>
      </c>
      <c r="C126">
        <v>0</v>
      </c>
      <c r="E126" t="s">
        <v>244</v>
      </c>
      <c r="F126" t="s">
        <v>245</v>
      </c>
      <c r="G126" t="s">
        <v>187</v>
      </c>
      <c r="H126">
        <v>417.36</v>
      </c>
      <c r="I126">
        <v>91.863</v>
      </c>
      <c r="J126">
        <v>38338.69</v>
      </c>
    </row>
    <row r="127" spans="1:11" x14ac:dyDescent="0.2">
      <c r="A127">
        <v>2</v>
      </c>
      <c r="B127">
        <v>3</v>
      </c>
      <c r="C127">
        <v>0</v>
      </c>
      <c r="E127" t="s">
        <v>246</v>
      </c>
      <c r="F127" t="s">
        <v>247</v>
      </c>
      <c r="J127">
        <v>33022.300000000003</v>
      </c>
      <c r="K127">
        <v>2.2339032885350632E-3</v>
      </c>
    </row>
    <row r="128" spans="1:11" x14ac:dyDescent="0.2">
      <c r="A128">
        <v>3</v>
      </c>
      <c r="B128">
        <v>3</v>
      </c>
      <c r="C128">
        <v>0</v>
      </c>
      <c r="E128" t="s">
        <v>248</v>
      </c>
      <c r="F128" t="s">
        <v>249</v>
      </c>
      <c r="G128" t="s">
        <v>182</v>
      </c>
      <c r="H128">
        <v>104.03999999999999</v>
      </c>
      <c r="I128">
        <v>317.39999999999998</v>
      </c>
      <c r="J128">
        <v>33022.300000000003</v>
      </c>
    </row>
    <row r="129" spans="1:11" x14ac:dyDescent="0.2">
      <c r="A129">
        <v>2</v>
      </c>
      <c r="B129">
        <v>3</v>
      </c>
      <c r="C129">
        <v>0</v>
      </c>
      <c r="E129" t="s">
        <v>250</v>
      </c>
      <c r="F129" t="s">
        <v>251</v>
      </c>
      <c r="J129">
        <v>21977.919999999998</v>
      </c>
      <c r="K129">
        <v>1.4867694789024548E-3</v>
      </c>
    </row>
    <row r="130" spans="1:11" x14ac:dyDescent="0.2">
      <c r="A130">
        <v>3</v>
      </c>
      <c r="B130">
        <v>3</v>
      </c>
      <c r="C130">
        <v>0</v>
      </c>
      <c r="E130" t="s">
        <v>252</v>
      </c>
      <c r="F130" t="s">
        <v>253</v>
      </c>
      <c r="G130" t="s">
        <v>146</v>
      </c>
      <c r="H130">
        <v>3.7514400000000001</v>
      </c>
      <c r="I130">
        <v>5858.53</v>
      </c>
      <c r="J130">
        <v>21977.919999999998</v>
      </c>
    </row>
    <row r="131" spans="1:11" x14ac:dyDescent="0.2">
      <c r="A131">
        <v>2</v>
      </c>
      <c r="B131">
        <v>3</v>
      </c>
      <c r="C131">
        <v>0</v>
      </c>
      <c r="E131" t="s">
        <v>254</v>
      </c>
      <c r="F131" t="s">
        <v>255</v>
      </c>
      <c r="J131">
        <v>21217.75</v>
      </c>
      <c r="K131">
        <v>1.4353452515516738E-3</v>
      </c>
    </row>
    <row r="132" spans="1:11" x14ac:dyDescent="0.2">
      <c r="A132">
        <v>3</v>
      </c>
      <c r="B132">
        <v>3</v>
      </c>
      <c r="C132">
        <v>0</v>
      </c>
      <c r="E132" t="s">
        <v>256</v>
      </c>
      <c r="F132" t="s">
        <v>257</v>
      </c>
      <c r="G132" t="s">
        <v>187</v>
      </c>
      <c r="H132">
        <v>126.47999999999999</v>
      </c>
      <c r="I132">
        <v>155.63</v>
      </c>
      <c r="J132">
        <v>19684.080000000002</v>
      </c>
    </row>
    <row r="133" spans="1:11" x14ac:dyDescent="0.2">
      <c r="A133">
        <v>3</v>
      </c>
      <c r="B133">
        <v>3</v>
      </c>
      <c r="C133">
        <v>0</v>
      </c>
      <c r="E133" t="s">
        <v>258</v>
      </c>
      <c r="F133" t="s">
        <v>259</v>
      </c>
      <c r="G133" t="s">
        <v>159</v>
      </c>
      <c r="H133">
        <v>1.0348800000000002E-2</v>
      </c>
      <c r="I133">
        <v>148198.01999999999</v>
      </c>
      <c r="J133">
        <v>1533.67</v>
      </c>
    </row>
    <row r="134" spans="1:11" x14ac:dyDescent="0.2">
      <c r="A134">
        <v>2</v>
      </c>
      <c r="B134">
        <v>3</v>
      </c>
      <c r="C134">
        <v>0</v>
      </c>
      <c r="E134" t="s">
        <v>260</v>
      </c>
      <c r="F134" t="s">
        <v>261</v>
      </c>
      <c r="J134">
        <v>19447.5</v>
      </c>
      <c r="K134">
        <v>1.3155908039048049E-3</v>
      </c>
    </row>
    <row r="135" spans="1:11" x14ac:dyDescent="0.2">
      <c r="A135">
        <v>3</v>
      </c>
      <c r="B135">
        <v>3</v>
      </c>
      <c r="C135">
        <v>0</v>
      </c>
      <c r="E135" t="s">
        <v>262</v>
      </c>
      <c r="F135" t="s">
        <v>263</v>
      </c>
      <c r="G135" t="s">
        <v>159</v>
      </c>
      <c r="H135">
        <v>0.17563950000000003</v>
      </c>
      <c r="I135">
        <v>110723.93</v>
      </c>
      <c r="J135">
        <v>19447.5</v>
      </c>
    </row>
    <row r="136" spans="1:11" x14ac:dyDescent="0.2">
      <c r="A136">
        <v>2</v>
      </c>
      <c r="B136">
        <v>3</v>
      </c>
      <c r="C136">
        <v>0</v>
      </c>
      <c r="E136" t="s">
        <v>264</v>
      </c>
      <c r="F136" t="s">
        <v>265</v>
      </c>
      <c r="J136">
        <v>18404.650000000001</v>
      </c>
      <c r="K136">
        <v>1.2450437479926248E-3</v>
      </c>
    </row>
    <row r="137" spans="1:11" x14ac:dyDescent="0.2">
      <c r="A137">
        <v>3</v>
      </c>
      <c r="B137">
        <v>3</v>
      </c>
      <c r="C137">
        <v>0</v>
      </c>
      <c r="E137" t="s">
        <v>266</v>
      </c>
      <c r="F137" t="s">
        <v>267</v>
      </c>
      <c r="G137" t="s">
        <v>159</v>
      </c>
      <c r="H137">
        <v>0.20878559999999996</v>
      </c>
      <c r="I137">
        <v>88150.96</v>
      </c>
      <c r="J137">
        <v>18404.650000000001</v>
      </c>
    </row>
    <row r="138" spans="1:11" x14ac:dyDescent="0.2">
      <c r="A138">
        <v>2</v>
      </c>
      <c r="B138">
        <v>3</v>
      </c>
      <c r="C138">
        <v>0</v>
      </c>
      <c r="E138" t="s">
        <v>268</v>
      </c>
      <c r="F138" t="s">
        <v>269</v>
      </c>
      <c r="J138">
        <v>10080.709999999999</v>
      </c>
      <c r="K138">
        <v>6.8194314810804499E-4</v>
      </c>
    </row>
    <row r="139" spans="1:11" x14ac:dyDescent="0.2">
      <c r="A139">
        <v>3</v>
      </c>
      <c r="B139">
        <v>3</v>
      </c>
      <c r="C139">
        <v>0</v>
      </c>
      <c r="E139" t="s">
        <v>270</v>
      </c>
      <c r="F139" t="s">
        <v>271</v>
      </c>
      <c r="G139" t="s">
        <v>182</v>
      </c>
      <c r="H139">
        <v>785.71379999999999</v>
      </c>
      <c r="I139">
        <v>12.83</v>
      </c>
      <c r="J139">
        <v>10080.709999999999</v>
      </c>
    </row>
    <row r="140" spans="1:11" x14ac:dyDescent="0.2">
      <c r="A140">
        <v>2</v>
      </c>
      <c r="B140">
        <v>3</v>
      </c>
      <c r="C140">
        <v>0</v>
      </c>
      <c r="E140" t="s">
        <v>272</v>
      </c>
      <c r="F140" t="s">
        <v>273</v>
      </c>
      <c r="J140">
        <v>9636.7999999999993</v>
      </c>
      <c r="K140">
        <v>6.5191338007815011E-4</v>
      </c>
    </row>
    <row r="141" spans="1:11" x14ac:dyDescent="0.2">
      <c r="A141">
        <v>3</v>
      </c>
      <c r="B141">
        <v>3</v>
      </c>
      <c r="C141">
        <v>0</v>
      </c>
      <c r="E141" t="s">
        <v>274</v>
      </c>
      <c r="F141" t="s">
        <v>275</v>
      </c>
      <c r="G141" t="s">
        <v>159</v>
      </c>
      <c r="H141">
        <v>0.15992510000000001</v>
      </c>
      <c r="I141">
        <v>60258.2</v>
      </c>
      <c r="J141">
        <v>9636.7999999999993</v>
      </c>
    </row>
    <row r="142" spans="1:11" x14ac:dyDescent="0.2">
      <c r="A142">
        <v>2</v>
      </c>
      <c r="B142">
        <v>3</v>
      </c>
      <c r="C142">
        <v>0</v>
      </c>
      <c r="E142" t="s">
        <v>276</v>
      </c>
      <c r="F142" t="s">
        <v>277</v>
      </c>
      <c r="J142">
        <v>9629.2099999999991</v>
      </c>
      <c r="K142">
        <v>6.5139992929004681E-4</v>
      </c>
    </row>
    <row r="143" spans="1:11" x14ac:dyDescent="0.2">
      <c r="A143">
        <v>3</v>
      </c>
      <c r="B143">
        <v>3</v>
      </c>
      <c r="C143">
        <v>0</v>
      </c>
      <c r="E143" t="s">
        <v>278</v>
      </c>
      <c r="F143" t="s">
        <v>279</v>
      </c>
      <c r="G143" t="s">
        <v>146</v>
      </c>
      <c r="H143">
        <v>2.601</v>
      </c>
      <c r="I143">
        <v>3702.12</v>
      </c>
      <c r="J143">
        <v>9629.2099999999991</v>
      </c>
    </row>
    <row r="144" spans="1:11" x14ac:dyDescent="0.2">
      <c r="A144">
        <v>2</v>
      </c>
      <c r="B144">
        <v>3</v>
      </c>
      <c r="C144">
        <v>0</v>
      </c>
      <c r="E144" t="s">
        <v>280</v>
      </c>
      <c r="F144" t="s">
        <v>281</v>
      </c>
      <c r="J144">
        <v>7309.59</v>
      </c>
      <c r="K144">
        <v>4.9448152123998061E-4</v>
      </c>
    </row>
    <row r="145" spans="1:11" x14ac:dyDescent="0.2">
      <c r="A145">
        <v>3</v>
      </c>
      <c r="B145">
        <v>3</v>
      </c>
      <c r="C145">
        <v>0</v>
      </c>
      <c r="E145" t="s">
        <v>282</v>
      </c>
      <c r="F145" t="s">
        <v>283</v>
      </c>
      <c r="G145" t="s">
        <v>146</v>
      </c>
      <c r="H145">
        <v>0.41388599999999998</v>
      </c>
      <c r="I145">
        <v>12821.920800000002</v>
      </c>
      <c r="J145">
        <v>5306.81</v>
      </c>
    </row>
    <row r="146" spans="1:11" x14ac:dyDescent="0.2">
      <c r="A146">
        <v>3</v>
      </c>
      <c r="B146">
        <v>3</v>
      </c>
      <c r="C146">
        <v>0</v>
      </c>
      <c r="E146" t="s">
        <v>284</v>
      </c>
      <c r="F146" t="s">
        <v>285</v>
      </c>
      <c r="G146" t="s">
        <v>146</v>
      </c>
      <c r="H146">
        <v>0.12141</v>
      </c>
      <c r="I146">
        <v>16496.03</v>
      </c>
      <c r="J146">
        <v>2002.78</v>
      </c>
    </row>
    <row r="147" spans="1:11" x14ac:dyDescent="0.2">
      <c r="A147">
        <v>2</v>
      </c>
      <c r="B147">
        <v>3</v>
      </c>
      <c r="C147">
        <v>0</v>
      </c>
      <c r="E147" t="s">
        <v>286</v>
      </c>
      <c r="F147" t="s">
        <v>287</v>
      </c>
      <c r="J147">
        <v>2925.72</v>
      </c>
      <c r="K147">
        <v>1.9792005794062813E-4</v>
      </c>
    </row>
    <row r="148" spans="1:11" x14ac:dyDescent="0.2">
      <c r="A148">
        <v>3</v>
      </c>
      <c r="B148">
        <v>3</v>
      </c>
      <c r="C148">
        <v>0</v>
      </c>
      <c r="E148" t="s">
        <v>288</v>
      </c>
      <c r="F148" t="s">
        <v>287</v>
      </c>
      <c r="G148" t="s">
        <v>146</v>
      </c>
      <c r="H148">
        <v>81.930103360000004</v>
      </c>
      <c r="I148">
        <v>35.71</v>
      </c>
      <c r="J148">
        <v>2925.72</v>
      </c>
    </row>
    <row r="149" spans="1:11" x14ac:dyDescent="0.2">
      <c r="A149">
        <v>2</v>
      </c>
      <c r="B149">
        <v>3</v>
      </c>
      <c r="C149">
        <v>0</v>
      </c>
      <c r="E149" t="s">
        <v>289</v>
      </c>
      <c r="F149" t="s">
        <v>290</v>
      </c>
      <c r="J149">
        <v>2520.54</v>
      </c>
      <c r="K149">
        <v>1.7051030954488838E-4</v>
      </c>
    </row>
    <row r="150" spans="1:11" x14ac:dyDescent="0.2">
      <c r="A150">
        <v>3</v>
      </c>
      <c r="B150">
        <v>3</v>
      </c>
      <c r="C150">
        <v>0</v>
      </c>
      <c r="E150" t="s">
        <v>291</v>
      </c>
      <c r="F150" t="s">
        <v>292</v>
      </c>
      <c r="G150" t="s">
        <v>159</v>
      </c>
      <c r="H150">
        <v>2.7824000000000002E-2</v>
      </c>
      <c r="I150">
        <v>90588.847999999998</v>
      </c>
      <c r="J150">
        <v>2520.54</v>
      </c>
    </row>
    <row r="151" spans="1:11" x14ac:dyDescent="0.2">
      <c r="A151">
        <v>2</v>
      </c>
      <c r="B151">
        <v>3</v>
      </c>
      <c r="C151">
        <v>0</v>
      </c>
      <c r="E151" t="s">
        <v>293</v>
      </c>
      <c r="F151" t="s">
        <v>294</v>
      </c>
      <c r="J151">
        <v>2285.27</v>
      </c>
      <c r="K151">
        <v>1.5459468808019198E-4</v>
      </c>
    </row>
    <row r="152" spans="1:11" x14ac:dyDescent="0.2">
      <c r="A152">
        <v>3</v>
      </c>
      <c r="B152">
        <v>3</v>
      </c>
      <c r="C152">
        <v>0</v>
      </c>
      <c r="E152" t="s">
        <v>295</v>
      </c>
      <c r="F152" t="s">
        <v>296</v>
      </c>
      <c r="G152" t="s">
        <v>187</v>
      </c>
      <c r="H152">
        <v>21.540884999999999</v>
      </c>
      <c r="I152">
        <v>106.09</v>
      </c>
      <c r="J152">
        <v>2285.27</v>
      </c>
    </row>
    <row r="153" spans="1:11" x14ac:dyDescent="0.2">
      <c r="A153">
        <v>2</v>
      </c>
      <c r="B153">
        <v>3</v>
      </c>
      <c r="C153">
        <v>0</v>
      </c>
      <c r="E153" t="s">
        <v>297</v>
      </c>
      <c r="F153" t="s">
        <v>298</v>
      </c>
      <c r="J153">
        <v>1104.0899999999999</v>
      </c>
      <c r="K153">
        <v>7.4689839346098785E-5</v>
      </c>
    </row>
    <row r="154" spans="1:11" x14ac:dyDescent="0.2">
      <c r="A154">
        <v>3</v>
      </c>
      <c r="B154">
        <v>3</v>
      </c>
      <c r="C154">
        <v>0</v>
      </c>
      <c r="E154" t="s">
        <v>299</v>
      </c>
      <c r="F154" t="s">
        <v>300</v>
      </c>
      <c r="G154" t="s">
        <v>159</v>
      </c>
      <c r="H154">
        <v>0.20930411999999998</v>
      </c>
      <c r="I154">
        <v>5275.05</v>
      </c>
      <c r="J154">
        <v>1104.0899999999999</v>
      </c>
    </row>
    <row r="155" spans="1:11" x14ac:dyDescent="0.2">
      <c r="A155">
        <v>2</v>
      </c>
      <c r="B155">
        <v>3</v>
      </c>
      <c r="C155">
        <v>0</v>
      </c>
      <c r="E155" t="s">
        <v>301</v>
      </c>
      <c r="F155" t="s">
        <v>302</v>
      </c>
      <c r="J155">
        <v>609.87</v>
      </c>
      <c r="K155">
        <v>4.1256684076484043E-5</v>
      </c>
    </row>
    <row r="156" spans="1:11" x14ac:dyDescent="0.2">
      <c r="A156">
        <v>3</v>
      </c>
      <c r="B156">
        <v>3</v>
      </c>
      <c r="C156">
        <v>0</v>
      </c>
      <c r="E156" t="s">
        <v>303</v>
      </c>
      <c r="F156" t="s">
        <v>304</v>
      </c>
      <c r="G156" t="s">
        <v>216</v>
      </c>
      <c r="H156">
        <v>0.34799999999999998</v>
      </c>
      <c r="I156">
        <v>1752.5011</v>
      </c>
      <c r="J156">
        <v>609.87</v>
      </c>
    </row>
    <row r="157" spans="1:11" x14ac:dyDescent="0.2">
      <c r="A157">
        <v>2</v>
      </c>
      <c r="B157">
        <v>3</v>
      </c>
      <c r="C157">
        <v>0</v>
      </c>
      <c r="E157" t="s">
        <v>305</v>
      </c>
      <c r="F157" t="s">
        <v>306</v>
      </c>
      <c r="J157">
        <v>576.17999999999995</v>
      </c>
      <c r="K157">
        <v>3.8977612001227429E-5</v>
      </c>
    </row>
    <row r="158" spans="1:11" x14ac:dyDescent="0.2">
      <c r="A158">
        <v>3</v>
      </c>
      <c r="B158">
        <v>3</v>
      </c>
      <c r="C158">
        <v>0</v>
      </c>
      <c r="E158" t="s">
        <v>307</v>
      </c>
      <c r="F158" t="s">
        <v>306</v>
      </c>
      <c r="G158" t="s">
        <v>308</v>
      </c>
      <c r="H158">
        <v>97.824230999999997</v>
      </c>
      <c r="I158">
        <v>5.89</v>
      </c>
      <c r="J158">
        <v>576.17999999999995</v>
      </c>
    </row>
    <row r="159" spans="1:11" x14ac:dyDescent="0.2">
      <c r="A159">
        <v>2</v>
      </c>
      <c r="B159">
        <v>3</v>
      </c>
      <c r="C159">
        <v>0</v>
      </c>
      <c r="E159" t="s">
        <v>309</v>
      </c>
      <c r="F159" t="s">
        <v>310</v>
      </c>
      <c r="J159">
        <v>516.66999999999996</v>
      </c>
      <c r="K159">
        <v>3.4951860169867359E-5</v>
      </c>
    </row>
    <row r="160" spans="1:11" x14ac:dyDescent="0.2">
      <c r="A160">
        <v>3</v>
      </c>
      <c r="B160">
        <v>3</v>
      </c>
      <c r="C160">
        <v>0</v>
      </c>
      <c r="E160" t="s">
        <v>311</v>
      </c>
      <c r="F160" t="s">
        <v>312</v>
      </c>
      <c r="G160" t="s">
        <v>146</v>
      </c>
      <c r="H160">
        <v>8.0203200000000002E-2</v>
      </c>
      <c r="I160">
        <v>6442.06</v>
      </c>
      <c r="J160">
        <v>516.66999999999996</v>
      </c>
    </row>
    <row r="161" spans="1:11" x14ac:dyDescent="0.2">
      <c r="A161">
        <v>2</v>
      </c>
      <c r="B161">
        <v>3</v>
      </c>
      <c r="C161">
        <v>0</v>
      </c>
      <c r="E161" t="s">
        <v>313</v>
      </c>
      <c r="F161" t="s">
        <v>314</v>
      </c>
      <c r="J161">
        <v>486.04</v>
      </c>
      <c r="K161">
        <v>3.2879791969656327E-5</v>
      </c>
    </row>
    <row r="162" spans="1:11" x14ac:dyDescent="0.2">
      <c r="A162">
        <v>3</v>
      </c>
      <c r="B162">
        <v>3</v>
      </c>
      <c r="C162">
        <v>0</v>
      </c>
      <c r="E162" t="s">
        <v>315</v>
      </c>
      <c r="F162" t="s">
        <v>316</v>
      </c>
      <c r="G162" t="s">
        <v>159</v>
      </c>
      <c r="H162">
        <v>8.0945999999999987E-3</v>
      </c>
      <c r="I162">
        <v>60045.35</v>
      </c>
      <c r="J162">
        <v>486.04</v>
      </c>
    </row>
    <row r="163" spans="1:11" x14ac:dyDescent="0.2">
      <c r="A163">
        <v>2</v>
      </c>
      <c r="B163">
        <v>3</v>
      </c>
      <c r="C163">
        <v>0</v>
      </c>
      <c r="E163" t="s">
        <v>317</v>
      </c>
      <c r="F163" t="s">
        <v>318</v>
      </c>
      <c r="J163">
        <v>385.88</v>
      </c>
      <c r="K163">
        <v>2.6104135719798748E-5</v>
      </c>
    </row>
    <row r="164" spans="1:11" x14ac:dyDescent="0.2">
      <c r="A164">
        <v>3</v>
      </c>
      <c r="B164">
        <v>3</v>
      </c>
      <c r="C164">
        <v>0</v>
      </c>
      <c r="E164" t="s">
        <v>319</v>
      </c>
      <c r="F164" t="s">
        <v>320</v>
      </c>
      <c r="G164" t="s">
        <v>146</v>
      </c>
      <c r="H164">
        <v>3.3660000000000001</v>
      </c>
      <c r="I164">
        <v>114.64</v>
      </c>
      <c r="J164">
        <v>385.88</v>
      </c>
    </row>
    <row r="165" spans="1:11" x14ac:dyDescent="0.2">
      <c r="A165">
        <v>2</v>
      </c>
      <c r="B165">
        <v>3</v>
      </c>
      <c r="C165">
        <v>0</v>
      </c>
      <c r="E165" t="s">
        <v>321</v>
      </c>
      <c r="F165" t="s">
        <v>322</v>
      </c>
      <c r="J165">
        <v>207.55</v>
      </c>
      <c r="K165">
        <v>1.4040409890754199E-5</v>
      </c>
    </row>
    <row r="166" spans="1:11" x14ac:dyDescent="0.2">
      <c r="A166">
        <v>3</v>
      </c>
      <c r="B166">
        <v>3</v>
      </c>
      <c r="C166">
        <v>0</v>
      </c>
      <c r="E166" t="s">
        <v>323</v>
      </c>
      <c r="F166" t="s">
        <v>324</v>
      </c>
      <c r="G166" t="s">
        <v>159</v>
      </c>
      <c r="H166">
        <v>4.0472999999999993E-3</v>
      </c>
      <c r="I166">
        <v>51280.15</v>
      </c>
      <c r="J166">
        <v>207.55</v>
      </c>
    </row>
    <row r="167" spans="1:11" x14ac:dyDescent="0.2">
      <c r="A167">
        <v>2</v>
      </c>
      <c r="B167">
        <v>3</v>
      </c>
      <c r="C167">
        <v>0</v>
      </c>
      <c r="E167" t="s">
        <v>325</v>
      </c>
      <c r="F167" t="s">
        <v>326</v>
      </c>
      <c r="J167">
        <v>196.76</v>
      </c>
      <c r="K167">
        <v>1.3310484462080442E-5</v>
      </c>
    </row>
    <row r="168" spans="1:11" x14ac:dyDescent="0.2">
      <c r="A168">
        <v>3</v>
      </c>
      <c r="B168">
        <v>3</v>
      </c>
      <c r="C168">
        <v>0</v>
      </c>
      <c r="E168" t="s">
        <v>327</v>
      </c>
      <c r="F168" t="s">
        <v>328</v>
      </c>
      <c r="G168" t="s">
        <v>146</v>
      </c>
      <c r="H168">
        <v>0.57799999999999996</v>
      </c>
      <c r="I168">
        <v>340.41</v>
      </c>
      <c r="J168">
        <v>196.76</v>
      </c>
    </row>
    <row r="169" spans="1:11" x14ac:dyDescent="0.2">
      <c r="A169">
        <v>2</v>
      </c>
      <c r="B169">
        <v>3</v>
      </c>
      <c r="C169">
        <v>0</v>
      </c>
      <c r="E169" t="s">
        <v>329</v>
      </c>
      <c r="F169" t="s">
        <v>330</v>
      </c>
      <c r="J169">
        <v>147.91999999999999</v>
      </c>
      <c r="K169">
        <v>1.0006540260372733E-5</v>
      </c>
    </row>
    <row r="170" spans="1:11" x14ac:dyDescent="0.2">
      <c r="A170">
        <v>3</v>
      </c>
      <c r="B170">
        <v>3</v>
      </c>
      <c r="C170">
        <v>0</v>
      </c>
      <c r="E170" t="s">
        <v>331</v>
      </c>
      <c r="F170" t="s">
        <v>332</v>
      </c>
      <c r="G170" t="s">
        <v>333</v>
      </c>
      <c r="H170">
        <v>0.4</v>
      </c>
      <c r="I170">
        <v>369.8</v>
      </c>
      <c r="J170">
        <v>147.91999999999999</v>
      </c>
    </row>
    <row r="171" spans="1:11" x14ac:dyDescent="0.2">
      <c r="A171">
        <v>2</v>
      </c>
      <c r="B171">
        <v>3</v>
      </c>
      <c r="C171">
        <v>0</v>
      </c>
      <c r="E171" t="s">
        <v>334</v>
      </c>
      <c r="F171" t="s">
        <v>335</v>
      </c>
      <c r="J171">
        <v>86.91</v>
      </c>
      <c r="K171">
        <v>5.8793159412452295E-6</v>
      </c>
    </row>
    <row r="172" spans="1:11" x14ac:dyDescent="0.2">
      <c r="A172">
        <v>3</v>
      </c>
      <c r="B172">
        <v>3</v>
      </c>
      <c r="C172">
        <v>0</v>
      </c>
      <c r="E172" t="s">
        <v>336</v>
      </c>
      <c r="F172" t="s">
        <v>337</v>
      </c>
      <c r="G172" t="s">
        <v>187</v>
      </c>
      <c r="H172">
        <v>1.0880000000000001</v>
      </c>
      <c r="I172">
        <v>79.88</v>
      </c>
      <c r="J172">
        <v>86.91</v>
      </c>
    </row>
    <row r="173" spans="1:11" x14ac:dyDescent="0.2">
      <c r="A173">
        <v>2</v>
      </c>
      <c r="B173">
        <v>3</v>
      </c>
      <c r="C173">
        <v>0</v>
      </c>
      <c r="E173" t="s">
        <v>338</v>
      </c>
      <c r="F173" t="s">
        <v>339</v>
      </c>
      <c r="J173">
        <v>76.31</v>
      </c>
      <c r="K173">
        <v>5.1622436943553496E-6</v>
      </c>
    </row>
    <row r="174" spans="1:11" x14ac:dyDescent="0.2">
      <c r="A174">
        <v>3</v>
      </c>
      <c r="B174">
        <v>3</v>
      </c>
      <c r="C174">
        <v>0</v>
      </c>
      <c r="E174" t="s">
        <v>340</v>
      </c>
      <c r="F174" t="s">
        <v>341</v>
      </c>
      <c r="G174" t="s">
        <v>187</v>
      </c>
      <c r="H174">
        <v>1.2591599999999998</v>
      </c>
      <c r="I174">
        <v>60.6</v>
      </c>
      <c r="J174">
        <v>76.31</v>
      </c>
    </row>
    <row r="175" spans="1:11" x14ac:dyDescent="0.2">
      <c r="A175">
        <v>2</v>
      </c>
      <c r="B175">
        <v>3</v>
      </c>
      <c r="C175">
        <v>0</v>
      </c>
      <c r="E175" t="s">
        <v>342</v>
      </c>
      <c r="F175" t="s">
        <v>343</v>
      </c>
      <c r="J175">
        <v>51.19</v>
      </c>
      <c r="K175">
        <v>3.4629177658766917E-6</v>
      </c>
    </row>
    <row r="176" spans="1:11" x14ac:dyDescent="0.2">
      <c r="A176">
        <v>3</v>
      </c>
      <c r="B176">
        <v>3</v>
      </c>
      <c r="C176">
        <v>0</v>
      </c>
      <c r="E176" t="s">
        <v>344</v>
      </c>
      <c r="F176" t="s">
        <v>345</v>
      </c>
      <c r="G176" t="s">
        <v>159</v>
      </c>
      <c r="H176">
        <v>6.7455E-4</v>
      </c>
      <c r="I176">
        <v>75885.63</v>
      </c>
      <c r="J176">
        <v>51.19</v>
      </c>
    </row>
    <row r="177" spans="1:11" x14ac:dyDescent="0.2">
      <c r="A177">
        <v>2</v>
      </c>
      <c r="B177">
        <v>3</v>
      </c>
      <c r="C177">
        <v>0</v>
      </c>
      <c r="E177" t="s">
        <v>346</v>
      </c>
      <c r="F177" t="s">
        <v>347</v>
      </c>
      <c r="J177">
        <v>9.76</v>
      </c>
      <c r="K177">
        <v>6.6024765374011548E-7</v>
      </c>
    </row>
    <row r="178" spans="1:11" x14ac:dyDescent="0.2">
      <c r="A178">
        <v>3</v>
      </c>
      <c r="B178">
        <v>3</v>
      </c>
      <c r="C178">
        <v>0</v>
      </c>
      <c r="E178" t="s">
        <v>348</v>
      </c>
      <c r="F178" t="s">
        <v>349</v>
      </c>
      <c r="G178" t="s">
        <v>187</v>
      </c>
      <c r="H178">
        <v>0.17390000000000003</v>
      </c>
      <c r="I178">
        <v>56.11</v>
      </c>
      <c r="J178">
        <v>9.76</v>
      </c>
    </row>
    <row r="180" spans="1:11" x14ac:dyDescent="0.2">
      <c r="A180">
        <v>51</v>
      </c>
    </row>
    <row r="181" spans="1:11" x14ac:dyDescent="0.2">
      <c r="A181">
        <v>4</v>
      </c>
      <c r="B181">
        <v>0</v>
      </c>
      <c r="C181">
        <v>201</v>
      </c>
      <c r="D181">
        <v>18333798.080000002</v>
      </c>
      <c r="E181" t="s">
        <v>3</v>
      </c>
      <c r="F181" t="s">
        <v>3</v>
      </c>
    </row>
    <row r="182" spans="1:11" x14ac:dyDescent="0.2">
      <c r="A182">
        <v>4</v>
      </c>
      <c r="B182">
        <v>0</v>
      </c>
      <c r="C182">
        <v>202</v>
      </c>
      <c r="D182">
        <v>14782331.970000001</v>
      </c>
      <c r="E182" t="s">
        <v>3</v>
      </c>
      <c r="F182" t="s">
        <v>3</v>
      </c>
    </row>
    <row r="183" spans="1:11" x14ac:dyDescent="0.2">
      <c r="A183">
        <v>4</v>
      </c>
      <c r="B183">
        <v>0</v>
      </c>
      <c r="C183">
        <v>222</v>
      </c>
      <c r="D183">
        <v>5556037.9500000002</v>
      </c>
      <c r="E183" t="s">
        <v>3</v>
      </c>
      <c r="F183" t="s">
        <v>3</v>
      </c>
    </row>
    <row r="184" spans="1:11" x14ac:dyDescent="0.2">
      <c r="A184">
        <v>4</v>
      </c>
      <c r="B184">
        <v>0</v>
      </c>
      <c r="C184">
        <v>225</v>
      </c>
      <c r="D184">
        <v>14782331.970000001</v>
      </c>
      <c r="E184" t="s">
        <v>3</v>
      </c>
      <c r="F184" t="s">
        <v>3</v>
      </c>
    </row>
    <row r="185" spans="1:11" x14ac:dyDescent="0.2">
      <c r="A185">
        <v>4</v>
      </c>
      <c r="B185">
        <v>0</v>
      </c>
      <c r="C185">
        <v>226</v>
      </c>
      <c r="D185">
        <v>14782331.970000001</v>
      </c>
      <c r="E185" t="s">
        <v>3</v>
      </c>
      <c r="F185" t="s">
        <v>3</v>
      </c>
    </row>
    <row r="186" spans="1:11" x14ac:dyDescent="0.2">
      <c r="A186">
        <v>4</v>
      </c>
      <c r="B186">
        <v>0</v>
      </c>
      <c r="C186">
        <v>227</v>
      </c>
      <c r="D186">
        <v>0</v>
      </c>
      <c r="E186" t="s">
        <v>3</v>
      </c>
      <c r="F186" t="s">
        <v>3</v>
      </c>
    </row>
    <row r="187" spans="1:11" x14ac:dyDescent="0.2">
      <c r="A187">
        <v>4</v>
      </c>
      <c r="B187">
        <v>0</v>
      </c>
      <c r="C187">
        <v>228</v>
      </c>
      <c r="D187">
        <v>14782331.970000001</v>
      </c>
      <c r="E187" t="s">
        <v>3</v>
      </c>
      <c r="F187" t="s">
        <v>3</v>
      </c>
    </row>
    <row r="188" spans="1:11" x14ac:dyDescent="0.2">
      <c r="A188">
        <v>4</v>
      </c>
      <c r="B188">
        <v>0</v>
      </c>
      <c r="C188">
        <v>216</v>
      </c>
      <c r="D188">
        <v>0</v>
      </c>
      <c r="E188" t="s">
        <v>3</v>
      </c>
      <c r="F188" t="s">
        <v>3</v>
      </c>
    </row>
    <row r="189" spans="1:11" x14ac:dyDescent="0.2">
      <c r="A189">
        <v>4</v>
      </c>
      <c r="B189">
        <v>0</v>
      </c>
      <c r="C189">
        <v>223</v>
      </c>
      <c r="D189">
        <v>0</v>
      </c>
      <c r="E189" t="s">
        <v>3</v>
      </c>
      <c r="F189" t="s">
        <v>3</v>
      </c>
    </row>
    <row r="190" spans="1:11" x14ac:dyDescent="0.2">
      <c r="A190">
        <v>4</v>
      </c>
      <c r="B190">
        <v>0</v>
      </c>
      <c r="C190">
        <v>229</v>
      </c>
      <c r="D190">
        <v>0</v>
      </c>
      <c r="E190" t="s">
        <v>3</v>
      </c>
      <c r="F190" t="s">
        <v>3</v>
      </c>
    </row>
    <row r="191" spans="1:11" x14ac:dyDescent="0.2">
      <c r="A191">
        <v>4</v>
      </c>
      <c r="B191">
        <v>0</v>
      </c>
      <c r="C191">
        <v>203</v>
      </c>
      <c r="D191">
        <v>609602.81999999972</v>
      </c>
      <c r="E191" t="s">
        <v>3</v>
      </c>
      <c r="F191" t="s">
        <v>3</v>
      </c>
    </row>
    <row r="192" spans="1:11" x14ac:dyDescent="0.2">
      <c r="A192">
        <v>4</v>
      </c>
      <c r="B192">
        <v>0</v>
      </c>
      <c r="C192">
        <v>231</v>
      </c>
      <c r="D192">
        <v>0</v>
      </c>
      <c r="E192" t="s">
        <v>3</v>
      </c>
      <c r="F192" t="s">
        <v>3</v>
      </c>
    </row>
    <row r="193" spans="1:6" x14ac:dyDescent="0.2">
      <c r="A193">
        <v>4</v>
      </c>
      <c r="B193">
        <v>0</v>
      </c>
      <c r="C193">
        <v>204</v>
      </c>
      <c r="D193">
        <v>316726.40999999997</v>
      </c>
      <c r="E193" t="s">
        <v>3</v>
      </c>
      <c r="F193" t="s">
        <v>3</v>
      </c>
    </row>
    <row r="194" spans="1:6" x14ac:dyDescent="0.2">
      <c r="A194">
        <v>4</v>
      </c>
      <c r="B194">
        <v>0</v>
      </c>
      <c r="C194">
        <v>205</v>
      </c>
      <c r="D194">
        <v>2267582.6100000003</v>
      </c>
      <c r="E194" t="s">
        <v>3</v>
      </c>
      <c r="F194" t="s">
        <v>3</v>
      </c>
    </row>
    <row r="195" spans="1:6" x14ac:dyDescent="0.2">
      <c r="A195">
        <v>4</v>
      </c>
      <c r="B195">
        <v>0</v>
      </c>
      <c r="C195">
        <v>232</v>
      </c>
      <c r="D195">
        <v>0</v>
      </c>
      <c r="E195" t="s">
        <v>3</v>
      </c>
      <c r="F195" t="s">
        <v>3</v>
      </c>
    </row>
    <row r="196" spans="1:6" x14ac:dyDescent="0.2">
      <c r="A196">
        <v>4</v>
      </c>
      <c r="B196">
        <v>0</v>
      </c>
      <c r="C196">
        <v>214</v>
      </c>
      <c r="D196">
        <v>22484087.969999999</v>
      </c>
      <c r="E196" t="s">
        <v>3</v>
      </c>
      <c r="F196" t="s">
        <v>3</v>
      </c>
    </row>
    <row r="197" spans="1:6" x14ac:dyDescent="0.2">
      <c r="A197">
        <v>4</v>
      </c>
      <c r="B197">
        <v>0</v>
      </c>
      <c r="C197">
        <v>215</v>
      </c>
      <c r="D197">
        <v>0</v>
      </c>
      <c r="E197" t="s">
        <v>3</v>
      </c>
      <c r="F197" t="s">
        <v>3</v>
      </c>
    </row>
    <row r="198" spans="1:6" x14ac:dyDescent="0.2">
      <c r="A198">
        <v>4</v>
      </c>
      <c r="B198">
        <v>0</v>
      </c>
      <c r="C198">
        <v>217</v>
      </c>
      <c r="D198">
        <v>0</v>
      </c>
      <c r="E198" t="s">
        <v>3</v>
      </c>
      <c r="F198" t="s">
        <v>3</v>
      </c>
    </row>
    <row r="199" spans="1:6" x14ac:dyDescent="0.2">
      <c r="A199">
        <v>4</v>
      </c>
      <c r="B199">
        <v>0</v>
      </c>
      <c r="C199">
        <v>230</v>
      </c>
      <c r="D199">
        <v>0</v>
      </c>
      <c r="E199" t="s">
        <v>3</v>
      </c>
      <c r="F199" t="s">
        <v>3</v>
      </c>
    </row>
    <row r="200" spans="1:6" x14ac:dyDescent="0.2">
      <c r="A200">
        <v>4</v>
      </c>
      <c r="B200">
        <v>0</v>
      </c>
      <c r="C200">
        <v>206</v>
      </c>
      <c r="D200">
        <v>0</v>
      </c>
      <c r="E200" t="s">
        <v>3</v>
      </c>
      <c r="F200" t="s">
        <v>3</v>
      </c>
    </row>
    <row r="201" spans="1:6" x14ac:dyDescent="0.2">
      <c r="A201">
        <v>4</v>
      </c>
      <c r="B201">
        <v>0</v>
      </c>
      <c r="C201">
        <v>207</v>
      </c>
      <c r="D201">
        <v>5143.056106</v>
      </c>
      <c r="E201" t="s">
        <v>3</v>
      </c>
      <c r="F201" t="s">
        <v>3</v>
      </c>
    </row>
    <row r="202" spans="1:6" x14ac:dyDescent="0.2">
      <c r="A202">
        <v>4</v>
      </c>
      <c r="B202">
        <v>0</v>
      </c>
      <c r="C202">
        <v>208</v>
      </c>
      <c r="D202">
        <v>597.77329420000001</v>
      </c>
      <c r="E202" t="s">
        <v>3</v>
      </c>
      <c r="F202" t="s">
        <v>3</v>
      </c>
    </row>
    <row r="203" spans="1:6" x14ac:dyDescent="0.2">
      <c r="A203">
        <v>4</v>
      </c>
      <c r="B203">
        <v>0</v>
      </c>
      <c r="C203">
        <v>209</v>
      </c>
      <c r="D203">
        <v>0</v>
      </c>
      <c r="E203" t="s">
        <v>3</v>
      </c>
      <c r="F203" t="s">
        <v>3</v>
      </c>
    </row>
    <row r="204" spans="1:6" x14ac:dyDescent="0.2">
      <c r="A204">
        <v>4</v>
      </c>
      <c r="B204">
        <v>0</v>
      </c>
      <c r="C204">
        <v>233</v>
      </c>
      <c r="D204">
        <v>357554.27</v>
      </c>
      <c r="E204" t="s">
        <v>3</v>
      </c>
      <c r="F204" t="s">
        <v>3</v>
      </c>
    </row>
    <row r="205" spans="1:6" x14ac:dyDescent="0.2">
      <c r="A205">
        <v>4</v>
      </c>
      <c r="B205">
        <v>0</v>
      </c>
      <c r="C205">
        <v>210</v>
      </c>
      <c r="D205">
        <v>2641626.7200000002</v>
      </c>
      <c r="E205" t="s">
        <v>3</v>
      </c>
      <c r="F205" t="s">
        <v>3</v>
      </c>
    </row>
    <row r="206" spans="1:6" x14ac:dyDescent="0.2">
      <c r="A206">
        <v>4</v>
      </c>
      <c r="B206">
        <v>0</v>
      </c>
      <c r="C206">
        <v>211</v>
      </c>
      <c r="D206">
        <v>1508663.17</v>
      </c>
      <c r="E206" t="s">
        <v>3</v>
      </c>
      <c r="F206" t="s">
        <v>3</v>
      </c>
    </row>
    <row r="207" spans="1:6" x14ac:dyDescent="0.2">
      <c r="A207">
        <v>4</v>
      </c>
      <c r="B207">
        <v>0</v>
      </c>
      <c r="C207">
        <v>224</v>
      </c>
      <c r="D207">
        <v>22484087.969999999</v>
      </c>
      <c r="E207" t="s">
        <v>3</v>
      </c>
      <c r="F207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12</vt:i4>
      </vt:variant>
    </vt:vector>
  </HeadingPairs>
  <TitlesOfParts>
    <vt:vector size="19" baseType="lpstr">
      <vt:lpstr>РВ</vt:lpstr>
      <vt:lpstr>ОРВ</vt:lpstr>
      <vt:lpstr>Таблица1</vt:lpstr>
      <vt:lpstr>Таблица2</vt:lpstr>
      <vt:lpstr>Таблица3</vt:lpstr>
      <vt:lpstr>РМ</vt:lpstr>
      <vt:lpstr>Source</vt:lpstr>
      <vt:lpstr>ОРВ!Заголовки_для_печати</vt:lpstr>
      <vt:lpstr>РВ!Заголовки_для_печати</vt:lpstr>
      <vt:lpstr>РМ!Заголовки_для_печати</vt:lpstr>
      <vt:lpstr>Таблица1!Заголовки_для_печати</vt:lpstr>
      <vt:lpstr>Таблица2!Заголовки_для_печати</vt:lpstr>
      <vt:lpstr>Таблица3!Заголовки_для_печати</vt:lpstr>
      <vt:lpstr>ОРВ!Область_печати</vt:lpstr>
      <vt:lpstr>РВ!Область_печати</vt:lpstr>
      <vt:lpstr>РМ!Область_печати</vt:lpstr>
      <vt:lpstr>Таблица1!Область_печати</vt:lpstr>
      <vt:lpstr>Таблица2!Область_печати</vt:lpstr>
      <vt:lpstr>Таблица3!Область_печати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Сергеев Егор Николаевич</cp:lastModifiedBy>
  <dcterms:created xsi:type="dcterms:W3CDTF">2024-12-10T11:37:18Z</dcterms:created>
  <dcterms:modified xsi:type="dcterms:W3CDTF">2024-12-10T11:37:28Z</dcterms:modified>
</cp:coreProperties>
</file>