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80" windowHeight="1170"/>
  </bookViews>
  <sheets>
    <sheet name="Смета по ФЕР 421пр (12гр.)" sheetId="5" r:id="rId1"/>
    <sheet name="Source" sheetId="1" r:id="rId2"/>
    <sheet name="SourceObSm" sheetId="2" r:id="rId3"/>
    <sheet name="SmtRes" sheetId="3" r:id="rId4"/>
    <sheet name="EtalonRes" sheetId="4" r:id="rId5"/>
  </sheets>
  <definedNames>
    <definedName name="_xlnm.Print_Titles" localSheetId="0">'Смета по ФЕР 421пр (12гр.)'!$46:$46</definedName>
    <definedName name="_xlnm.Print_Area" localSheetId="0">'Смета по ФЕР 421пр (12гр.)'!$A$1:$L$755</definedName>
  </definedNames>
  <calcPr calcId="145621"/>
</workbook>
</file>

<file path=xl/calcChain.xml><?xml version="1.0" encoding="utf-8"?>
<calcChain xmlns="http://schemas.openxmlformats.org/spreadsheetml/2006/main">
  <c r="L744" i="5" l="1"/>
  <c r="CN18" i="5" l="1"/>
  <c r="CP10" i="5"/>
  <c r="H753" i="5"/>
  <c r="H750" i="5"/>
  <c r="C753" i="5"/>
  <c r="C750" i="5"/>
  <c r="J38" i="5"/>
  <c r="J37" i="5"/>
  <c r="L747" i="5"/>
  <c r="K747" i="5"/>
  <c r="J747" i="5"/>
  <c r="C747" i="5"/>
  <c r="L746" i="5"/>
  <c r="K746" i="5"/>
  <c r="J746" i="5"/>
  <c r="C746" i="5"/>
  <c r="L745" i="5"/>
  <c r="K745" i="5"/>
  <c r="J745" i="5"/>
  <c r="C745" i="5"/>
  <c r="K744" i="5"/>
  <c r="J744" i="5"/>
  <c r="C744" i="5"/>
  <c r="K739" i="5"/>
  <c r="B739" i="5"/>
  <c r="J739" i="5"/>
  <c r="L739" i="5" s="1"/>
  <c r="K738" i="5"/>
  <c r="B738" i="5"/>
  <c r="K735" i="5"/>
  <c r="B735" i="5"/>
  <c r="L734" i="5"/>
  <c r="K734" i="5"/>
  <c r="B734" i="5"/>
  <c r="J734" i="5"/>
  <c r="K733" i="5"/>
  <c r="B733" i="5"/>
  <c r="J727" i="5"/>
  <c r="J726" i="5"/>
  <c r="J725" i="5"/>
  <c r="J724" i="5"/>
  <c r="J723" i="5"/>
  <c r="J721" i="5"/>
  <c r="J720" i="5"/>
  <c r="AD714" i="5"/>
  <c r="Z714" i="5"/>
  <c r="U714" i="5"/>
  <c r="AO714" i="5"/>
  <c r="AZ714" i="5"/>
  <c r="AP714" i="5"/>
  <c r="AB714" i="5"/>
  <c r="X714" i="5"/>
  <c r="R714" i="5"/>
  <c r="BA714" i="5"/>
  <c r="AQ714" i="5"/>
  <c r="Q714" i="5"/>
  <c r="AN714" i="5"/>
  <c r="L713" i="5"/>
  <c r="K714" i="5" s="1"/>
  <c r="J713" i="5"/>
  <c r="AY714" i="5" s="1"/>
  <c r="K713" i="5"/>
  <c r="H713" i="5"/>
  <c r="E713" i="5"/>
  <c r="BC713" i="5"/>
  <c r="AT713" i="5"/>
  <c r="AS713" i="5"/>
  <c r="AJ713" i="5"/>
  <c r="BD713" i="5" s="1"/>
  <c r="AH713" i="5"/>
  <c r="AI713" i="5"/>
  <c r="AG713" i="5"/>
  <c r="G713" i="5"/>
  <c r="D713" i="5"/>
  <c r="B713" i="5"/>
  <c r="AD712" i="5"/>
  <c r="Z712" i="5"/>
  <c r="U712" i="5"/>
  <c r="P712" i="5"/>
  <c r="AO712" i="5"/>
  <c r="AZ712" i="5"/>
  <c r="AP712" i="5"/>
  <c r="AB712" i="5"/>
  <c r="X712" i="5"/>
  <c r="R712" i="5"/>
  <c r="BA712" i="5"/>
  <c r="AQ712" i="5"/>
  <c r="Q712" i="5"/>
  <c r="AX712" i="5"/>
  <c r="AN712" i="5"/>
  <c r="C711" i="5"/>
  <c r="J710" i="5"/>
  <c r="I712" i="5" s="1"/>
  <c r="O712" i="5" s="1"/>
  <c r="H710" i="5"/>
  <c r="E710" i="5"/>
  <c r="BD710" i="5"/>
  <c r="BC710" i="5"/>
  <c r="AT710" i="5"/>
  <c r="AS710" i="5"/>
  <c r="AJ710" i="5"/>
  <c r="AH710" i="5"/>
  <c r="AI710" i="5"/>
  <c r="AG710" i="5"/>
  <c r="G710" i="5"/>
  <c r="D710" i="5"/>
  <c r="C710" i="5"/>
  <c r="B710" i="5"/>
  <c r="J708" i="5"/>
  <c r="AD709" i="5"/>
  <c r="Z709" i="5"/>
  <c r="U709" i="5"/>
  <c r="P709" i="5"/>
  <c r="AF709" i="5"/>
  <c r="AY709" i="5"/>
  <c r="AO709" i="5"/>
  <c r="AP709" i="5"/>
  <c r="AB709" i="5"/>
  <c r="X709" i="5"/>
  <c r="R709" i="5"/>
  <c r="BA709" i="5"/>
  <c r="AQ709" i="5"/>
  <c r="Q709" i="5"/>
  <c r="AN709" i="5"/>
  <c r="G708" i="5"/>
  <c r="E708" i="5"/>
  <c r="G707" i="5"/>
  <c r="E707" i="5"/>
  <c r="G704" i="5"/>
  <c r="F704" i="5"/>
  <c r="E704" i="5"/>
  <c r="G703" i="5"/>
  <c r="F703" i="5"/>
  <c r="E703" i="5"/>
  <c r="J702" i="5"/>
  <c r="H702" i="5"/>
  <c r="J701" i="5"/>
  <c r="I701" i="5"/>
  <c r="H701" i="5"/>
  <c r="J700" i="5"/>
  <c r="AZ709" i="5" s="1"/>
  <c r="I700" i="5"/>
  <c r="H700" i="5"/>
  <c r="J699" i="5"/>
  <c r="AX709" i="5" s="1"/>
  <c r="I699" i="5"/>
  <c r="H699" i="5"/>
  <c r="H705" i="5" s="1"/>
  <c r="C698" i="5"/>
  <c r="C697" i="5"/>
  <c r="B697" i="5"/>
  <c r="E696" i="5"/>
  <c r="AT696" i="5"/>
  <c r="AS696" i="5"/>
  <c r="AJ696" i="5"/>
  <c r="BD696" i="5" s="1"/>
  <c r="AH696" i="5"/>
  <c r="BC696" i="5" s="1"/>
  <c r="AI696" i="5"/>
  <c r="AG696" i="5"/>
  <c r="J707" i="5" s="1"/>
  <c r="G696" i="5"/>
  <c r="D696" i="5"/>
  <c r="B696" i="5"/>
  <c r="BT695" i="5"/>
  <c r="AD695" i="5"/>
  <c r="Z695" i="5"/>
  <c r="U695" i="5"/>
  <c r="K695" i="5"/>
  <c r="P695" i="5" s="1"/>
  <c r="AY695" i="5"/>
  <c r="AO695" i="5"/>
  <c r="AZ695" i="5"/>
  <c r="AP695" i="5"/>
  <c r="AB695" i="5"/>
  <c r="X695" i="5"/>
  <c r="BA695" i="5"/>
  <c r="AQ695" i="5"/>
  <c r="Q695" i="5"/>
  <c r="BH695" i="5"/>
  <c r="AX695" i="5"/>
  <c r="AN695" i="5"/>
  <c r="L694" i="5"/>
  <c r="J694" i="5"/>
  <c r="AF695" i="5" s="1"/>
  <c r="K694" i="5"/>
  <c r="H694" i="5"/>
  <c r="E694" i="5"/>
  <c r="BD694" i="5"/>
  <c r="BC694" i="5"/>
  <c r="AT694" i="5"/>
  <c r="AS694" i="5"/>
  <c r="AJ694" i="5"/>
  <c r="AH694" i="5"/>
  <c r="AI694" i="5"/>
  <c r="AG694" i="5"/>
  <c r="G694" i="5"/>
  <c r="D694" i="5"/>
  <c r="B694" i="5"/>
  <c r="AD693" i="5"/>
  <c r="Z693" i="5"/>
  <c r="U693" i="5"/>
  <c r="P693" i="5"/>
  <c r="AO693" i="5"/>
  <c r="AZ693" i="5"/>
  <c r="AP693" i="5"/>
  <c r="AB693" i="5"/>
  <c r="J719" i="5" s="1"/>
  <c r="X693" i="5"/>
  <c r="AQ693" i="5"/>
  <c r="AN693" i="5"/>
  <c r="G692" i="5"/>
  <c r="E692" i="5"/>
  <c r="G691" i="5"/>
  <c r="E691" i="5"/>
  <c r="G688" i="5"/>
  <c r="F688" i="5"/>
  <c r="E688" i="5"/>
  <c r="J687" i="5"/>
  <c r="AF693" i="5" s="1"/>
  <c r="H687" i="5"/>
  <c r="J686" i="5"/>
  <c r="I686" i="5"/>
  <c r="H686" i="5"/>
  <c r="H689" i="5" s="1"/>
  <c r="J685" i="5"/>
  <c r="I685" i="5"/>
  <c r="H685" i="5"/>
  <c r="C684" i="5"/>
  <c r="B684" i="5"/>
  <c r="E683" i="5"/>
  <c r="BD683" i="5"/>
  <c r="BC683" i="5"/>
  <c r="AT683" i="5"/>
  <c r="AS683" i="5"/>
  <c r="AJ683" i="5"/>
  <c r="AH683" i="5"/>
  <c r="AI683" i="5"/>
  <c r="J692" i="5" s="1"/>
  <c r="AG683" i="5"/>
  <c r="J691" i="5" s="1"/>
  <c r="G683" i="5"/>
  <c r="D683" i="5"/>
  <c r="B683" i="5"/>
  <c r="AD682" i="5"/>
  <c r="Z682" i="5"/>
  <c r="U682" i="5"/>
  <c r="AY682" i="5"/>
  <c r="AO682" i="5"/>
  <c r="AZ682" i="5"/>
  <c r="AP682" i="5"/>
  <c r="AB682" i="5"/>
  <c r="X682" i="5"/>
  <c r="BA682" i="5"/>
  <c r="AQ682" i="5"/>
  <c r="Q682" i="5"/>
  <c r="AX682" i="5"/>
  <c r="AN682" i="5"/>
  <c r="L681" i="5"/>
  <c r="K682" i="5" s="1"/>
  <c r="J681" i="5"/>
  <c r="BH682" i="5" s="1"/>
  <c r="K681" i="5"/>
  <c r="H681" i="5"/>
  <c r="E681" i="5"/>
  <c r="BD681" i="5"/>
  <c r="BC681" i="5"/>
  <c r="AT681" i="5"/>
  <c r="AS681" i="5"/>
  <c r="AJ681" i="5"/>
  <c r="AH681" i="5"/>
  <c r="AI681" i="5"/>
  <c r="AG681" i="5"/>
  <c r="G681" i="5"/>
  <c r="D681" i="5"/>
  <c r="B681" i="5"/>
  <c r="J679" i="5"/>
  <c r="J678" i="5"/>
  <c r="AD680" i="5"/>
  <c r="Z680" i="5"/>
  <c r="U680" i="5"/>
  <c r="P680" i="5"/>
  <c r="AY680" i="5"/>
  <c r="AO680" i="5"/>
  <c r="AZ680" i="5"/>
  <c r="AP680" i="5"/>
  <c r="AB680" i="5"/>
  <c r="X680" i="5"/>
  <c r="AQ680" i="5"/>
  <c r="AN680" i="5"/>
  <c r="G679" i="5"/>
  <c r="E679" i="5"/>
  <c r="G678" i="5"/>
  <c r="E678" i="5"/>
  <c r="G675" i="5"/>
  <c r="F675" i="5"/>
  <c r="E675" i="5"/>
  <c r="J674" i="5"/>
  <c r="AF680" i="5" s="1"/>
  <c r="H674" i="5"/>
  <c r="J673" i="5"/>
  <c r="I673" i="5"/>
  <c r="H673" i="5"/>
  <c r="H676" i="5" s="1"/>
  <c r="C672" i="5"/>
  <c r="B672" i="5"/>
  <c r="E671" i="5"/>
  <c r="BD671" i="5"/>
  <c r="BC671" i="5"/>
  <c r="AT671" i="5"/>
  <c r="AS671" i="5"/>
  <c r="AJ671" i="5"/>
  <c r="AH671" i="5"/>
  <c r="AI671" i="5"/>
  <c r="AG671" i="5"/>
  <c r="G671" i="5"/>
  <c r="D671" i="5"/>
  <c r="B671" i="5"/>
  <c r="AD670" i="5"/>
  <c r="Z670" i="5"/>
  <c r="U670" i="5"/>
  <c r="AY670" i="5"/>
  <c r="AO670" i="5"/>
  <c r="AZ670" i="5"/>
  <c r="AP670" i="5"/>
  <c r="AB670" i="5"/>
  <c r="X670" i="5"/>
  <c r="BA670" i="5"/>
  <c r="AQ670" i="5"/>
  <c r="Q670" i="5"/>
  <c r="AX670" i="5"/>
  <c r="AN670" i="5"/>
  <c r="L669" i="5"/>
  <c r="K670" i="5" s="1"/>
  <c r="J669" i="5"/>
  <c r="BH670" i="5" s="1"/>
  <c r="K669" i="5"/>
  <c r="H669" i="5"/>
  <c r="E669" i="5"/>
  <c r="BD669" i="5"/>
  <c r="BC669" i="5"/>
  <c r="AT669" i="5"/>
  <c r="AS669" i="5"/>
  <c r="AJ669" i="5"/>
  <c r="AH669" i="5"/>
  <c r="AI669" i="5"/>
  <c r="AG669" i="5"/>
  <c r="G669" i="5"/>
  <c r="D669" i="5"/>
  <c r="B669" i="5"/>
  <c r="J667" i="5"/>
  <c r="J666" i="5"/>
  <c r="AD668" i="5"/>
  <c r="Z668" i="5"/>
  <c r="U668" i="5"/>
  <c r="P668" i="5"/>
  <c r="AY668" i="5"/>
  <c r="AO668" i="5"/>
  <c r="AZ668" i="5"/>
  <c r="AP668" i="5"/>
  <c r="AB668" i="5"/>
  <c r="X668" i="5"/>
  <c r="AQ668" i="5"/>
  <c r="AN668" i="5"/>
  <c r="G667" i="5"/>
  <c r="E667" i="5"/>
  <c r="G666" i="5"/>
  <c r="E666" i="5"/>
  <c r="G663" i="5"/>
  <c r="F663" i="5"/>
  <c r="E663" i="5"/>
  <c r="J662" i="5"/>
  <c r="AF668" i="5" s="1"/>
  <c r="H662" i="5"/>
  <c r="J661" i="5"/>
  <c r="I661" i="5"/>
  <c r="H661" i="5"/>
  <c r="H664" i="5" s="1"/>
  <c r="C660" i="5"/>
  <c r="C659" i="5"/>
  <c r="B659" i="5"/>
  <c r="E658" i="5"/>
  <c r="BD658" i="5"/>
  <c r="BC658" i="5"/>
  <c r="AT658" i="5"/>
  <c r="AS658" i="5"/>
  <c r="AJ658" i="5"/>
  <c r="AH658" i="5"/>
  <c r="AI658" i="5"/>
  <c r="AG658" i="5"/>
  <c r="G658" i="5"/>
  <c r="D658" i="5"/>
  <c r="B658" i="5"/>
  <c r="AD657" i="5"/>
  <c r="Z657" i="5"/>
  <c r="U657" i="5"/>
  <c r="P657" i="5"/>
  <c r="AF657" i="5"/>
  <c r="AY657" i="5"/>
  <c r="AO657" i="5"/>
  <c r="AZ657" i="5"/>
  <c r="AP657" i="5"/>
  <c r="AB657" i="5"/>
  <c r="X657" i="5"/>
  <c r="BA657" i="5"/>
  <c r="AQ657" i="5"/>
  <c r="Q657" i="5"/>
  <c r="BH657" i="5"/>
  <c r="AX657" i="5"/>
  <c r="AN657" i="5"/>
  <c r="J656" i="5"/>
  <c r="I657" i="5" s="1"/>
  <c r="O657" i="5" s="1"/>
  <c r="H656" i="5"/>
  <c r="E656" i="5"/>
  <c r="BD656" i="5"/>
  <c r="BC656" i="5"/>
  <c r="AT656" i="5"/>
  <c r="AS656" i="5"/>
  <c r="AJ656" i="5"/>
  <c r="AH656" i="5"/>
  <c r="AI656" i="5"/>
  <c r="AG656" i="5"/>
  <c r="G656" i="5"/>
  <c r="D656" i="5"/>
  <c r="B656" i="5"/>
  <c r="AD655" i="5"/>
  <c r="Z655" i="5"/>
  <c r="U655" i="5"/>
  <c r="P655" i="5"/>
  <c r="AF655" i="5"/>
  <c r="AY655" i="5"/>
  <c r="AO655" i="5"/>
  <c r="AZ655" i="5"/>
  <c r="AP655" i="5"/>
  <c r="AB655" i="5"/>
  <c r="X655" i="5"/>
  <c r="BA655" i="5"/>
  <c r="AQ655" i="5"/>
  <c r="Q655" i="5"/>
  <c r="AX655" i="5"/>
  <c r="AN655" i="5"/>
  <c r="J654" i="5"/>
  <c r="BH655" i="5" s="1"/>
  <c r="H654" i="5"/>
  <c r="E654" i="5"/>
  <c r="BD654" i="5"/>
  <c r="BC654" i="5"/>
  <c r="AT654" i="5"/>
  <c r="AS654" i="5"/>
  <c r="AJ654" i="5"/>
  <c r="AH654" i="5"/>
  <c r="AI654" i="5"/>
  <c r="AG654" i="5"/>
  <c r="G654" i="5"/>
  <c r="D654" i="5"/>
  <c r="B654" i="5"/>
  <c r="AD653" i="5"/>
  <c r="Z653" i="5"/>
  <c r="U653" i="5"/>
  <c r="P653" i="5"/>
  <c r="AF653" i="5"/>
  <c r="AY653" i="5"/>
  <c r="AO653" i="5"/>
  <c r="AZ653" i="5"/>
  <c r="AP653" i="5"/>
  <c r="AB653" i="5"/>
  <c r="X653" i="5"/>
  <c r="BA653" i="5"/>
  <c r="AQ653" i="5"/>
  <c r="Q653" i="5"/>
  <c r="AX653" i="5"/>
  <c r="AN653" i="5"/>
  <c r="J652" i="5"/>
  <c r="BH653" i="5" s="1"/>
  <c r="H652" i="5"/>
  <c r="E652" i="5"/>
  <c r="BD652" i="5"/>
  <c r="BC652" i="5"/>
  <c r="AT652" i="5"/>
  <c r="AS652" i="5"/>
  <c r="AJ652" i="5"/>
  <c r="AH652" i="5"/>
  <c r="AI652" i="5"/>
  <c r="AG652" i="5"/>
  <c r="G652" i="5"/>
  <c r="D652" i="5"/>
  <c r="B652" i="5"/>
  <c r="J650" i="5"/>
  <c r="J649" i="5"/>
  <c r="AD651" i="5"/>
  <c r="Z651" i="5"/>
  <c r="U651" i="5"/>
  <c r="P651" i="5"/>
  <c r="AO651" i="5"/>
  <c r="AZ651" i="5"/>
  <c r="AP651" i="5"/>
  <c r="AB651" i="5"/>
  <c r="X651" i="5"/>
  <c r="AQ651" i="5"/>
  <c r="AN651" i="5"/>
  <c r="G650" i="5"/>
  <c r="E650" i="5"/>
  <c r="G649" i="5"/>
  <c r="E649" i="5"/>
  <c r="G646" i="5"/>
  <c r="F646" i="5"/>
  <c r="E646" i="5"/>
  <c r="G645" i="5"/>
  <c r="F645" i="5"/>
  <c r="E645" i="5"/>
  <c r="J644" i="5"/>
  <c r="AF651" i="5" s="1"/>
  <c r="H644" i="5"/>
  <c r="H647" i="5" s="1"/>
  <c r="J643" i="5"/>
  <c r="I643" i="5"/>
  <c r="H643" i="5"/>
  <c r="J642" i="5"/>
  <c r="I642" i="5"/>
  <c r="H642" i="5"/>
  <c r="J641" i="5"/>
  <c r="J647" i="5" s="1"/>
  <c r="I641" i="5"/>
  <c r="H641" i="5"/>
  <c r="C640" i="5"/>
  <c r="C639" i="5"/>
  <c r="B639" i="5"/>
  <c r="E638" i="5"/>
  <c r="BD638" i="5"/>
  <c r="BC638" i="5"/>
  <c r="AT638" i="5"/>
  <c r="AS638" i="5"/>
  <c r="AJ638" i="5"/>
  <c r="AH638" i="5"/>
  <c r="AI638" i="5"/>
  <c r="AG638" i="5"/>
  <c r="G638" i="5"/>
  <c r="D638" i="5"/>
  <c r="B638" i="5"/>
  <c r="AD637" i="5"/>
  <c r="Z637" i="5"/>
  <c r="U637" i="5"/>
  <c r="P637" i="5"/>
  <c r="AF637" i="5"/>
  <c r="AY637" i="5"/>
  <c r="AO637" i="5"/>
  <c r="AZ637" i="5"/>
  <c r="AP637" i="5"/>
  <c r="AB637" i="5"/>
  <c r="X637" i="5"/>
  <c r="BA637" i="5"/>
  <c r="AQ637" i="5"/>
  <c r="Q637" i="5"/>
  <c r="BH637" i="5"/>
  <c r="AX637" i="5"/>
  <c r="AN637" i="5"/>
  <c r="I637" i="5"/>
  <c r="O637" i="5" s="1"/>
  <c r="J636" i="5"/>
  <c r="H636" i="5"/>
  <c r="E636" i="5"/>
  <c r="BD636" i="5"/>
  <c r="BC636" i="5"/>
  <c r="AT636" i="5"/>
  <c r="AS636" i="5"/>
  <c r="AJ636" i="5"/>
  <c r="AH636" i="5"/>
  <c r="AI636" i="5"/>
  <c r="AG636" i="5"/>
  <c r="G636" i="5"/>
  <c r="D636" i="5"/>
  <c r="B636" i="5"/>
  <c r="AD635" i="5"/>
  <c r="Z635" i="5"/>
  <c r="U635" i="5"/>
  <c r="P635" i="5"/>
  <c r="AY635" i="5"/>
  <c r="AO635" i="5"/>
  <c r="AZ635" i="5"/>
  <c r="AP635" i="5"/>
  <c r="AB635" i="5"/>
  <c r="X635" i="5"/>
  <c r="R635" i="5"/>
  <c r="AQ635" i="5"/>
  <c r="AN635" i="5"/>
  <c r="G634" i="5"/>
  <c r="E634" i="5"/>
  <c r="G633" i="5"/>
  <c r="E633" i="5"/>
  <c r="G630" i="5"/>
  <c r="F630" i="5"/>
  <c r="E630" i="5"/>
  <c r="J629" i="5"/>
  <c r="AF635" i="5" s="1"/>
  <c r="H629" i="5"/>
  <c r="J628" i="5"/>
  <c r="BA635" i="5" s="1"/>
  <c r="I628" i="5"/>
  <c r="H628" i="5"/>
  <c r="H631" i="5" s="1"/>
  <c r="C627" i="5"/>
  <c r="B627" i="5"/>
  <c r="E626" i="5"/>
  <c r="AT626" i="5"/>
  <c r="AS626" i="5"/>
  <c r="AJ626" i="5"/>
  <c r="BD626" i="5" s="1"/>
  <c r="AH626" i="5"/>
  <c r="BC626" i="5" s="1"/>
  <c r="AI626" i="5"/>
  <c r="J634" i="5" s="1"/>
  <c r="AG626" i="5"/>
  <c r="J633" i="5" s="1"/>
  <c r="G626" i="5"/>
  <c r="D626" i="5"/>
  <c r="B626" i="5"/>
  <c r="AD625" i="5"/>
  <c r="Z625" i="5"/>
  <c r="U625" i="5"/>
  <c r="P625" i="5"/>
  <c r="AY625" i="5"/>
  <c r="AO625" i="5"/>
  <c r="AZ625" i="5"/>
  <c r="AP625" i="5"/>
  <c r="AB625" i="5"/>
  <c r="X625" i="5"/>
  <c r="BA625" i="5"/>
  <c r="AQ625" i="5"/>
  <c r="Q625" i="5"/>
  <c r="AX625" i="5"/>
  <c r="AN625" i="5"/>
  <c r="C624" i="5"/>
  <c r="J623" i="5"/>
  <c r="AF625" i="5" s="1"/>
  <c r="H623" i="5"/>
  <c r="E623" i="5"/>
  <c r="BD623" i="5"/>
  <c r="BC623" i="5"/>
  <c r="AT623" i="5"/>
  <c r="AS623" i="5"/>
  <c r="AJ623" i="5"/>
  <c r="AH623" i="5"/>
  <c r="AI623" i="5"/>
  <c r="AG623" i="5"/>
  <c r="G623" i="5"/>
  <c r="D623" i="5"/>
  <c r="B623" i="5"/>
  <c r="J621" i="5"/>
  <c r="J620" i="5"/>
  <c r="AX622" i="5" s="1"/>
  <c r="AD622" i="5"/>
  <c r="Z622" i="5"/>
  <c r="U622" i="5"/>
  <c r="P622" i="5"/>
  <c r="AY622" i="5"/>
  <c r="AO622" i="5"/>
  <c r="AZ622" i="5"/>
  <c r="AP622" i="5"/>
  <c r="AB622" i="5"/>
  <c r="X622" i="5"/>
  <c r="AQ622" i="5"/>
  <c r="AN622" i="5"/>
  <c r="G621" i="5"/>
  <c r="E621" i="5"/>
  <c r="G620" i="5"/>
  <c r="E620" i="5"/>
  <c r="J618" i="5"/>
  <c r="G617" i="5"/>
  <c r="F617" i="5"/>
  <c r="E617" i="5"/>
  <c r="J616" i="5"/>
  <c r="AF622" i="5" s="1"/>
  <c r="H616" i="5"/>
  <c r="J615" i="5"/>
  <c r="I622" i="5" s="1"/>
  <c r="O622" i="5" s="1"/>
  <c r="I615" i="5"/>
  <c r="H615" i="5"/>
  <c r="H618" i="5" s="1"/>
  <c r="C614" i="5"/>
  <c r="B614" i="5"/>
  <c r="E613" i="5"/>
  <c r="BD613" i="5"/>
  <c r="BC613" i="5"/>
  <c r="AT613" i="5"/>
  <c r="AS613" i="5"/>
  <c r="AJ613" i="5"/>
  <c r="AH613" i="5"/>
  <c r="AI613" i="5"/>
  <c r="AG613" i="5"/>
  <c r="G613" i="5"/>
  <c r="D613" i="5"/>
  <c r="B613" i="5"/>
  <c r="AD612" i="5"/>
  <c r="Z612" i="5"/>
  <c r="U612" i="5"/>
  <c r="AY612" i="5"/>
  <c r="AO612" i="5"/>
  <c r="AZ612" i="5"/>
  <c r="AP612" i="5"/>
  <c r="AB612" i="5"/>
  <c r="X612" i="5"/>
  <c r="BA612" i="5"/>
  <c r="AQ612" i="5"/>
  <c r="Q612" i="5"/>
  <c r="AX612" i="5"/>
  <c r="AN612" i="5"/>
  <c r="L611" i="5"/>
  <c r="K612" i="5" s="1"/>
  <c r="J611" i="5"/>
  <c r="BH612" i="5" s="1"/>
  <c r="K611" i="5"/>
  <c r="H611" i="5"/>
  <c r="E611" i="5"/>
  <c r="BD611" i="5"/>
  <c r="BC611" i="5"/>
  <c r="AT611" i="5"/>
  <c r="AS611" i="5"/>
  <c r="AJ611" i="5"/>
  <c r="AH611" i="5"/>
  <c r="AI611" i="5"/>
  <c r="AG611" i="5"/>
  <c r="G611" i="5"/>
  <c r="D611" i="5"/>
  <c r="B611" i="5"/>
  <c r="AD610" i="5"/>
  <c r="Z610" i="5"/>
  <c r="U610" i="5"/>
  <c r="P610" i="5"/>
  <c r="AY610" i="5"/>
  <c r="AO610" i="5"/>
  <c r="AZ610" i="5"/>
  <c r="AP610" i="5"/>
  <c r="X610" i="5"/>
  <c r="BA610" i="5"/>
  <c r="AQ610" i="5"/>
  <c r="Q610" i="5"/>
  <c r="AN610" i="5"/>
  <c r="G609" i="5"/>
  <c r="E609" i="5"/>
  <c r="G608" i="5"/>
  <c r="E608" i="5"/>
  <c r="J606" i="5"/>
  <c r="G605" i="5"/>
  <c r="F605" i="5"/>
  <c r="E605" i="5"/>
  <c r="J604" i="5"/>
  <c r="AF610" i="5" s="1"/>
  <c r="H604" i="5"/>
  <c r="J603" i="5"/>
  <c r="AB610" i="5" s="1"/>
  <c r="I603" i="5"/>
  <c r="H603" i="5"/>
  <c r="H606" i="5" s="1"/>
  <c r="J602" i="5"/>
  <c r="I602" i="5"/>
  <c r="H602" i="5"/>
  <c r="C601" i="5"/>
  <c r="B601" i="5"/>
  <c r="E600" i="5"/>
  <c r="BD600" i="5"/>
  <c r="AT600" i="5"/>
  <c r="AS600" i="5"/>
  <c r="AJ600" i="5"/>
  <c r="AH600" i="5"/>
  <c r="BC600" i="5" s="1"/>
  <c r="AI600" i="5"/>
  <c r="J609" i="5" s="1"/>
  <c r="AG600" i="5"/>
  <c r="J608" i="5" s="1"/>
  <c r="G600" i="5"/>
  <c r="D600" i="5"/>
  <c r="B600" i="5"/>
  <c r="J597" i="5"/>
  <c r="J594" i="5"/>
  <c r="J593" i="5"/>
  <c r="J592" i="5"/>
  <c r="J591" i="5"/>
  <c r="J590" i="5"/>
  <c r="J588" i="5"/>
  <c r="J587" i="5"/>
  <c r="AD581" i="5"/>
  <c r="Z581" i="5"/>
  <c r="U581" i="5"/>
  <c r="P581" i="5"/>
  <c r="AF581" i="5"/>
  <c r="AY581" i="5"/>
  <c r="AO581" i="5"/>
  <c r="AZ581" i="5"/>
  <c r="AP581" i="5"/>
  <c r="AB581" i="5"/>
  <c r="X581" i="5"/>
  <c r="R581" i="5"/>
  <c r="BA581" i="5"/>
  <c r="AQ581" i="5"/>
  <c r="Q581" i="5"/>
  <c r="AX581" i="5"/>
  <c r="AN581" i="5"/>
  <c r="I581" i="5"/>
  <c r="O581" i="5" s="1"/>
  <c r="J580" i="5"/>
  <c r="H580" i="5"/>
  <c r="E580" i="5"/>
  <c r="BD580" i="5"/>
  <c r="BC580" i="5"/>
  <c r="AJ580" i="5"/>
  <c r="AT580" i="5" s="1"/>
  <c r="AH580" i="5"/>
  <c r="AS580" i="5" s="1"/>
  <c r="AI580" i="5"/>
  <c r="AG580" i="5"/>
  <c r="G580" i="5"/>
  <c r="D580" i="5"/>
  <c r="C580" i="5"/>
  <c r="B580" i="5"/>
  <c r="AD579" i="5"/>
  <c r="Z579" i="5"/>
  <c r="U579" i="5"/>
  <c r="K579" i="5"/>
  <c r="P579" i="5" s="1"/>
  <c r="AO579" i="5"/>
  <c r="AZ579" i="5"/>
  <c r="AP579" i="5"/>
  <c r="AB579" i="5"/>
  <c r="X579" i="5"/>
  <c r="R579" i="5"/>
  <c r="BA579" i="5"/>
  <c r="AQ579" i="5"/>
  <c r="Q579" i="5"/>
  <c r="AX579" i="5"/>
  <c r="AN579" i="5"/>
  <c r="I579" i="5"/>
  <c r="O579" i="5" s="1"/>
  <c r="C578" i="5"/>
  <c r="L577" i="5"/>
  <c r="J577" i="5"/>
  <c r="BQ579" i="5" s="1"/>
  <c r="K577" i="5"/>
  <c r="H577" i="5"/>
  <c r="E577" i="5"/>
  <c r="BD577" i="5"/>
  <c r="BC577" i="5"/>
  <c r="AT577" i="5"/>
  <c r="AS577" i="5"/>
  <c r="AJ577" i="5"/>
  <c r="AH577" i="5"/>
  <c r="AI577" i="5"/>
  <c r="AG577" i="5"/>
  <c r="G577" i="5"/>
  <c r="D577" i="5"/>
  <c r="B577" i="5"/>
  <c r="J574" i="5"/>
  <c r="AD576" i="5"/>
  <c r="Z576" i="5"/>
  <c r="U576" i="5"/>
  <c r="P576" i="5"/>
  <c r="AF576" i="5"/>
  <c r="AO576" i="5"/>
  <c r="AP576" i="5"/>
  <c r="AB576" i="5"/>
  <c r="X576" i="5"/>
  <c r="R576" i="5"/>
  <c r="BA576" i="5"/>
  <c r="AQ576" i="5"/>
  <c r="Q576" i="5"/>
  <c r="J573" i="5" s="1"/>
  <c r="AN576" i="5"/>
  <c r="G575" i="5"/>
  <c r="E575" i="5"/>
  <c r="G574" i="5"/>
  <c r="E574" i="5"/>
  <c r="G571" i="5"/>
  <c r="F571" i="5"/>
  <c r="E571" i="5"/>
  <c r="G570" i="5"/>
  <c r="F570" i="5"/>
  <c r="E570" i="5"/>
  <c r="J569" i="5"/>
  <c r="AY576" i="5" s="1"/>
  <c r="H569" i="5"/>
  <c r="J568" i="5"/>
  <c r="I568" i="5"/>
  <c r="H568" i="5"/>
  <c r="J567" i="5"/>
  <c r="AZ576" i="5" s="1"/>
  <c r="I567" i="5"/>
  <c r="H567" i="5"/>
  <c r="J566" i="5"/>
  <c r="I566" i="5"/>
  <c r="H566" i="5"/>
  <c r="H572" i="5" s="1"/>
  <c r="C565" i="5"/>
  <c r="C564" i="5"/>
  <c r="B564" i="5"/>
  <c r="E563" i="5"/>
  <c r="AT563" i="5"/>
  <c r="AS563" i="5"/>
  <c r="AJ563" i="5"/>
  <c r="BD563" i="5" s="1"/>
  <c r="AH563" i="5"/>
  <c r="BC563" i="5" s="1"/>
  <c r="AI563" i="5"/>
  <c r="J575" i="5" s="1"/>
  <c r="I576" i="5" s="1"/>
  <c r="O576" i="5" s="1"/>
  <c r="AG563" i="5"/>
  <c r="G563" i="5"/>
  <c r="D563" i="5"/>
  <c r="B563" i="5"/>
  <c r="AD562" i="5"/>
  <c r="Z562" i="5"/>
  <c r="U562" i="5"/>
  <c r="AO562" i="5"/>
  <c r="AZ562" i="5"/>
  <c r="AP562" i="5"/>
  <c r="AB562" i="5"/>
  <c r="X562" i="5"/>
  <c r="R562" i="5"/>
  <c r="BA562" i="5"/>
  <c r="AQ562" i="5"/>
  <c r="Q562" i="5"/>
  <c r="AX562" i="5"/>
  <c r="AN562" i="5"/>
  <c r="C561" i="5"/>
  <c r="L560" i="5"/>
  <c r="K562" i="5" s="1"/>
  <c r="J560" i="5"/>
  <c r="I562" i="5" s="1"/>
  <c r="O562" i="5" s="1"/>
  <c r="K560" i="5"/>
  <c r="H560" i="5"/>
  <c r="E560" i="5"/>
  <c r="AT560" i="5"/>
  <c r="AS560" i="5"/>
  <c r="AJ560" i="5"/>
  <c r="BD560" i="5" s="1"/>
  <c r="AH560" i="5"/>
  <c r="BC560" i="5" s="1"/>
  <c r="AI560" i="5"/>
  <c r="AG560" i="5"/>
  <c r="G560" i="5"/>
  <c r="D560" i="5"/>
  <c r="B560" i="5"/>
  <c r="J558" i="5"/>
  <c r="J557" i="5"/>
  <c r="AD559" i="5"/>
  <c r="Z559" i="5"/>
  <c r="U559" i="5"/>
  <c r="P559" i="5"/>
  <c r="AO559" i="5"/>
  <c r="AZ559" i="5"/>
  <c r="AP559" i="5"/>
  <c r="AB559" i="5"/>
  <c r="AQ559" i="5"/>
  <c r="AN559" i="5"/>
  <c r="G558" i="5"/>
  <c r="E558" i="5"/>
  <c r="G557" i="5"/>
  <c r="E557" i="5"/>
  <c r="G554" i="5"/>
  <c r="F554" i="5"/>
  <c r="E554" i="5"/>
  <c r="G553" i="5"/>
  <c r="F553" i="5"/>
  <c r="E553" i="5"/>
  <c r="J552" i="5"/>
  <c r="AF559" i="5" s="1"/>
  <c r="H552" i="5"/>
  <c r="H555" i="5" s="1"/>
  <c r="J551" i="5"/>
  <c r="X559" i="5" s="1"/>
  <c r="I551" i="5"/>
  <c r="H551" i="5"/>
  <c r="J550" i="5"/>
  <c r="I550" i="5"/>
  <c r="H550" i="5"/>
  <c r="J549" i="5"/>
  <c r="I559" i="5" s="1"/>
  <c r="O559" i="5" s="1"/>
  <c r="I549" i="5"/>
  <c r="H549" i="5"/>
  <c r="C548" i="5"/>
  <c r="C547" i="5"/>
  <c r="B547" i="5"/>
  <c r="E546" i="5"/>
  <c r="BD546" i="5"/>
  <c r="BC546" i="5"/>
  <c r="AT546" i="5"/>
  <c r="AS546" i="5"/>
  <c r="AJ546" i="5"/>
  <c r="AH546" i="5"/>
  <c r="AI546" i="5"/>
  <c r="AG546" i="5"/>
  <c r="G546" i="5"/>
  <c r="D546" i="5"/>
  <c r="B546" i="5"/>
  <c r="AD545" i="5"/>
  <c r="Z545" i="5"/>
  <c r="U545" i="5"/>
  <c r="AO545" i="5"/>
  <c r="AZ545" i="5"/>
  <c r="AP545" i="5"/>
  <c r="AB545" i="5"/>
  <c r="X545" i="5"/>
  <c r="R545" i="5"/>
  <c r="BA545" i="5"/>
  <c r="AQ545" i="5"/>
  <c r="Q545" i="5"/>
  <c r="AN545" i="5"/>
  <c r="L544" i="5"/>
  <c r="K545" i="5" s="1"/>
  <c r="J544" i="5"/>
  <c r="AY545" i="5" s="1"/>
  <c r="K544" i="5"/>
  <c r="H544" i="5"/>
  <c r="E544" i="5"/>
  <c r="BC544" i="5"/>
  <c r="AT544" i="5"/>
  <c r="AS544" i="5"/>
  <c r="AJ544" i="5"/>
  <c r="BD544" i="5" s="1"/>
  <c r="AH544" i="5"/>
  <c r="AI544" i="5"/>
  <c r="AG544" i="5"/>
  <c r="G544" i="5"/>
  <c r="D544" i="5"/>
  <c r="B544" i="5"/>
  <c r="J542" i="5"/>
  <c r="J541" i="5"/>
  <c r="AD543" i="5"/>
  <c r="Z543" i="5"/>
  <c r="U543" i="5"/>
  <c r="P543" i="5"/>
  <c r="AY543" i="5"/>
  <c r="AO543" i="5"/>
  <c r="AZ543" i="5"/>
  <c r="AP543" i="5"/>
  <c r="AB543" i="5"/>
  <c r="X543" i="5"/>
  <c r="AQ543" i="5"/>
  <c r="AN543" i="5"/>
  <c r="G542" i="5"/>
  <c r="E542" i="5"/>
  <c r="G541" i="5"/>
  <c r="E541" i="5"/>
  <c r="G538" i="5"/>
  <c r="F538" i="5"/>
  <c r="E538" i="5"/>
  <c r="J537" i="5"/>
  <c r="AF543" i="5" s="1"/>
  <c r="H537" i="5"/>
  <c r="J536" i="5"/>
  <c r="I536" i="5"/>
  <c r="H536" i="5"/>
  <c r="H539" i="5" s="1"/>
  <c r="C535" i="5"/>
  <c r="B535" i="5"/>
  <c r="E534" i="5"/>
  <c r="BD534" i="5"/>
  <c r="BC534" i="5"/>
  <c r="AT534" i="5"/>
  <c r="AS534" i="5"/>
  <c r="AJ534" i="5"/>
  <c r="AH534" i="5"/>
  <c r="AI534" i="5"/>
  <c r="AG534" i="5"/>
  <c r="G534" i="5"/>
  <c r="D534" i="5"/>
  <c r="B534" i="5"/>
  <c r="AD533" i="5"/>
  <c r="Z533" i="5"/>
  <c r="U533" i="5"/>
  <c r="P533" i="5"/>
  <c r="AY533" i="5"/>
  <c r="AO533" i="5"/>
  <c r="AZ533" i="5"/>
  <c r="AP533" i="5"/>
  <c r="AB533" i="5"/>
  <c r="X533" i="5"/>
  <c r="R533" i="5"/>
  <c r="BA533" i="5"/>
  <c r="AQ533" i="5"/>
  <c r="Q533" i="5"/>
  <c r="AX533" i="5"/>
  <c r="AN533" i="5"/>
  <c r="C532" i="5"/>
  <c r="J531" i="5"/>
  <c r="I533" i="5" s="1"/>
  <c r="O533" i="5" s="1"/>
  <c r="H531" i="5"/>
  <c r="E531" i="5"/>
  <c r="BD531" i="5"/>
  <c r="AT531" i="5"/>
  <c r="AS531" i="5"/>
  <c r="AJ531" i="5"/>
  <c r="AH531" i="5"/>
  <c r="BC531" i="5" s="1"/>
  <c r="AI531" i="5"/>
  <c r="AG531" i="5"/>
  <c r="G531" i="5"/>
  <c r="D531" i="5"/>
  <c r="C531" i="5"/>
  <c r="B531" i="5"/>
  <c r="AD530" i="5"/>
  <c r="Z530" i="5"/>
  <c r="U530" i="5"/>
  <c r="P530" i="5"/>
  <c r="AY530" i="5"/>
  <c r="AZ530" i="5"/>
  <c r="AP530" i="5"/>
  <c r="AB530" i="5"/>
  <c r="X530" i="5"/>
  <c r="R530" i="5"/>
  <c r="BA530" i="5"/>
  <c r="AQ530" i="5"/>
  <c r="Q530" i="5"/>
  <c r="AX530" i="5"/>
  <c r="C529" i="5"/>
  <c r="J528" i="5"/>
  <c r="I530" i="5" s="1"/>
  <c r="O530" i="5" s="1"/>
  <c r="H528" i="5"/>
  <c r="E528" i="5"/>
  <c r="BD528" i="5"/>
  <c r="BC528" i="5"/>
  <c r="AJ528" i="5"/>
  <c r="AT528" i="5" s="1"/>
  <c r="AH528" i="5"/>
  <c r="AS528" i="5" s="1"/>
  <c r="AI528" i="5"/>
  <c r="AG528" i="5"/>
  <c r="G528" i="5"/>
  <c r="D528" i="5"/>
  <c r="C528" i="5"/>
  <c r="B528" i="5"/>
  <c r="J526" i="5"/>
  <c r="J525" i="5"/>
  <c r="AD527" i="5"/>
  <c r="Z527" i="5"/>
  <c r="U527" i="5"/>
  <c r="P527" i="5"/>
  <c r="AF527" i="5"/>
  <c r="AY527" i="5"/>
  <c r="AO527" i="5"/>
  <c r="AP527" i="5"/>
  <c r="R527" i="5"/>
  <c r="BA527" i="5"/>
  <c r="AQ527" i="5"/>
  <c r="Q527" i="5"/>
  <c r="J524" i="5" s="1"/>
  <c r="AN527" i="5"/>
  <c r="G526" i="5"/>
  <c r="E526" i="5"/>
  <c r="G525" i="5"/>
  <c r="E525" i="5"/>
  <c r="G522" i="5"/>
  <c r="F522" i="5"/>
  <c r="E522" i="5"/>
  <c r="G521" i="5"/>
  <c r="F521" i="5"/>
  <c r="E521" i="5"/>
  <c r="J520" i="5"/>
  <c r="H520" i="5"/>
  <c r="J519" i="5"/>
  <c r="X527" i="5" s="1"/>
  <c r="I519" i="5"/>
  <c r="H519" i="5"/>
  <c r="J518" i="5"/>
  <c r="AZ527" i="5" s="1"/>
  <c r="I518" i="5"/>
  <c r="H518" i="5"/>
  <c r="J517" i="5"/>
  <c r="AX527" i="5" s="1"/>
  <c r="I517" i="5"/>
  <c r="H517" i="5"/>
  <c r="H523" i="5" s="1"/>
  <c r="C516" i="5"/>
  <c r="C515" i="5"/>
  <c r="B515" i="5"/>
  <c r="E514" i="5"/>
  <c r="BD514" i="5"/>
  <c r="AT514" i="5"/>
  <c r="AS514" i="5"/>
  <c r="AJ514" i="5"/>
  <c r="AH514" i="5"/>
  <c r="BC514" i="5" s="1"/>
  <c r="AI514" i="5"/>
  <c r="AG514" i="5"/>
  <c r="G514" i="5"/>
  <c r="D514" i="5"/>
  <c r="B514" i="5"/>
  <c r="AD513" i="5"/>
  <c r="Z513" i="5"/>
  <c r="U513" i="5"/>
  <c r="K513" i="5"/>
  <c r="BS513" i="5" s="1"/>
  <c r="BQ513" i="5"/>
  <c r="AY513" i="5"/>
  <c r="AO513" i="5"/>
  <c r="AZ513" i="5"/>
  <c r="AP513" i="5"/>
  <c r="AB513" i="5"/>
  <c r="X513" i="5"/>
  <c r="R513" i="5"/>
  <c r="BA513" i="5"/>
  <c r="AQ513" i="5"/>
  <c r="Q513" i="5"/>
  <c r="AX513" i="5"/>
  <c r="AN513" i="5"/>
  <c r="I513" i="5"/>
  <c r="O513" i="5" s="1"/>
  <c r="L512" i="5"/>
  <c r="J512" i="5"/>
  <c r="AF513" i="5" s="1"/>
  <c r="K512" i="5"/>
  <c r="H512" i="5"/>
  <c r="E512" i="5"/>
  <c r="BD512" i="5"/>
  <c r="BC512" i="5"/>
  <c r="AT512" i="5"/>
  <c r="AS512" i="5"/>
  <c r="AJ512" i="5"/>
  <c r="AH512" i="5"/>
  <c r="AI512" i="5"/>
  <c r="AG512" i="5"/>
  <c r="G512" i="5"/>
  <c r="D512" i="5"/>
  <c r="B512" i="5"/>
  <c r="AD511" i="5"/>
  <c r="Z511" i="5"/>
  <c r="U511" i="5"/>
  <c r="AO511" i="5"/>
  <c r="AZ511" i="5"/>
  <c r="AP511" i="5"/>
  <c r="AB511" i="5"/>
  <c r="X511" i="5"/>
  <c r="R511" i="5"/>
  <c r="BA511" i="5"/>
  <c r="AQ511" i="5"/>
  <c r="Q511" i="5"/>
  <c r="AN511" i="5"/>
  <c r="L510" i="5"/>
  <c r="K511" i="5" s="1"/>
  <c r="J510" i="5"/>
  <c r="AY511" i="5" s="1"/>
  <c r="K510" i="5"/>
  <c r="H510" i="5"/>
  <c r="E510" i="5"/>
  <c r="BC510" i="5"/>
  <c r="AT510" i="5"/>
  <c r="AS510" i="5"/>
  <c r="AJ510" i="5"/>
  <c r="BD510" i="5" s="1"/>
  <c r="AH510" i="5"/>
  <c r="AI510" i="5"/>
  <c r="AG510" i="5"/>
  <c r="G510" i="5"/>
  <c r="D510" i="5"/>
  <c r="B510" i="5"/>
  <c r="AD509" i="5"/>
  <c r="Z509" i="5"/>
  <c r="U509" i="5"/>
  <c r="P509" i="5"/>
  <c r="AY509" i="5"/>
  <c r="AO509" i="5"/>
  <c r="AP509" i="5"/>
  <c r="X509" i="5"/>
  <c r="R509" i="5"/>
  <c r="BA509" i="5"/>
  <c r="AQ509" i="5"/>
  <c r="Q509" i="5"/>
  <c r="J506" i="5" s="1"/>
  <c r="AN509" i="5"/>
  <c r="G508" i="5"/>
  <c r="E508" i="5"/>
  <c r="G507" i="5"/>
  <c r="E507" i="5"/>
  <c r="G504" i="5"/>
  <c r="F504" i="5"/>
  <c r="E504" i="5"/>
  <c r="J503" i="5"/>
  <c r="AF509" i="5" s="1"/>
  <c r="H503" i="5"/>
  <c r="J502" i="5"/>
  <c r="AZ509" i="5" s="1"/>
  <c r="I502" i="5"/>
  <c r="H502" i="5"/>
  <c r="J501" i="5"/>
  <c r="I501" i="5"/>
  <c r="H501" i="5"/>
  <c r="H505" i="5" s="1"/>
  <c r="C500" i="5"/>
  <c r="B500" i="5"/>
  <c r="E499" i="5"/>
  <c r="AT499" i="5"/>
  <c r="AS499" i="5"/>
  <c r="AJ499" i="5"/>
  <c r="BD499" i="5" s="1"/>
  <c r="AH499" i="5"/>
  <c r="BC499" i="5" s="1"/>
  <c r="AI499" i="5"/>
  <c r="J508" i="5" s="1"/>
  <c r="AG499" i="5"/>
  <c r="J507" i="5" s="1"/>
  <c r="G499" i="5"/>
  <c r="D499" i="5"/>
  <c r="B499" i="5"/>
  <c r="AD498" i="5"/>
  <c r="Z498" i="5"/>
  <c r="U498" i="5"/>
  <c r="P498" i="5"/>
  <c r="K498" i="5"/>
  <c r="BS498" i="5" s="1"/>
  <c r="AO498" i="5"/>
  <c r="AZ498" i="5"/>
  <c r="AP498" i="5"/>
  <c r="AB498" i="5"/>
  <c r="X498" i="5"/>
  <c r="R498" i="5"/>
  <c r="BA498" i="5"/>
  <c r="AQ498" i="5"/>
  <c r="Q498" i="5"/>
  <c r="AX498" i="5"/>
  <c r="AN498" i="5"/>
  <c r="L497" i="5"/>
  <c r="J497" i="5"/>
  <c r="I498" i="5" s="1"/>
  <c r="O498" i="5" s="1"/>
  <c r="K497" i="5"/>
  <c r="H497" i="5"/>
  <c r="E497" i="5"/>
  <c r="BD497" i="5"/>
  <c r="BC497" i="5"/>
  <c r="AT497" i="5"/>
  <c r="AS497" i="5"/>
  <c r="AJ497" i="5"/>
  <c r="AH497" i="5"/>
  <c r="AI497" i="5"/>
  <c r="AG497" i="5"/>
  <c r="G497" i="5"/>
  <c r="D497" i="5"/>
  <c r="B497" i="5"/>
  <c r="AD496" i="5"/>
  <c r="Z496" i="5"/>
  <c r="U496" i="5"/>
  <c r="BQ496" i="5"/>
  <c r="AO496" i="5"/>
  <c r="AZ496" i="5"/>
  <c r="AP496" i="5"/>
  <c r="AB496" i="5"/>
  <c r="X496" i="5"/>
  <c r="R496" i="5"/>
  <c r="BA496" i="5"/>
  <c r="AQ496" i="5"/>
  <c r="Q496" i="5"/>
  <c r="AN496" i="5"/>
  <c r="I496" i="5"/>
  <c r="O496" i="5" s="1"/>
  <c r="L495" i="5"/>
  <c r="K496" i="5" s="1"/>
  <c r="J495" i="5"/>
  <c r="AF496" i="5" s="1"/>
  <c r="K495" i="5"/>
  <c r="H495" i="5"/>
  <c r="E495" i="5"/>
  <c r="BD495" i="5"/>
  <c r="BC495" i="5"/>
  <c r="AT495" i="5"/>
  <c r="AS495" i="5"/>
  <c r="AJ495" i="5"/>
  <c r="AH495" i="5"/>
  <c r="AI495" i="5"/>
  <c r="AG495" i="5"/>
  <c r="G495" i="5"/>
  <c r="D495" i="5"/>
  <c r="B495" i="5"/>
  <c r="J493" i="5"/>
  <c r="AD494" i="5"/>
  <c r="Z494" i="5"/>
  <c r="U494" i="5"/>
  <c r="P494" i="5"/>
  <c r="AY494" i="5"/>
  <c r="AO494" i="5"/>
  <c r="AZ494" i="5"/>
  <c r="AP494" i="5"/>
  <c r="AB494" i="5"/>
  <c r="X494" i="5"/>
  <c r="R494" i="5"/>
  <c r="BA494" i="5"/>
  <c r="AQ494" i="5"/>
  <c r="AN494" i="5"/>
  <c r="G493" i="5"/>
  <c r="E493" i="5"/>
  <c r="G492" i="5"/>
  <c r="E492" i="5"/>
  <c r="G489" i="5"/>
  <c r="F489" i="5"/>
  <c r="E489" i="5"/>
  <c r="J488" i="5"/>
  <c r="H488" i="5"/>
  <c r="J487" i="5"/>
  <c r="Q494" i="5" s="1"/>
  <c r="J491" i="5" s="1"/>
  <c r="I487" i="5"/>
  <c r="H487" i="5"/>
  <c r="H490" i="5" s="1"/>
  <c r="C486" i="5"/>
  <c r="B486" i="5"/>
  <c r="E485" i="5"/>
  <c r="BD485" i="5"/>
  <c r="BC485" i="5"/>
  <c r="AT485" i="5"/>
  <c r="AS485" i="5"/>
  <c r="AJ485" i="5"/>
  <c r="AH485" i="5"/>
  <c r="AI485" i="5"/>
  <c r="AG485" i="5"/>
  <c r="J492" i="5" s="1"/>
  <c r="G485" i="5"/>
  <c r="D485" i="5"/>
  <c r="B485" i="5"/>
  <c r="AD484" i="5"/>
  <c r="Z484" i="5"/>
  <c r="U484" i="5"/>
  <c r="P484" i="5"/>
  <c r="AF484" i="5"/>
  <c r="AY484" i="5"/>
  <c r="AO484" i="5"/>
  <c r="AZ484" i="5"/>
  <c r="AP484" i="5"/>
  <c r="AB484" i="5"/>
  <c r="X484" i="5"/>
  <c r="BA484" i="5"/>
  <c r="AQ484" i="5"/>
  <c r="Q484" i="5"/>
  <c r="BH484" i="5"/>
  <c r="AX484" i="5"/>
  <c r="AN484" i="5"/>
  <c r="J483" i="5"/>
  <c r="I484" i="5" s="1"/>
  <c r="O484" i="5" s="1"/>
  <c r="H483" i="5"/>
  <c r="E483" i="5"/>
  <c r="BD483" i="5"/>
  <c r="BC483" i="5"/>
  <c r="AT483" i="5"/>
  <c r="AS483" i="5"/>
  <c r="AJ483" i="5"/>
  <c r="AH483" i="5"/>
  <c r="AI483" i="5"/>
  <c r="AG483" i="5"/>
  <c r="G483" i="5"/>
  <c r="D483" i="5"/>
  <c r="B483" i="5"/>
  <c r="AD482" i="5"/>
  <c r="Z482" i="5"/>
  <c r="U482" i="5"/>
  <c r="P482" i="5"/>
  <c r="AY482" i="5"/>
  <c r="AO482" i="5"/>
  <c r="AZ482" i="5"/>
  <c r="AP482" i="5"/>
  <c r="AB482" i="5"/>
  <c r="X482" i="5"/>
  <c r="R482" i="5"/>
  <c r="AQ482" i="5"/>
  <c r="AN482" i="5"/>
  <c r="G481" i="5"/>
  <c r="E481" i="5"/>
  <c r="G480" i="5"/>
  <c r="E480" i="5"/>
  <c r="J478" i="5"/>
  <c r="G477" i="5"/>
  <c r="F477" i="5"/>
  <c r="E477" i="5"/>
  <c r="J476" i="5"/>
  <c r="AF482" i="5" s="1"/>
  <c r="H476" i="5"/>
  <c r="J475" i="5"/>
  <c r="BA482" i="5" s="1"/>
  <c r="I475" i="5"/>
  <c r="H475" i="5"/>
  <c r="H478" i="5" s="1"/>
  <c r="C474" i="5"/>
  <c r="B474" i="5"/>
  <c r="E473" i="5"/>
  <c r="AT473" i="5"/>
  <c r="AS473" i="5"/>
  <c r="AJ473" i="5"/>
  <c r="BD473" i="5" s="1"/>
  <c r="AH473" i="5"/>
  <c r="BC473" i="5" s="1"/>
  <c r="AI473" i="5"/>
  <c r="J481" i="5" s="1"/>
  <c r="AG473" i="5"/>
  <c r="J480" i="5" s="1"/>
  <c r="G473" i="5"/>
  <c r="D473" i="5"/>
  <c r="B473" i="5"/>
  <c r="AD472" i="5"/>
  <c r="Z472" i="5"/>
  <c r="U472" i="5"/>
  <c r="P472" i="5"/>
  <c r="AY472" i="5"/>
  <c r="AZ472" i="5"/>
  <c r="AP472" i="5"/>
  <c r="AB472" i="5"/>
  <c r="X472" i="5"/>
  <c r="R472" i="5"/>
  <c r="BA472" i="5"/>
  <c r="AQ472" i="5"/>
  <c r="Q472" i="5"/>
  <c r="AX472" i="5"/>
  <c r="J471" i="5"/>
  <c r="AF472" i="5" s="1"/>
  <c r="H471" i="5"/>
  <c r="E471" i="5"/>
  <c r="BD471" i="5"/>
  <c r="BC471" i="5"/>
  <c r="AJ471" i="5"/>
  <c r="AT471" i="5" s="1"/>
  <c r="AH471" i="5"/>
  <c r="AS471" i="5" s="1"/>
  <c r="AI471" i="5"/>
  <c r="AG471" i="5"/>
  <c r="G471" i="5"/>
  <c r="D471" i="5"/>
  <c r="C471" i="5"/>
  <c r="B471" i="5"/>
  <c r="J469" i="5"/>
  <c r="J468" i="5"/>
  <c r="AD470" i="5"/>
  <c r="Z470" i="5"/>
  <c r="U470" i="5"/>
  <c r="P470" i="5"/>
  <c r="AY470" i="5"/>
  <c r="AO470" i="5"/>
  <c r="AZ470" i="5"/>
  <c r="BA470" i="5"/>
  <c r="AQ470" i="5"/>
  <c r="Q470" i="5"/>
  <c r="AX470" i="5"/>
  <c r="G469" i="5"/>
  <c r="E469" i="5"/>
  <c r="G468" i="5"/>
  <c r="E468" i="5"/>
  <c r="G465" i="5"/>
  <c r="F465" i="5"/>
  <c r="E465" i="5"/>
  <c r="G464" i="5"/>
  <c r="F464" i="5"/>
  <c r="E464" i="5"/>
  <c r="G463" i="5"/>
  <c r="E463" i="5"/>
  <c r="D463" i="5"/>
  <c r="C463" i="5"/>
  <c r="B463" i="5"/>
  <c r="J462" i="5"/>
  <c r="AF470" i="5" s="1"/>
  <c r="H462" i="5"/>
  <c r="J461" i="5"/>
  <c r="X470" i="5" s="1"/>
  <c r="I461" i="5"/>
  <c r="H461" i="5"/>
  <c r="J460" i="5"/>
  <c r="AP470" i="5" s="1"/>
  <c r="I460" i="5"/>
  <c r="H460" i="5"/>
  <c r="J459" i="5"/>
  <c r="J466" i="5" s="1"/>
  <c r="I459" i="5"/>
  <c r="H459" i="5"/>
  <c r="H466" i="5" s="1"/>
  <c r="C458" i="5"/>
  <c r="B458" i="5"/>
  <c r="E457" i="5"/>
  <c r="BD457" i="5"/>
  <c r="BC457" i="5"/>
  <c r="AS457" i="5"/>
  <c r="AJ457" i="5"/>
  <c r="AT457" i="5" s="1"/>
  <c r="AH457" i="5"/>
  <c r="AI457" i="5"/>
  <c r="AG457" i="5"/>
  <c r="G457" i="5"/>
  <c r="D457" i="5"/>
  <c r="B457" i="5"/>
  <c r="AD456" i="5"/>
  <c r="Z456" i="5"/>
  <c r="U456" i="5"/>
  <c r="AY456" i="5"/>
  <c r="AO456" i="5"/>
  <c r="AZ456" i="5"/>
  <c r="AP456" i="5"/>
  <c r="AB456" i="5"/>
  <c r="X456" i="5"/>
  <c r="BA456" i="5"/>
  <c r="AQ456" i="5"/>
  <c r="Q456" i="5"/>
  <c r="BH456" i="5"/>
  <c r="AX456" i="5"/>
  <c r="AN456" i="5"/>
  <c r="L455" i="5"/>
  <c r="K456" i="5" s="1"/>
  <c r="J455" i="5"/>
  <c r="BR456" i="5" s="1"/>
  <c r="K455" i="5"/>
  <c r="H455" i="5"/>
  <c r="E455" i="5"/>
  <c r="BD455" i="5"/>
  <c r="BC455" i="5"/>
  <c r="AT455" i="5"/>
  <c r="AS455" i="5"/>
  <c r="AJ455" i="5"/>
  <c r="AH455" i="5"/>
  <c r="AI455" i="5"/>
  <c r="AG455" i="5"/>
  <c r="G455" i="5"/>
  <c r="D455" i="5"/>
  <c r="B455" i="5"/>
  <c r="AD454" i="5"/>
  <c r="Z454" i="5"/>
  <c r="U454" i="5"/>
  <c r="P454" i="5"/>
  <c r="AY454" i="5"/>
  <c r="AO454" i="5"/>
  <c r="AZ454" i="5"/>
  <c r="AP454" i="5"/>
  <c r="X454" i="5"/>
  <c r="AQ454" i="5"/>
  <c r="Q454" i="5"/>
  <c r="J451" i="5" s="1"/>
  <c r="AN454" i="5"/>
  <c r="G453" i="5"/>
  <c r="E453" i="5"/>
  <c r="G452" i="5"/>
  <c r="E452" i="5"/>
  <c r="J450" i="5"/>
  <c r="H450" i="5"/>
  <c r="G449" i="5"/>
  <c r="F449" i="5"/>
  <c r="E449" i="5"/>
  <c r="J448" i="5"/>
  <c r="AF454" i="5" s="1"/>
  <c r="H448" i="5"/>
  <c r="J447" i="5"/>
  <c r="AB454" i="5" s="1"/>
  <c r="I447" i="5"/>
  <c r="H447" i="5"/>
  <c r="J446" i="5"/>
  <c r="I454" i="5" s="1"/>
  <c r="O454" i="5" s="1"/>
  <c r="I446" i="5"/>
  <c r="H446" i="5"/>
  <c r="C445" i="5"/>
  <c r="B445" i="5"/>
  <c r="E444" i="5"/>
  <c r="BD444" i="5"/>
  <c r="BC444" i="5"/>
  <c r="AT444" i="5"/>
  <c r="AS444" i="5"/>
  <c r="AJ444" i="5"/>
  <c r="AH444" i="5"/>
  <c r="AI444" i="5"/>
  <c r="J453" i="5" s="1"/>
  <c r="AG444" i="5"/>
  <c r="J452" i="5" s="1"/>
  <c r="G444" i="5"/>
  <c r="D444" i="5"/>
  <c r="B444" i="5"/>
  <c r="AD443" i="5"/>
  <c r="Z443" i="5"/>
  <c r="U443" i="5"/>
  <c r="BR443" i="5"/>
  <c r="AY443" i="5"/>
  <c r="AO443" i="5"/>
  <c r="AZ443" i="5"/>
  <c r="AP443" i="5"/>
  <c r="AB443" i="5"/>
  <c r="X443" i="5"/>
  <c r="BA443" i="5"/>
  <c r="AQ443" i="5"/>
  <c r="Q443" i="5"/>
  <c r="AX443" i="5"/>
  <c r="AN443" i="5"/>
  <c r="I443" i="5"/>
  <c r="O443" i="5" s="1"/>
  <c r="L442" i="5"/>
  <c r="K443" i="5" s="1"/>
  <c r="J442" i="5"/>
  <c r="AF443" i="5" s="1"/>
  <c r="K442" i="5"/>
  <c r="H442" i="5"/>
  <c r="E442" i="5"/>
  <c r="BD442" i="5"/>
  <c r="BC442" i="5"/>
  <c r="AT442" i="5"/>
  <c r="AS442" i="5"/>
  <c r="AJ442" i="5"/>
  <c r="AH442" i="5"/>
  <c r="AI442" i="5"/>
  <c r="AG442" i="5"/>
  <c r="G442" i="5"/>
  <c r="D442" i="5"/>
  <c r="B442" i="5"/>
  <c r="J440" i="5"/>
  <c r="AD441" i="5"/>
  <c r="Z441" i="5"/>
  <c r="U441" i="5"/>
  <c r="P441" i="5"/>
  <c r="AY441" i="5"/>
  <c r="AO441" i="5"/>
  <c r="AZ441" i="5"/>
  <c r="AP441" i="5"/>
  <c r="AB441" i="5"/>
  <c r="X441" i="5"/>
  <c r="R441" i="5"/>
  <c r="BA441" i="5"/>
  <c r="AQ441" i="5"/>
  <c r="AN441" i="5"/>
  <c r="G440" i="5"/>
  <c r="E440" i="5"/>
  <c r="G439" i="5"/>
  <c r="E439" i="5"/>
  <c r="G436" i="5"/>
  <c r="F436" i="5"/>
  <c r="E436" i="5"/>
  <c r="J435" i="5"/>
  <c r="H435" i="5"/>
  <c r="J434" i="5"/>
  <c r="Q441" i="5" s="1"/>
  <c r="J438" i="5" s="1"/>
  <c r="I434" i="5"/>
  <c r="H434" i="5"/>
  <c r="H437" i="5" s="1"/>
  <c r="C433" i="5"/>
  <c r="B433" i="5"/>
  <c r="E432" i="5"/>
  <c r="BD432" i="5"/>
  <c r="BC432" i="5"/>
  <c r="AT432" i="5"/>
  <c r="AS432" i="5"/>
  <c r="AJ432" i="5"/>
  <c r="AH432" i="5"/>
  <c r="AI432" i="5"/>
  <c r="AG432" i="5"/>
  <c r="J439" i="5" s="1"/>
  <c r="G432" i="5"/>
  <c r="D432" i="5"/>
  <c r="B432" i="5"/>
  <c r="AD431" i="5"/>
  <c r="Z431" i="5"/>
  <c r="U431" i="5"/>
  <c r="P431" i="5"/>
  <c r="AF431" i="5"/>
  <c r="AY431" i="5"/>
  <c r="AO431" i="5"/>
  <c r="AZ431" i="5"/>
  <c r="AP431" i="5"/>
  <c r="AB431" i="5"/>
  <c r="X431" i="5"/>
  <c r="R431" i="5"/>
  <c r="BA431" i="5"/>
  <c r="AQ431" i="5"/>
  <c r="Q431" i="5"/>
  <c r="AX431" i="5"/>
  <c r="J430" i="5"/>
  <c r="AN431" i="5" s="1"/>
  <c r="H430" i="5"/>
  <c r="E430" i="5"/>
  <c r="BD430" i="5"/>
  <c r="BC430" i="5"/>
  <c r="AT430" i="5"/>
  <c r="AJ430" i="5"/>
  <c r="AH430" i="5"/>
  <c r="AS430" i="5" s="1"/>
  <c r="AI430" i="5"/>
  <c r="AG430" i="5"/>
  <c r="G430" i="5"/>
  <c r="D430" i="5"/>
  <c r="C430" i="5"/>
  <c r="B430" i="5"/>
  <c r="AD429" i="5"/>
  <c r="Z429" i="5"/>
  <c r="U429" i="5"/>
  <c r="P429" i="5"/>
  <c r="AF429" i="5"/>
  <c r="AY429" i="5"/>
  <c r="AZ429" i="5"/>
  <c r="AP429" i="5"/>
  <c r="AB429" i="5"/>
  <c r="X429" i="5"/>
  <c r="R429" i="5"/>
  <c r="BA429" i="5"/>
  <c r="AQ429" i="5"/>
  <c r="Q429" i="5"/>
  <c r="AX429" i="5"/>
  <c r="J428" i="5"/>
  <c r="AO429" i="5" s="1"/>
  <c r="H428" i="5"/>
  <c r="E428" i="5"/>
  <c r="BD428" i="5"/>
  <c r="BC428" i="5"/>
  <c r="AJ428" i="5"/>
  <c r="AT428" i="5" s="1"/>
  <c r="AH428" i="5"/>
  <c r="AS428" i="5" s="1"/>
  <c r="AI428" i="5"/>
  <c r="AG428" i="5"/>
  <c r="G428" i="5"/>
  <c r="D428" i="5"/>
  <c r="C428" i="5"/>
  <c r="B428" i="5"/>
  <c r="J426" i="5"/>
  <c r="J425" i="5"/>
  <c r="AD427" i="5"/>
  <c r="Z427" i="5"/>
  <c r="U427" i="5"/>
  <c r="P427" i="5"/>
  <c r="AY427" i="5"/>
  <c r="AO427" i="5"/>
  <c r="AZ427" i="5"/>
  <c r="AP427" i="5"/>
  <c r="BA427" i="5"/>
  <c r="AQ427" i="5"/>
  <c r="Q427" i="5"/>
  <c r="AX427" i="5"/>
  <c r="G426" i="5"/>
  <c r="E426" i="5"/>
  <c r="G425" i="5"/>
  <c r="E425" i="5"/>
  <c r="J423" i="5"/>
  <c r="G422" i="5"/>
  <c r="F422" i="5"/>
  <c r="E422" i="5"/>
  <c r="G421" i="5"/>
  <c r="F421" i="5"/>
  <c r="E421" i="5"/>
  <c r="G420" i="5"/>
  <c r="E420" i="5"/>
  <c r="D420" i="5"/>
  <c r="C420" i="5"/>
  <c r="B420" i="5"/>
  <c r="J419" i="5"/>
  <c r="AF427" i="5" s="1"/>
  <c r="H419" i="5"/>
  <c r="J418" i="5"/>
  <c r="X427" i="5" s="1"/>
  <c r="I418" i="5"/>
  <c r="H418" i="5"/>
  <c r="J417" i="5"/>
  <c r="AB427" i="5" s="1"/>
  <c r="I417" i="5"/>
  <c r="H417" i="5"/>
  <c r="J416" i="5"/>
  <c r="AN427" i="5" s="1"/>
  <c r="I416" i="5"/>
  <c r="H416" i="5"/>
  <c r="H423" i="5" s="1"/>
  <c r="C415" i="5"/>
  <c r="C414" i="5"/>
  <c r="B414" i="5"/>
  <c r="E413" i="5"/>
  <c r="BD413" i="5"/>
  <c r="BC413" i="5"/>
  <c r="AS413" i="5"/>
  <c r="AJ413" i="5"/>
  <c r="AT413" i="5" s="1"/>
  <c r="AH413" i="5"/>
  <c r="AI413" i="5"/>
  <c r="AG413" i="5"/>
  <c r="G413" i="5"/>
  <c r="D413" i="5"/>
  <c r="B413" i="5"/>
  <c r="AD412" i="5"/>
  <c r="Z412" i="5"/>
  <c r="U412" i="5"/>
  <c r="AY412" i="5"/>
  <c r="AO412" i="5"/>
  <c r="AZ412" i="5"/>
  <c r="AP412" i="5"/>
  <c r="AB412" i="5"/>
  <c r="X412" i="5"/>
  <c r="BA412" i="5"/>
  <c r="AQ412" i="5"/>
  <c r="Q412" i="5"/>
  <c r="BH412" i="5"/>
  <c r="AX412" i="5"/>
  <c r="AN412" i="5"/>
  <c r="L411" i="5"/>
  <c r="K412" i="5" s="1"/>
  <c r="J411" i="5"/>
  <c r="BR412" i="5" s="1"/>
  <c r="K411" i="5"/>
  <c r="H411" i="5"/>
  <c r="E411" i="5"/>
  <c r="BD411" i="5"/>
  <c r="BC411" i="5"/>
  <c r="AT411" i="5"/>
  <c r="AS411" i="5"/>
  <c r="AJ411" i="5"/>
  <c r="AH411" i="5"/>
  <c r="AI411" i="5"/>
  <c r="AG411" i="5"/>
  <c r="G411" i="5"/>
  <c r="D411" i="5"/>
  <c r="B411" i="5"/>
  <c r="J409" i="5"/>
  <c r="J408" i="5"/>
  <c r="AX410" i="5" s="1"/>
  <c r="AD410" i="5"/>
  <c r="Z410" i="5"/>
  <c r="U410" i="5"/>
  <c r="P410" i="5"/>
  <c r="AY410" i="5"/>
  <c r="AO410" i="5"/>
  <c r="AZ410" i="5"/>
  <c r="AP410" i="5"/>
  <c r="AB410" i="5"/>
  <c r="X410" i="5"/>
  <c r="AQ410" i="5"/>
  <c r="AN410" i="5"/>
  <c r="G409" i="5"/>
  <c r="E409" i="5"/>
  <c r="G408" i="5"/>
  <c r="E408" i="5"/>
  <c r="J406" i="5"/>
  <c r="H406" i="5"/>
  <c r="G405" i="5"/>
  <c r="F405" i="5"/>
  <c r="E405" i="5"/>
  <c r="J404" i="5"/>
  <c r="AF410" i="5" s="1"/>
  <c r="H404" i="5"/>
  <c r="J403" i="5"/>
  <c r="Q410" i="5" s="1"/>
  <c r="J407" i="5" s="1"/>
  <c r="I403" i="5"/>
  <c r="H403" i="5"/>
  <c r="C402" i="5"/>
  <c r="B402" i="5"/>
  <c r="E401" i="5"/>
  <c r="BC401" i="5"/>
  <c r="AT401" i="5"/>
  <c r="AS401" i="5"/>
  <c r="AJ401" i="5"/>
  <c r="BD401" i="5" s="1"/>
  <c r="AH401" i="5"/>
  <c r="AI401" i="5"/>
  <c r="AG401" i="5"/>
  <c r="G401" i="5"/>
  <c r="D401" i="5"/>
  <c r="B401" i="5"/>
  <c r="J395" i="5"/>
  <c r="J394" i="5"/>
  <c r="J393" i="5"/>
  <c r="J392" i="5"/>
  <c r="J391" i="5"/>
  <c r="J389" i="5"/>
  <c r="J388" i="5"/>
  <c r="J382" i="5"/>
  <c r="J381" i="5"/>
  <c r="J379" i="5"/>
  <c r="J378" i="5"/>
  <c r="J377" i="5"/>
  <c r="J376" i="5"/>
  <c r="J375" i="5"/>
  <c r="J373" i="5"/>
  <c r="J372" i="5"/>
  <c r="J371" i="5"/>
  <c r="AD366" i="5"/>
  <c r="Z366" i="5"/>
  <c r="U366" i="5"/>
  <c r="BZ366" i="5"/>
  <c r="CA366" i="5"/>
  <c r="P366" i="5"/>
  <c r="AF366" i="5"/>
  <c r="AY366" i="5"/>
  <c r="AO366" i="5"/>
  <c r="AZ366" i="5"/>
  <c r="AP366" i="5"/>
  <c r="AB366" i="5"/>
  <c r="X366" i="5"/>
  <c r="BA366" i="5"/>
  <c r="AQ366" i="5"/>
  <c r="Q366" i="5"/>
  <c r="J363" i="5" s="1"/>
  <c r="AX366" i="5"/>
  <c r="AN366" i="5"/>
  <c r="G365" i="5"/>
  <c r="E365" i="5"/>
  <c r="G364" i="5"/>
  <c r="E364" i="5"/>
  <c r="G361" i="5"/>
  <c r="E361" i="5"/>
  <c r="J360" i="5"/>
  <c r="S366" i="5" s="1"/>
  <c r="H360" i="5"/>
  <c r="H362" i="5" s="1"/>
  <c r="E359" i="5"/>
  <c r="BD359" i="5"/>
  <c r="BC359" i="5"/>
  <c r="AT359" i="5"/>
  <c r="AS359" i="5"/>
  <c r="AJ359" i="5"/>
  <c r="AH359" i="5"/>
  <c r="AI359" i="5"/>
  <c r="J365" i="5" s="1"/>
  <c r="AG359" i="5"/>
  <c r="J364" i="5" s="1"/>
  <c r="G359" i="5"/>
  <c r="D359" i="5"/>
  <c r="C359" i="5"/>
  <c r="B359" i="5"/>
  <c r="J357" i="5"/>
  <c r="J356" i="5"/>
  <c r="J355" i="5"/>
  <c r="AD358" i="5"/>
  <c r="Z358" i="5"/>
  <c r="U358" i="5"/>
  <c r="BZ358" i="5"/>
  <c r="CA358" i="5"/>
  <c r="P358" i="5"/>
  <c r="AF358" i="5"/>
  <c r="AY358" i="5"/>
  <c r="AO358" i="5"/>
  <c r="AZ358" i="5"/>
  <c r="AP358" i="5"/>
  <c r="AB358" i="5"/>
  <c r="X358" i="5"/>
  <c r="S358" i="5"/>
  <c r="BA358" i="5"/>
  <c r="AQ358" i="5"/>
  <c r="Q358" i="5"/>
  <c r="AX358" i="5"/>
  <c r="AN358" i="5"/>
  <c r="G357" i="5"/>
  <c r="E357" i="5"/>
  <c r="G356" i="5"/>
  <c r="E356" i="5"/>
  <c r="J354" i="5"/>
  <c r="G353" i="5"/>
  <c r="E353" i="5"/>
  <c r="J352" i="5"/>
  <c r="I358" i="5" s="1"/>
  <c r="O358" i="5" s="1"/>
  <c r="H352" i="5"/>
  <c r="H354" i="5" s="1"/>
  <c r="E351" i="5"/>
  <c r="BD351" i="5"/>
  <c r="BC351" i="5"/>
  <c r="AT351" i="5"/>
  <c r="AS351" i="5"/>
  <c r="AJ351" i="5"/>
  <c r="AH351" i="5"/>
  <c r="AI351" i="5"/>
  <c r="AG351" i="5"/>
  <c r="G351" i="5"/>
  <c r="D351" i="5"/>
  <c r="C351" i="5"/>
  <c r="B351" i="5"/>
  <c r="J345" i="5"/>
  <c r="J344" i="5"/>
  <c r="J343" i="5"/>
  <c r="J342" i="5"/>
  <c r="J341" i="5"/>
  <c r="J339" i="5"/>
  <c r="J338" i="5"/>
  <c r="AD332" i="5"/>
  <c r="Z332" i="5"/>
  <c r="U332" i="5"/>
  <c r="BQ332" i="5"/>
  <c r="AF332" i="5"/>
  <c r="AO332" i="5"/>
  <c r="AZ332" i="5"/>
  <c r="AP332" i="5"/>
  <c r="AB332" i="5"/>
  <c r="X332" i="5"/>
  <c r="R332" i="5"/>
  <c r="BA332" i="5"/>
  <c r="AQ332" i="5"/>
  <c r="Q332" i="5"/>
  <c r="AX332" i="5"/>
  <c r="AN332" i="5"/>
  <c r="O332" i="5"/>
  <c r="I332" i="5"/>
  <c r="C331" i="5"/>
  <c r="L330" i="5"/>
  <c r="K332" i="5" s="1"/>
  <c r="J330" i="5"/>
  <c r="AY332" i="5" s="1"/>
  <c r="K330" i="5"/>
  <c r="H330" i="5"/>
  <c r="E330" i="5"/>
  <c r="BD330" i="5"/>
  <c r="BC330" i="5"/>
  <c r="AT330" i="5"/>
  <c r="AS330" i="5"/>
  <c r="AJ330" i="5"/>
  <c r="AH330" i="5"/>
  <c r="AI330" i="5"/>
  <c r="AG330" i="5"/>
  <c r="G330" i="5"/>
  <c r="D330" i="5"/>
  <c r="B330" i="5"/>
  <c r="AD329" i="5"/>
  <c r="Z329" i="5"/>
  <c r="U329" i="5"/>
  <c r="AO329" i="5"/>
  <c r="AZ329" i="5"/>
  <c r="AP329" i="5"/>
  <c r="AB329" i="5"/>
  <c r="X329" i="5"/>
  <c r="R329" i="5"/>
  <c r="BA329" i="5"/>
  <c r="AQ329" i="5"/>
  <c r="Q329" i="5"/>
  <c r="AN329" i="5"/>
  <c r="C328" i="5"/>
  <c r="L327" i="5"/>
  <c r="K329" i="5" s="1"/>
  <c r="P329" i="5" s="1"/>
  <c r="J327" i="5"/>
  <c r="AY329" i="5" s="1"/>
  <c r="K327" i="5"/>
  <c r="H327" i="5"/>
  <c r="E327" i="5"/>
  <c r="BC327" i="5"/>
  <c r="AT327" i="5"/>
  <c r="AS327" i="5"/>
  <c r="AJ327" i="5"/>
  <c r="BD327" i="5" s="1"/>
  <c r="AH327" i="5"/>
  <c r="AI327" i="5"/>
  <c r="AG327" i="5"/>
  <c r="G327" i="5"/>
  <c r="D327" i="5"/>
  <c r="B327" i="5"/>
  <c r="AD326" i="5"/>
  <c r="Z326" i="5"/>
  <c r="U326" i="5"/>
  <c r="AO326" i="5"/>
  <c r="AZ326" i="5"/>
  <c r="AP326" i="5"/>
  <c r="AB326" i="5"/>
  <c r="X326" i="5"/>
  <c r="R326" i="5"/>
  <c r="BA326" i="5"/>
  <c r="AQ326" i="5"/>
  <c r="Q326" i="5"/>
  <c r="AN326" i="5"/>
  <c r="C325" i="5"/>
  <c r="L324" i="5"/>
  <c r="K326" i="5" s="1"/>
  <c r="J324" i="5"/>
  <c r="AX326" i="5" s="1"/>
  <c r="K324" i="5"/>
  <c r="H324" i="5"/>
  <c r="E324" i="5"/>
  <c r="AT324" i="5"/>
  <c r="AS324" i="5"/>
  <c r="AJ324" i="5"/>
  <c r="BD324" i="5" s="1"/>
  <c r="AH324" i="5"/>
  <c r="BC324" i="5" s="1"/>
  <c r="AI324" i="5"/>
  <c r="AG324" i="5"/>
  <c r="G324" i="5"/>
  <c r="D324" i="5"/>
  <c r="B324" i="5"/>
  <c r="J321" i="5"/>
  <c r="AD323" i="5"/>
  <c r="Z323" i="5"/>
  <c r="U323" i="5"/>
  <c r="P323" i="5"/>
  <c r="AO323" i="5"/>
  <c r="AZ323" i="5"/>
  <c r="AP323" i="5"/>
  <c r="X323" i="5"/>
  <c r="AQ323" i="5"/>
  <c r="AN323" i="5"/>
  <c r="G322" i="5"/>
  <c r="E322" i="5"/>
  <c r="G321" i="5"/>
  <c r="E321" i="5"/>
  <c r="J319" i="5"/>
  <c r="G318" i="5"/>
  <c r="F318" i="5"/>
  <c r="E318" i="5"/>
  <c r="G317" i="5"/>
  <c r="F317" i="5"/>
  <c r="E317" i="5"/>
  <c r="J316" i="5"/>
  <c r="H316" i="5"/>
  <c r="J315" i="5"/>
  <c r="I315" i="5"/>
  <c r="H315" i="5"/>
  <c r="J314" i="5"/>
  <c r="AB323" i="5" s="1"/>
  <c r="I314" i="5"/>
  <c r="H314" i="5"/>
  <c r="J313" i="5"/>
  <c r="I313" i="5"/>
  <c r="H313" i="5"/>
  <c r="H319" i="5" s="1"/>
  <c r="C312" i="5"/>
  <c r="C311" i="5"/>
  <c r="B311" i="5"/>
  <c r="E310" i="5"/>
  <c r="BD310" i="5"/>
  <c r="BC310" i="5"/>
  <c r="AT310" i="5"/>
  <c r="AS310" i="5"/>
  <c r="AJ310" i="5"/>
  <c r="AH310" i="5"/>
  <c r="AI310" i="5"/>
  <c r="J322" i="5" s="1"/>
  <c r="AG310" i="5"/>
  <c r="G310" i="5"/>
  <c r="D310" i="5"/>
  <c r="B310" i="5"/>
  <c r="AD309" i="5"/>
  <c r="Z309" i="5"/>
  <c r="U309" i="5"/>
  <c r="K309" i="5"/>
  <c r="BS309" i="5" s="1"/>
  <c r="BQ309" i="5"/>
  <c r="AO309" i="5"/>
  <c r="AZ309" i="5"/>
  <c r="AP309" i="5"/>
  <c r="AB309" i="5"/>
  <c r="X309" i="5"/>
  <c r="R309" i="5"/>
  <c r="BA309" i="5"/>
  <c r="AQ309" i="5"/>
  <c r="Q309" i="5"/>
  <c r="AX309" i="5"/>
  <c r="AN309" i="5"/>
  <c r="I309" i="5"/>
  <c r="O309" i="5" s="1"/>
  <c r="C308" i="5"/>
  <c r="L307" i="5"/>
  <c r="J307" i="5"/>
  <c r="AF309" i="5" s="1"/>
  <c r="K307" i="5"/>
  <c r="H307" i="5"/>
  <c r="E307" i="5"/>
  <c r="BD307" i="5"/>
  <c r="BC307" i="5"/>
  <c r="AT307" i="5"/>
  <c r="AS307" i="5"/>
  <c r="AJ307" i="5"/>
  <c r="AH307" i="5"/>
  <c r="AI307" i="5"/>
  <c r="AG307" i="5"/>
  <c r="G307" i="5"/>
  <c r="D307" i="5"/>
  <c r="B307" i="5"/>
  <c r="AD306" i="5"/>
  <c r="Z306" i="5"/>
  <c r="U306" i="5"/>
  <c r="P306" i="5"/>
  <c r="AF306" i="5"/>
  <c r="AO306" i="5"/>
  <c r="AP306" i="5"/>
  <c r="BA306" i="5"/>
  <c r="AQ306" i="5"/>
  <c r="AN306" i="5"/>
  <c r="G305" i="5"/>
  <c r="E305" i="5"/>
  <c r="G304" i="5"/>
  <c r="E304" i="5"/>
  <c r="G301" i="5"/>
  <c r="F301" i="5"/>
  <c r="E301" i="5"/>
  <c r="G300" i="5"/>
  <c r="F300" i="5"/>
  <c r="E300" i="5"/>
  <c r="J299" i="5"/>
  <c r="AY306" i="5" s="1"/>
  <c r="H299" i="5"/>
  <c r="J298" i="5"/>
  <c r="X306" i="5" s="1"/>
  <c r="I298" i="5"/>
  <c r="H298" i="5"/>
  <c r="J297" i="5"/>
  <c r="I297" i="5"/>
  <c r="H297" i="5"/>
  <c r="J296" i="5"/>
  <c r="I296" i="5"/>
  <c r="H296" i="5"/>
  <c r="H302" i="5" s="1"/>
  <c r="C295" i="5"/>
  <c r="C294" i="5"/>
  <c r="B294" i="5"/>
  <c r="E293" i="5"/>
  <c r="AT293" i="5"/>
  <c r="AS293" i="5"/>
  <c r="AJ293" i="5"/>
  <c r="BD293" i="5" s="1"/>
  <c r="AH293" i="5"/>
  <c r="BC293" i="5" s="1"/>
  <c r="AI293" i="5"/>
  <c r="J305" i="5" s="1"/>
  <c r="AG293" i="5"/>
  <c r="J304" i="5" s="1"/>
  <c r="G293" i="5"/>
  <c r="D293" i="5"/>
  <c r="B293" i="5"/>
  <c r="AD292" i="5"/>
  <c r="Z292" i="5"/>
  <c r="U292" i="5"/>
  <c r="BQ292" i="5"/>
  <c r="AY292" i="5"/>
  <c r="AO292" i="5"/>
  <c r="AZ292" i="5"/>
  <c r="AP292" i="5"/>
  <c r="AB292" i="5"/>
  <c r="X292" i="5"/>
  <c r="R292" i="5"/>
  <c r="BA292" i="5"/>
  <c r="AQ292" i="5"/>
  <c r="Q292" i="5"/>
  <c r="AX292" i="5"/>
  <c r="AN292" i="5"/>
  <c r="L291" i="5"/>
  <c r="K292" i="5" s="1"/>
  <c r="J291" i="5"/>
  <c r="I292" i="5" s="1"/>
  <c r="O292" i="5" s="1"/>
  <c r="K291" i="5"/>
  <c r="H291" i="5"/>
  <c r="E291" i="5"/>
  <c r="BD291" i="5"/>
  <c r="AT291" i="5"/>
  <c r="AS291" i="5"/>
  <c r="AJ291" i="5"/>
  <c r="AH291" i="5"/>
  <c r="BC291" i="5" s="1"/>
  <c r="AI291" i="5"/>
  <c r="AG291" i="5"/>
  <c r="G291" i="5"/>
  <c r="D291" i="5"/>
  <c r="B291" i="5"/>
  <c r="J288" i="5"/>
  <c r="AD290" i="5"/>
  <c r="Z290" i="5"/>
  <c r="U290" i="5"/>
  <c r="P290" i="5"/>
  <c r="AY290" i="5"/>
  <c r="AO290" i="5"/>
  <c r="AZ290" i="5"/>
  <c r="AP290" i="5"/>
  <c r="AB290" i="5"/>
  <c r="X290" i="5"/>
  <c r="AQ290" i="5"/>
  <c r="AN290" i="5"/>
  <c r="G289" i="5"/>
  <c r="E289" i="5"/>
  <c r="G288" i="5"/>
  <c r="E288" i="5"/>
  <c r="J286" i="5"/>
  <c r="G285" i="5"/>
  <c r="F285" i="5"/>
  <c r="E285" i="5"/>
  <c r="J284" i="5"/>
  <c r="AF290" i="5" s="1"/>
  <c r="H284" i="5"/>
  <c r="J283" i="5"/>
  <c r="R290" i="5" s="1"/>
  <c r="I283" i="5"/>
  <c r="H283" i="5"/>
  <c r="H286" i="5" s="1"/>
  <c r="C282" i="5"/>
  <c r="B282" i="5"/>
  <c r="E281" i="5"/>
  <c r="AT281" i="5"/>
  <c r="AS281" i="5"/>
  <c r="AJ281" i="5"/>
  <c r="BD281" i="5" s="1"/>
  <c r="AH281" i="5"/>
  <c r="BC281" i="5" s="1"/>
  <c r="AI281" i="5"/>
  <c r="J289" i="5" s="1"/>
  <c r="AX290" i="5" s="1"/>
  <c r="AG281" i="5"/>
  <c r="G281" i="5"/>
  <c r="D281" i="5"/>
  <c r="B281" i="5"/>
  <c r="AD280" i="5"/>
  <c r="Z280" i="5"/>
  <c r="U280" i="5"/>
  <c r="BQ280" i="5"/>
  <c r="AY280" i="5"/>
  <c r="AO280" i="5"/>
  <c r="AZ280" i="5"/>
  <c r="AP280" i="5"/>
  <c r="AB280" i="5"/>
  <c r="X280" i="5"/>
  <c r="R280" i="5"/>
  <c r="BA280" i="5"/>
  <c r="AQ280" i="5"/>
  <c r="Q280" i="5"/>
  <c r="AX280" i="5"/>
  <c r="AN280" i="5"/>
  <c r="L279" i="5"/>
  <c r="K280" i="5" s="1"/>
  <c r="J279" i="5"/>
  <c r="I280" i="5" s="1"/>
  <c r="O280" i="5" s="1"/>
  <c r="K279" i="5"/>
  <c r="H279" i="5"/>
  <c r="E279" i="5"/>
  <c r="BD279" i="5"/>
  <c r="AT279" i="5"/>
  <c r="AS279" i="5"/>
  <c r="AJ279" i="5"/>
  <c r="AH279" i="5"/>
  <c r="BC279" i="5" s="1"/>
  <c r="AI279" i="5"/>
  <c r="AG279" i="5"/>
  <c r="G279" i="5"/>
  <c r="D279" i="5"/>
  <c r="B279" i="5"/>
  <c r="AD278" i="5"/>
  <c r="Z278" i="5"/>
  <c r="U278" i="5"/>
  <c r="K278" i="5"/>
  <c r="AY278" i="5"/>
  <c r="AO278" i="5"/>
  <c r="AZ278" i="5"/>
  <c r="AP278" i="5"/>
  <c r="AB278" i="5"/>
  <c r="X278" i="5"/>
  <c r="R278" i="5"/>
  <c r="BA278" i="5"/>
  <c r="AQ278" i="5"/>
  <c r="Q278" i="5"/>
  <c r="AX278" i="5"/>
  <c r="AN278" i="5"/>
  <c r="I278" i="5"/>
  <c r="O278" i="5" s="1"/>
  <c r="L277" i="5"/>
  <c r="J277" i="5"/>
  <c r="BQ278" i="5" s="1"/>
  <c r="K277" i="5"/>
  <c r="H277" i="5"/>
  <c r="E277" i="5"/>
  <c r="BD277" i="5"/>
  <c r="BC277" i="5"/>
  <c r="AT277" i="5"/>
  <c r="AS277" i="5"/>
  <c r="AJ277" i="5"/>
  <c r="AH277" i="5"/>
  <c r="AI277" i="5"/>
  <c r="AG277" i="5"/>
  <c r="G277" i="5"/>
  <c r="D277" i="5"/>
  <c r="B277" i="5"/>
  <c r="AD276" i="5"/>
  <c r="Z276" i="5"/>
  <c r="U276" i="5"/>
  <c r="P276" i="5"/>
  <c r="AO276" i="5"/>
  <c r="AZ276" i="5"/>
  <c r="AP276" i="5"/>
  <c r="AB276" i="5"/>
  <c r="X276" i="5"/>
  <c r="R276" i="5"/>
  <c r="BA276" i="5"/>
  <c r="AQ276" i="5"/>
  <c r="Q276" i="5"/>
  <c r="AX276" i="5"/>
  <c r="AN276" i="5"/>
  <c r="C275" i="5"/>
  <c r="J274" i="5"/>
  <c r="I276" i="5" s="1"/>
  <c r="O276" i="5" s="1"/>
  <c r="H274" i="5"/>
  <c r="E274" i="5"/>
  <c r="BD274" i="5"/>
  <c r="AT274" i="5"/>
  <c r="AS274" i="5"/>
  <c r="AJ274" i="5"/>
  <c r="AH274" i="5"/>
  <c r="BC274" i="5" s="1"/>
  <c r="AI274" i="5"/>
  <c r="AG274" i="5"/>
  <c r="G274" i="5"/>
  <c r="D274" i="5"/>
  <c r="C274" i="5"/>
  <c r="B274" i="5"/>
  <c r="AD273" i="5"/>
  <c r="Z273" i="5"/>
  <c r="U273" i="5"/>
  <c r="P273" i="5"/>
  <c r="AF273" i="5"/>
  <c r="AY273" i="5"/>
  <c r="AZ273" i="5"/>
  <c r="AP273" i="5"/>
  <c r="AB273" i="5"/>
  <c r="X273" i="5"/>
  <c r="R273" i="5"/>
  <c r="BA273" i="5"/>
  <c r="AQ273" i="5"/>
  <c r="Q273" i="5"/>
  <c r="AX273" i="5"/>
  <c r="C272" i="5"/>
  <c r="J271" i="5"/>
  <c r="H271" i="5"/>
  <c r="E271" i="5"/>
  <c r="BD271" i="5"/>
  <c r="BC271" i="5"/>
  <c r="AJ271" i="5"/>
  <c r="AT271" i="5" s="1"/>
  <c r="AH271" i="5"/>
  <c r="AS271" i="5" s="1"/>
  <c r="AI271" i="5"/>
  <c r="AG271" i="5"/>
  <c r="G271" i="5"/>
  <c r="D271" i="5"/>
  <c r="C271" i="5"/>
  <c r="B271" i="5"/>
  <c r="J269" i="5"/>
  <c r="J268" i="5"/>
  <c r="AD270" i="5"/>
  <c r="Z270" i="5"/>
  <c r="U270" i="5"/>
  <c r="P270" i="5"/>
  <c r="AY270" i="5"/>
  <c r="AO270" i="5"/>
  <c r="AP270" i="5"/>
  <c r="AB270" i="5"/>
  <c r="R270" i="5"/>
  <c r="AQ270" i="5"/>
  <c r="Q270" i="5"/>
  <c r="J267" i="5" s="1"/>
  <c r="AN270" i="5"/>
  <c r="G269" i="5"/>
  <c r="E269" i="5"/>
  <c r="G268" i="5"/>
  <c r="E268" i="5"/>
  <c r="G265" i="5"/>
  <c r="F265" i="5"/>
  <c r="E265" i="5"/>
  <c r="G264" i="5"/>
  <c r="F264" i="5"/>
  <c r="E264" i="5"/>
  <c r="J263" i="5"/>
  <c r="AF270" i="5" s="1"/>
  <c r="H263" i="5"/>
  <c r="J262" i="5"/>
  <c r="X270" i="5" s="1"/>
  <c r="I262" i="5"/>
  <c r="H262" i="5"/>
  <c r="J261" i="5"/>
  <c r="AZ270" i="5" s="1"/>
  <c r="I261" i="5"/>
  <c r="H261" i="5"/>
  <c r="J260" i="5"/>
  <c r="AX270" i="5" s="1"/>
  <c r="I260" i="5"/>
  <c r="H260" i="5"/>
  <c r="H266" i="5" s="1"/>
  <c r="C259" i="5"/>
  <c r="C258" i="5"/>
  <c r="B258" i="5"/>
  <c r="E257" i="5"/>
  <c r="BD257" i="5"/>
  <c r="AT257" i="5"/>
  <c r="AS257" i="5"/>
  <c r="AJ257" i="5"/>
  <c r="AH257" i="5"/>
  <c r="BC257" i="5" s="1"/>
  <c r="AI257" i="5"/>
  <c r="AG257" i="5"/>
  <c r="G257" i="5"/>
  <c r="D257" i="5"/>
  <c r="B257" i="5"/>
  <c r="AD256" i="5"/>
  <c r="Z256" i="5"/>
  <c r="U256" i="5"/>
  <c r="K256" i="5"/>
  <c r="AY256" i="5"/>
  <c r="AO256" i="5"/>
  <c r="AZ256" i="5"/>
  <c r="AP256" i="5"/>
  <c r="AB256" i="5"/>
  <c r="X256" i="5"/>
  <c r="BA256" i="5"/>
  <c r="AQ256" i="5"/>
  <c r="Q256" i="5"/>
  <c r="BH256" i="5"/>
  <c r="AX256" i="5"/>
  <c r="AN256" i="5"/>
  <c r="I256" i="5"/>
  <c r="O256" i="5" s="1"/>
  <c r="L255" i="5"/>
  <c r="J255" i="5"/>
  <c r="BR256" i="5" s="1"/>
  <c r="K255" i="5"/>
  <c r="H255" i="5"/>
  <c r="E255" i="5"/>
  <c r="BD255" i="5"/>
  <c r="BC255" i="5"/>
  <c r="AT255" i="5"/>
  <c r="AS255" i="5"/>
  <c r="AJ255" i="5"/>
  <c r="AH255" i="5"/>
  <c r="AI255" i="5"/>
  <c r="AG255" i="5"/>
  <c r="G255" i="5"/>
  <c r="D255" i="5"/>
  <c r="B255" i="5"/>
  <c r="AD254" i="5"/>
  <c r="Z254" i="5"/>
  <c r="U254" i="5"/>
  <c r="P254" i="5"/>
  <c r="AF254" i="5"/>
  <c r="AO254" i="5"/>
  <c r="AZ254" i="5"/>
  <c r="AP254" i="5"/>
  <c r="AB254" i="5"/>
  <c r="X254" i="5"/>
  <c r="R254" i="5"/>
  <c r="BA254" i="5"/>
  <c r="AQ254" i="5"/>
  <c r="AN254" i="5"/>
  <c r="G253" i="5"/>
  <c r="E253" i="5"/>
  <c r="G252" i="5"/>
  <c r="E252" i="5"/>
  <c r="G249" i="5"/>
  <c r="F249" i="5"/>
  <c r="E249" i="5"/>
  <c r="J248" i="5"/>
  <c r="H248" i="5"/>
  <c r="J247" i="5"/>
  <c r="Q254" i="5" s="1"/>
  <c r="J251" i="5" s="1"/>
  <c r="I247" i="5"/>
  <c r="H247" i="5"/>
  <c r="H250" i="5" s="1"/>
  <c r="C246" i="5"/>
  <c r="B246" i="5"/>
  <c r="E245" i="5"/>
  <c r="BD245" i="5"/>
  <c r="AT245" i="5"/>
  <c r="AS245" i="5"/>
  <c r="AJ245" i="5"/>
  <c r="AH245" i="5"/>
  <c r="BC245" i="5" s="1"/>
  <c r="AI245" i="5"/>
  <c r="J253" i="5" s="1"/>
  <c r="AG245" i="5"/>
  <c r="J252" i="5" s="1"/>
  <c r="G245" i="5"/>
  <c r="D245" i="5"/>
  <c r="B245" i="5"/>
  <c r="AD244" i="5"/>
  <c r="Z244" i="5"/>
  <c r="U244" i="5"/>
  <c r="K244" i="5"/>
  <c r="AY244" i="5"/>
  <c r="AO244" i="5"/>
  <c r="AZ244" i="5"/>
  <c r="AP244" i="5"/>
  <c r="AB244" i="5"/>
  <c r="X244" i="5"/>
  <c r="R244" i="5"/>
  <c r="BA244" i="5"/>
  <c r="AQ244" i="5"/>
  <c r="Q244" i="5"/>
  <c r="AX244" i="5"/>
  <c r="AN244" i="5"/>
  <c r="I244" i="5"/>
  <c r="O244" i="5" s="1"/>
  <c r="L243" i="5"/>
  <c r="J243" i="5"/>
  <c r="BQ244" i="5" s="1"/>
  <c r="K243" i="5"/>
  <c r="H243" i="5"/>
  <c r="E243" i="5"/>
  <c r="BD243" i="5"/>
  <c r="BC243" i="5"/>
  <c r="AT243" i="5"/>
  <c r="AS243" i="5"/>
  <c r="AJ243" i="5"/>
  <c r="AH243" i="5"/>
  <c r="AI243" i="5"/>
  <c r="AG243" i="5"/>
  <c r="G243" i="5"/>
  <c r="D243" i="5"/>
  <c r="B243" i="5"/>
  <c r="AD242" i="5"/>
  <c r="Z242" i="5"/>
  <c r="U242" i="5"/>
  <c r="AF242" i="5"/>
  <c r="AO242" i="5"/>
  <c r="AZ242" i="5"/>
  <c r="AP242" i="5"/>
  <c r="AB242" i="5"/>
  <c r="X242" i="5"/>
  <c r="R242" i="5"/>
  <c r="BA242" i="5"/>
  <c r="AQ242" i="5"/>
  <c r="Q242" i="5"/>
  <c r="AN242" i="5"/>
  <c r="L241" i="5"/>
  <c r="K242" i="5" s="1"/>
  <c r="J241" i="5"/>
  <c r="K241" i="5"/>
  <c r="H241" i="5"/>
  <c r="E241" i="5"/>
  <c r="BC241" i="5"/>
  <c r="AT241" i="5"/>
  <c r="AS241" i="5"/>
  <c r="AJ241" i="5"/>
  <c r="BD241" i="5" s="1"/>
  <c r="AH241" i="5"/>
  <c r="AI241" i="5"/>
  <c r="AG241" i="5"/>
  <c r="G241" i="5"/>
  <c r="D241" i="5"/>
  <c r="B241" i="5"/>
  <c r="AD240" i="5"/>
  <c r="Z240" i="5"/>
  <c r="U240" i="5"/>
  <c r="BQ240" i="5"/>
  <c r="AY240" i="5"/>
  <c r="AO240" i="5"/>
  <c r="AZ240" i="5"/>
  <c r="AP240" i="5"/>
  <c r="AB240" i="5"/>
  <c r="X240" i="5"/>
  <c r="R240" i="5"/>
  <c r="BA240" i="5"/>
  <c r="AQ240" i="5"/>
  <c r="Q240" i="5"/>
  <c r="AN240" i="5"/>
  <c r="L239" i="5"/>
  <c r="K240" i="5" s="1"/>
  <c r="P240" i="5" s="1"/>
  <c r="J239" i="5"/>
  <c r="AX240" i="5" s="1"/>
  <c r="K239" i="5"/>
  <c r="H239" i="5"/>
  <c r="E239" i="5"/>
  <c r="AT239" i="5"/>
  <c r="AS239" i="5"/>
  <c r="AJ239" i="5"/>
  <c r="BD239" i="5" s="1"/>
  <c r="AH239" i="5"/>
  <c r="BC239" i="5" s="1"/>
  <c r="AI239" i="5"/>
  <c r="AG239" i="5"/>
  <c r="G239" i="5"/>
  <c r="D239" i="5"/>
  <c r="B239" i="5"/>
  <c r="J237" i="5"/>
  <c r="AD238" i="5"/>
  <c r="Z238" i="5"/>
  <c r="U238" i="5"/>
  <c r="P238" i="5"/>
  <c r="AO238" i="5"/>
  <c r="AZ238" i="5"/>
  <c r="AP238" i="5"/>
  <c r="AQ238" i="5"/>
  <c r="AN238" i="5"/>
  <c r="G237" i="5"/>
  <c r="E237" i="5"/>
  <c r="G236" i="5"/>
  <c r="E236" i="5"/>
  <c r="G233" i="5"/>
  <c r="F233" i="5"/>
  <c r="E233" i="5"/>
  <c r="G232" i="5"/>
  <c r="F232" i="5"/>
  <c r="E232" i="5"/>
  <c r="J231" i="5"/>
  <c r="AF238" i="5" s="1"/>
  <c r="H231" i="5"/>
  <c r="H234" i="5" s="1"/>
  <c r="J230" i="5"/>
  <c r="X238" i="5" s="1"/>
  <c r="I230" i="5"/>
  <c r="H230" i="5"/>
  <c r="J229" i="5"/>
  <c r="AB238" i="5" s="1"/>
  <c r="I229" i="5"/>
  <c r="H229" i="5"/>
  <c r="J228" i="5"/>
  <c r="I228" i="5"/>
  <c r="H228" i="5"/>
  <c r="C227" i="5"/>
  <c r="C226" i="5"/>
  <c r="B226" i="5"/>
  <c r="E225" i="5"/>
  <c r="BC225" i="5"/>
  <c r="AT225" i="5"/>
  <c r="AS225" i="5"/>
  <c r="AJ225" i="5"/>
  <c r="BD225" i="5" s="1"/>
  <c r="AH225" i="5"/>
  <c r="AI225" i="5"/>
  <c r="AG225" i="5"/>
  <c r="J236" i="5" s="1"/>
  <c r="G225" i="5"/>
  <c r="D225" i="5"/>
  <c r="B225" i="5"/>
  <c r="AD224" i="5"/>
  <c r="Z224" i="5"/>
  <c r="U224" i="5"/>
  <c r="P224" i="5"/>
  <c r="AY224" i="5"/>
  <c r="AO224" i="5"/>
  <c r="AZ224" i="5"/>
  <c r="AP224" i="5"/>
  <c r="AB224" i="5"/>
  <c r="X224" i="5"/>
  <c r="BA224" i="5"/>
  <c r="AQ224" i="5"/>
  <c r="Q224" i="5"/>
  <c r="BH224" i="5"/>
  <c r="AX224" i="5"/>
  <c r="AN224" i="5"/>
  <c r="C223" i="5"/>
  <c r="J222" i="5"/>
  <c r="I224" i="5" s="1"/>
  <c r="O224" i="5" s="1"/>
  <c r="H222" i="5"/>
  <c r="E222" i="5"/>
  <c r="BD222" i="5"/>
  <c r="BC222" i="5"/>
  <c r="AT222" i="5"/>
  <c r="AS222" i="5"/>
  <c r="AJ222" i="5"/>
  <c r="AH222" i="5"/>
  <c r="AI222" i="5"/>
  <c r="AG222" i="5"/>
  <c r="G222" i="5"/>
  <c r="D222" i="5"/>
  <c r="B222" i="5"/>
  <c r="AD221" i="5"/>
  <c r="Z221" i="5"/>
  <c r="U221" i="5"/>
  <c r="P221" i="5"/>
  <c r="AY221" i="5"/>
  <c r="AO221" i="5"/>
  <c r="AZ221" i="5"/>
  <c r="AP221" i="5"/>
  <c r="AB221" i="5"/>
  <c r="X221" i="5"/>
  <c r="AQ221" i="5"/>
  <c r="AN221" i="5"/>
  <c r="I221" i="5"/>
  <c r="O221" i="5" s="1"/>
  <c r="G220" i="5"/>
  <c r="E220" i="5"/>
  <c r="G219" i="5"/>
  <c r="E219" i="5"/>
  <c r="J217" i="5"/>
  <c r="G216" i="5"/>
  <c r="F216" i="5"/>
  <c r="E216" i="5"/>
  <c r="J215" i="5"/>
  <c r="AF221" i="5" s="1"/>
  <c r="H215" i="5"/>
  <c r="J214" i="5"/>
  <c r="R221" i="5" s="1"/>
  <c r="I214" i="5"/>
  <c r="H214" i="5"/>
  <c r="H217" i="5" s="1"/>
  <c r="C213" i="5"/>
  <c r="B213" i="5"/>
  <c r="E212" i="5"/>
  <c r="BD212" i="5"/>
  <c r="AT212" i="5"/>
  <c r="AS212" i="5"/>
  <c r="AJ212" i="5"/>
  <c r="AH212" i="5"/>
  <c r="BC212" i="5" s="1"/>
  <c r="AI212" i="5"/>
  <c r="J220" i="5" s="1"/>
  <c r="AG212" i="5"/>
  <c r="J219" i="5" s="1"/>
  <c r="AX221" i="5" s="1"/>
  <c r="G212" i="5"/>
  <c r="D212" i="5"/>
  <c r="B212" i="5"/>
  <c r="AD211" i="5"/>
  <c r="Z211" i="5"/>
  <c r="U211" i="5"/>
  <c r="BR211" i="5"/>
  <c r="AY211" i="5"/>
  <c r="AO211" i="5"/>
  <c r="AZ211" i="5"/>
  <c r="AP211" i="5"/>
  <c r="AB211" i="5"/>
  <c r="X211" i="5"/>
  <c r="BA211" i="5"/>
  <c r="AQ211" i="5"/>
  <c r="Q211" i="5"/>
  <c r="AX211" i="5"/>
  <c r="AN211" i="5"/>
  <c r="L210" i="5"/>
  <c r="K211" i="5" s="1"/>
  <c r="P211" i="5" s="1"/>
  <c r="J210" i="5"/>
  <c r="I211" i="5" s="1"/>
  <c r="O211" i="5" s="1"/>
  <c r="K210" i="5"/>
  <c r="H210" i="5"/>
  <c r="E210" i="5"/>
  <c r="BD210" i="5"/>
  <c r="BC210" i="5"/>
  <c r="AT210" i="5"/>
  <c r="AS210" i="5"/>
  <c r="AJ210" i="5"/>
  <c r="AH210" i="5"/>
  <c r="AI210" i="5"/>
  <c r="AG210" i="5"/>
  <c r="G210" i="5"/>
  <c r="D210" i="5"/>
  <c r="B210" i="5"/>
  <c r="AD209" i="5"/>
  <c r="Z209" i="5"/>
  <c r="U209" i="5"/>
  <c r="P209" i="5"/>
  <c r="AY209" i="5"/>
  <c r="AO209" i="5"/>
  <c r="AZ209" i="5"/>
  <c r="AP209" i="5"/>
  <c r="AB209" i="5"/>
  <c r="X209" i="5"/>
  <c r="AQ209" i="5"/>
  <c r="AN209" i="5"/>
  <c r="G208" i="5"/>
  <c r="E208" i="5"/>
  <c r="G207" i="5"/>
  <c r="E207" i="5"/>
  <c r="J205" i="5"/>
  <c r="G204" i="5"/>
  <c r="F204" i="5"/>
  <c r="E204" i="5"/>
  <c r="J203" i="5"/>
  <c r="AF209" i="5" s="1"/>
  <c r="H203" i="5"/>
  <c r="J202" i="5"/>
  <c r="R209" i="5" s="1"/>
  <c r="I202" i="5"/>
  <c r="H202" i="5"/>
  <c r="H205" i="5" s="1"/>
  <c r="C201" i="5"/>
  <c r="B201" i="5"/>
  <c r="E200" i="5"/>
  <c r="BD200" i="5"/>
  <c r="AT200" i="5"/>
  <c r="AS200" i="5"/>
  <c r="AJ200" i="5"/>
  <c r="AH200" i="5"/>
  <c r="BC200" i="5" s="1"/>
  <c r="AI200" i="5"/>
  <c r="J208" i="5" s="1"/>
  <c r="AX209" i="5" s="1"/>
  <c r="AG200" i="5"/>
  <c r="J207" i="5" s="1"/>
  <c r="G200" i="5"/>
  <c r="D200" i="5"/>
  <c r="B200" i="5"/>
  <c r="AD199" i="5"/>
  <c r="Z199" i="5"/>
  <c r="U199" i="5"/>
  <c r="BR199" i="5"/>
  <c r="AY199" i="5"/>
  <c r="AO199" i="5"/>
  <c r="AZ199" i="5"/>
  <c r="AP199" i="5"/>
  <c r="AB199" i="5"/>
  <c r="X199" i="5"/>
  <c r="BA199" i="5"/>
  <c r="AQ199" i="5"/>
  <c r="Q199" i="5"/>
  <c r="AX199" i="5"/>
  <c r="AN199" i="5"/>
  <c r="L198" i="5"/>
  <c r="K199" i="5" s="1"/>
  <c r="P199" i="5" s="1"/>
  <c r="J198" i="5"/>
  <c r="I199" i="5" s="1"/>
  <c r="O199" i="5" s="1"/>
  <c r="K198" i="5"/>
  <c r="H198" i="5"/>
  <c r="E198" i="5"/>
  <c r="BD198" i="5"/>
  <c r="BC198" i="5"/>
  <c r="AT198" i="5"/>
  <c r="AS198" i="5"/>
  <c r="AJ198" i="5"/>
  <c r="AH198" i="5"/>
  <c r="AI198" i="5"/>
  <c r="AG198" i="5"/>
  <c r="G198" i="5"/>
  <c r="D198" i="5"/>
  <c r="B198" i="5"/>
  <c r="AD197" i="5"/>
  <c r="Z197" i="5"/>
  <c r="U197" i="5"/>
  <c r="P197" i="5"/>
  <c r="AY197" i="5"/>
  <c r="AO197" i="5"/>
  <c r="AZ197" i="5"/>
  <c r="AP197" i="5"/>
  <c r="AB197" i="5"/>
  <c r="X197" i="5"/>
  <c r="AQ197" i="5"/>
  <c r="AN197" i="5"/>
  <c r="G196" i="5"/>
  <c r="E196" i="5"/>
  <c r="G195" i="5"/>
  <c r="E195" i="5"/>
  <c r="J193" i="5"/>
  <c r="G192" i="5"/>
  <c r="F192" i="5"/>
  <c r="E192" i="5"/>
  <c r="J191" i="5"/>
  <c r="AF197" i="5" s="1"/>
  <c r="H191" i="5"/>
  <c r="J190" i="5"/>
  <c r="R197" i="5" s="1"/>
  <c r="I190" i="5"/>
  <c r="H190" i="5"/>
  <c r="C189" i="5"/>
  <c r="B189" i="5"/>
  <c r="E188" i="5"/>
  <c r="BD188" i="5"/>
  <c r="BC188" i="5"/>
  <c r="AT188" i="5"/>
  <c r="AS188" i="5"/>
  <c r="AJ188" i="5"/>
  <c r="AH188" i="5"/>
  <c r="AI188" i="5"/>
  <c r="J196" i="5" s="1"/>
  <c r="AG188" i="5"/>
  <c r="J195" i="5" s="1"/>
  <c r="G188" i="5"/>
  <c r="D188" i="5"/>
  <c r="B188" i="5"/>
  <c r="AD187" i="5"/>
  <c r="Z187" i="5"/>
  <c r="U187" i="5"/>
  <c r="BR187" i="5"/>
  <c r="AY187" i="5"/>
  <c r="AO187" i="5"/>
  <c r="AZ187" i="5"/>
  <c r="AP187" i="5"/>
  <c r="AB187" i="5"/>
  <c r="X187" i="5"/>
  <c r="BA187" i="5"/>
  <c r="AQ187" i="5"/>
  <c r="Q187" i="5"/>
  <c r="AX187" i="5"/>
  <c r="AN187" i="5"/>
  <c r="L186" i="5"/>
  <c r="K187" i="5" s="1"/>
  <c r="P187" i="5" s="1"/>
  <c r="J186" i="5"/>
  <c r="I187" i="5" s="1"/>
  <c r="O187" i="5" s="1"/>
  <c r="K186" i="5"/>
  <c r="H186" i="5"/>
  <c r="E186" i="5"/>
  <c r="BD186" i="5"/>
  <c r="BC186" i="5"/>
  <c r="AT186" i="5"/>
  <c r="AS186" i="5"/>
  <c r="AJ186" i="5"/>
  <c r="AH186" i="5"/>
  <c r="AI186" i="5"/>
  <c r="AG186" i="5"/>
  <c r="G186" i="5"/>
  <c r="D186" i="5"/>
  <c r="B186" i="5"/>
  <c r="J184" i="5"/>
  <c r="AD185" i="5"/>
  <c r="Z185" i="5"/>
  <c r="U185" i="5"/>
  <c r="P185" i="5"/>
  <c r="AY185" i="5"/>
  <c r="AO185" i="5"/>
  <c r="AZ185" i="5"/>
  <c r="AP185" i="5"/>
  <c r="AB185" i="5"/>
  <c r="X185" i="5"/>
  <c r="AQ185" i="5"/>
  <c r="AN185" i="5"/>
  <c r="G184" i="5"/>
  <c r="E184" i="5"/>
  <c r="G183" i="5"/>
  <c r="E183" i="5"/>
  <c r="J181" i="5"/>
  <c r="G180" i="5"/>
  <c r="F180" i="5"/>
  <c r="E180" i="5"/>
  <c r="J179" i="5"/>
  <c r="AF185" i="5" s="1"/>
  <c r="H179" i="5"/>
  <c r="J178" i="5"/>
  <c r="R185" i="5" s="1"/>
  <c r="I178" i="5"/>
  <c r="H178" i="5"/>
  <c r="H181" i="5" s="1"/>
  <c r="C177" i="5"/>
  <c r="C176" i="5"/>
  <c r="B176" i="5"/>
  <c r="E175" i="5"/>
  <c r="AT175" i="5"/>
  <c r="AS175" i="5"/>
  <c r="AJ175" i="5"/>
  <c r="BD175" i="5" s="1"/>
  <c r="AH175" i="5"/>
  <c r="BC175" i="5" s="1"/>
  <c r="AI175" i="5"/>
  <c r="AG175" i="5"/>
  <c r="J183" i="5" s="1"/>
  <c r="I185" i="5" s="1"/>
  <c r="O185" i="5" s="1"/>
  <c r="G175" i="5"/>
  <c r="D175" i="5"/>
  <c r="B175" i="5"/>
  <c r="AD174" i="5"/>
  <c r="Z174" i="5"/>
  <c r="U174" i="5"/>
  <c r="K174" i="5"/>
  <c r="AY174" i="5"/>
  <c r="AO174" i="5"/>
  <c r="AZ174" i="5"/>
  <c r="AP174" i="5"/>
  <c r="AB174" i="5"/>
  <c r="X174" i="5"/>
  <c r="BA174" i="5"/>
  <c r="AQ174" i="5"/>
  <c r="Q174" i="5"/>
  <c r="AX174" i="5"/>
  <c r="AN174" i="5"/>
  <c r="L173" i="5"/>
  <c r="J173" i="5"/>
  <c r="BR174" i="5" s="1"/>
  <c r="K173" i="5"/>
  <c r="H173" i="5"/>
  <c r="E173" i="5"/>
  <c r="BD173" i="5"/>
  <c r="BC173" i="5"/>
  <c r="AT173" i="5"/>
  <c r="AS173" i="5"/>
  <c r="AJ173" i="5"/>
  <c r="AH173" i="5"/>
  <c r="AI173" i="5"/>
  <c r="AG173" i="5"/>
  <c r="G173" i="5"/>
  <c r="D173" i="5"/>
  <c r="B173" i="5"/>
  <c r="AD172" i="5"/>
  <c r="Z172" i="5"/>
  <c r="U172" i="5"/>
  <c r="P172" i="5"/>
  <c r="AO172" i="5"/>
  <c r="AP172" i="5"/>
  <c r="X172" i="5"/>
  <c r="BA172" i="5"/>
  <c r="AQ172" i="5"/>
  <c r="AN172" i="5"/>
  <c r="G171" i="5"/>
  <c r="E171" i="5"/>
  <c r="G170" i="5"/>
  <c r="E170" i="5"/>
  <c r="G167" i="5"/>
  <c r="F167" i="5"/>
  <c r="E167" i="5"/>
  <c r="J166" i="5"/>
  <c r="AY172" i="5" s="1"/>
  <c r="H166" i="5"/>
  <c r="J165" i="5"/>
  <c r="AZ172" i="5" s="1"/>
  <c r="I165" i="5"/>
  <c r="H165" i="5"/>
  <c r="H168" i="5" s="1"/>
  <c r="J164" i="5"/>
  <c r="I164" i="5"/>
  <c r="H164" i="5"/>
  <c r="C163" i="5"/>
  <c r="B163" i="5"/>
  <c r="E162" i="5"/>
  <c r="BD162" i="5"/>
  <c r="BC162" i="5"/>
  <c r="AT162" i="5"/>
  <c r="AS162" i="5"/>
  <c r="AJ162" i="5"/>
  <c r="AH162" i="5"/>
  <c r="AI162" i="5"/>
  <c r="J171" i="5" s="1"/>
  <c r="AG162" i="5"/>
  <c r="J170" i="5" s="1"/>
  <c r="G162" i="5"/>
  <c r="D162" i="5"/>
  <c r="B162" i="5"/>
  <c r="AD161" i="5"/>
  <c r="Z161" i="5"/>
  <c r="U161" i="5"/>
  <c r="P161" i="5"/>
  <c r="AF161" i="5"/>
  <c r="AY161" i="5"/>
  <c r="AO161" i="5"/>
  <c r="AZ161" i="5"/>
  <c r="AP161" i="5"/>
  <c r="AB161" i="5"/>
  <c r="X161" i="5"/>
  <c r="BA161" i="5"/>
  <c r="AQ161" i="5"/>
  <c r="Q161" i="5"/>
  <c r="BH161" i="5"/>
  <c r="AX161" i="5"/>
  <c r="AN161" i="5"/>
  <c r="I161" i="5"/>
  <c r="O161" i="5" s="1"/>
  <c r="J160" i="5"/>
  <c r="H160" i="5"/>
  <c r="E160" i="5"/>
  <c r="BD160" i="5"/>
  <c r="BC160" i="5"/>
  <c r="AT160" i="5"/>
  <c r="AS160" i="5"/>
  <c r="AJ160" i="5"/>
  <c r="AH160" i="5"/>
  <c r="AI160" i="5"/>
  <c r="AG160" i="5"/>
  <c r="G160" i="5"/>
  <c r="D160" i="5"/>
  <c r="B160" i="5"/>
  <c r="AD159" i="5"/>
  <c r="Z159" i="5"/>
  <c r="U159" i="5"/>
  <c r="P159" i="5"/>
  <c r="AO159" i="5"/>
  <c r="AZ159" i="5"/>
  <c r="AP159" i="5"/>
  <c r="AB159" i="5"/>
  <c r="X159" i="5"/>
  <c r="R159" i="5"/>
  <c r="AQ159" i="5"/>
  <c r="Q159" i="5"/>
  <c r="J156" i="5" s="1"/>
  <c r="AN159" i="5"/>
  <c r="G158" i="5"/>
  <c r="E158" i="5"/>
  <c r="G157" i="5"/>
  <c r="E157" i="5"/>
  <c r="G154" i="5"/>
  <c r="F154" i="5"/>
  <c r="E154" i="5"/>
  <c r="J153" i="5"/>
  <c r="AF159" i="5" s="1"/>
  <c r="H153" i="5"/>
  <c r="J152" i="5"/>
  <c r="I152" i="5"/>
  <c r="H152" i="5"/>
  <c r="H155" i="5" s="1"/>
  <c r="C151" i="5"/>
  <c r="B151" i="5"/>
  <c r="E150" i="5"/>
  <c r="AT150" i="5"/>
  <c r="AS150" i="5"/>
  <c r="AJ150" i="5"/>
  <c r="BD150" i="5" s="1"/>
  <c r="AH150" i="5"/>
  <c r="BC150" i="5" s="1"/>
  <c r="AI150" i="5"/>
  <c r="J158" i="5" s="1"/>
  <c r="AG150" i="5"/>
  <c r="J157" i="5" s="1"/>
  <c r="G150" i="5"/>
  <c r="D150" i="5"/>
  <c r="B150" i="5"/>
  <c r="AD149" i="5"/>
  <c r="Z149" i="5"/>
  <c r="U149" i="5"/>
  <c r="P149" i="5"/>
  <c r="AF149" i="5"/>
  <c r="AY149" i="5"/>
  <c r="AO149" i="5"/>
  <c r="AZ149" i="5"/>
  <c r="AP149" i="5"/>
  <c r="AB149" i="5"/>
  <c r="X149" i="5"/>
  <c r="BA149" i="5"/>
  <c r="AQ149" i="5"/>
  <c r="Q149" i="5"/>
  <c r="AX149" i="5"/>
  <c r="AN149" i="5"/>
  <c r="J148" i="5"/>
  <c r="H148" i="5"/>
  <c r="E148" i="5"/>
  <c r="BD148" i="5"/>
  <c r="BC148" i="5"/>
  <c r="AT148" i="5"/>
  <c r="AS148" i="5"/>
  <c r="AJ148" i="5"/>
  <c r="AH148" i="5"/>
  <c r="AI148" i="5"/>
  <c r="AG148" i="5"/>
  <c r="G148" i="5"/>
  <c r="D148" i="5"/>
  <c r="B148" i="5"/>
  <c r="J146" i="5"/>
  <c r="AD147" i="5"/>
  <c r="Z147" i="5"/>
  <c r="U147" i="5"/>
  <c r="P147" i="5"/>
  <c r="AY147" i="5"/>
  <c r="AO147" i="5"/>
  <c r="AZ147" i="5"/>
  <c r="AP147" i="5"/>
  <c r="AB147" i="5"/>
  <c r="X147" i="5"/>
  <c r="R147" i="5"/>
  <c r="AQ147" i="5"/>
  <c r="AN147" i="5"/>
  <c r="G146" i="5"/>
  <c r="E146" i="5"/>
  <c r="G145" i="5"/>
  <c r="E145" i="5"/>
  <c r="J143" i="5"/>
  <c r="G142" i="5"/>
  <c r="F142" i="5"/>
  <c r="E142" i="5"/>
  <c r="J141" i="5"/>
  <c r="AF147" i="5" s="1"/>
  <c r="H141" i="5"/>
  <c r="J140" i="5"/>
  <c r="I140" i="5"/>
  <c r="H140" i="5"/>
  <c r="H143" i="5" s="1"/>
  <c r="C139" i="5"/>
  <c r="B139" i="5"/>
  <c r="E138" i="5"/>
  <c r="BC138" i="5"/>
  <c r="AT138" i="5"/>
  <c r="AS138" i="5"/>
  <c r="AJ138" i="5"/>
  <c r="BD138" i="5" s="1"/>
  <c r="AH138" i="5"/>
  <c r="AI138" i="5"/>
  <c r="AG138" i="5"/>
  <c r="J145" i="5" s="1"/>
  <c r="AX147" i="5" s="1"/>
  <c r="G138" i="5"/>
  <c r="D138" i="5"/>
  <c r="B138" i="5"/>
  <c r="AD137" i="5"/>
  <c r="Z137" i="5"/>
  <c r="U137" i="5"/>
  <c r="BQ137" i="5"/>
  <c r="AY137" i="5"/>
  <c r="AO137" i="5"/>
  <c r="AZ137" i="5"/>
  <c r="AP137" i="5"/>
  <c r="AB137" i="5"/>
  <c r="X137" i="5"/>
  <c r="R137" i="5"/>
  <c r="BA137" i="5"/>
  <c r="AQ137" i="5"/>
  <c r="Q137" i="5"/>
  <c r="AN137" i="5"/>
  <c r="L136" i="5"/>
  <c r="K137" i="5" s="1"/>
  <c r="BS137" i="5" s="1"/>
  <c r="J136" i="5"/>
  <c r="AX137" i="5" s="1"/>
  <c r="K136" i="5"/>
  <c r="H136" i="5"/>
  <c r="E136" i="5"/>
  <c r="AT136" i="5"/>
  <c r="AS136" i="5"/>
  <c r="AJ136" i="5"/>
  <c r="BD136" i="5" s="1"/>
  <c r="AH136" i="5"/>
  <c r="BC136" i="5" s="1"/>
  <c r="AI136" i="5"/>
  <c r="AG136" i="5"/>
  <c r="G136" i="5"/>
  <c r="D136" i="5"/>
  <c r="B136" i="5"/>
  <c r="AD135" i="5"/>
  <c r="Z135" i="5"/>
  <c r="U135" i="5"/>
  <c r="P135" i="5"/>
  <c r="AO135" i="5"/>
  <c r="AZ135" i="5"/>
  <c r="AP135" i="5"/>
  <c r="AB135" i="5"/>
  <c r="X135" i="5"/>
  <c r="R135" i="5"/>
  <c r="AQ135" i="5"/>
  <c r="AN135" i="5"/>
  <c r="G134" i="5"/>
  <c r="E134" i="5"/>
  <c r="G133" i="5"/>
  <c r="E133" i="5"/>
  <c r="AF131" i="5"/>
  <c r="AY131" i="5"/>
  <c r="AO131" i="5"/>
  <c r="AN131" i="5"/>
  <c r="J131" i="5"/>
  <c r="AX131" i="5" s="1"/>
  <c r="H131" i="5"/>
  <c r="E131" i="5"/>
  <c r="BD131" i="5"/>
  <c r="BC131" i="5"/>
  <c r="AT131" i="5"/>
  <c r="AS131" i="5"/>
  <c r="AJ131" i="5"/>
  <c r="AH131" i="5"/>
  <c r="AI131" i="5"/>
  <c r="J134" i="5" s="1"/>
  <c r="AG131" i="5"/>
  <c r="G131" i="5"/>
  <c r="D131" i="5"/>
  <c r="C131" i="5"/>
  <c r="B131" i="5"/>
  <c r="G129" i="5"/>
  <c r="F129" i="5"/>
  <c r="E129" i="5"/>
  <c r="J128" i="5"/>
  <c r="AF135" i="5" s="1"/>
  <c r="H128" i="5"/>
  <c r="J127" i="5"/>
  <c r="I127" i="5"/>
  <c r="H127" i="5"/>
  <c r="H130" i="5" s="1"/>
  <c r="C126" i="5"/>
  <c r="B126" i="5"/>
  <c r="E125" i="5"/>
  <c r="BD125" i="5"/>
  <c r="AT125" i="5"/>
  <c r="AS125" i="5"/>
  <c r="AJ125" i="5"/>
  <c r="AH125" i="5"/>
  <c r="BC125" i="5" s="1"/>
  <c r="AI125" i="5"/>
  <c r="AG125" i="5"/>
  <c r="J133" i="5" s="1"/>
  <c r="G125" i="5"/>
  <c r="D125" i="5"/>
  <c r="B125" i="5"/>
  <c r="AD124" i="5"/>
  <c r="Z124" i="5"/>
  <c r="U124" i="5"/>
  <c r="P124" i="5"/>
  <c r="AF124" i="5"/>
  <c r="AY124" i="5"/>
  <c r="AO124" i="5"/>
  <c r="AZ124" i="5"/>
  <c r="AP124" i="5"/>
  <c r="AB124" i="5"/>
  <c r="X124" i="5"/>
  <c r="BA124" i="5"/>
  <c r="AQ124" i="5"/>
  <c r="Q124" i="5"/>
  <c r="AX124" i="5"/>
  <c r="AN124" i="5"/>
  <c r="I124" i="5"/>
  <c r="O124" i="5" s="1"/>
  <c r="J123" i="5"/>
  <c r="BH124" i="5" s="1"/>
  <c r="H123" i="5"/>
  <c r="E123" i="5"/>
  <c r="BD123" i="5"/>
  <c r="BC123" i="5"/>
  <c r="AT123" i="5"/>
  <c r="AS123" i="5"/>
  <c r="AJ123" i="5"/>
  <c r="AH123" i="5"/>
  <c r="AI123" i="5"/>
  <c r="AG123" i="5"/>
  <c r="G123" i="5"/>
  <c r="D123" i="5"/>
  <c r="B123" i="5"/>
  <c r="J120" i="5"/>
  <c r="AD122" i="5"/>
  <c r="Z122" i="5"/>
  <c r="U122" i="5"/>
  <c r="P122" i="5"/>
  <c r="AF122" i="5"/>
  <c r="AO122" i="5"/>
  <c r="AZ122" i="5"/>
  <c r="AP122" i="5"/>
  <c r="AB122" i="5"/>
  <c r="X122" i="5"/>
  <c r="BA122" i="5"/>
  <c r="AQ122" i="5"/>
  <c r="Q122" i="5"/>
  <c r="J119" i="5" s="1"/>
  <c r="AN122" i="5"/>
  <c r="G121" i="5"/>
  <c r="E121" i="5"/>
  <c r="G120" i="5"/>
  <c r="E120" i="5"/>
  <c r="H118" i="5"/>
  <c r="G117" i="5"/>
  <c r="F117" i="5"/>
  <c r="E117" i="5"/>
  <c r="J116" i="5"/>
  <c r="AY122" i="5" s="1"/>
  <c r="H116" i="5"/>
  <c r="J115" i="5"/>
  <c r="I115" i="5"/>
  <c r="H115" i="5"/>
  <c r="C114" i="5"/>
  <c r="B114" i="5"/>
  <c r="E113" i="5"/>
  <c r="AT113" i="5"/>
  <c r="AS113" i="5"/>
  <c r="AJ113" i="5"/>
  <c r="BD113" i="5" s="1"/>
  <c r="AH113" i="5"/>
  <c r="BC113" i="5" s="1"/>
  <c r="AI113" i="5"/>
  <c r="J121" i="5" s="1"/>
  <c r="AG113" i="5"/>
  <c r="G113" i="5"/>
  <c r="D113" i="5"/>
  <c r="B113" i="5"/>
  <c r="AD112" i="5"/>
  <c r="Z112" i="5"/>
  <c r="U112" i="5"/>
  <c r="P112" i="5"/>
  <c r="AY112" i="5"/>
  <c r="AO112" i="5"/>
  <c r="AZ112" i="5"/>
  <c r="AP112" i="5"/>
  <c r="AB112" i="5"/>
  <c r="X112" i="5"/>
  <c r="BA112" i="5"/>
  <c r="AQ112" i="5"/>
  <c r="Q112" i="5"/>
  <c r="AX112" i="5"/>
  <c r="AN112" i="5"/>
  <c r="I112" i="5"/>
  <c r="O112" i="5" s="1"/>
  <c r="J111" i="5"/>
  <c r="AF112" i="5" s="1"/>
  <c r="H111" i="5"/>
  <c r="E111" i="5"/>
  <c r="BD111" i="5"/>
  <c r="BC111" i="5"/>
  <c r="AT111" i="5"/>
  <c r="AS111" i="5"/>
  <c r="AJ111" i="5"/>
  <c r="AH111" i="5"/>
  <c r="AI111" i="5"/>
  <c r="AG111" i="5"/>
  <c r="G111" i="5"/>
  <c r="D111" i="5"/>
  <c r="B111" i="5"/>
  <c r="J109" i="5"/>
  <c r="AD110" i="5"/>
  <c r="Z110" i="5"/>
  <c r="U110" i="5"/>
  <c r="P110" i="5"/>
  <c r="AY110" i="5"/>
  <c r="AO110" i="5"/>
  <c r="AZ110" i="5"/>
  <c r="AP110" i="5"/>
  <c r="AB110" i="5"/>
  <c r="X110" i="5"/>
  <c r="R110" i="5"/>
  <c r="AQ110" i="5"/>
  <c r="Q110" i="5"/>
  <c r="J107" i="5" s="1"/>
  <c r="AN110" i="5"/>
  <c r="G109" i="5"/>
  <c r="E109" i="5"/>
  <c r="G108" i="5"/>
  <c r="E108" i="5"/>
  <c r="G105" i="5"/>
  <c r="F105" i="5"/>
  <c r="E105" i="5"/>
  <c r="J104" i="5"/>
  <c r="AF110" i="5" s="1"/>
  <c r="H104" i="5"/>
  <c r="J103" i="5"/>
  <c r="I103" i="5"/>
  <c r="H103" i="5"/>
  <c r="H106" i="5" s="1"/>
  <c r="C102" i="5"/>
  <c r="B102" i="5"/>
  <c r="E101" i="5"/>
  <c r="BD101" i="5"/>
  <c r="AT101" i="5"/>
  <c r="AS101" i="5"/>
  <c r="AJ101" i="5"/>
  <c r="AH101" i="5"/>
  <c r="BC101" i="5" s="1"/>
  <c r="AI101" i="5"/>
  <c r="AG101" i="5"/>
  <c r="J108" i="5" s="1"/>
  <c r="G101" i="5"/>
  <c r="D101" i="5"/>
  <c r="B101" i="5"/>
  <c r="AD100" i="5"/>
  <c r="Z100" i="5"/>
  <c r="U100" i="5"/>
  <c r="AY100" i="5"/>
  <c r="AO100" i="5"/>
  <c r="AZ100" i="5"/>
  <c r="AP100" i="5"/>
  <c r="AB100" i="5"/>
  <c r="X100" i="5"/>
  <c r="BA100" i="5"/>
  <c r="AQ100" i="5"/>
  <c r="Q100" i="5"/>
  <c r="AX100" i="5"/>
  <c r="AN100" i="5"/>
  <c r="L99" i="5"/>
  <c r="K100" i="5" s="1"/>
  <c r="BT100" i="5" s="1"/>
  <c r="J99" i="5"/>
  <c r="K99" i="5"/>
  <c r="H99" i="5"/>
  <c r="E99" i="5"/>
  <c r="BD99" i="5"/>
  <c r="BC99" i="5"/>
  <c r="AT99" i="5"/>
  <c r="AS99" i="5"/>
  <c r="AJ99" i="5"/>
  <c r="AH99" i="5"/>
  <c r="AI99" i="5"/>
  <c r="AG99" i="5"/>
  <c r="G99" i="5"/>
  <c r="D99" i="5"/>
  <c r="B99" i="5"/>
  <c r="J97" i="5"/>
  <c r="AD98" i="5"/>
  <c r="Z98" i="5"/>
  <c r="U98" i="5"/>
  <c r="P98" i="5"/>
  <c r="AY98" i="5"/>
  <c r="AO98" i="5"/>
  <c r="AZ98" i="5"/>
  <c r="AP98" i="5"/>
  <c r="AB98" i="5"/>
  <c r="X98" i="5"/>
  <c r="AQ98" i="5"/>
  <c r="Q98" i="5"/>
  <c r="J95" i="5" s="1"/>
  <c r="AN98" i="5"/>
  <c r="G97" i="5"/>
  <c r="E97" i="5"/>
  <c r="G96" i="5"/>
  <c r="E96" i="5"/>
  <c r="G93" i="5"/>
  <c r="F93" i="5"/>
  <c r="E93" i="5"/>
  <c r="J92" i="5"/>
  <c r="AF98" i="5" s="1"/>
  <c r="H92" i="5"/>
  <c r="J91" i="5"/>
  <c r="R98" i="5" s="1"/>
  <c r="I91" i="5"/>
  <c r="H91" i="5"/>
  <c r="C90" i="5"/>
  <c r="B90" i="5"/>
  <c r="E89" i="5"/>
  <c r="BD89" i="5"/>
  <c r="BC89" i="5"/>
  <c r="AT89" i="5"/>
  <c r="AS89" i="5"/>
  <c r="AJ89" i="5"/>
  <c r="AH89" i="5"/>
  <c r="AI89" i="5"/>
  <c r="AG89" i="5"/>
  <c r="J96" i="5" s="1"/>
  <c r="G89" i="5"/>
  <c r="D89" i="5"/>
  <c r="B89" i="5"/>
  <c r="AD88" i="5"/>
  <c r="Z88" i="5"/>
  <c r="U88" i="5"/>
  <c r="BQ88" i="5"/>
  <c r="AO88" i="5"/>
  <c r="AZ88" i="5"/>
  <c r="AP88" i="5"/>
  <c r="AB88" i="5"/>
  <c r="X88" i="5"/>
  <c r="R88" i="5"/>
  <c r="BA88" i="5"/>
  <c r="AQ88" i="5"/>
  <c r="Q88" i="5"/>
  <c r="AN88" i="5"/>
  <c r="L87" i="5"/>
  <c r="K88" i="5" s="1"/>
  <c r="BS88" i="5" s="1"/>
  <c r="J87" i="5"/>
  <c r="AF88" i="5" s="1"/>
  <c r="K87" i="5"/>
  <c r="H87" i="5"/>
  <c r="E87" i="5"/>
  <c r="BC87" i="5"/>
  <c r="AT87" i="5"/>
  <c r="AS87" i="5"/>
  <c r="AJ87" i="5"/>
  <c r="BD87" i="5" s="1"/>
  <c r="AH87" i="5"/>
  <c r="AI87" i="5"/>
  <c r="AG87" i="5"/>
  <c r="G87" i="5"/>
  <c r="D87" i="5"/>
  <c r="B87" i="5"/>
  <c r="AD86" i="5"/>
  <c r="Z86" i="5"/>
  <c r="U86" i="5"/>
  <c r="BQ86" i="5"/>
  <c r="AY86" i="5"/>
  <c r="AO86" i="5"/>
  <c r="AZ86" i="5"/>
  <c r="AP86" i="5"/>
  <c r="AB86" i="5"/>
  <c r="X86" i="5"/>
  <c r="R86" i="5"/>
  <c r="BA86" i="5"/>
  <c r="AQ86" i="5"/>
  <c r="Q86" i="5"/>
  <c r="AN86" i="5"/>
  <c r="L85" i="5"/>
  <c r="K86" i="5" s="1"/>
  <c r="BS86" i="5" s="1"/>
  <c r="J85" i="5"/>
  <c r="AX86" i="5" s="1"/>
  <c r="K85" i="5"/>
  <c r="H85" i="5"/>
  <c r="E85" i="5"/>
  <c r="AT85" i="5"/>
  <c r="AS85" i="5"/>
  <c r="AJ85" i="5"/>
  <c r="BD85" i="5" s="1"/>
  <c r="AH85" i="5"/>
  <c r="BC85" i="5" s="1"/>
  <c r="AI85" i="5"/>
  <c r="AG85" i="5"/>
  <c r="G85" i="5"/>
  <c r="D85" i="5"/>
  <c r="B85" i="5"/>
  <c r="J83" i="5"/>
  <c r="AD84" i="5"/>
  <c r="Z84" i="5"/>
  <c r="U84" i="5"/>
  <c r="P84" i="5"/>
  <c r="AO84" i="5"/>
  <c r="AZ84" i="5"/>
  <c r="AP84" i="5"/>
  <c r="AQ84" i="5"/>
  <c r="AN84" i="5"/>
  <c r="G83" i="5"/>
  <c r="E83" i="5"/>
  <c r="G82" i="5"/>
  <c r="E82" i="5"/>
  <c r="G79" i="5"/>
  <c r="F79" i="5"/>
  <c r="E79" i="5"/>
  <c r="G78" i="5"/>
  <c r="F78" i="5"/>
  <c r="E78" i="5"/>
  <c r="J77" i="5"/>
  <c r="AF84" i="5" s="1"/>
  <c r="H77" i="5"/>
  <c r="H80" i="5" s="1"/>
  <c r="J76" i="5"/>
  <c r="X84" i="5" s="1"/>
  <c r="I76" i="5"/>
  <c r="H76" i="5"/>
  <c r="J75" i="5"/>
  <c r="AB84" i="5" s="1"/>
  <c r="I75" i="5"/>
  <c r="H75" i="5"/>
  <c r="J74" i="5"/>
  <c r="I74" i="5"/>
  <c r="H74" i="5"/>
  <c r="C73" i="5"/>
  <c r="B73" i="5"/>
  <c r="E72" i="5"/>
  <c r="BD72" i="5"/>
  <c r="AT72" i="5"/>
  <c r="AS72" i="5"/>
  <c r="AJ72" i="5"/>
  <c r="AH72" i="5"/>
  <c r="BC72" i="5" s="1"/>
  <c r="AI72" i="5"/>
  <c r="AG72" i="5"/>
  <c r="J82" i="5" s="1"/>
  <c r="G72" i="5"/>
  <c r="D72" i="5"/>
  <c r="B72" i="5"/>
  <c r="BT71" i="5"/>
  <c r="AD71" i="5"/>
  <c r="Z71" i="5"/>
  <c r="U71" i="5"/>
  <c r="K71" i="5"/>
  <c r="P71" i="5" s="1"/>
  <c r="AY71" i="5"/>
  <c r="AO71" i="5"/>
  <c r="AZ71" i="5"/>
  <c r="AP71" i="5"/>
  <c r="AB71" i="5"/>
  <c r="X71" i="5"/>
  <c r="BA71" i="5"/>
  <c r="AQ71" i="5"/>
  <c r="Q71" i="5"/>
  <c r="AX71" i="5"/>
  <c r="AN71" i="5"/>
  <c r="L70" i="5"/>
  <c r="J70" i="5"/>
  <c r="AF71" i="5" s="1"/>
  <c r="K70" i="5"/>
  <c r="H70" i="5"/>
  <c r="E70" i="5"/>
  <c r="BD70" i="5"/>
  <c r="BC70" i="5"/>
  <c r="AT70" i="5"/>
  <c r="AS70" i="5"/>
  <c r="AJ70" i="5"/>
  <c r="AH70" i="5"/>
  <c r="AI70" i="5"/>
  <c r="AG70" i="5"/>
  <c r="G70" i="5"/>
  <c r="D70" i="5"/>
  <c r="B70" i="5"/>
  <c r="AD69" i="5"/>
  <c r="Z69" i="5"/>
  <c r="U69" i="5"/>
  <c r="K69" i="5"/>
  <c r="AF69" i="5"/>
  <c r="AY69" i="5"/>
  <c r="AO69" i="5"/>
  <c r="AZ69" i="5"/>
  <c r="AP69" i="5"/>
  <c r="AB69" i="5"/>
  <c r="X69" i="5"/>
  <c r="BA69" i="5"/>
  <c r="AQ69" i="5"/>
  <c r="Q69" i="5"/>
  <c r="BH69" i="5"/>
  <c r="AX69" i="5"/>
  <c r="AN69" i="5"/>
  <c r="I69" i="5"/>
  <c r="O69" i="5" s="1"/>
  <c r="L68" i="5"/>
  <c r="J68" i="5"/>
  <c r="BR69" i="5" s="1"/>
  <c r="K68" i="5"/>
  <c r="H68" i="5"/>
  <c r="E68" i="5"/>
  <c r="BD68" i="5"/>
  <c r="BC68" i="5"/>
  <c r="AT68" i="5"/>
  <c r="AS68" i="5"/>
  <c r="AJ68" i="5"/>
  <c r="AH68" i="5"/>
  <c r="AI68" i="5"/>
  <c r="AG68" i="5"/>
  <c r="G68" i="5"/>
  <c r="D68" i="5"/>
  <c r="B68" i="5"/>
  <c r="AD67" i="5"/>
  <c r="Z67" i="5"/>
  <c r="U67" i="5"/>
  <c r="P67" i="5"/>
  <c r="AF67" i="5"/>
  <c r="AY67" i="5"/>
  <c r="AO67" i="5"/>
  <c r="AZ67" i="5"/>
  <c r="AP67" i="5"/>
  <c r="AB67" i="5"/>
  <c r="X67" i="5"/>
  <c r="BA67" i="5"/>
  <c r="AQ67" i="5"/>
  <c r="Q67" i="5"/>
  <c r="AX67" i="5"/>
  <c r="AN67" i="5"/>
  <c r="L66" i="5"/>
  <c r="K67" i="5" s="1"/>
  <c r="BT67" i="5" s="1"/>
  <c r="J66" i="5"/>
  <c r="BH67" i="5" s="1"/>
  <c r="K66" i="5"/>
  <c r="H66" i="5"/>
  <c r="E66" i="5"/>
  <c r="BD66" i="5"/>
  <c r="BC66" i="5"/>
  <c r="AT66" i="5"/>
  <c r="AS66" i="5"/>
  <c r="AJ66" i="5"/>
  <c r="AH66" i="5"/>
  <c r="AI66" i="5"/>
  <c r="AG66" i="5"/>
  <c r="G66" i="5"/>
  <c r="D66" i="5"/>
  <c r="B66" i="5"/>
  <c r="AD65" i="5"/>
  <c r="Z65" i="5"/>
  <c r="U65" i="5"/>
  <c r="BR65" i="5"/>
  <c r="AY65" i="5"/>
  <c r="AO65" i="5"/>
  <c r="AZ65" i="5"/>
  <c r="AP65" i="5"/>
  <c r="AB65" i="5"/>
  <c r="X65" i="5"/>
  <c r="BA65" i="5"/>
  <c r="AQ65" i="5"/>
  <c r="Q65" i="5"/>
  <c r="BH65" i="5"/>
  <c r="AX65" i="5"/>
  <c r="AN65" i="5"/>
  <c r="I65" i="5"/>
  <c r="O65" i="5" s="1"/>
  <c r="L64" i="5"/>
  <c r="K65" i="5" s="1"/>
  <c r="J64" i="5"/>
  <c r="AF65" i="5" s="1"/>
  <c r="K64" i="5"/>
  <c r="H64" i="5"/>
  <c r="E64" i="5"/>
  <c r="BD64" i="5"/>
  <c r="BC64" i="5"/>
  <c r="AT64" i="5"/>
  <c r="AS64" i="5"/>
  <c r="AJ64" i="5"/>
  <c r="AH64" i="5"/>
  <c r="AI64" i="5"/>
  <c r="AG64" i="5"/>
  <c r="G64" i="5"/>
  <c r="D64" i="5"/>
  <c r="B64" i="5"/>
  <c r="J62" i="5"/>
  <c r="AD63" i="5"/>
  <c r="Z63" i="5"/>
  <c r="U63" i="5"/>
  <c r="P63" i="5"/>
  <c r="AF63" i="5"/>
  <c r="AY63" i="5"/>
  <c r="AO63" i="5"/>
  <c r="AP63" i="5"/>
  <c r="X63" i="5"/>
  <c r="BA63" i="5"/>
  <c r="AQ63" i="5"/>
  <c r="AN63" i="5"/>
  <c r="G62" i="5"/>
  <c r="E62" i="5"/>
  <c r="G61" i="5"/>
  <c r="E61" i="5"/>
  <c r="G58" i="5"/>
  <c r="F58" i="5"/>
  <c r="E58" i="5"/>
  <c r="G57" i="5"/>
  <c r="F57" i="5"/>
  <c r="E57" i="5"/>
  <c r="J56" i="5"/>
  <c r="H56" i="5"/>
  <c r="H59" i="5" s="1"/>
  <c r="J55" i="5"/>
  <c r="I55" i="5"/>
  <c r="H55" i="5"/>
  <c r="J54" i="5"/>
  <c r="I54" i="5"/>
  <c r="H54" i="5"/>
  <c r="J53" i="5"/>
  <c r="Q63" i="5" s="1"/>
  <c r="J60" i="5" s="1"/>
  <c r="I53" i="5"/>
  <c r="H53" i="5"/>
  <c r="C52" i="5"/>
  <c r="B52" i="5"/>
  <c r="E51" i="5"/>
  <c r="BD51" i="5"/>
  <c r="AT51" i="5"/>
  <c r="AS51" i="5"/>
  <c r="AJ51" i="5"/>
  <c r="AH51" i="5"/>
  <c r="BC51" i="5" s="1"/>
  <c r="AI51" i="5"/>
  <c r="AG51" i="5"/>
  <c r="J61" i="5" s="1"/>
  <c r="G51" i="5"/>
  <c r="D51" i="5"/>
  <c r="B51" i="5"/>
  <c r="J40" i="5"/>
  <c r="I40" i="5"/>
  <c r="B23" i="5"/>
  <c r="B21" i="5"/>
  <c r="B18" i="5"/>
  <c r="A10" i="5"/>
  <c r="H6" i="5"/>
  <c r="B6" i="5"/>
  <c r="A1" i="5"/>
  <c r="J370" i="5" l="1"/>
  <c r="AX185" i="5"/>
  <c r="AX197" i="5"/>
  <c r="AX323" i="5"/>
  <c r="J368" i="5"/>
  <c r="J374" i="5"/>
  <c r="I441" i="5"/>
  <c r="O441" i="5" s="1"/>
  <c r="AX543" i="5"/>
  <c r="J607" i="5"/>
  <c r="I63" i="5"/>
  <c r="O63" i="5" s="1"/>
  <c r="I494" i="5"/>
  <c r="O494" i="5" s="1"/>
  <c r="AX680" i="5"/>
  <c r="P100" i="5"/>
  <c r="I159" i="5"/>
  <c r="O159" i="5" s="1"/>
  <c r="AX238" i="5"/>
  <c r="AX668" i="5"/>
  <c r="P88" i="5"/>
  <c r="BN358" i="5"/>
  <c r="J424" i="5"/>
  <c r="I709" i="5"/>
  <c r="O709" i="5" s="1"/>
  <c r="J706" i="5"/>
  <c r="I610" i="5"/>
  <c r="O610" i="5" s="1"/>
  <c r="I693" i="5"/>
  <c r="O693" i="5" s="1"/>
  <c r="BT682" i="5"/>
  <c r="P682" i="5"/>
  <c r="BS714" i="5"/>
  <c r="P714" i="5"/>
  <c r="BT670" i="5"/>
  <c r="P670" i="5"/>
  <c r="AX610" i="5"/>
  <c r="BT612" i="5"/>
  <c r="P612" i="5"/>
  <c r="I635" i="5"/>
  <c r="O635" i="5" s="1"/>
  <c r="Q680" i="5"/>
  <c r="J677" i="5" s="1"/>
  <c r="AF714" i="5"/>
  <c r="AF612" i="5"/>
  <c r="Q622" i="5"/>
  <c r="J619" i="5" s="1"/>
  <c r="BR670" i="5"/>
  <c r="BR682" i="5"/>
  <c r="BQ714" i="5"/>
  <c r="J729" i="5" s="1"/>
  <c r="I653" i="5"/>
  <c r="O653" i="5" s="1"/>
  <c r="AY651" i="5"/>
  <c r="I655" i="5"/>
  <c r="O655" i="5" s="1"/>
  <c r="R668" i="5"/>
  <c r="R680" i="5"/>
  <c r="Q693" i="5"/>
  <c r="J690" i="5" s="1"/>
  <c r="R610" i="5"/>
  <c r="R622" i="5"/>
  <c r="J631" i="5"/>
  <c r="AX635" i="5"/>
  <c r="BA651" i="5"/>
  <c r="I668" i="5"/>
  <c r="O668" i="5" s="1"/>
  <c r="I680" i="5"/>
  <c r="O680" i="5" s="1"/>
  <c r="AY693" i="5"/>
  <c r="BR695" i="5"/>
  <c r="J705" i="5"/>
  <c r="AY712" i="5"/>
  <c r="AF670" i="5"/>
  <c r="I625" i="5"/>
  <c r="O625" i="5" s="1"/>
  <c r="I670" i="5"/>
  <c r="O670" i="5" s="1"/>
  <c r="BA680" i="5"/>
  <c r="I682" i="5"/>
  <c r="O682" i="5" s="1"/>
  <c r="J689" i="5"/>
  <c r="I714" i="5"/>
  <c r="O714" i="5" s="1"/>
  <c r="I612" i="5"/>
  <c r="O612" i="5" s="1"/>
  <c r="BA622" i="5"/>
  <c r="Q635" i="5"/>
  <c r="J632" i="5" s="1"/>
  <c r="R651" i="5"/>
  <c r="BA693" i="5"/>
  <c r="I695" i="5"/>
  <c r="O695" i="5" s="1"/>
  <c r="AF712" i="5"/>
  <c r="AX714" i="5"/>
  <c r="Q668" i="5"/>
  <c r="J665" i="5" s="1"/>
  <c r="AF682" i="5"/>
  <c r="AX651" i="5"/>
  <c r="BR612" i="5"/>
  <c r="J730" i="5" s="1"/>
  <c r="Q651" i="5"/>
  <c r="J648" i="5" s="1"/>
  <c r="BA668" i="5"/>
  <c r="AX693" i="5"/>
  <c r="BH625" i="5"/>
  <c r="I651" i="5"/>
  <c r="O651" i="5" s="1"/>
  <c r="R693" i="5"/>
  <c r="J664" i="5"/>
  <c r="J676" i="5"/>
  <c r="AX482" i="5"/>
  <c r="I482" i="5"/>
  <c r="O482" i="5" s="1"/>
  <c r="AX509" i="5"/>
  <c r="BS511" i="5"/>
  <c r="P511" i="5"/>
  <c r="P412" i="5"/>
  <c r="BT412" i="5"/>
  <c r="P443" i="5"/>
  <c r="BT443" i="5"/>
  <c r="BS496" i="5"/>
  <c r="P496" i="5"/>
  <c r="BS545" i="5"/>
  <c r="P545" i="5"/>
  <c r="AX576" i="5"/>
  <c r="AX454" i="5"/>
  <c r="BT456" i="5"/>
  <c r="P456" i="5"/>
  <c r="J467" i="5"/>
  <c r="P562" i="5"/>
  <c r="BS562" i="5"/>
  <c r="AF511" i="5"/>
  <c r="Q543" i="5"/>
  <c r="J540" i="5" s="1"/>
  <c r="AF441" i="5"/>
  <c r="AF494" i="5"/>
  <c r="P513" i="5"/>
  <c r="J555" i="5"/>
  <c r="AF412" i="5"/>
  <c r="I429" i="5"/>
  <c r="O429" i="5" s="1"/>
  <c r="AF456" i="5"/>
  <c r="I545" i="5"/>
  <c r="O545" i="5" s="1"/>
  <c r="AY562" i="5"/>
  <c r="AY559" i="5"/>
  <c r="BA410" i="5"/>
  <c r="I412" i="5"/>
  <c r="O412" i="5" s="1"/>
  <c r="R427" i="5"/>
  <c r="AN429" i="5"/>
  <c r="I431" i="5"/>
  <c r="O431" i="5" s="1"/>
  <c r="BA454" i="5"/>
  <c r="I456" i="5"/>
  <c r="O456" i="5" s="1"/>
  <c r="I470" i="5"/>
  <c r="O470" i="5" s="1"/>
  <c r="Q482" i="5"/>
  <c r="J479" i="5" s="1"/>
  <c r="AX496" i="5"/>
  <c r="AY498" i="5"/>
  <c r="I509" i="5"/>
  <c r="O509" i="5" s="1"/>
  <c r="I527" i="5"/>
  <c r="O527" i="5" s="1"/>
  <c r="AN530" i="5"/>
  <c r="I543" i="5"/>
  <c r="O543" i="5" s="1"/>
  <c r="BA559" i="5"/>
  <c r="BQ562" i="5"/>
  <c r="J572" i="5"/>
  <c r="BQ511" i="5"/>
  <c r="I511" i="5"/>
  <c r="O511" i="5" s="1"/>
  <c r="BA543" i="5"/>
  <c r="AF533" i="5"/>
  <c r="AF562" i="5"/>
  <c r="R410" i="5"/>
  <c r="I427" i="5"/>
  <c r="O427" i="5" s="1"/>
  <c r="BH443" i="5"/>
  <c r="R454" i="5"/>
  <c r="AB470" i="5"/>
  <c r="J586" i="5" s="1"/>
  <c r="AO472" i="5"/>
  <c r="AF498" i="5"/>
  <c r="AB509" i="5"/>
  <c r="AX511" i="5"/>
  <c r="AB527" i="5"/>
  <c r="AX545" i="5"/>
  <c r="R559" i="5"/>
  <c r="AY579" i="5"/>
  <c r="BS579" i="5"/>
  <c r="AF530" i="5"/>
  <c r="AF545" i="5"/>
  <c r="BQ545" i="5"/>
  <c r="AX559" i="5"/>
  <c r="Q559" i="5"/>
  <c r="J556" i="5" s="1"/>
  <c r="R470" i="5"/>
  <c r="AN472" i="5"/>
  <c r="R543" i="5"/>
  <c r="I410" i="5"/>
  <c r="O410" i="5" s="1"/>
  <c r="J437" i="5"/>
  <c r="AX441" i="5"/>
  <c r="AN470" i="5"/>
  <c r="J490" i="5"/>
  <c r="AX494" i="5"/>
  <c r="AY496" i="5"/>
  <c r="BQ498" i="5"/>
  <c r="J596" i="5" s="1"/>
  <c r="AO530" i="5"/>
  <c r="AF579" i="5"/>
  <c r="I472" i="5"/>
  <c r="O472" i="5" s="1"/>
  <c r="J505" i="5"/>
  <c r="J523" i="5"/>
  <c r="J539" i="5"/>
  <c r="BV358" i="5"/>
  <c r="BW358" i="5" s="1"/>
  <c r="BX358" i="5"/>
  <c r="BU358" i="5"/>
  <c r="BY358" i="5"/>
  <c r="BN366" i="5"/>
  <c r="J362" i="5"/>
  <c r="I366" i="5"/>
  <c r="O366" i="5" s="1"/>
  <c r="BT65" i="5"/>
  <c r="L743" i="5" s="1"/>
  <c r="P65" i="5"/>
  <c r="I197" i="5"/>
  <c r="O197" i="5" s="1"/>
  <c r="I84" i="5"/>
  <c r="O84" i="5" s="1"/>
  <c r="BA84" i="5"/>
  <c r="Q84" i="5"/>
  <c r="J336" i="5" s="1"/>
  <c r="P174" i="5"/>
  <c r="BT174" i="5"/>
  <c r="AB172" i="5"/>
  <c r="AX84" i="5"/>
  <c r="BH100" i="5"/>
  <c r="I100" i="5"/>
  <c r="O100" i="5" s="1"/>
  <c r="P137" i="5"/>
  <c r="H193" i="5"/>
  <c r="I209" i="5"/>
  <c r="O209" i="5" s="1"/>
  <c r="BS242" i="5"/>
  <c r="L742" i="5" s="1"/>
  <c r="P242" i="5"/>
  <c r="I71" i="5"/>
  <c r="O71" i="5" s="1"/>
  <c r="P86" i="5"/>
  <c r="AF174" i="5"/>
  <c r="BT187" i="5"/>
  <c r="BS240" i="5"/>
  <c r="AY254" i="5"/>
  <c r="J250" i="5"/>
  <c r="AX254" i="5"/>
  <c r="BS278" i="5"/>
  <c r="P278" i="5"/>
  <c r="P292" i="5"/>
  <c r="BS292" i="5"/>
  <c r="AX306" i="5"/>
  <c r="I323" i="5"/>
  <c r="O323" i="5" s="1"/>
  <c r="R323" i="5"/>
  <c r="BA323" i="5"/>
  <c r="Q323" i="5"/>
  <c r="J320" i="5" s="1"/>
  <c r="AF323" i="5"/>
  <c r="AY323" i="5"/>
  <c r="I67" i="5"/>
  <c r="O67" i="5" s="1"/>
  <c r="BR67" i="5"/>
  <c r="AX329" i="5"/>
  <c r="I329" i="5"/>
  <c r="O329" i="5" s="1"/>
  <c r="BQ329" i="5"/>
  <c r="AF329" i="5"/>
  <c r="AX110" i="5"/>
  <c r="J106" i="5"/>
  <c r="I110" i="5"/>
  <c r="O110" i="5" s="1"/>
  <c r="BA110" i="5"/>
  <c r="I174" i="5"/>
  <c r="O174" i="5" s="1"/>
  <c r="BS244" i="5"/>
  <c r="P244" i="5"/>
  <c r="BT256" i="5"/>
  <c r="P256" i="5"/>
  <c r="BS329" i="5"/>
  <c r="BS332" i="5"/>
  <c r="P332" i="5"/>
  <c r="P69" i="5"/>
  <c r="BT69" i="5"/>
  <c r="H94" i="5"/>
  <c r="I122" i="5"/>
  <c r="O122" i="5" s="1"/>
  <c r="R122" i="5"/>
  <c r="AX122" i="5"/>
  <c r="J118" i="5"/>
  <c r="AX135" i="5"/>
  <c r="AY135" i="5"/>
  <c r="BH149" i="5"/>
  <c r="I149" i="5"/>
  <c r="O149" i="5" s="1"/>
  <c r="BA159" i="5"/>
  <c r="AX159" i="5"/>
  <c r="J155" i="5"/>
  <c r="BT199" i="5"/>
  <c r="AF224" i="5"/>
  <c r="AY238" i="5"/>
  <c r="AO273" i="5"/>
  <c r="AN273" i="5"/>
  <c r="C37" i="5" s="1"/>
  <c r="I273" i="5"/>
  <c r="O273" i="5" s="1"/>
  <c r="I290" i="5"/>
  <c r="O290" i="5" s="1"/>
  <c r="J80" i="5"/>
  <c r="AZ306" i="5"/>
  <c r="AB306" i="5"/>
  <c r="AY84" i="5"/>
  <c r="AF100" i="5"/>
  <c r="I135" i="5"/>
  <c r="O135" i="5" s="1"/>
  <c r="AF172" i="5"/>
  <c r="R84" i="5"/>
  <c r="I238" i="5"/>
  <c r="O238" i="5" s="1"/>
  <c r="R238" i="5"/>
  <c r="BA238" i="5"/>
  <c r="Q238" i="5"/>
  <c r="J235" i="5" s="1"/>
  <c r="J234" i="5"/>
  <c r="AY88" i="5"/>
  <c r="I88" i="5"/>
  <c r="O88" i="5" s="1"/>
  <c r="P280" i="5"/>
  <c r="BS280" i="5"/>
  <c r="AZ63" i="5"/>
  <c r="AB63" i="5"/>
  <c r="J130" i="5"/>
  <c r="I147" i="5"/>
  <c r="O147" i="5" s="1"/>
  <c r="BH71" i="5"/>
  <c r="J735" i="5" s="1"/>
  <c r="L735" i="5" s="1"/>
  <c r="BR71" i="5"/>
  <c r="AX88" i="5"/>
  <c r="AX98" i="5"/>
  <c r="J94" i="5"/>
  <c r="I98" i="5"/>
  <c r="O98" i="5" s="1"/>
  <c r="BA98" i="5"/>
  <c r="BR100" i="5"/>
  <c r="I172" i="5"/>
  <c r="O172" i="5" s="1"/>
  <c r="R172" i="5"/>
  <c r="AX172" i="5"/>
  <c r="J168" i="5"/>
  <c r="Q172" i="5"/>
  <c r="J169" i="5" s="1"/>
  <c r="BH174" i="5"/>
  <c r="BT211" i="5"/>
  <c r="AY242" i="5"/>
  <c r="AX242" i="5"/>
  <c r="I242" i="5"/>
  <c r="O242" i="5" s="1"/>
  <c r="BQ242" i="5"/>
  <c r="P326" i="5"/>
  <c r="BS326" i="5"/>
  <c r="R306" i="5"/>
  <c r="AY326" i="5"/>
  <c r="R63" i="5"/>
  <c r="AF86" i="5"/>
  <c r="Q135" i="5"/>
  <c r="J132" i="5" s="1"/>
  <c r="AF137" i="5"/>
  <c r="Q147" i="5"/>
  <c r="J144" i="5" s="1"/>
  <c r="BH187" i="5"/>
  <c r="BH199" i="5"/>
  <c r="BH211" i="5"/>
  <c r="AF240" i="5"/>
  <c r="I254" i="5"/>
  <c r="O254" i="5" s="1"/>
  <c r="BA270" i="5"/>
  <c r="AY276" i="5"/>
  <c r="I306" i="5"/>
  <c r="O306" i="5" s="1"/>
  <c r="P309" i="5"/>
  <c r="AF326" i="5"/>
  <c r="AF276" i="5"/>
  <c r="BQ326" i="5"/>
  <c r="J397" i="5" s="1"/>
  <c r="I86" i="5"/>
  <c r="O86" i="5" s="1"/>
  <c r="BH112" i="5"/>
  <c r="BA135" i="5"/>
  <c r="I137" i="5"/>
  <c r="O137" i="5" s="1"/>
  <c r="BA147" i="5"/>
  <c r="Q185" i="5"/>
  <c r="J182" i="5" s="1"/>
  <c r="AF187" i="5"/>
  <c r="Q197" i="5"/>
  <c r="J194" i="5" s="1"/>
  <c r="AF199" i="5"/>
  <c r="Q209" i="5"/>
  <c r="J206" i="5" s="1"/>
  <c r="AF211" i="5"/>
  <c r="Q221" i="5"/>
  <c r="J218" i="5" s="1"/>
  <c r="I240" i="5"/>
  <c r="O240" i="5" s="1"/>
  <c r="I270" i="5"/>
  <c r="O270" i="5" s="1"/>
  <c r="AF280" i="5"/>
  <c r="Q290" i="5"/>
  <c r="J287" i="5" s="1"/>
  <c r="AF292" i="5"/>
  <c r="I326" i="5"/>
  <c r="O326" i="5" s="1"/>
  <c r="J59" i="5"/>
  <c r="AX63" i="5"/>
  <c r="AY159" i="5"/>
  <c r="BA185" i="5"/>
  <c r="BA197" i="5"/>
  <c r="BA209" i="5"/>
  <c r="BA221" i="5"/>
  <c r="AF244" i="5"/>
  <c r="AF256" i="5"/>
  <c r="AF278" i="5"/>
  <c r="BA290" i="5"/>
  <c r="Q306" i="5"/>
  <c r="J303" i="5" s="1"/>
  <c r="AY309" i="5"/>
  <c r="J302" i="5"/>
  <c r="J266" i="5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564" i="4"/>
  <c r="A565" i="4"/>
  <c r="A566" i="4"/>
  <c r="A567" i="4"/>
  <c r="A568" i="4"/>
  <c r="A569" i="4"/>
  <c r="A570" i="4"/>
  <c r="A571" i="4"/>
  <c r="A572" i="4"/>
  <c r="A573" i="4"/>
  <c r="A574" i="4"/>
  <c r="A575" i="4"/>
  <c r="A576" i="4"/>
  <c r="A577" i="4"/>
  <c r="A578" i="4"/>
  <c r="A579" i="4"/>
  <c r="A580" i="4"/>
  <c r="A581" i="4"/>
  <c r="A582" i="4"/>
  <c r="A583" i="4"/>
  <c r="A584" i="4"/>
  <c r="A585" i="4"/>
  <c r="A586" i="4"/>
  <c r="A587" i="4"/>
  <c r="A588" i="4"/>
  <c r="A589" i="4"/>
  <c r="A590" i="4"/>
  <c r="A591" i="4"/>
  <c r="A592" i="4"/>
  <c r="A593" i="4"/>
  <c r="A594" i="4"/>
  <c r="A595" i="4"/>
  <c r="A596" i="4"/>
  <c r="A597" i="4"/>
  <c r="A598" i="4"/>
  <c r="A599" i="4"/>
  <c r="A600" i="4"/>
  <c r="A601" i="4"/>
  <c r="A602" i="4"/>
  <c r="A603" i="4"/>
  <c r="A604" i="4"/>
  <c r="A605" i="4"/>
  <c r="A606" i="4"/>
  <c r="A607" i="4"/>
  <c r="A608" i="4"/>
  <c r="A609" i="4"/>
  <c r="A610" i="4"/>
  <c r="A611" i="4"/>
  <c r="A612" i="4"/>
  <c r="A613" i="4"/>
  <c r="A614" i="4"/>
  <c r="A615" i="4"/>
  <c r="A616" i="4"/>
  <c r="A617" i="4"/>
  <c r="A618" i="4"/>
  <c r="A619" i="4"/>
  <c r="A620" i="4"/>
  <c r="A621" i="4"/>
  <c r="A622" i="4"/>
  <c r="A623" i="4"/>
  <c r="A624" i="4"/>
  <c r="A625" i="4"/>
  <c r="A626" i="4"/>
  <c r="A627" i="4"/>
  <c r="A628" i="4"/>
  <c r="A629" i="4"/>
  <c r="A630" i="4"/>
  <c r="A631" i="4"/>
  <c r="A632" i="4"/>
  <c r="A633" i="4"/>
  <c r="A634" i="4"/>
  <c r="A635" i="4"/>
  <c r="A636" i="4"/>
  <c r="A637" i="4"/>
  <c r="A638" i="4"/>
  <c r="A639" i="4"/>
  <c r="A640" i="4"/>
  <c r="A641" i="4"/>
  <c r="A642" i="4"/>
  <c r="A643" i="4"/>
  <c r="A644" i="4"/>
  <c r="A645" i="4"/>
  <c r="A646" i="4"/>
  <c r="A647" i="4"/>
  <c r="A648" i="4"/>
  <c r="A649" i="4"/>
  <c r="A650" i="4"/>
  <c r="A651" i="4"/>
  <c r="A652" i="4"/>
  <c r="A653" i="4"/>
  <c r="A654" i="4"/>
  <c r="A655" i="4"/>
  <c r="A656" i="4"/>
  <c r="A657" i="4"/>
  <c r="A658" i="4"/>
  <c r="A659" i="4"/>
  <c r="A660" i="4"/>
  <c r="A661" i="4"/>
  <c r="A662" i="4"/>
  <c r="A663" i="4"/>
  <c r="A664" i="4"/>
  <c r="A665" i="4"/>
  <c r="A666" i="4"/>
  <c r="A667" i="4"/>
  <c r="A668" i="4"/>
  <c r="A669" i="4"/>
  <c r="A670" i="4"/>
  <c r="A671" i="4"/>
  <c r="A672" i="4"/>
  <c r="A673" i="4"/>
  <c r="A674" i="4"/>
  <c r="A675" i="4"/>
  <c r="A676" i="4"/>
  <c r="A1" i="3"/>
  <c r="CX1" i="3"/>
  <c r="CY1" i="3"/>
  <c r="CZ1" i="3"/>
  <c r="DB1" i="3" s="1"/>
  <c r="DA1" i="3"/>
  <c r="DC1" i="3"/>
  <c r="A2" i="3"/>
  <c r="CX2" i="3"/>
  <c r="CY2" i="3"/>
  <c r="CZ2" i="3"/>
  <c r="DB2" i="3" s="1"/>
  <c r="DA2" i="3"/>
  <c r="DC2" i="3"/>
  <c r="A3" i="3"/>
  <c r="CX3" i="3"/>
  <c r="CY3" i="3"/>
  <c r="CZ3" i="3"/>
  <c r="DB3" i="3" s="1"/>
  <c r="DA3" i="3"/>
  <c r="DC3" i="3"/>
  <c r="A4" i="3"/>
  <c r="CX4" i="3"/>
  <c r="CY4" i="3"/>
  <c r="CZ4" i="3"/>
  <c r="DA4" i="3"/>
  <c r="DB4" i="3"/>
  <c r="DC4" i="3"/>
  <c r="A5" i="3"/>
  <c r="CX5" i="3"/>
  <c r="CY5" i="3"/>
  <c r="CZ5" i="3"/>
  <c r="DA5" i="3"/>
  <c r="DB5" i="3"/>
  <c r="DC5" i="3"/>
  <c r="A6" i="3"/>
  <c r="CX6" i="3"/>
  <c r="CY6" i="3"/>
  <c r="CZ6" i="3"/>
  <c r="DB6" i="3" s="1"/>
  <c r="DA6" i="3"/>
  <c r="DC6" i="3"/>
  <c r="A7" i="3"/>
  <c r="CX7" i="3"/>
  <c r="CY7" i="3"/>
  <c r="CZ7" i="3"/>
  <c r="DA7" i="3"/>
  <c r="DB7" i="3"/>
  <c r="DC7" i="3"/>
  <c r="A8" i="3"/>
  <c r="CX8" i="3"/>
  <c r="CY8" i="3"/>
  <c r="CZ8" i="3"/>
  <c r="DB8" i="3" s="1"/>
  <c r="DA8" i="3"/>
  <c r="DC8" i="3"/>
  <c r="A9" i="3"/>
  <c r="CX9" i="3"/>
  <c r="CY9" i="3"/>
  <c r="CZ9" i="3"/>
  <c r="DB9" i="3" s="1"/>
  <c r="DA9" i="3"/>
  <c r="DC9" i="3"/>
  <c r="A10" i="3"/>
  <c r="CX10" i="3"/>
  <c r="CY10" i="3"/>
  <c r="CZ10" i="3"/>
  <c r="DB10" i="3" s="1"/>
  <c r="DA10" i="3"/>
  <c r="DC10" i="3"/>
  <c r="A11" i="3"/>
  <c r="CX11" i="3"/>
  <c r="CY11" i="3"/>
  <c r="CZ11" i="3"/>
  <c r="DB11" i="3" s="1"/>
  <c r="DA11" i="3"/>
  <c r="DC11" i="3"/>
  <c r="A12" i="3"/>
  <c r="CX12" i="3"/>
  <c r="CY12" i="3"/>
  <c r="CZ12" i="3"/>
  <c r="DA12" i="3"/>
  <c r="DB12" i="3"/>
  <c r="DC12" i="3"/>
  <c r="A13" i="3"/>
  <c r="CX13" i="3"/>
  <c r="CY13" i="3"/>
  <c r="CZ13" i="3"/>
  <c r="DB13" i="3" s="1"/>
  <c r="DA13" i="3"/>
  <c r="DC13" i="3"/>
  <c r="A14" i="3"/>
  <c r="CX14" i="3"/>
  <c r="CY14" i="3"/>
  <c r="CZ14" i="3"/>
  <c r="DB14" i="3" s="1"/>
  <c r="DA14" i="3"/>
  <c r="DC14" i="3"/>
  <c r="A15" i="3"/>
  <c r="CX15" i="3"/>
  <c r="CY15" i="3"/>
  <c r="CZ15" i="3"/>
  <c r="DA15" i="3"/>
  <c r="DB15" i="3"/>
  <c r="DC15" i="3"/>
  <c r="A16" i="3"/>
  <c r="CX16" i="3"/>
  <c r="CY16" i="3"/>
  <c r="CZ16" i="3"/>
  <c r="DA16" i="3"/>
  <c r="DB16" i="3"/>
  <c r="DC16" i="3"/>
  <c r="A17" i="3"/>
  <c r="CX17" i="3"/>
  <c r="CY17" i="3"/>
  <c r="CZ17" i="3"/>
  <c r="DB17" i="3" s="1"/>
  <c r="DA17" i="3"/>
  <c r="DC17" i="3"/>
  <c r="A18" i="3"/>
  <c r="CX18" i="3"/>
  <c r="CY18" i="3"/>
  <c r="CZ18" i="3"/>
  <c r="DB18" i="3" s="1"/>
  <c r="DA18" i="3"/>
  <c r="DC18" i="3"/>
  <c r="A19" i="3"/>
  <c r="CX19" i="3"/>
  <c r="CY19" i="3"/>
  <c r="CZ19" i="3"/>
  <c r="DA19" i="3"/>
  <c r="DB19" i="3"/>
  <c r="DC19" i="3"/>
  <c r="A20" i="3"/>
  <c r="CX20" i="3"/>
  <c r="CY20" i="3"/>
  <c r="CZ20" i="3"/>
  <c r="DA20" i="3"/>
  <c r="DB20" i="3"/>
  <c r="DC20" i="3"/>
  <c r="A21" i="3"/>
  <c r="CX21" i="3"/>
  <c r="CY21" i="3"/>
  <c r="CZ21" i="3"/>
  <c r="DA21" i="3"/>
  <c r="DB21" i="3"/>
  <c r="DC21" i="3"/>
  <c r="A22" i="3"/>
  <c r="CX22" i="3"/>
  <c r="CY22" i="3"/>
  <c r="CZ22" i="3"/>
  <c r="DB22" i="3" s="1"/>
  <c r="DA22" i="3"/>
  <c r="DC22" i="3"/>
  <c r="A23" i="3"/>
  <c r="CX23" i="3"/>
  <c r="CY23" i="3"/>
  <c r="CZ23" i="3"/>
  <c r="DA23" i="3"/>
  <c r="DB23" i="3"/>
  <c r="DC23" i="3"/>
  <c r="A24" i="3"/>
  <c r="CX24" i="3"/>
  <c r="CY24" i="3"/>
  <c r="CZ24" i="3"/>
  <c r="DA24" i="3"/>
  <c r="DB24" i="3"/>
  <c r="DC24" i="3"/>
  <c r="A25" i="3"/>
  <c r="CX25" i="3"/>
  <c r="CY25" i="3"/>
  <c r="CZ25" i="3"/>
  <c r="DB25" i="3" s="1"/>
  <c r="DA25" i="3"/>
  <c r="DC25" i="3"/>
  <c r="A26" i="3"/>
  <c r="CX26" i="3"/>
  <c r="CY26" i="3"/>
  <c r="CZ26" i="3"/>
  <c r="DB26" i="3" s="1"/>
  <c r="DA26" i="3"/>
  <c r="DC26" i="3"/>
  <c r="A27" i="3"/>
  <c r="CX27" i="3"/>
  <c r="CY27" i="3"/>
  <c r="CZ27" i="3"/>
  <c r="DA27" i="3"/>
  <c r="DB27" i="3"/>
  <c r="DC27" i="3"/>
  <c r="A28" i="3"/>
  <c r="CX28" i="3"/>
  <c r="CY28" i="3"/>
  <c r="CZ28" i="3"/>
  <c r="DA28" i="3"/>
  <c r="DB28" i="3"/>
  <c r="DC28" i="3"/>
  <c r="A29" i="3"/>
  <c r="CX29" i="3"/>
  <c r="CY29" i="3"/>
  <c r="CZ29" i="3"/>
  <c r="DB29" i="3" s="1"/>
  <c r="DA29" i="3"/>
  <c r="DC29" i="3"/>
  <c r="A30" i="3"/>
  <c r="CX30" i="3"/>
  <c r="CY30" i="3"/>
  <c r="CZ30" i="3"/>
  <c r="DB30" i="3" s="1"/>
  <c r="DA30" i="3"/>
  <c r="DC30" i="3"/>
  <c r="A31" i="3"/>
  <c r="CX31" i="3"/>
  <c r="CY31" i="3"/>
  <c r="CZ31" i="3"/>
  <c r="DA31" i="3"/>
  <c r="DB31" i="3"/>
  <c r="DC31" i="3"/>
  <c r="A32" i="3"/>
  <c r="CX32" i="3"/>
  <c r="CY32" i="3"/>
  <c r="CZ32" i="3"/>
  <c r="DA32" i="3"/>
  <c r="DB32" i="3"/>
  <c r="DC32" i="3"/>
  <c r="A33" i="3"/>
  <c r="CX33" i="3"/>
  <c r="CY33" i="3"/>
  <c r="CZ33" i="3"/>
  <c r="DB33" i="3" s="1"/>
  <c r="DA33" i="3"/>
  <c r="DC33" i="3"/>
  <c r="A34" i="3"/>
  <c r="CX34" i="3"/>
  <c r="CY34" i="3"/>
  <c r="CZ34" i="3"/>
  <c r="DB34" i="3" s="1"/>
  <c r="DA34" i="3"/>
  <c r="DC34" i="3"/>
  <c r="A35" i="3"/>
  <c r="CX35" i="3"/>
  <c r="CY35" i="3"/>
  <c r="CZ35" i="3"/>
  <c r="DB35" i="3" s="1"/>
  <c r="DA35" i="3"/>
  <c r="DC35" i="3"/>
  <c r="A36" i="3"/>
  <c r="CX36" i="3"/>
  <c r="CY36" i="3"/>
  <c r="CZ36" i="3"/>
  <c r="DA36" i="3"/>
  <c r="DB36" i="3"/>
  <c r="DC36" i="3"/>
  <c r="A37" i="3"/>
  <c r="CX37" i="3"/>
  <c r="CY37" i="3"/>
  <c r="CZ37" i="3"/>
  <c r="DA37" i="3"/>
  <c r="DB37" i="3"/>
  <c r="DC37" i="3"/>
  <c r="A38" i="3"/>
  <c r="CX38" i="3"/>
  <c r="CY38" i="3"/>
  <c r="CZ38" i="3"/>
  <c r="DB38" i="3" s="1"/>
  <c r="DA38" i="3"/>
  <c r="DC38" i="3"/>
  <c r="A39" i="3"/>
  <c r="CX39" i="3"/>
  <c r="CY39" i="3"/>
  <c r="CZ39" i="3"/>
  <c r="DA39" i="3"/>
  <c r="DB39" i="3"/>
  <c r="DC39" i="3"/>
  <c r="A40" i="3"/>
  <c r="CX40" i="3"/>
  <c r="CY40" i="3"/>
  <c r="CZ40" i="3"/>
  <c r="DA40" i="3"/>
  <c r="DB40" i="3"/>
  <c r="DC40" i="3"/>
  <c r="A41" i="3"/>
  <c r="CX41" i="3"/>
  <c r="CY41" i="3"/>
  <c r="CZ41" i="3"/>
  <c r="DB41" i="3" s="1"/>
  <c r="DA41" i="3"/>
  <c r="DC41" i="3"/>
  <c r="A42" i="3"/>
  <c r="CX42" i="3"/>
  <c r="CY42" i="3"/>
  <c r="CZ42" i="3"/>
  <c r="DB42" i="3" s="1"/>
  <c r="DA42" i="3"/>
  <c r="DC42" i="3"/>
  <c r="A43" i="3"/>
  <c r="CX43" i="3"/>
  <c r="CY43" i="3"/>
  <c r="CZ43" i="3"/>
  <c r="DB43" i="3" s="1"/>
  <c r="DA43" i="3"/>
  <c r="DC43" i="3"/>
  <c r="A44" i="3"/>
  <c r="CX44" i="3"/>
  <c r="CY44" i="3"/>
  <c r="CZ44" i="3"/>
  <c r="DA44" i="3"/>
  <c r="DB44" i="3"/>
  <c r="DC44" i="3"/>
  <c r="A45" i="3"/>
  <c r="CX45" i="3"/>
  <c r="CY45" i="3"/>
  <c r="CZ45" i="3"/>
  <c r="DA45" i="3"/>
  <c r="DB45" i="3"/>
  <c r="DC45" i="3"/>
  <c r="A46" i="3"/>
  <c r="CX46" i="3"/>
  <c r="CY46" i="3"/>
  <c r="CZ46" i="3"/>
  <c r="DB46" i="3" s="1"/>
  <c r="DA46" i="3"/>
  <c r="DC46" i="3"/>
  <c r="A47" i="3"/>
  <c r="CX47" i="3"/>
  <c r="CY47" i="3"/>
  <c r="CZ47" i="3"/>
  <c r="DA47" i="3"/>
  <c r="DB47" i="3"/>
  <c r="DC47" i="3"/>
  <c r="A48" i="3"/>
  <c r="CX48" i="3"/>
  <c r="CY48" i="3"/>
  <c r="CZ48" i="3"/>
  <c r="DA48" i="3"/>
  <c r="DB48" i="3"/>
  <c r="DC48" i="3"/>
  <c r="A49" i="3"/>
  <c r="CX49" i="3"/>
  <c r="CY49" i="3"/>
  <c r="CZ49" i="3"/>
  <c r="DB49" i="3" s="1"/>
  <c r="DA49" i="3"/>
  <c r="DC49" i="3"/>
  <c r="A50" i="3"/>
  <c r="CX50" i="3"/>
  <c r="CY50" i="3"/>
  <c r="CZ50" i="3"/>
  <c r="DB50" i="3" s="1"/>
  <c r="DA50" i="3"/>
  <c r="DC50" i="3"/>
  <c r="A51" i="3"/>
  <c r="CX51" i="3"/>
  <c r="CY51" i="3"/>
  <c r="CZ51" i="3"/>
  <c r="DA51" i="3"/>
  <c r="DB51" i="3"/>
  <c r="DC51" i="3"/>
  <c r="A52" i="3"/>
  <c r="CX52" i="3"/>
  <c r="CY52" i="3"/>
  <c r="CZ52" i="3"/>
  <c r="DA52" i="3"/>
  <c r="DB52" i="3"/>
  <c r="DC52" i="3"/>
  <c r="A53" i="3"/>
  <c r="CX53" i="3"/>
  <c r="CY53" i="3"/>
  <c r="CZ53" i="3"/>
  <c r="DB53" i="3" s="1"/>
  <c r="DA53" i="3"/>
  <c r="DC53" i="3"/>
  <c r="A54" i="3"/>
  <c r="CX54" i="3"/>
  <c r="CY54" i="3"/>
  <c r="CZ54" i="3"/>
  <c r="DB54" i="3" s="1"/>
  <c r="DA54" i="3"/>
  <c r="DC54" i="3"/>
  <c r="A55" i="3"/>
  <c r="CX55" i="3"/>
  <c r="CY55" i="3"/>
  <c r="CZ55" i="3"/>
  <c r="DA55" i="3"/>
  <c r="DB55" i="3"/>
  <c r="DC55" i="3"/>
  <c r="A56" i="3"/>
  <c r="CX56" i="3"/>
  <c r="CY56" i="3"/>
  <c r="CZ56" i="3"/>
  <c r="DA56" i="3"/>
  <c r="DB56" i="3"/>
  <c r="DC56" i="3"/>
  <c r="A57" i="3"/>
  <c r="CX57" i="3"/>
  <c r="CY57" i="3"/>
  <c r="CZ57" i="3"/>
  <c r="DB57" i="3" s="1"/>
  <c r="DA57" i="3"/>
  <c r="DC57" i="3"/>
  <c r="A58" i="3"/>
  <c r="CX58" i="3"/>
  <c r="CY58" i="3"/>
  <c r="CZ58" i="3"/>
  <c r="DB58" i="3" s="1"/>
  <c r="DA58" i="3"/>
  <c r="DC58" i="3"/>
  <c r="A59" i="3"/>
  <c r="CX59" i="3"/>
  <c r="CY59" i="3"/>
  <c r="CZ59" i="3"/>
  <c r="DB59" i="3" s="1"/>
  <c r="DA59" i="3"/>
  <c r="DC59" i="3"/>
  <c r="A60" i="3"/>
  <c r="CX60" i="3"/>
  <c r="CY60" i="3"/>
  <c r="CZ60" i="3"/>
  <c r="DA60" i="3"/>
  <c r="DB60" i="3"/>
  <c r="DC60" i="3"/>
  <c r="A61" i="3"/>
  <c r="CX61" i="3"/>
  <c r="CY61" i="3"/>
  <c r="CZ61" i="3"/>
  <c r="DB61" i="3" s="1"/>
  <c r="DA61" i="3"/>
  <c r="DC61" i="3"/>
  <c r="A62" i="3"/>
  <c r="CX62" i="3"/>
  <c r="CY62" i="3"/>
  <c r="CZ62" i="3"/>
  <c r="DB62" i="3" s="1"/>
  <c r="DA62" i="3"/>
  <c r="DC62" i="3"/>
  <c r="A63" i="3"/>
  <c r="CX63" i="3"/>
  <c r="CY63" i="3"/>
  <c r="CZ63" i="3"/>
  <c r="DA63" i="3"/>
  <c r="DB63" i="3"/>
  <c r="DC63" i="3"/>
  <c r="A64" i="3"/>
  <c r="CX64" i="3"/>
  <c r="CY64" i="3"/>
  <c r="CZ64" i="3"/>
  <c r="DA64" i="3"/>
  <c r="DB64" i="3"/>
  <c r="DC64" i="3"/>
  <c r="A65" i="3"/>
  <c r="CX65" i="3"/>
  <c r="CY65" i="3"/>
  <c r="CZ65" i="3"/>
  <c r="DB65" i="3" s="1"/>
  <c r="DA65" i="3"/>
  <c r="DC65" i="3"/>
  <c r="A66" i="3"/>
  <c r="CX66" i="3"/>
  <c r="CY66" i="3"/>
  <c r="CZ66" i="3"/>
  <c r="DB66" i="3" s="1"/>
  <c r="DA66" i="3"/>
  <c r="DC66" i="3"/>
  <c r="A67" i="3"/>
  <c r="CX67" i="3"/>
  <c r="CY67" i="3"/>
  <c r="CZ67" i="3"/>
  <c r="DA67" i="3"/>
  <c r="DB67" i="3"/>
  <c r="DC67" i="3"/>
  <c r="A68" i="3"/>
  <c r="CX68" i="3"/>
  <c r="CY68" i="3"/>
  <c r="CZ68" i="3"/>
  <c r="DA68" i="3"/>
  <c r="DB68" i="3"/>
  <c r="DC68" i="3"/>
  <c r="A69" i="3"/>
  <c r="CX69" i="3"/>
  <c r="CY69" i="3"/>
  <c r="CZ69" i="3"/>
  <c r="DA69" i="3"/>
  <c r="DB69" i="3"/>
  <c r="DC69" i="3"/>
  <c r="A70" i="3"/>
  <c r="CX70" i="3"/>
  <c r="CY70" i="3"/>
  <c r="CZ70" i="3"/>
  <c r="DB70" i="3" s="1"/>
  <c r="DA70" i="3"/>
  <c r="DC70" i="3"/>
  <c r="A71" i="3"/>
  <c r="CX71" i="3"/>
  <c r="CY71" i="3"/>
  <c r="CZ71" i="3"/>
  <c r="DA71" i="3"/>
  <c r="DB71" i="3"/>
  <c r="DC71" i="3"/>
  <c r="A72" i="3"/>
  <c r="CX72" i="3"/>
  <c r="CY72" i="3"/>
  <c r="CZ72" i="3"/>
  <c r="DA72" i="3"/>
  <c r="DB72" i="3"/>
  <c r="DC72" i="3"/>
  <c r="A73" i="3"/>
  <c r="CX73" i="3"/>
  <c r="CY73" i="3"/>
  <c r="CZ73" i="3"/>
  <c r="DB73" i="3" s="1"/>
  <c r="DA73" i="3"/>
  <c r="DC73" i="3"/>
  <c r="A74" i="3"/>
  <c r="CX74" i="3"/>
  <c r="CY74" i="3"/>
  <c r="CZ74" i="3"/>
  <c r="DB74" i="3" s="1"/>
  <c r="DA74" i="3"/>
  <c r="DC74" i="3"/>
  <c r="A75" i="3"/>
  <c r="CX75" i="3"/>
  <c r="CY75" i="3"/>
  <c r="CZ75" i="3"/>
  <c r="DB75" i="3" s="1"/>
  <c r="DA75" i="3"/>
  <c r="DC75" i="3"/>
  <c r="A76" i="3"/>
  <c r="CX76" i="3"/>
  <c r="CY76" i="3"/>
  <c r="CZ76" i="3"/>
  <c r="DA76" i="3"/>
  <c r="DB76" i="3"/>
  <c r="DC76" i="3"/>
  <c r="A77" i="3"/>
  <c r="CX77" i="3"/>
  <c r="CY77" i="3"/>
  <c r="CZ77" i="3"/>
  <c r="DB77" i="3" s="1"/>
  <c r="DA77" i="3"/>
  <c r="DC77" i="3"/>
  <c r="A78" i="3"/>
  <c r="CX78" i="3"/>
  <c r="CY78" i="3"/>
  <c r="CZ78" i="3"/>
  <c r="DB78" i="3" s="1"/>
  <c r="DA78" i="3"/>
  <c r="DC78" i="3"/>
  <c r="A79" i="3"/>
  <c r="CX79" i="3"/>
  <c r="CY79" i="3"/>
  <c r="CZ79" i="3"/>
  <c r="DA79" i="3"/>
  <c r="DB79" i="3"/>
  <c r="DC79" i="3"/>
  <c r="A80" i="3"/>
  <c r="CX80" i="3"/>
  <c r="CY80" i="3"/>
  <c r="CZ80" i="3"/>
  <c r="DA80" i="3"/>
  <c r="DB80" i="3"/>
  <c r="DC80" i="3"/>
  <c r="A81" i="3"/>
  <c r="CX81" i="3"/>
  <c r="CY81" i="3"/>
  <c r="CZ81" i="3"/>
  <c r="DB81" i="3" s="1"/>
  <c r="DA81" i="3"/>
  <c r="DC81" i="3"/>
  <c r="A82" i="3"/>
  <c r="CX82" i="3"/>
  <c r="CY82" i="3"/>
  <c r="CZ82" i="3"/>
  <c r="DB82" i="3" s="1"/>
  <c r="DA82" i="3"/>
  <c r="DC82" i="3"/>
  <c r="A83" i="3"/>
  <c r="CX83" i="3"/>
  <c r="CY83" i="3"/>
  <c r="CZ83" i="3"/>
  <c r="DA83" i="3"/>
  <c r="DB83" i="3"/>
  <c r="DC83" i="3"/>
  <c r="A84" i="3"/>
  <c r="CX84" i="3"/>
  <c r="CY84" i="3"/>
  <c r="CZ84" i="3"/>
  <c r="DA84" i="3"/>
  <c r="DB84" i="3"/>
  <c r="DC84" i="3"/>
  <c r="A85" i="3"/>
  <c r="CX85" i="3"/>
  <c r="CY85" i="3"/>
  <c r="CZ85" i="3"/>
  <c r="DA85" i="3"/>
  <c r="DB85" i="3"/>
  <c r="DC85" i="3"/>
  <c r="A86" i="3"/>
  <c r="CX86" i="3"/>
  <c r="CY86" i="3"/>
  <c r="CZ86" i="3"/>
  <c r="DB86" i="3" s="1"/>
  <c r="DA86" i="3"/>
  <c r="DC86" i="3"/>
  <c r="A87" i="3"/>
  <c r="CX87" i="3"/>
  <c r="CY87" i="3"/>
  <c r="CZ87" i="3"/>
  <c r="DA87" i="3"/>
  <c r="DB87" i="3"/>
  <c r="DC87" i="3"/>
  <c r="A88" i="3"/>
  <c r="CX88" i="3"/>
  <c r="CY88" i="3"/>
  <c r="CZ88" i="3"/>
  <c r="DA88" i="3"/>
  <c r="DB88" i="3"/>
  <c r="DC88" i="3"/>
  <c r="A89" i="3"/>
  <c r="CX89" i="3"/>
  <c r="CY89" i="3"/>
  <c r="CZ89" i="3"/>
  <c r="DB89" i="3" s="1"/>
  <c r="DA89" i="3"/>
  <c r="DC89" i="3"/>
  <c r="A90" i="3"/>
  <c r="CX90" i="3"/>
  <c r="CY90" i="3"/>
  <c r="CZ90" i="3"/>
  <c r="DB90" i="3" s="1"/>
  <c r="DA90" i="3"/>
  <c r="DC90" i="3"/>
  <c r="A91" i="3"/>
  <c r="CX91" i="3"/>
  <c r="CY91" i="3"/>
  <c r="CZ91" i="3"/>
  <c r="DA91" i="3"/>
  <c r="DB91" i="3"/>
  <c r="DC91" i="3"/>
  <c r="A92" i="3"/>
  <c r="CX92" i="3"/>
  <c r="CY92" i="3"/>
  <c r="CZ92" i="3"/>
  <c r="DA92" i="3"/>
  <c r="DB92" i="3"/>
  <c r="DC92" i="3"/>
  <c r="A93" i="3"/>
  <c r="CX93" i="3"/>
  <c r="CY93" i="3"/>
  <c r="CZ93" i="3"/>
  <c r="DB93" i="3" s="1"/>
  <c r="DA93" i="3"/>
  <c r="DC93" i="3"/>
  <c r="A94" i="3"/>
  <c r="CX94" i="3"/>
  <c r="CY94" i="3"/>
  <c r="CZ94" i="3"/>
  <c r="DB94" i="3" s="1"/>
  <c r="DA94" i="3"/>
  <c r="DC94" i="3"/>
  <c r="A95" i="3"/>
  <c r="CX95" i="3"/>
  <c r="CY95" i="3"/>
  <c r="CZ95" i="3"/>
  <c r="DA95" i="3"/>
  <c r="DB95" i="3"/>
  <c r="DC95" i="3"/>
  <c r="A96" i="3"/>
  <c r="CX96" i="3"/>
  <c r="CY96" i="3"/>
  <c r="CZ96" i="3"/>
  <c r="DA96" i="3"/>
  <c r="DB96" i="3"/>
  <c r="DC96" i="3"/>
  <c r="A97" i="3"/>
  <c r="CX97" i="3"/>
  <c r="CY97" i="3"/>
  <c r="CZ97" i="3"/>
  <c r="DB97" i="3" s="1"/>
  <c r="DA97" i="3"/>
  <c r="DC97" i="3"/>
  <c r="A98" i="3"/>
  <c r="CX98" i="3"/>
  <c r="CY98" i="3"/>
  <c r="CZ98" i="3"/>
  <c r="DB98" i="3" s="1"/>
  <c r="DA98" i="3"/>
  <c r="DC98" i="3"/>
  <c r="A99" i="3"/>
  <c r="CX99" i="3"/>
  <c r="CY99" i="3"/>
  <c r="CZ99" i="3"/>
  <c r="DB99" i="3" s="1"/>
  <c r="DA99" i="3"/>
  <c r="DC99" i="3"/>
  <c r="A100" i="3"/>
  <c r="CX100" i="3"/>
  <c r="CY100" i="3"/>
  <c r="CZ100" i="3"/>
  <c r="DA100" i="3"/>
  <c r="DB100" i="3"/>
  <c r="DC100" i="3"/>
  <c r="A101" i="3"/>
  <c r="CX101" i="3"/>
  <c r="CY101" i="3"/>
  <c r="CZ101" i="3"/>
  <c r="DA101" i="3"/>
  <c r="DB101" i="3"/>
  <c r="DC101" i="3"/>
  <c r="A102" i="3"/>
  <c r="CX102" i="3"/>
  <c r="CY102" i="3"/>
  <c r="CZ102" i="3"/>
  <c r="DB102" i="3" s="1"/>
  <c r="DA102" i="3"/>
  <c r="DC102" i="3"/>
  <c r="A103" i="3"/>
  <c r="CX103" i="3"/>
  <c r="CY103" i="3"/>
  <c r="CZ103" i="3"/>
  <c r="DA103" i="3"/>
  <c r="DB103" i="3"/>
  <c r="DC103" i="3"/>
  <c r="A104" i="3"/>
  <c r="CX104" i="3"/>
  <c r="CY104" i="3"/>
  <c r="CZ104" i="3"/>
  <c r="DA104" i="3"/>
  <c r="DB104" i="3"/>
  <c r="DC104" i="3"/>
  <c r="A105" i="3"/>
  <c r="CX105" i="3"/>
  <c r="CY105" i="3"/>
  <c r="CZ105" i="3"/>
  <c r="DB105" i="3" s="1"/>
  <c r="DA105" i="3"/>
  <c r="DC105" i="3"/>
  <c r="A106" i="3"/>
  <c r="CX106" i="3"/>
  <c r="CY106" i="3"/>
  <c r="CZ106" i="3"/>
  <c r="DB106" i="3" s="1"/>
  <c r="DA106" i="3"/>
  <c r="DC106" i="3"/>
  <c r="A107" i="3"/>
  <c r="CX107" i="3"/>
  <c r="CY107" i="3"/>
  <c r="CZ107" i="3"/>
  <c r="DA107" i="3"/>
  <c r="DB107" i="3"/>
  <c r="DC107" i="3"/>
  <c r="A108" i="3"/>
  <c r="CX108" i="3"/>
  <c r="CY108" i="3"/>
  <c r="CZ108" i="3"/>
  <c r="DA108" i="3"/>
  <c r="DB108" i="3"/>
  <c r="DC108" i="3"/>
  <c r="A109" i="3"/>
  <c r="CX109" i="3"/>
  <c r="CY109" i="3"/>
  <c r="CZ109" i="3"/>
  <c r="DA109" i="3"/>
  <c r="DB109" i="3"/>
  <c r="DC109" i="3"/>
  <c r="A110" i="3"/>
  <c r="CX110" i="3"/>
  <c r="CY110" i="3"/>
  <c r="CZ110" i="3"/>
  <c r="DB110" i="3" s="1"/>
  <c r="DA110" i="3"/>
  <c r="DC110" i="3"/>
  <c r="A111" i="3"/>
  <c r="CX111" i="3"/>
  <c r="CY111" i="3"/>
  <c r="CZ111" i="3"/>
  <c r="DA111" i="3"/>
  <c r="DB111" i="3"/>
  <c r="DC111" i="3"/>
  <c r="A112" i="3"/>
  <c r="CX112" i="3"/>
  <c r="CY112" i="3"/>
  <c r="CZ112" i="3"/>
  <c r="DA112" i="3"/>
  <c r="DB112" i="3"/>
  <c r="DC112" i="3"/>
  <c r="A113" i="3"/>
  <c r="CX113" i="3"/>
  <c r="CY113" i="3"/>
  <c r="CZ113" i="3"/>
  <c r="DB113" i="3" s="1"/>
  <c r="DA113" i="3"/>
  <c r="DC113" i="3"/>
  <c r="A114" i="3"/>
  <c r="CX114" i="3"/>
  <c r="CY114" i="3"/>
  <c r="CZ114" i="3"/>
  <c r="DB114" i="3" s="1"/>
  <c r="DA114" i="3"/>
  <c r="DC114" i="3"/>
  <c r="A115" i="3"/>
  <c r="CX115" i="3"/>
  <c r="CY115" i="3"/>
  <c r="CZ115" i="3"/>
  <c r="DA115" i="3"/>
  <c r="DB115" i="3"/>
  <c r="DC115" i="3"/>
  <c r="A116" i="3"/>
  <c r="CX116" i="3"/>
  <c r="CY116" i="3"/>
  <c r="CZ116" i="3"/>
  <c r="DA116" i="3"/>
  <c r="DB116" i="3"/>
  <c r="DC116" i="3"/>
  <c r="A117" i="3"/>
  <c r="CX117" i="3"/>
  <c r="CY117" i="3"/>
  <c r="CZ117" i="3"/>
  <c r="DB117" i="3" s="1"/>
  <c r="DA117" i="3"/>
  <c r="DC117" i="3"/>
  <c r="A118" i="3"/>
  <c r="CX118" i="3"/>
  <c r="CY118" i="3"/>
  <c r="CZ118" i="3"/>
  <c r="DB118" i="3" s="1"/>
  <c r="DA118" i="3"/>
  <c r="DC118" i="3"/>
  <c r="A119" i="3"/>
  <c r="CX119" i="3"/>
  <c r="CY119" i="3"/>
  <c r="CZ119" i="3"/>
  <c r="DA119" i="3"/>
  <c r="DB119" i="3"/>
  <c r="DC119" i="3"/>
  <c r="A120" i="3"/>
  <c r="CX120" i="3"/>
  <c r="CY120" i="3"/>
  <c r="CZ120" i="3"/>
  <c r="DA120" i="3"/>
  <c r="DB120" i="3"/>
  <c r="DC120" i="3"/>
  <c r="A121" i="3"/>
  <c r="CX121" i="3"/>
  <c r="CY121" i="3"/>
  <c r="CZ121" i="3"/>
  <c r="DB121" i="3" s="1"/>
  <c r="DA121" i="3"/>
  <c r="DC121" i="3"/>
  <c r="A122" i="3"/>
  <c r="CX122" i="3"/>
  <c r="CY122" i="3"/>
  <c r="CZ122" i="3"/>
  <c r="DB122" i="3" s="1"/>
  <c r="DA122" i="3"/>
  <c r="DC122" i="3"/>
  <c r="A123" i="3"/>
  <c r="CX123" i="3"/>
  <c r="CY123" i="3"/>
  <c r="CZ123" i="3"/>
  <c r="DB123" i="3" s="1"/>
  <c r="DA123" i="3"/>
  <c r="DC123" i="3"/>
  <c r="A124" i="3"/>
  <c r="CX124" i="3"/>
  <c r="CY124" i="3"/>
  <c r="CZ124" i="3"/>
  <c r="DA124" i="3"/>
  <c r="DB124" i="3"/>
  <c r="DC124" i="3"/>
  <c r="A125" i="3"/>
  <c r="CX125" i="3"/>
  <c r="CY125" i="3"/>
  <c r="CZ125" i="3"/>
  <c r="DA125" i="3"/>
  <c r="DB125" i="3"/>
  <c r="DC125" i="3"/>
  <c r="A126" i="3"/>
  <c r="CX126" i="3"/>
  <c r="CY126" i="3"/>
  <c r="CZ126" i="3"/>
  <c r="DB126" i="3" s="1"/>
  <c r="DA126" i="3"/>
  <c r="DC126" i="3"/>
  <c r="A127" i="3"/>
  <c r="CX127" i="3"/>
  <c r="CY127" i="3"/>
  <c r="CZ127" i="3"/>
  <c r="DA127" i="3"/>
  <c r="DB127" i="3"/>
  <c r="DC127" i="3"/>
  <c r="A128" i="3"/>
  <c r="CX128" i="3"/>
  <c r="CY128" i="3"/>
  <c r="CZ128" i="3"/>
  <c r="DA128" i="3"/>
  <c r="DB128" i="3"/>
  <c r="DC128" i="3"/>
  <c r="A129" i="3"/>
  <c r="CX129" i="3"/>
  <c r="CY129" i="3"/>
  <c r="CZ129" i="3"/>
  <c r="DB129" i="3" s="1"/>
  <c r="DA129" i="3"/>
  <c r="DC129" i="3"/>
  <c r="A130" i="3"/>
  <c r="CX130" i="3"/>
  <c r="CY130" i="3"/>
  <c r="CZ130" i="3"/>
  <c r="DB130" i="3" s="1"/>
  <c r="DA130" i="3"/>
  <c r="DC130" i="3"/>
  <c r="A131" i="3"/>
  <c r="CX131" i="3"/>
  <c r="CY131" i="3"/>
  <c r="CZ131" i="3"/>
  <c r="DA131" i="3"/>
  <c r="DB131" i="3"/>
  <c r="DC131" i="3"/>
  <c r="A132" i="3"/>
  <c r="CX132" i="3"/>
  <c r="CY132" i="3"/>
  <c r="CZ132" i="3"/>
  <c r="DA132" i="3"/>
  <c r="DB132" i="3"/>
  <c r="DC132" i="3"/>
  <c r="A133" i="3"/>
  <c r="CY133" i="3"/>
  <c r="CZ133" i="3"/>
  <c r="DB133" i="3" s="1"/>
  <c r="DA133" i="3"/>
  <c r="DC133" i="3"/>
  <c r="A134" i="3"/>
  <c r="CY134" i="3"/>
  <c r="CZ134" i="3"/>
  <c r="DB134" i="3" s="1"/>
  <c r="DA134" i="3"/>
  <c r="DC134" i="3"/>
  <c r="A135" i="3"/>
  <c r="CY135" i="3"/>
  <c r="CZ135" i="3"/>
  <c r="DA135" i="3"/>
  <c r="DB135" i="3"/>
  <c r="DC135" i="3"/>
  <c r="A136" i="3"/>
  <c r="CY136" i="3"/>
  <c r="CZ136" i="3"/>
  <c r="DA136" i="3"/>
  <c r="DB136" i="3"/>
  <c r="DC136" i="3"/>
  <c r="A137" i="3"/>
  <c r="CY137" i="3"/>
  <c r="CZ137" i="3"/>
  <c r="DB137" i="3" s="1"/>
  <c r="DA137" i="3"/>
  <c r="DC137" i="3"/>
  <c r="A138" i="3"/>
  <c r="CY138" i="3"/>
  <c r="CZ138" i="3"/>
  <c r="DB138" i="3" s="1"/>
  <c r="DA138" i="3"/>
  <c r="DC138" i="3"/>
  <c r="A139" i="3"/>
  <c r="CY139" i="3"/>
  <c r="CZ139" i="3"/>
  <c r="DA139" i="3"/>
  <c r="DB139" i="3"/>
  <c r="DC139" i="3"/>
  <c r="A140" i="3"/>
  <c r="CY140" i="3"/>
  <c r="CZ140" i="3"/>
  <c r="DA140" i="3"/>
  <c r="DB140" i="3"/>
  <c r="DC140" i="3"/>
  <c r="A141" i="3"/>
  <c r="CY141" i="3"/>
  <c r="CZ141" i="3"/>
  <c r="DA141" i="3"/>
  <c r="DB141" i="3"/>
  <c r="DC141" i="3"/>
  <c r="A142" i="3"/>
  <c r="CY142" i="3"/>
  <c r="CZ142" i="3"/>
  <c r="DB142" i="3" s="1"/>
  <c r="DA142" i="3"/>
  <c r="DC142" i="3"/>
  <c r="A143" i="3"/>
  <c r="CY143" i="3"/>
  <c r="CZ143" i="3"/>
  <c r="DA143" i="3"/>
  <c r="DB143" i="3"/>
  <c r="DC143" i="3"/>
  <c r="A144" i="3"/>
  <c r="CY144" i="3"/>
  <c r="CZ144" i="3"/>
  <c r="DA144" i="3"/>
  <c r="DB144" i="3"/>
  <c r="DC144" i="3"/>
  <c r="A145" i="3"/>
  <c r="CY145" i="3"/>
  <c r="CZ145" i="3"/>
  <c r="DB145" i="3" s="1"/>
  <c r="DA145" i="3"/>
  <c r="DC145" i="3"/>
  <c r="A146" i="3"/>
  <c r="CY146" i="3"/>
  <c r="CZ146" i="3"/>
  <c r="DB146" i="3" s="1"/>
  <c r="DA146" i="3"/>
  <c r="DC146" i="3"/>
  <c r="A147" i="3"/>
  <c r="CX147" i="3"/>
  <c r="CY147" i="3"/>
  <c r="CZ147" i="3"/>
  <c r="DB147" i="3" s="1"/>
  <c r="DA147" i="3"/>
  <c r="DC147" i="3"/>
  <c r="A148" i="3"/>
  <c r="CX148" i="3"/>
  <c r="CY148" i="3"/>
  <c r="CZ148" i="3"/>
  <c r="DA148" i="3"/>
  <c r="DB148" i="3"/>
  <c r="DC148" i="3"/>
  <c r="A149" i="3"/>
  <c r="CX149" i="3"/>
  <c r="CY149" i="3"/>
  <c r="CZ149" i="3"/>
  <c r="DB149" i="3" s="1"/>
  <c r="DA149" i="3"/>
  <c r="DC149" i="3"/>
  <c r="A150" i="3"/>
  <c r="CX150" i="3"/>
  <c r="CY150" i="3"/>
  <c r="CZ150" i="3"/>
  <c r="DB150" i="3" s="1"/>
  <c r="DA150" i="3"/>
  <c r="DC150" i="3"/>
  <c r="A151" i="3"/>
  <c r="CX151" i="3"/>
  <c r="CY151" i="3"/>
  <c r="CZ151" i="3"/>
  <c r="DA151" i="3"/>
  <c r="DB151" i="3"/>
  <c r="DC151" i="3"/>
  <c r="A152" i="3"/>
  <c r="CX152" i="3"/>
  <c r="CY152" i="3"/>
  <c r="CZ152" i="3"/>
  <c r="DA152" i="3"/>
  <c r="DB152" i="3"/>
  <c r="DC152" i="3"/>
  <c r="A153" i="3"/>
  <c r="CX153" i="3"/>
  <c r="CY153" i="3"/>
  <c r="CZ153" i="3"/>
  <c r="DB153" i="3" s="1"/>
  <c r="DA153" i="3"/>
  <c r="DC153" i="3"/>
  <c r="A154" i="3"/>
  <c r="CX154" i="3"/>
  <c r="CY154" i="3"/>
  <c r="CZ154" i="3"/>
  <c r="DB154" i="3" s="1"/>
  <c r="DA154" i="3"/>
  <c r="DC154" i="3"/>
  <c r="A155" i="3"/>
  <c r="CX155" i="3"/>
  <c r="CY155" i="3"/>
  <c r="CZ155" i="3"/>
  <c r="DA155" i="3"/>
  <c r="DB155" i="3"/>
  <c r="DC155" i="3"/>
  <c r="A156" i="3"/>
  <c r="CX156" i="3"/>
  <c r="CY156" i="3"/>
  <c r="CZ156" i="3"/>
  <c r="DA156" i="3"/>
  <c r="DB156" i="3"/>
  <c r="DC156" i="3"/>
  <c r="A157" i="3"/>
  <c r="CX157" i="3"/>
  <c r="CY157" i="3"/>
  <c r="CZ157" i="3"/>
  <c r="DA157" i="3"/>
  <c r="DB157" i="3"/>
  <c r="DC157" i="3"/>
  <c r="A158" i="3"/>
  <c r="CX158" i="3"/>
  <c r="CY158" i="3"/>
  <c r="CZ158" i="3"/>
  <c r="DB158" i="3" s="1"/>
  <c r="DA158" i="3"/>
  <c r="DC158" i="3"/>
  <c r="A159" i="3"/>
  <c r="CX159" i="3"/>
  <c r="CY159" i="3"/>
  <c r="CZ159" i="3"/>
  <c r="DA159" i="3"/>
  <c r="DB159" i="3"/>
  <c r="DC159" i="3"/>
  <c r="A160" i="3"/>
  <c r="CX160" i="3"/>
  <c r="CY160" i="3"/>
  <c r="CZ160" i="3"/>
  <c r="DA160" i="3"/>
  <c r="DB160" i="3"/>
  <c r="DC160" i="3"/>
  <c r="A161" i="3"/>
  <c r="CX161" i="3"/>
  <c r="CY161" i="3"/>
  <c r="CZ161" i="3"/>
  <c r="DB161" i="3" s="1"/>
  <c r="DA161" i="3"/>
  <c r="DC161" i="3"/>
  <c r="A162" i="3"/>
  <c r="CX162" i="3"/>
  <c r="CY162" i="3"/>
  <c r="CZ162" i="3"/>
  <c r="DB162" i="3" s="1"/>
  <c r="DA162" i="3"/>
  <c r="DC162" i="3"/>
  <c r="A163" i="3"/>
  <c r="CX163" i="3"/>
  <c r="CY163" i="3"/>
  <c r="CZ163" i="3"/>
  <c r="DB163" i="3" s="1"/>
  <c r="DA163" i="3"/>
  <c r="DC163" i="3"/>
  <c r="A164" i="3"/>
  <c r="CX164" i="3"/>
  <c r="CY164" i="3"/>
  <c r="CZ164" i="3"/>
  <c r="DA164" i="3"/>
  <c r="DB164" i="3"/>
  <c r="DC164" i="3"/>
  <c r="A165" i="3"/>
  <c r="CX165" i="3"/>
  <c r="CY165" i="3"/>
  <c r="CZ165" i="3"/>
  <c r="DB165" i="3" s="1"/>
  <c r="DA165" i="3"/>
  <c r="DC165" i="3"/>
  <c r="A166" i="3"/>
  <c r="CX166" i="3"/>
  <c r="CY166" i="3"/>
  <c r="CZ166" i="3"/>
  <c r="DB166" i="3" s="1"/>
  <c r="DA166" i="3"/>
  <c r="DC166" i="3"/>
  <c r="A167" i="3"/>
  <c r="CX167" i="3"/>
  <c r="CY167" i="3"/>
  <c r="CZ167" i="3"/>
  <c r="DA167" i="3"/>
  <c r="DB167" i="3"/>
  <c r="DC167" i="3"/>
  <c r="A168" i="3"/>
  <c r="CX168" i="3"/>
  <c r="CY168" i="3"/>
  <c r="CZ168" i="3"/>
  <c r="DA168" i="3"/>
  <c r="DB168" i="3"/>
  <c r="DC168" i="3"/>
  <c r="A169" i="3"/>
  <c r="CX169" i="3"/>
  <c r="CY169" i="3"/>
  <c r="CZ169" i="3"/>
  <c r="DB169" i="3" s="1"/>
  <c r="DA169" i="3"/>
  <c r="DC169" i="3"/>
  <c r="A170" i="3"/>
  <c r="CX170" i="3"/>
  <c r="CY170" i="3"/>
  <c r="CZ170" i="3"/>
  <c r="DB170" i="3" s="1"/>
  <c r="DA170" i="3"/>
  <c r="DC170" i="3"/>
  <c r="A171" i="3"/>
  <c r="CX171" i="3"/>
  <c r="CY171" i="3"/>
  <c r="CZ171" i="3"/>
  <c r="DB171" i="3" s="1"/>
  <c r="DA171" i="3"/>
  <c r="DC171" i="3"/>
  <c r="A172" i="3"/>
  <c r="CX172" i="3"/>
  <c r="CY172" i="3"/>
  <c r="CZ172" i="3"/>
  <c r="DA172" i="3"/>
  <c r="DB172" i="3"/>
  <c r="DC172" i="3"/>
  <c r="A173" i="3"/>
  <c r="CX173" i="3"/>
  <c r="CY173" i="3"/>
  <c r="CZ173" i="3"/>
  <c r="DA173" i="3"/>
  <c r="DB173" i="3"/>
  <c r="DC173" i="3"/>
  <c r="A174" i="3"/>
  <c r="CX174" i="3"/>
  <c r="CY174" i="3"/>
  <c r="CZ174" i="3"/>
  <c r="DB174" i="3" s="1"/>
  <c r="DA174" i="3"/>
  <c r="DC174" i="3"/>
  <c r="A175" i="3"/>
  <c r="CX175" i="3"/>
  <c r="CY175" i="3"/>
  <c r="CZ175" i="3"/>
  <c r="DA175" i="3"/>
  <c r="DB175" i="3"/>
  <c r="DC175" i="3"/>
  <c r="A176" i="3"/>
  <c r="CX176" i="3"/>
  <c r="CY176" i="3"/>
  <c r="CZ176" i="3"/>
  <c r="DA176" i="3"/>
  <c r="DB176" i="3"/>
  <c r="DC176" i="3"/>
  <c r="A177" i="3"/>
  <c r="CX177" i="3"/>
  <c r="CY177" i="3"/>
  <c r="CZ177" i="3"/>
  <c r="DB177" i="3" s="1"/>
  <c r="DA177" i="3"/>
  <c r="DC177" i="3"/>
  <c r="A178" i="3"/>
  <c r="CX178" i="3"/>
  <c r="CY178" i="3"/>
  <c r="CZ178" i="3"/>
  <c r="DB178" i="3" s="1"/>
  <c r="DA178" i="3"/>
  <c r="DC178" i="3"/>
  <c r="A179" i="3"/>
  <c r="CX179" i="3"/>
  <c r="CY179" i="3"/>
  <c r="CZ179" i="3"/>
  <c r="DA179" i="3"/>
  <c r="DB179" i="3"/>
  <c r="DC179" i="3"/>
  <c r="A180" i="3"/>
  <c r="CX180" i="3"/>
  <c r="CY180" i="3"/>
  <c r="CZ180" i="3"/>
  <c r="DA180" i="3"/>
  <c r="DB180" i="3"/>
  <c r="DC180" i="3"/>
  <c r="A181" i="3"/>
  <c r="CX181" i="3"/>
  <c r="CY181" i="3"/>
  <c r="CZ181" i="3"/>
  <c r="DB181" i="3" s="1"/>
  <c r="DA181" i="3"/>
  <c r="DC181" i="3"/>
  <c r="A182" i="3"/>
  <c r="CX182" i="3"/>
  <c r="CY182" i="3"/>
  <c r="CZ182" i="3"/>
  <c r="DB182" i="3" s="1"/>
  <c r="DA182" i="3"/>
  <c r="DC182" i="3"/>
  <c r="A183" i="3"/>
  <c r="CX183" i="3"/>
  <c r="CY183" i="3"/>
  <c r="CZ183" i="3"/>
  <c r="DA183" i="3"/>
  <c r="DB183" i="3"/>
  <c r="DC183" i="3"/>
  <c r="A184" i="3"/>
  <c r="CX184" i="3"/>
  <c r="CY184" i="3"/>
  <c r="CZ184" i="3"/>
  <c r="DA184" i="3"/>
  <c r="DB184" i="3"/>
  <c r="DC184" i="3"/>
  <c r="A185" i="3"/>
  <c r="CY185" i="3"/>
  <c r="CZ185" i="3"/>
  <c r="DB185" i="3" s="1"/>
  <c r="DA185" i="3"/>
  <c r="DC185" i="3"/>
  <c r="A186" i="3"/>
  <c r="CY186" i="3"/>
  <c r="CZ186" i="3"/>
  <c r="DB186" i="3" s="1"/>
  <c r="DA186" i="3"/>
  <c r="DC186" i="3"/>
  <c r="A187" i="3"/>
  <c r="CY187" i="3"/>
  <c r="CZ187" i="3"/>
  <c r="DB187" i="3" s="1"/>
  <c r="DA187" i="3"/>
  <c r="DC187" i="3"/>
  <c r="A188" i="3"/>
  <c r="CY188" i="3"/>
  <c r="CZ188" i="3"/>
  <c r="DA188" i="3"/>
  <c r="DB188" i="3"/>
  <c r="DC188" i="3"/>
  <c r="A189" i="3"/>
  <c r="CY189" i="3"/>
  <c r="CZ189" i="3"/>
  <c r="DA189" i="3"/>
  <c r="DB189" i="3"/>
  <c r="DC189" i="3"/>
  <c r="A190" i="3"/>
  <c r="CY190" i="3"/>
  <c r="CZ190" i="3"/>
  <c r="DB190" i="3" s="1"/>
  <c r="DA190" i="3"/>
  <c r="DC190" i="3"/>
  <c r="A191" i="3"/>
  <c r="CY191" i="3"/>
  <c r="CZ191" i="3"/>
  <c r="DA191" i="3"/>
  <c r="DB191" i="3"/>
  <c r="DC191" i="3"/>
  <c r="A192" i="3"/>
  <c r="CY192" i="3"/>
  <c r="CZ192" i="3"/>
  <c r="DA192" i="3"/>
  <c r="DB192" i="3"/>
  <c r="DC192" i="3"/>
  <c r="A193" i="3"/>
  <c r="CY193" i="3"/>
  <c r="CZ193" i="3"/>
  <c r="DB193" i="3" s="1"/>
  <c r="DA193" i="3"/>
  <c r="DC193" i="3"/>
  <c r="A194" i="3"/>
  <c r="CY194" i="3"/>
  <c r="CZ194" i="3"/>
  <c r="DB194" i="3" s="1"/>
  <c r="DA194" i="3"/>
  <c r="DC194" i="3"/>
  <c r="A195" i="3"/>
  <c r="CY195" i="3"/>
  <c r="CZ195" i="3"/>
  <c r="DB195" i="3" s="1"/>
  <c r="DA195" i="3"/>
  <c r="DC195" i="3"/>
  <c r="A196" i="3"/>
  <c r="CY196" i="3"/>
  <c r="CZ196" i="3"/>
  <c r="DA196" i="3"/>
  <c r="DB196" i="3"/>
  <c r="DC196" i="3"/>
  <c r="A197" i="3"/>
  <c r="CY197" i="3"/>
  <c r="CZ197" i="3"/>
  <c r="DA197" i="3"/>
  <c r="DB197" i="3"/>
  <c r="DC197" i="3"/>
  <c r="A198" i="3"/>
  <c r="CY198" i="3"/>
  <c r="CZ198" i="3"/>
  <c r="DB198" i="3" s="1"/>
  <c r="DA198" i="3"/>
  <c r="DC198" i="3"/>
  <c r="A199" i="3"/>
  <c r="CY199" i="3"/>
  <c r="CZ199" i="3"/>
  <c r="DA199" i="3"/>
  <c r="DB199" i="3"/>
  <c r="DC199" i="3"/>
  <c r="A200" i="3"/>
  <c r="CX200" i="3"/>
  <c r="CY200" i="3"/>
  <c r="CZ200" i="3"/>
  <c r="DA200" i="3"/>
  <c r="DB200" i="3"/>
  <c r="DC200" i="3"/>
  <c r="A201" i="3"/>
  <c r="CX201" i="3"/>
  <c r="CY201" i="3"/>
  <c r="CZ201" i="3"/>
  <c r="DB201" i="3" s="1"/>
  <c r="DA201" i="3"/>
  <c r="DC201" i="3"/>
  <c r="A202" i="3"/>
  <c r="CX202" i="3"/>
  <c r="CY202" i="3"/>
  <c r="CZ202" i="3"/>
  <c r="DB202" i="3" s="1"/>
  <c r="DA202" i="3"/>
  <c r="DC202" i="3"/>
  <c r="A203" i="3"/>
  <c r="CX203" i="3"/>
  <c r="CY203" i="3"/>
  <c r="CZ203" i="3"/>
  <c r="DA203" i="3"/>
  <c r="DB203" i="3"/>
  <c r="DC203" i="3"/>
  <c r="A204" i="3"/>
  <c r="CX204" i="3"/>
  <c r="CY204" i="3"/>
  <c r="CZ204" i="3"/>
  <c r="DA204" i="3"/>
  <c r="DB204" i="3"/>
  <c r="DC204" i="3"/>
  <c r="A205" i="3"/>
  <c r="CX205" i="3"/>
  <c r="CY205" i="3"/>
  <c r="CZ205" i="3"/>
  <c r="DB205" i="3" s="1"/>
  <c r="DA205" i="3"/>
  <c r="DC205" i="3"/>
  <c r="A206" i="3"/>
  <c r="CX206" i="3"/>
  <c r="CY206" i="3"/>
  <c r="CZ206" i="3"/>
  <c r="DB206" i="3" s="1"/>
  <c r="DA206" i="3"/>
  <c r="DC206" i="3"/>
  <c r="A207" i="3"/>
  <c r="CX207" i="3"/>
  <c r="CY207" i="3"/>
  <c r="CZ207" i="3"/>
  <c r="DA207" i="3"/>
  <c r="DB207" i="3"/>
  <c r="DC207" i="3"/>
  <c r="A208" i="3"/>
  <c r="CX208" i="3"/>
  <c r="CY208" i="3"/>
  <c r="CZ208" i="3"/>
  <c r="DA208" i="3"/>
  <c r="DB208" i="3"/>
  <c r="DC208" i="3"/>
  <c r="A209" i="3"/>
  <c r="CX209" i="3"/>
  <c r="CY209" i="3"/>
  <c r="CZ209" i="3"/>
  <c r="DB209" i="3" s="1"/>
  <c r="DA209" i="3"/>
  <c r="DC209" i="3"/>
  <c r="A210" i="3"/>
  <c r="CX210" i="3"/>
  <c r="CY210" i="3"/>
  <c r="CZ210" i="3"/>
  <c r="DB210" i="3" s="1"/>
  <c r="DA210" i="3"/>
  <c r="DC210" i="3"/>
  <c r="A211" i="3"/>
  <c r="CX211" i="3"/>
  <c r="CY211" i="3"/>
  <c r="CZ211" i="3"/>
  <c r="DB211" i="3" s="1"/>
  <c r="DA211" i="3"/>
  <c r="DC211" i="3"/>
  <c r="A212" i="3"/>
  <c r="CY212" i="3"/>
  <c r="CZ212" i="3"/>
  <c r="DA212" i="3"/>
  <c r="DB212" i="3"/>
  <c r="DC212" i="3"/>
  <c r="A213" i="3"/>
  <c r="CY213" i="3"/>
  <c r="CZ213" i="3"/>
  <c r="DA213" i="3"/>
  <c r="DB213" i="3"/>
  <c r="DC213" i="3"/>
  <c r="A214" i="3"/>
  <c r="CY214" i="3"/>
  <c r="CZ214" i="3"/>
  <c r="DB214" i="3" s="1"/>
  <c r="DA214" i="3"/>
  <c r="DC214" i="3"/>
  <c r="A215" i="3"/>
  <c r="CX215" i="3"/>
  <c r="CY215" i="3"/>
  <c r="CZ215" i="3"/>
  <c r="DA215" i="3"/>
  <c r="DB215" i="3"/>
  <c r="DC215" i="3"/>
  <c r="A216" i="3"/>
  <c r="CY216" i="3"/>
  <c r="CZ216" i="3"/>
  <c r="DA216" i="3"/>
  <c r="DB216" i="3"/>
  <c r="DC216" i="3"/>
  <c r="A217" i="3"/>
  <c r="CY217" i="3"/>
  <c r="CZ217" i="3"/>
  <c r="DB217" i="3" s="1"/>
  <c r="DA217" i="3"/>
  <c r="DC217" i="3"/>
  <c r="A218" i="3"/>
  <c r="CY218" i="3"/>
  <c r="CZ218" i="3"/>
  <c r="DB218" i="3" s="1"/>
  <c r="DA218" i="3"/>
  <c r="DC218" i="3"/>
  <c r="A219" i="3"/>
  <c r="CX219" i="3"/>
  <c r="CY219" i="3"/>
  <c r="CZ219" i="3"/>
  <c r="DB219" i="3" s="1"/>
  <c r="DA219" i="3"/>
  <c r="DC219" i="3"/>
  <c r="A220" i="3"/>
  <c r="CY220" i="3"/>
  <c r="CZ220" i="3"/>
  <c r="DA220" i="3"/>
  <c r="DB220" i="3"/>
  <c r="DC220" i="3"/>
  <c r="A221" i="3"/>
  <c r="CY221" i="3"/>
  <c r="CZ221" i="3"/>
  <c r="DA221" i="3"/>
  <c r="DB221" i="3"/>
  <c r="DC221" i="3"/>
  <c r="A222" i="3"/>
  <c r="CY222" i="3"/>
  <c r="CZ222" i="3"/>
  <c r="DB222" i="3" s="1"/>
  <c r="DA222" i="3"/>
  <c r="DC222" i="3"/>
  <c r="A223" i="3"/>
  <c r="CY223" i="3"/>
  <c r="CZ223" i="3"/>
  <c r="DA223" i="3"/>
  <c r="DB223" i="3"/>
  <c r="DC223" i="3"/>
  <c r="A224" i="3"/>
  <c r="CY224" i="3"/>
  <c r="CZ224" i="3"/>
  <c r="DA224" i="3"/>
  <c r="DB224" i="3"/>
  <c r="DC224" i="3"/>
  <c r="A225" i="3"/>
  <c r="CY225" i="3"/>
  <c r="CZ225" i="3"/>
  <c r="DB225" i="3" s="1"/>
  <c r="DA225" i="3"/>
  <c r="DC225" i="3"/>
  <c r="A226" i="3"/>
  <c r="CY226" i="3"/>
  <c r="CZ226" i="3"/>
  <c r="DB226" i="3" s="1"/>
  <c r="DA226" i="3"/>
  <c r="DC226" i="3"/>
  <c r="A227" i="3"/>
  <c r="CY227" i="3"/>
  <c r="CZ227" i="3"/>
  <c r="DB227" i="3" s="1"/>
  <c r="DA227" i="3"/>
  <c r="DC227" i="3"/>
  <c r="A228" i="3"/>
  <c r="CY228" i="3"/>
  <c r="CZ228" i="3"/>
  <c r="DA228" i="3"/>
  <c r="DB228" i="3"/>
  <c r="DC228" i="3"/>
  <c r="A229" i="3"/>
  <c r="CY229" i="3"/>
  <c r="CZ229" i="3"/>
  <c r="DB229" i="3" s="1"/>
  <c r="DA229" i="3"/>
  <c r="DC229" i="3"/>
  <c r="A230" i="3"/>
  <c r="CY230" i="3"/>
  <c r="CZ230" i="3"/>
  <c r="DB230" i="3" s="1"/>
  <c r="DA230" i="3"/>
  <c r="DC230" i="3"/>
  <c r="A231" i="3"/>
  <c r="CY231" i="3"/>
  <c r="CZ231" i="3"/>
  <c r="DA231" i="3"/>
  <c r="DB231" i="3"/>
  <c r="DC231" i="3"/>
  <c r="A232" i="3"/>
  <c r="CY232" i="3"/>
  <c r="CZ232" i="3"/>
  <c r="DA232" i="3"/>
  <c r="DB232" i="3"/>
  <c r="DC232" i="3"/>
  <c r="A233" i="3"/>
  <c r="CY233" i="3"/>
  <c r="CZ233" i="3"/>
  <c r="DB233" i="3" s="1"/>
  <c r="DA233" i="3"/>
  <c r="DC233" i="3"/>
  <c r="A234" i="3"/>
  <c r="CY234" i="3"/>
  <c r="CZ234" i="3"/>
  <c r="DB234" i="3" s="1"/>
  <c r="DA234" i="3"/>
  <c r="DC234" i="3"/>
  <c r="A235" i="3"/>
  <c r="CX235" i="3"/>
  <c r="CY235" i="3"/>
  <c r="CZ235" i="3"/>
  <c r="DA235" i="3"/>
  <c r="DB235" i="3"/>
  <c r="DC235" i="3"/>
  <c r="A236" i="3"/>
  <c r="CX236" i="3"/>
  <c r="CY236" i="3"/>
  <c r="CZ236" i="3"/>
  <c r="DA236" i="3"/>
  <c r="DB236" i="3"/>
  <c r="DC236" i="3"/>
  <c r="A237" i="3"/>
  <c r="CX237" i="3"/>
  <c r="CY237" i="3"/>
  <c r="CZ237" i="3"/>
  <c r="DB237" i="3" s="1"/>
  <c r="DA237" i="3"/>
  <c r="DC237" i="3"/>
  <c r="A238" i="3"/>
  <c r="CX238" i="3"/>
  <c r="CY238" i="3"/>
  <c r="CZ238" i="3"/>
  <c r="DB238" i="3" s="1"/>
  <c r="DA238" i="3"/>
  <c r="DC238" i="3"/>
  <c r="A239" i="3"/>
  <c r="CX239" i="3"/>
  <c r="CY239" i="3"/>
  <c r="CZ239" i="3"/>
  <c r="DA239" i="3"/>
  <c r="DB239" i="3"/>
  <c r="DC239" i="3"/>
  <c r="A240" i="3"/>
  <c r="CX240" i="3"/>
  <c r="CY240" i="3"/>
  <c r="CZ240" i="3"/>
  <c r="DA240" i="3"/>
  <c r="DB240" i="3"/>
  <c r="DC240" i="3"/>
  <c r="A241" i="3"/>
  <c r="CX241" i="3"/>
  <c r="CY241" i="3"/>
  <c r="CZ241" i="3"/>
  <c r="DB241" i="3" s="1"/>
  <c r="DA241" i="3"/>
  <c r="DC241" i="3"/>
  <c r="A242" i="3"/>
  <c r="CX242" i="3"/>
  <c r="CY242" i="3"/>
  <c r="CZ242" i="3"/>
  <c r="DB242" i="3" s="1"/>
  <c r="DA242" i="3"/>
  <c r="DC242" i="3"/>
  <c r="A243" i="3"/>
  <c r="CX243" i="3"/>
  <c r="CY243" i="3"/>
  <c r="CZ243" i="3"/>
  <c r="DB243" i="3" s="1"/>
  <c r="DA243" i="3"/>
  <c r="DC243" i="3"/>
  <c r="A244" i="3"/>
  <c r="CX244" i="3"/>
  <c r="CY244" i="3"/>
  <c r="CZ244" i="3"/>
  <c r="DA244" i="3"/>
  <c r="DB244" i="3"/>
  <c r="DC244" i="3"/>
  <c r="A245" i="3"/>
  <c r="CY245" i="3"/>
  <c r="CZ245" i="3"/>
  <c r="DA245" i="3"/>
  <c r="DB245" i="3"/>
  <c r="DC245" i="3"/>
  <c r="A246" i="3"/>
  <c r="CY246" i="3"/>
  <c r="CZ246" i="3"/>
  <c r="DB246" i="3" s="1"/>
  <c r="DA246" i="3"/>
  <c r="DC246" i="3"/>
  <c r="A247" i="3"/>
  <c r="CY247" i="3"/>
  <c r="CZ247" i="3"/>
  <c r="DA247" i="3"/>
  <c r="DB247" i="3"/>
  <c r="DC247" i="3"/>
  <c r="A248" i="3"/>
  <c r="CY248" i="3"/>
  <c r="CZ248" i="3"/>
  <c r="DA248" i="3"/>
  <c r="DB248" i="3"/>
  <c r="DC248" i="3"/>
  <c r="A249" i="3"/>
  <c r="CY249" i="3"/>
  <c r="CZ249" i="3"/>
  <c r="DB249" i="3" s="1"/>
  <c r="DA249" i="3"/>
  <c r="DC249" i="3"/>
  <c r="A250" i="3"/>
  <c r="CY250" i="3"/>
  <c r="CZ250" i="3"/>
  <c r="DB250" i="3" s="1"/>
  <c r="DA250" i="3"/>
  <c r="DC250" i="3"/>
  <c r="A251" i="3"/>
  <c r="CY251" i="3"/>
  <c r="CZ251" i="3"/>
  <c r="DB251" i="3" s="1"/>
  <c r="DA251" i="3"/>
  <c r="DC251" i="3"/>
  <c r="A252" i="3"/>
  <c r="CY252" i="3"/>
  <c r="CZ252" i="3"/>
  <c r="DA252" i="3"/>
  <c r="DB252" i="3"/>
  <c r="DC252" i="3"/>
  <c r="A253" i="3"/>
  <c r="CY253" i="3"/>
  <c r="CZ253" i="3"/>
  <c r="DA253" i="3"/>
  <c r="DB253" i="3"/>
  <c r="DC253" i="3"/>
  <c r="A254" i="3"/>
  <c r="CY254" i="3"/>
  <c r="CZ254" i="3"/>
  <c r="DB254" i="3" s="1"/>
  <c r="DA254" i="3"/>
  <c r="DC254" i="3"/>
  <c r="A255" i="3"/>
  <c r="CX255" i="3"/>
  <c r="CY255" i="3"/>
  <c r="CZ255" i="3"/>
  <c r="DA255" i="3"/>
  <c r="DB255" i="3"/>
  <c r="DC255" i="3"/>
  <c r="A256" i="3"/>
  <c r="CX256" i="3"/>
  <c r="CY256" i="3"/>
  <c r="CZ256" i="3"/>
  <c r="DA256" i="3"/>
  <c r="DB256" i="3"/>
  <c r="DC256" i="3"/>
  <c r="A257" i="3"/>
  <c r="CY257" i="3"/>
  <c r="CZ257" i="3"/>
  <c r="DB257" i="3" s="1"/>
  <c r="DA257" i="3"/>
  <c r="DC257" i="3"/>
  <c r="A258" i="3"/>
  <c r="CY258" i="3"/>
  <c r="CZ258" i="3"/>
  <c r="DB258" i="3" s="1"/>
  <c r="DA258" i="3"/>
  <c r="DC258" i="3"/>
  <c r="A259" i="3"/>
  <c r="CY259" i="3"/>
  <c r="CZ259" i="3"/>
  <c r="DA259" i="3"/>
  <c r="DB259" i="3"/>
  <c r="DC259" i="3"/>
  <c r="A260" i="3"/>
  <c r="CY260" i="3"/>
  <c r="CZ260" i="3"/>
  <c r="DA260" i="3"/>
  <c r="DB260" i="3"/>
  <c r="DC260" i="3"/>
  <c r="A261" i="3"/>
  <c r="CY261" i="3"/>
  <c r="CZ261" i="3"/>
  <c r="DB261" i="3" s="1"/>
  <c r="DA261" i="3"/>
  <c r="DC261" i="3"/>
  <c r="A262" i="3"/>
  <c r="CY262" i="3"/>
  <c r="CZ262" i="3"/>
  <c r="DB262" i="3" s="1"/>
  <c r="DA262" i="3"/>
  <c r="DC262" i="3"/>
  <c r="A263" i="3"/>
  <c r="CY263" i="3"/>
  <c r="CZ263" i="3"/>
  <c r="DA263" i="3"/>
  <c r="DB263" i="3"/>
  <c r="DC263" i="3"/>
  <c r="A264" i="3"/>
  <c r="CY264" i="3"/>
  <c r="CZ264" i="3"/>
  <c r="DA264" i="3"/>
  <c r="DB264" i="3"/>
  <c r="DC264" i="3"/>
  <c r="A265" i="3"/>
  <c r="CY265" i="3"/>
  <c r="CZ265" i="3"/>
  <c r="DB265" i="3" s="1"/>
  <c r="DA265" i="3"/>
  <c r="DC265" i="3"/>
  <c r="A266" i="3"/>
  <c r="CY266" i="3"/>
  <c r="CZ266" i="3"/>
  <c r="DB266" i="3" s="1"/>
  <c r="DA266" i="3"/>
  <c r="DC266" i="3"/>
  <c r="A267" i="3"/>
  <c r="CY267" i="3"/>
  <c r="CZ267" i="3"/>
  <c r="DA267" i="3"/>
  <c r="DB267" i="3"/>
  <c r="DC267" i="3"/>
  <c r="A268" i="3"/>
  <c r="CY268" i="3"/>
  <c r="CZ268" i="3"/>
  <c r="DA268" i="3"/>
  <c r="DB268" i="3"/>
  <c r="DC268" i="3"/>
  <c r="A269" i="3"/>
  <c r="CY269" i="3"/>
  <c r="CZ269" i="3"/>
  <c r="DB269" i="3" s="1"/>
  <c r="DA269" i="3"/>
  <c r="DC269" i="3"/>
  <c r="A270" i="3"/>
  <c r="CY270" i="3"/>
  <c r="CZ270" i="3"/>
  <c r="DB270" i="3" s="1"/>
  <c r="DA270" i="3"/>
  <c r="DC270" i="3"/>
  <c r="A271" i="3"/>
  <c r="CY271" i="3"/>
  <c r="CZ271" i="3"/>
  <c r="DA271" i="3"/>
  <c r="DB271" i="3"/>
  <c r="DC271" i="3"/>
  <c r="A272" i="3"/>
  <c r="CY272" i="3"/>
  <c r="CZ272" i="3"/>
  <c r="DA272" i="3"/>
  <c r="DB272" i="3"/>
  <c r="DC272" i="3"/>
  <c r="A273" i="3"/>
  <c r="CY273" i="3"/>
  <c r="CZ273" i="3"/>
  <c r="DB273" i="3" s="1"/>
  <c r="DA273" i="3"/>
  <c r="DC273" i="3"/>
  <c r="A274" i="3"/>
  <c r="CY274" i="3"/>
  <c r="CZ274" i="3"/>
  <c r="DB274" i="3" s="1"/>
  <c r="DA274" i="3"/>
  <c r="DC274" i="3"/>
  <c r="A275" i="3"/>
  <c r="CY275" i="3"/>
  <c r="CZ275" i="3"/>
  <c r="DA275" i="3"/>
  <c r="DB275" i="3"/>
  <c r="DC275" i="3"/>
  <c r="A276" i="3"/>
  <c r="CY276" i="3"/>
  <c r="CZ276" i="3"/>
  <c r="DA276" i="3"/>
  <c r="DB276" i="3"/>
  <c r="DC276" i="3"/>
  <c r="A277" i="3"/>
  <c r="CY277" i="3"/>
  <c r="CZ277" i="3"/>
  <c r="DB277" i="3" s="1"/>
  <c r="DA277" i="3"/>
  <c r="DC277" i="3"/>
  <c r="A278" i="3"/>
  <c r="CY278" i="3"/>
  <c r="CZ278" i="3"/>
  <c r="DB278" i="3" s="1"/>
  <c r="DA278" i="3"/>
  <c r="DC278" i="3"/>
  <c r="A279" i="3"/>
  <c r="CY279" i="3"/>
  <c r="CZ279" i="3"/>
  <c r="DA279" i="3"/>
  <c r="DB279" i="3"/>
  <c r="DC279" i="3"/>
  <c r="A280" i="3"/>
  <c r="CY280" i="3"/>
  <c r="CZ280" i="3"/>
  <c r="DA280" i="3"/>
  <c r="DB280" i="3"/>
  <c r="DC280" i="3"/>
  <c r="A281" i="3"/>
  <c r="CY281" i="3"/>
  <c r="CZ281" i="3"/>
  <c r="DB281" i="3" s="1"/>
  <c r="DA281" i="3"/>
  <c r="DC281" i="3"/>
  <c r="A282" i="3"/>
  <c r="CY282" i="3"/>
  <c r="CZ282" i="3"/>
  <c r="DB282" i="3" s="1"/>
  <c r="DA282" i="3"/>
  <c r="DC282" i="3"/>
  <c r="A283" i="3"/>
  <c r="CY283" i="3"/>
  <c r="CZ283" i="3"/>
  <c r="DA283" i="3"/>
  <c r="DB283" i="3"/>
  <c r="DC283" i="3"/>
  <c r="A284" i="3"/>
  <c r="CY284" i="3"/>
  <c r="CZ284" i="3"/>
  <c r="DA284" i="3"/>
  <c r="DB284" i="3"/>
  <c r="DC284" i="3"/>
  <c r="A285" i="3"/>
  <c r="CX285" i="3"/>
  <c r="CY285" i="3"/>
  <c r="CZ285" i="3"/>
  <c r="DA285" i="3"/>
  <c r="DB285" i="3"/>
  <c r="DC285" i="3"/>
  <c r="A286" i="3"/>
  <c r="CX286" i="3"/>
  <c r="CY286" i="3"/>
  <c r="CZ286" i="3"/>
  <c r="DB286" i="3" s="1"/>
  <c r="DA286" i="3"/>
  <c r="DC286" i="3"/>
  <c r="A287" i="3"/>
  <c r="CX287" i="3"/>
  <c r="CY287" i="3"/>
  <c r="CZ287" i="3"/>
  <c r="DA287" i="3"/>
  <c r="DB287" i="3"/>
  <c r="DC287" i="3"/>
  <c r="A288" i="3"/>
  <c r="CX288" i="3"/>
  <c r="CY288" i="3"/>
  <c r="CZ288" i="3"/>
  <c r="DA288" i="3"/>
  <c r="DB288" i="3"/>
  <c r="DC288" i="3"/>
  <c r="A289" i="3"/>
  <c r="CX289" i="3"/>
  <c r="CY289" i="3"/>
  <c r="CZ289" i="3"/>
  <c r="DB289" i="3" s="1"/>
  <c r="DA289" i="3"/>
  <c r="DC289" i="3"/>
  <c r="A290" i="3"/>
  <c r="CX290" i="3"/>
  <c r="CY290" i="3"/>
  <c r="CZ290" i="3"/>
  <c r="DB290" i="3" s="1"/>
  <c r="DA290" i="3"/>
  <c r="DC290" i="3"/>
  <c r="A291" i="3"/>
  <c r="CX291" i="3"/>
  <c r="CY291" i="3"/>
  <c r="CZ291" i="3"/>
  <c r="DB291" i="3" s="1"/>
  <c r="DA291" i="3"/>
  <c r="DC291" i="3"/>
  <c r="A292" i="3"/>
  <c r="CX292" i="3"/>
  <c r="CY292" i="3"/>
  <c r="CZ292" i="3"/>
  <c r="DA292" i="3"/>
  <c r="DB292" i="3"/>
  <c r="DC292" i="3"/>
  <c r="A293" i="3"/>
  <c r="CX293" i="3"/>
  <c r="CY293" i="3"/>
  <c r="CZ293" i="3"/>
  <c r="DB293" i="3" s="1"/>
  <c r="DA293" i="3"/>
  <c r="DC293" i="3"/>
  <c r="A294" i="3"/>
  <c r="CX294" i="3"/>
  <c r="CY294" i="3"/>
  <c r="CZ294" i="3"/>
  <c r="DB294" i="3" s="1"/>
  <c r="DA294" i="3"/>
  <c r="DC294" i="3"/>
  <c r="A295" i="3"/>
  <c r="CX295" i="3"/>
  <c r="CY295" i="3"/>
  <c r="CZ295" i="3"/>
  <c r="DA295" i="3"/>
  <c r="DB295" i="3"/>
  <c r="DC295" i="3"/>
  <c r="A296" i="3"/>
  <c r="CX296" i="3"/>
  <c r="CY296" i="3"/>
  <c r="CZ296" i="3"/>
  <c r="DA296" i="3"/>
  <c r="DB296" i="3"/>
  <c r="DC296" i="3"/>
  <c r="A297" i="3"/>
  <c r="CX297" i="3"/>
  <c r="CY297" i="3"/>
  <c r="CZ297" i="3"/>
  <c r="DB297" i="3" s="1"/>
  <c r="DA297" i="3"/>
  <c r="DC297" i="3"/>
  <c r="A298" i="3"/>
  <c r="CX298" i="3"/>
  <c r="CY298" i="3"/>
  <c r="CZ298" i="3"/>
  <c r="DB298" i="3" s="1"/>
  <c r="DA298" i="3"/>
  <c r="DC298" i="3"/>
  <c r="A299" i="3"/>
  <c r="CX299" i="3"/>
  <c r="CY299" i="3"/>
  <c r="CZ299" i="3"/>
  <c r="DA299" i="3"/>
  <c r="DB299" i="3"/>
  <c r="DC299" i="3"/>
  <c r="A300" i="3"/>
  <c r="CX300" i="3"/>
  <c r="CY300" i="3"/>
  <c r="CZ300" i="3"/>
  <c r="DA300" i="3"/>
  <c r="DB300" i="3"/>
  <c r="DC300" i="3"/>
  <c r="A301" i="3"/>
  <c r="CX301" i="3"/>
  <c r="CY301" i="3"/>
  <c r="CZ301" i="3"/>
  <c r="DA301" i="3"/>
  <c r="DB301" i="3"/>
  <c r="DC301" i="3"/>
  <c r="A302" i="3"/>
  <c r="CX302" i="3"/>
  <c r="CY302" i="3"/>
  <c r="CZ302" i="3"/>
  <c r="DB302" i="3" s="1"/>
  <c r="DA302" i="3"/>
  <c r="DC302" i="3"/>
  <c r="A303" i="3"/>
  <c r="CX303" i="3"/>
  <c r="CY303" i="3"/>
  <c r="CZ303" i="3"/>
  <c r="DA303" i="3"/>
  <c r="DB303" i="3"/>
  <c r="DC303" i="3"/>
  <c r="A304" i="3"/>
  <c r="CX304" i="3"/>
  <c r="CY304" i="3"/>
  <c r="CZ304" i="3"/>
  <c r="DA304" i="3"/>
  <c r="DB304" i="3"/>
  <c r="DC304" i="3"/>
  <c r="A305" i="3"/>
  <c r="CX305" i="3"/>
  <c r="CY305" i="3"/>
  <c r="CZ305" i="3"/>
  <c r="DB305" i="3" s="1"/>
  <c r="DA305" i="3"/>
  <c r="DC305" i="3"/>
  <c r="A306" i="3"/>
  <c r="CX306" i="3"/>
  <c r="CY306" i="3"/>
  <c r="CZ306" i="3"/>
  <c r="DB306" i="3" s="1"/>
  <c r="DA306" i="3"/>
  <c r="DC306" i="3"/>
  <c r="A307" i="3"/>
  <c r="CX307" i="3"/>
  <c r="CY307" i="3"/>
  <c r="CZ307" i="3"/>
  <c r="DA307" i="3"/>
  <c r="DB307" i="3"/>
  <c r="DC307" i="3"/>
  <c r="A308" i="3"/>
  <c r="CX308" i="3"/>
  <c r="CY308" i="3"/>
  <c r="CZ308" i="3"/>
  <c r="DA308" i="3"/>
  <c r="DB308" i="3"/>
  <c r="DC308" i="3"/>
  <c r="A309" i="3"/>
  <c r="CX309" i="3"/>
  <c r="CY309" i="3"/>
  <c r="CZ309" i="3"/>
  <c r="DB309" i="3" s="1"/>
  <c r="DA309" i="3"/>
  <c r="DC309" i="3"/>
  <c r="A310" i="3"/>
  <c r="CX310" i="3"/>
  <c r="CY310" i="3"/>
  <c r="CZ310" i="3"/>
  <c r="DB310" i="3" s="1"/>
  <c r="DA310" i="3"/>
  <c r="DC310" i="3"/>
  <c r="A311" i="3"/>
  <c r="CX311" i="3"/>
  <c r="CY311" i="3"/>
  <c r="CZ311" i="3"/>
  <c r="DA311" i="3"/>
  <c r="DB311" i="3"/>
  <c r="DC311" i="3"/>
  <c r="A312" i="3"/>
  <c r="CX312" i="3"/>
  <c r="CY312" i="3"/>
  <c r="CZ312" i="3"/>
  <c r="DA312" i="3"/>
  <c r="DB312" i="3"/>
  <c r="DC312" i="3"/>
  <c r="A313" i="3"/>
  <c r="CX313" i="3"/>
  <c r="CY313" i="3"/>
  <c r="CZ313" i="3"/>
  <c r="DB313" i="3" s="1"/>
  <c r="DA313" i="3"/>
  <c r="DC313" i="3"/>
  <c r="A314" i="3"/>
  <c r="CX314" i="3"/>
  <c r="CY314" i="3"/>
  <c r="CZ314" i="3"/>
  <c r="DB314" i="3" s="1"/>
  <c r="DA314" i="3"/>
  <c r="DC314" i="3"/>
  <c r="A315" i="3"/>
  <c r="CX315" i="3"/>
  <c r="CY315" i="3"/>
  <c r="CZ315" i="3"/>
  <c r="DB315" i="3" s="1"/>
  <c r="DA315" i="3"/>
  <c r="DC315" i="3"/>
  <c r="A316" i="3"/>
  <c r="CX316" i="3"/>
  <c r="CY316" i="3"/>
  <c r="CZ316" i="3"/>
  <c r="DA316" i="3"/>
  <c r="DB316" i="3"/>
  <c r="DC316" i="3"/>
  <c r="A317" i="3"/>
  <c r="CX317" i="3"/>
  <c r="CY317" i="3"/>
  <c r="CZ317" i="3"/>
  <c r="DA317" i="3"/>
  <c r="DB317" i="3"/>
  <c r="DC317" i="3"/>
  <c r="A318" i="3"/>
  <c r="CX318" i="3"/>
  <c r="CY318" i="3"/>
  <c r="CZ318" i="3"/>
  <c r="DB318" i="3" s="1"/>
  <c r="DA318" i="3"/>
  <c r="DC318" i="3"/>
  <c r="A319" i="3"/>
  <c r="CX319" i="3"/>
  <c r="CY319" i="3"/>
  <c r="CZ319" i="3"/>
  <c r="DA319" i="3"/>
  <c r="DB319" i="3"/>
  <c r="DC319" i="3"/>
  <c r="A320" i="3"/>
  <c r="CX320" i="3"/>
  <c r="CY320" i="3"/>
  <c r="CZ320" i="3"/>
  <c r="DA320" i="3"/>
  <c r="DB320" i="3"/>
  <c r="DC320" i="3"/>
  <c r="A321" i="3"/>
  <c r="CX321" i="3"/>
  <c r="CY321" i="3"/>
  <c r="CZ321" i="3"/>
  <c r="DB321" i="3" s="1"/>
  <c r="DA321" i="3"/>
  <c r="DC321" i="3"/>
  <c r="A322" i="3"/>
  <c r="CX322" i="3"/>
  <c r="CY322" i="3"/>
  <c r="CZ322" i="3"/>
  <c r="DB322" i="3" s="1"/>
  <c r="DA322" i="3"/>
  <c r="DC322" i="3"/>
  <c r="A323" i="3"/>
  <c r="CX323" i="3"/>
  <c r="CY323" i="3"/>
  <c r="CZ323" i="3"/>
  <c r="DB323" i="3" s="1"/>
  <c r="DA323" i="3"/>
  <c r="DC323" i="3"/>
  <c r="A324" i="3"/>
  <c r="CX324" i="3"/>
  <c r="CY324" i="3"/>
  <c r="CZ324" i="3"/>
  <c r="DA324" i="3"/>
  <c r="DB324" i="3"/>
  <c r="DC324" i="3"/>
  <c r="A325" i="3"/>
  <c r="CX325" i="3"/>
  <c r="CY325" i="3"/>
  <c r="CZ325" i="3"/>
  <c r="DA325" i="3"/>
  <c r="DB325" i="3"/>
  <c r="DC325" i="3"/>
  <c r="A326" i="3"/>
  <c r="CX326" i="3"/>
  <c r="CY326" i="3"/>
  <c r="CZ326" i="3"/>
  <c r="DB326" i="3" s="1"/>
  <c r="DA326" i="3"/>
  <c r="DC326" i="3"/>
  <c r="A327" i="3"/>
  <c r="CX327" i="3"/>
  <c r="CY327" i="3"/>
  <c r="CZ327" i="3"/>
  <c r="DA327" i="3"/>
  <c r="DB327" i="3"/>
  <c r="DC327" i="3"/>
  <c r="A328" i="3"/>
  <c r="CX328" i="3"/>
  <c r="CY328" i="3"/>
  <c r="CZ328" i="3"/>
  <c r="DA328" i="3"/>
  <c r="DB328" i="3"/>
  <c r="DC328" i="3"/>
  <c r="A329" i="3"/>
  <c r="CY329" i="3"/>
  <c r="CZ329" i="3"/>
  <c r="DB329" i="3" s="1"/>
  <c r="DA329" i="3"/>
  <c r="DC329" i="3"/>
  <c r="A330" i="3"/>
  <c r="CY330" i="3"/>
  <c r="CZ330" i="3"/>
  <c r="DB330" i="3" s="1"/>
  <c r="DA330" i="3"/>
  <c r="DC330" i="3"/>
  <c r="A331" i="3"/>
  <c r="CY331" i="3"/>
  <c r="CZ331" i="3"/>
  <c r="DB331" i="3" s="1"/>
  <c r="DA331" i="3"/>
  <c r="DC331" i="3"/>
  <c r="A332" i="3"/>
  <c r="CY332" i="3"/>
  <c r="CZ332" i="3"/>
  <c r="DA332" i="3"/>
  <c r="DB332" i="3"/>
  <c r="DC332" i="3"/>
  <c r="A333" i="3"/>
  <c r="CY333" i="3"/>
  <c r="CZ333" i="3"/>
  <c r="DB333" i="3" s="1"/>
  <c r="DA333" i="3"/>
  <c r="DC333" i="3"/>
  <c r="A334" i="3"/>
  <c r="CY334" i="3"/>
  <c r="CZ334" i="3"/>
  <c r="DB334" i="3" s="1"/>
  <c r="DA334" i="3"/>
  <c r="DC334" i="3"/>
  <c r="A335" i="3"/>
  <c r="CY335" i="3"/>
  <c r="CZ335" i="3"/>
  <c r="DA335" i="3"/>
  <c r="DB335" i="3"/>
  <c r="DC335" i="3"/>
  <c r="A336" i="3"/>
  <c r="CY336" i="3"/>
  <c r="CZ336" i="3"/>
  <c r="DA336" i="3"/>
  <c r="DB336" i="3"/>
  <c r="DC336" i="3"/>
  <c r="A337" i="3"/>
  <c r="CY337" i="3"/>
  <c r="CZ337" i="3"/>
  <c r="DB337" i="3" s="1"/>
  <c r="DA337" i="3"/>
  <c r="DC337" i="3"/>
  <c r="A338" i="3"/>
  <c r="CY338" i="3"/>
  <c r="CZ338" i="3"/>
  <c r="DB338" i="3" s="1"/>
  <c r="DA338" i="3"/>
  <c r="DC338" i="3"/>
  <c r="A339" i="3"/>
  <c r="CY339" i="3"/>
  <c r="CZ339" i="3"/>
  <c r="DA339" i="3"/>
  <c r="DB339" i="3"/>
  <c r="DC339" i="3"/>
  <c r="A340" i="3"/>
  <c r="CY340" i="3"/>
  <c r="CZ340" i="3"/>
  <c r="DA340" i="3"/>
  <c r="DB340" i="3"/>
  <c r="DC340" i="3"/>
  <c r="A341" i="3"/>
  <c r="CY341" i="3"/>
  <c r="CZ341" i="3"/>
  <c r="DB341" i="3" s="1"/>
  <c r="DA341" i="3"/>
  <c r="DC341" i="3"/>
  <c r="A342" i="3"/>
  <c r="CY342" i="3"/>
  <c r="CZ342" i="3"/>
  <c r="DB342" i="3" s="1"/>
  <c r="DA342" i="3"/>
  <c r="DC342" i="3"/>
  <c r="A343" i="3"/>
  <c r="CY343" i="3"/>
  <c r="CZ343" i="3"/>
  <c r="DA343" i="3"/>
  <c r="DB343" i="3"/>
  <c r="DC343" i="3"/>
  <c r="A344" i="3"/>
  <c r="CY344" i="3"/>
  <c r="CZ344" i="3"/>
  <c r="DA344" i="3"/>
  <c r="DB344" i="3"/>
  <c r="DC344" i="3"/>
  <c r="A345" i="3"/>
  <c r="CY345" i="3"/>
  <c r="CZ345" i="3"/>
  <c r="DB345" i="3" s="1"/>
  <c r="DA345" i="3"/>
  <c r="DC345" i="3"/>
  <c r="A346" i="3"/>
  <c r="CY346" i="3"/>
  <c r="CZ346" i="3"/>
  <c r="DB346" i="3" s="1"/>
  <c r="DA346" i="3"/>
  <c r="DC346" i="3"/>
  <c r="A347" i="3"/>
  <c r="CY347" i="3"/>
  <c r="CZ347" i="3"/>
  <c r="DA347" i="3"/>
  <c r="DB347" i="3"/>
  <c r="DC347" i="3"/>
  <c r="A348" i="3"/>
  <c r="CY348" i="3"/>
  <c r="CZ348" i="3"/>
  <c r="DA348" i="3"/>
  <c r="DB348" i="3"/>
  <c r="DC348" i="3"/>
  <c r="A349" i="3"/>
  <c r="CY349" i="3"/>
  <c r="CZ349" i="3"/>
  <c r="DB349" i="3" s="1"/>
  <c r="DA349" i="3"/>
  <c r="DC349" i="3"/>
  <c r="A350" i="3"/>
  <c r="CY350" i="3"/>
  <c r="CZ350" i="3"/>
  <c r="DB350" i="3" s="1"/>
  <c r="DA350" i="3"/>
  <c r="DC350" i="3"/>
  <c r="A351" i="3"/>
  <c r="CY351" i="3"/>
  <c r="CZ351" i="3"/>
  <c r="DA351" i="3"/>
  <c r="DB351" i="3"/>
  <c r="DC351" i="3"/>
  <c r="A352" i="3"/>
  <c r="CY352" i="3"/>
  <c r="CZ352" i="3"/>
  <c r="DA352" i="3"/>
  <c r="DB352" i="3"/>
  <c r="DC352" i="3"/>
  <c r="A353" i="3"/>
  <c r="CX353" i="3"/>
  <c r="CY353" i="3"/>
  <c r="CZ353" i="3"/>
  <c r="DB353" i="3" s="1"/>
  <c r="DA353" i="3"/>
  <c r="DC353" i="3"/>
  <c r="A354" i="3"/>
  <c r="CX354" i="3"/>
  <c r="CY354" i="3"/>
  <c r="CZ354" i="3"/>
  <c r="DB354" i="3" s="1"/>
  <c r="DA354" i="3"/>
  <c r="DC354" i="3"/>
  <c r="A355" i="3"/>
  <c r="CX355" i="3"/>
  <c r="CY355" i="3"/>
  <c r="CZ355" i="3"/>
  <c r="DA355" i="3"/>
  <c r="DB355" i="3"/>
  <c r="DC355" i="3"/>
  <c r="A356" i="3"/>
  <c r="CX356" i="3"/>
  <c r="CY356" i="3"/>
  <c r="CZ356" i="3"/>
  <c r="DA356" i="3"/>
  <c r="DB356" i="3"/>
  <c r="DC356" i="3"/>
  <c r="A357" i="3"/>
  <c r="CX357" i="3"/>
  <c r="CY357" i="3"/>
  <c r="CZ357" i="3"/>
  <c r="DA357" i="3"/>
  <c r="DB357" i="3"/>
  <c r="DC357" i="3"/>
  <c r="A358" i="3"/>
  <c r="CX358" i="3"/>
  <c r="CY358" i="3"/>
  <c r="CZ358" i="3"/>
  <c r="DB358" i="3" s="1"/>
  <c r="DA358" i="3"/>
  <c r="DC358" i="3"/>
  <c r="A359" i="3"/>
  <c r="CX359" i="3"/>
  <c r="CY359" i="3"/>
  <c r="CZ359" i="3"/>
  <c r="DA359" i="3"/>
  <c r="DB359" i="3"/>
  <c r="DC359" i="3"/>
  <c r="A360" i="3"/>
  <c r="CX360" i="3"/>
  <c r="CY360" i="3"/>
  <c r="CZ360" i="3"/>
  <c r="DA360" i="3"/>
  <c r="DB360" i="3"/>
  <c r="DC360" i="3"/>
  <c r="A361" i="3"/>
  <c r="CX361" i="3"/>
  <c r="CY361" i="3"/>
  <c r="CZ361" i="3"/>
  <c r="DB361" i="3" s="1"/>
  <c r="DA361" i="3"/>
  <c r="DC361" i="3"/>
  <c r="A362" i="3"/>
  <c r="CX362" i="3"/>
  <c r="CY362" i="3"/>
  <c r="CZ362" i="3"/>
  <c r="DB362" i="3" s="1"/>
  <c r="DA362" i="3"/>
  <c r="DC362" i="3"/>
  <c r="A363" i="3"/>
  <c r="CX363" i="3"/>
  <c r="CY363" i="3"/>
  <c r="CZ363" i="3"/>
  <c r="DA363" i="3"/>
  <c r="DB363" i="3"/>
  <c r="DC363" i="3"/>
  <c r="A364" i="3"/>
  <c r="CX364" i="3"/>
  <c r="CY364" i="3"/>
  <c r="CZ364" i="3"/>
  <c r="DA364" i="3"/>
  <c r="DB364" i="3"/>
  <c r="DC364" i="3"/>
  <c r="A365" i="3"/>
  <c r="CX365" i="3"/>
  <c r="CY365" i="3"/>
  <c r="CZ365" i="3"/>
  <c r="DB365" i="3" s="1"/>
  <c r="DA365" i="3"/>
  <c r="DC365" i="3"/>
  <c r="A366" i="3"/>
  <c r="CX366" i="3"/>
  <c r="CY366" i="3"/>
  <c r="CZ366" i="3"/>
  <c r="DB366" i="3" s="1"/>
  <c r="DA366" i="3"/>
  <c r="DC366" i="3"/>
  <c r="A367" i="3"/>
  <c r="CX367" i="3"/>
  <c r="CY367" i="3"/>
  <c r="CZ367" i="3"/>
  <c r="DA367" i="3"/>
  <c r="DB367" i="3"/>
  <c r="DC367" i="3"/>
  <c r="A368" i="3"/>
  <c r="CX368" i="3"/>
  <c r="CY368" i="3"/>
  <c r="CZ368" i="3"/>
  <c r="DA368" i="3"/>
  <c r="DB368" i="3"/>
  <c r="DC368" i="3"/>
  <c r="A369" i="3"/>
  <c r="CX369" i="3"/>
  <c r="CY369" i="3"/>
  <c r="CZ369" i="3"/>
  <c r="DB369" i="3" s="1"/>
  <c r="DA369" i="3"/>
  <c r="DC369" i="3"/>
  <c r="A370" i="3"/>
  <c r="CX370" i="3"/>
  <c r="CY370" i="3"/>
  <c r="CZ370" i="3"/>
  <c r="DB370" i="3" s="1"/>
  <c r="DA370" i="3"/>
  <c r="DC370" i="3"/>
  <c r="A371" i="3"/>
  <c r="CX371" i="3"/>
  <c r="CY371" i="3"/>
  <c r="CZ371" i="3"/>
  <c r="DB371" i="3" s="1"/>
  <c r="DA371" i="3"/>
  <c r="DC371" i="3"/>
  <c r="A372" i="3"/>
  <c r="CX372" i="3"/>
  <c r="CY372" i="3"/>
  <c r="CZ372" i="3"/>
  <c r="DA372" i="3"/>
  <c r="DB372" i="3"/>
  <c r="DC372" i="3"/>
  <c r="A373" i="3"/>
  <c r="CX373" i="3"/>
  <c r="CY373" i="3"/>
  <c r="CZ373" i="3"/>
  <c r="DA373" i="3"/>
  <c r="DB373" i="3"/>
  <c r="DC373" i="3"/>
  <c r="A374" i="3"/>
  <c r="CX374" i="3"/>
  <c r="CY374" i="3"/>
  <c r="CZ374" i="3"/>
  <c r="DB374" i="3" s="1"/>
  <c r="DA374" i="3"/>
  <c r="DC374" i="3"/>
  <c r="A375" i="3"/>
  <c r="CX375" i="3"/>
  <c r="CY375" i="3"/>
  <c r="CZ375" i="3"/>
  <c r="DA375" i="3"/>
  <c r="DB375" i="3"/>
  <c r="DC375" i="3"/>
  <c r="A376" i="3"/>
  <c r="CX376" i="3"/>
  <c r="CY376" i="3"/>
  <c r="CZ376" i="3"/>
  <c r="DA376" i="3"/>
  <c r="DB376" i="3"/>
  <c r="DC376" i="3"/>
  <c r="A377" i="3"/>
  <c r="CX377" i="3"/>
  <c r="CY377" i="3"/>
  <c r="CZ377" i="3"/>
  <c r="DB377" i="3" s="1"/>
  <c r="DA377" i="3"/>
  <c r="DC377" i="3"/>
  <c r="A378" i="3"/>
  <c r="CX378" i="3"/>
  <c r="CY378" i="3"/>
  <c r="CZ378" i="3"/>
  <c r="DB378" i="3" s="1"/>
  <c r="DA378" i="3"/>
  <c r="DC378" i="3"/>
  <c r="A379" i="3"/>
  <c r="CX379" i="3"/>
  <c r="CY379" i="3"/>
  <c r="CZ379" i="3"/>
  <c r="DA379" i="3"/>
  <c r="DB379" i="3"/>
  <c r="DC379" i="3"/>
  <c r="A380" i="3"/>
  <c r="CX380" i="3"/>
  <c r="CY380" i="3"/>
  <c r="CZ380" i="3"/>
  <c r="DA380" i="3"/>
  <c r="DB380" i="3"/>
  <c r="DC380" i="3"/>
  <c r="A381" i="3"/>
  <c r="CX381" i="3"/>
  <c r="CY381" i="3"/>
  <c r="CZ381" i="3"/>
  <c r="DA381" i="3"/>
  <c r="DB381" i="3"/>
  <c r="DC381" i="3"/>
  <c r="A382" i="3"/>
  <c r="CX382" i="3"/>
  <c r="CY382" i="3"/>
  <c r="CZ382" i="3"/>
  <c r="DB382" i="3" s="1"/>
  <c r="DA382" i="3"/>
  <c r="DC382" i="3"/>
  <c r="A383" i="3"/>
  <c r="CX383" i="3"/>
  <c r="CY383" i="3"/>
  <c r="CZ383" i="3"/>
  <c r="DA383" i="3"/>
  <c r="DB383" i="3"/>
  <c r="DC383" i="3"/>
  <c r="A384" i="3"/>
  <c r="CX384" i="3"/>
  <c r="CY384" i="3"/>
  <c r="CZ384" i="3"/>
  <c r="DA384" i="3"/>
  <c r="DB384" i="3"/>
  <c r="DC384" i="3"/>
  <c r="A385" i="3"/>
  <c r="CX385" i="3"/>
  <c r="CY385" i="3"/>
  <c r="CZ385" i="3"/>
  <c r="DB385" i="3" s="1"/>
  <c r="DA385" i="3"/>
  <c r="DC385" i="3"/>
  <c r="A386" i="3"/>
  <c r="CX386" i="3"/>
  <c r="CY386" i="3"/>
  <c r="CZ386" i="3"/>
  <c r="DB386" i="3" s="1"/>
  <c r="DA386" i="3"/>
  <c r="DC386" i="3"/>
  <c r="A387" i="3"/>
  <c r="CX387" i="3"/>
  <c r="CY387" i="3"/>
  <c r="CZ387" i="3"/>
  <c r="DB387" i="3" s="1"/>
  <c r="DA387" i="3"/>
  <c r="DC387" i="3"/>
  <c r="A388" i="3"/>
  <c r="CX388" i="3"/>
  <c r="CY388" i="3"/>
  <c r="CZ388" i="3"/>
  <c r="DA388" i="3"/>
  <c r="DB388" i="3"/>
  <c r="DC388" i="3"/>
  <c r="A389" i="3"/>
  <c r="CX389" i="3"/>
  <c r="CY389" i="3"/>
  <c r="CZ389" i="3"/>
  <c r="DB389" i="3" s="1"/>
  <c r="DA389" i="3"/>
  <c r="DC389" i="3"/>
  <c r="A390" i="3"/>
  <c r="CX390" i="3"/>
  <c r="CY390" i="3"/>
  <c r="CZ390" i="3"/>
  <c r="DB390" i="3" s="1"/>
  <c r="DA390" i="3"/>
  <c r="DC390" i="3"/>
  <c r="A391" i="3"/>
  <c r="CX391" i="3"/>
  <c r="CY391" i="3"/>
  <c r="CZ391" i="3"/>
  <c r="DA391" i="3"/>
  <c r="DB391" i="3"/>
  <c r="DC391" i="3"/>
  <c r="A392" i="3"/>
  <c r="CX392" i="3"/>
  <c r="CY392" i="3"/>
  <c r="CZ392" i="3"/>
  <c r="DA392" i="3"/>
  <c r="DB392" i="3"/>
  <c r="DC392" i="3"/>
  <c r="A393" i="3"/>
  <c r="CX393" i="3"/>
  <c r="CY393" i="3"/>
  <c r="CZ393" i="3"/>
  <c r="DB393" i="3" s="1"/>
  <c r="DA393" i="3"/>
  <c r="DC393" i="3"/>
  <c r="A394" i="3"/>
  <c r="CX394" i="3"/>
  <c r="CY394" i="3"/>
  <c r="CZ394" i="3"/>
  <c r="DB394" i="3" s="1"/>
  <c r="DA394" i="3"/>
  <c r="DC394" i="3"/>
  <c r="A395" i="3"/>
  <c r="CX395" i="3"/>
  <c r="CY395" i="3"/>
  <c r="CZ395" i="3"/>
  <c r="DB395" i="3" s="1"/>
  <c r="DA395" i="3"/>
  <c r="DC395" i="3"/>
  <c r="A396" i="3"/>
  <c r="CX396" i="3"/>
  <c r="CY396" i="3"/>
  <c r="CZ396" i="3"/>
  <c r="DA396" i="3"/>
  <c r="DB396" i="3"/>
  <c r="DC396" i="3"/>
  <c r="A397" i="3"/>
  <c r="CX397" i="3"/>
  <c r="CY397" i="3"/>
  <c r="CZ397" i="3"/>
  <c r="DA397" i="3"/>
  <c r="DB397" i="3"/>
  <c r="DC397" i="3"/>
  <c r="A398" i="3"/>
  <c r="CX398" i="3"/>
  <c r="CY398" i="3"/>
  <c r="CZ398" i="3"/>
  <c r="DB398" i="3" s="1"/>
  <c r="DA398" i="3"/>
  <c r="DC398" i="3"/>
  <c r="A399" i="3"/>
  <c r="CX399" i="3"/>
  <c r="CY399" i="3"/>
  <c r="CZ399" i="3"/>
  <c r="DA399" i="3"/>
  <c r="DB399" i="3"/>
  <c r="DC399" i="3"/>
  <c r="A400" i="3"/>
  <c r="CX400" i="3"/>
  <c r="CY400" i="3"/>
  <c r="CZ400" i="3"/>
  <c r="DA400" i="3"/>
  <c r="DB400" i="3"/>
  <c r="DC400" i="3"/>
  <c r="A401" i="3"/>
  <c r="CX401" i="3"/>
  <c r="CY401" i="3"/>
  <c r="CZ401" i="3"/>
  <c r="DB401" i="3" s="1"/>
  <c r="DA401" i="3"/>
  <c r="DC401" i="3"/>
  <c r="A402" i="3"/>
  <c r="CX402" i="3"/>
  <c r="CY402" i="3"/>
  <c r="CZ402" i="3"/>
  <c r="DB402" i="3" s="1"/>
  <c r="DA402" i="3"/>
  <c r="DC402" i="3"/>
  <c r="A403" i="3"/>
  <c r="CX403" i="3"/>
  <c r="CY403" i="3"/>
  <c r="CZ403" i="3"/>
  <c r="DA403" i="3"/>
  <c r="DB403" i="3"/>
  <c r="DC403" i="3"/>
  <c r="A404" i="3"/>
  <c r="CX404" i="3"/>
  <c r="CY404" i="3"/>
  <c r="CZ404" i="3"/>
  <c r="DA404" i="3"/>
  <c r="DB404" i="3"/>
  <c r="DC404" i="3"/>
  <c r="A405" i="3"/>
  <c r="CX405" i="3"/>
  <c r="CY405" i="3"/>
  <c r="CZ405" i="3"/>
  <c r="DB405" i="3" s="1"/>
  <c r="DA405" i="3"/>
  <c r="DC405" i="3"/>
  <c r="A406" i="3"/>
  <c r="CX406" i="3"/>
  <c r="CY406" i="3"/>
  <c r="CZ406" i="3"/>
  <c r="DB406" i="3" s="1"/>
  <c r="DA406" i="3"/>
  <c r="DC406" i="3"/>
  <c r="A407" i="3"/>
  <c r="CX407" i="3"/>
  <c r="CY407" i="3"/>
  <c r="CZ407" i="3"/>
  <c r="DA407" i="3"/>
  <c r="DB407" i="3"/>
  <c r="DC407" i="3"/>
  <c r="A408" i="3"/>
  <c r="CX408" i="3"/>
  <c r="CY408" i="3"/>
  <c r="CZ408" i="3"/>
  <c r="DA408" i="3"/>
  <c r="DB408" i="3"/>
  <c r="DC408" i="3"/>
  <c r="A409" i="3"/>
  <c r="CX409" i="3"/>
  <c r="CY409" i="3"/>
  <c r="CZ409" i="3"/>
  <c r="DB409" i="3" s="1"/>
  <c r="DA409" i="3"/>
  <c r="DC409" i="3"/>
  <c r="A410" i="3"/>
  <c r="CX410" i="3"/>
  <c r="CY410" i="3"/>
  <c r="CZ410" i="3"/>
  <c r="DB410" i="3" s="1"/>
  <c r="DA410" i="3"/>
  <c r="DC410" i="3"/>
  <c r="A411" i="3"/>
  <c r="CX411" i="3"/>
  <c r="CY411" i="3"/>
  <c r="CZ411" i="3"/>
  <c r="DB411" i="3" s="1"/>
  <c r="DA411" i="3"/>
  <c r="DC411" i="3"/>
  <c r="A412" i="3"/>
  <c r="CX412" i="3"/>
  <c r="CY412" i="3"/>
  <c r="CZ412" i="3"/>
  <c r="DA412" i="3"/>
  <c r="DB412" i="3"/>
  <c r="DC412" i="3"/>
  <c r="A413" i="3"/>
  <c r="CX413" i="3"/>
  <c r="CY413" i="3"/>
  <c r="CZ413" i="3"/>
  <c r="DB413" i="3" s="1"/>
  <c r="DA413" i="3"/>
  <c r="DC413" i="3"/>
  <c r="A414" i="3"/>
  <c r="CX414" i="3"/>
  <c r="CY414" i="3"/>
  <c r="CZ414" i="3"/>
  <c r="DB414" i="3" s="1"/>
  <c r="DA414" i="3"/>
  <c r="DC414" i="3"/>
  <c r="A415" i="3"/>
  <c r="CX415" i="3"/>
  <c r="CY415" i="3"/>
  <c r="CZ415" i="3"/>
  <c r="DA415" i="3"/>
  <c r="DB415" i="3"/>
  <c r="DC415" i="3"/>
  <c r="A416" i="3"/>
  <c r="CX416" i="3"/>
  <c r="CY416" i="3"/>
  <c r="CZ416" i="3"/>
  <c r="DA416" i="3"/>
  <c r="DB416" i="3"/>
  <c r="DC416" i="3"/>
  <c r="A417" i="3"/>
  <c r="CX417" i="3"/>
  <c r="CY417" i="3"/>
  <c r="CZ417" i="3"/>
  <c r="DB417" i="3" s="1"/>
  <c r="DA417" i="3"/>
  <c r="DC417" i="3"/>
  <c r="A418" i="3"/>
  <c r="CX418" i="3"/>
  <c r="CY418" i="3"/>
  <c r="CZ418" i="3"/>
  <c r="DB418" i="3" s="1"/>
  <c r="DA418" i="3"/>
  <c r="DC418" i="3"/>
  <c r="A419" i="3"/>
  <c r="CX419" i="3"/>
  <c r="CY419" i="3"/>
  <c r="CZ419" i="3"/>
  <c r="DA419" i="3"/>
  <c r="DB419" i="3"/>
  <c r="DC419" i="3"/>
  <c r="A420" i="3"/>
  <c r="CX420" i="3"/>
  <c r="CY420" i="3"/>
  <c r="CZ420" i="3"/>
  <c r="DA420" i="3"/>
  <c r="DB420" i="3"/>
  <c r="DC420" i="3"/>
  <c r="A421" i="3"/>
  <c r="CX421" i="3"/>
  <c r="CY421" i="3"/>
  <c r="CZ421" i="3"/>
  <c r="DA421" i="3"/>
  <c r="DB421" i="3"/>
  <c r="DC421" i="3"/>
  <c r="A422" i="3"/>
  <c r="CX422" i="3"/>
  <c r="CY422" i="3"/>
  <c r="CZ422" i="3"/>
  <c r="DB422" i="3" s="1"/>
  <c r="DA422" i="3"/>
  <c r="DC422" i="3"/>
  <c r="A423" i="3"/>
  <c r="CX423" i="3"/>
  <c r="CY423" i="3"/>
  <c r="CZ423" i="3"/>
  <c r="DA423" i="3"/>
  <c r="DB423" i="3"/>
  <c r="DC423" i="3"/>
  <c r="A424" i="3"/>
  <c r="CX424" i="3"/>
  <c r="CY424" i="3"/>
  <c r="CZ424" i="3"/>
  <c r="DA424" i="3"/>
  <c r="DB424" i="3"/>
  <c r="DC424" i="3"/>
  <c r="A425" i="3"/>
  <c r="CX425" i="3"/>
  <c r="CY425" i="3"/>
  <c r="CZ425" i="3"/>
  <c r="DB425" i="3" s="1"/>
  <c r="DA425" i="3"/>
  <c r="DC425" i="3"/>
  <c r="A426" i="3"/>
  <c r="CX426" i="3"/>
  <c r="CY426" i="3"/>
  <c r="CZ426" i="3"/>
  <c r="DB426" i="3" s="1"/>
  <c r="DA426" i="3"/>
  <c r="DC426" i="3"/>
  <c r="A427" i="3"/>
  <c r="CX427" i="3"/>
  <c r="CY427" i="3"/>
  <c r="CZ427" i="3"/>
  <c r="DA427" i="3"/>
  <c r="DB427" i="3"/>
  <c r="DC427" i="3"/>
  <c r="A428" i="3"/>
  <c r="CX428" i="3"/>
  <c r="CY428" i="3"/>
  <c r="CZ428" i="3"/>
  <c r="DA428" i="3"/>
  <c r="DB428" i="3"/>
  <c r="DC428" i="3"/>
  <c r="A429" i="3"/>
  <c r="CX429" i="3"/>
  <c r="CY429" i="3"/>
  <c r="CZ429" i="3"/>
  <c r="DB429" i="3" s="1"/>
  <c r="DA429" i="3"/>
  <c r="DC429" i="3"/>
  <c r="A430" i="3"/>
  <c r="CX430" i="3"/>
  <c r="CY430" i="3"/>
  <c r="CZ430" i="3"/>
  <c r="DB430" i="3" s="1"/>
  <c r="DA430" i="3"/>
  <c r="DC430" i="3"/>
  <c r="A431" i="3"/>
  <c r="CX431" i="3"/>
  <c r="CY431" i="3"/>
  <c r="CZ431" i="3"/>
  <c r="DA431" i="3"/>
  <c r="DB431" i="3"/>
  <c r="DC431" i="3"/>
  <c r="A432" i="3"/>
  <c r="CX432" i="3"/>
  <c r="CY432" i="3"/>
  <c r="CZ432" i="3"/>
  <c r="DA432" i="3"/>
  <c r="DB432" i="3"/>
  <c r="DC432" i="3"/>
  <c r="A433" i="3"/>
  <c r="CX433" i="3"/>
  <c r="CY433" i="3"/>
  <c r="CZ433" i="3"/>
  <c r="DB433" i="3" s="1"/>
  <c r="DA433" i="3"/>
  <c r="DC433" i="3"/>
  <c r="A434" i="3"/>
  <c r="CX434" i="3"/>
  <c r="CY434" i="3"/>
  <c r="CZ434" i="3"/>
  <c r="DB434" i="3" s="1"/>
  <c r="DA434" i="3"/>
  <c r="DC434" i="3"/>
  <c r="A435" i="3"/>
  <c r="CX435" i="3"/>
  <c r="CY435" i="3"/>
  <c r="CZ435" i="3"/>
  <c r="DB435" i="3" s="1"/>
  <c r="DA435" i="3"/>
  <c r="DC435" i="3"/>
  <c r="A436" i="3"/>
  <c r="CX436" i="3"/>
  <c r="CY436" i="3"/>
  <c r="CZ436" i="3"/>
  <c r="DA436" i="3"/>
  <c r="DB436" i="3"/>
  <c r="DC436" i="3"/>
  <c r="A437" i="3"/>
  <c r="CX437" i="3"/>
  <c r="CY437" i="3"/>
  <c r="CZ437" i="3"/>
  <c r="DA437" i="3"/>
  <c r="DB437" i="3"/>
  <c r="DC437" i="3"/>
  <c r="A438" i="3"/>
  <c r="CX438" i="3"/>
  <c r="CY438" i="3"/>
  <c r="CZ438" i="3"/>
  <c r="DB438" i="3" s="1"/>
  <c r="DA438" i="3"/>
  <c r="DC438" i="3"/>
  <c r="A439" i="3"/>
  <c r="CX439" i="3"/>
  <c r="CY439" i="3"/>
  <c r="CZ439" i="3"/>
  <c r="DA439" i="3"/>
  <c r="DB439" i="3"/>
  <c r="DC439" i="3"/>
  <c r="A440" i="3"/>
  <c r="CX440" i="3"/>
  <c r="CY440" i="3"/>
  <c r="CZ440" i="3"/>
  <c r="DB440" i="3" s="1"/>
  <c r="DA440" i="3"/>
  <c r="DC440" i="3"/>
  <c r="A441" i="3"/>
  <c r="CX441" i="3"/>
  <c r="CY441" i="3"/>
  <c r="CZ441" i="3"/>
  <c r="DB441" i="3" s="1"/>
  <c r="DA441" i="3"/>
  <c r="DC441" i="3"/>
  <c r="A442" i="3"/>
  <c r="CX442" i="3"/>
  <c r="CY442" i="3"/>
  <c r="CZ442" i="3"/>
  <c r="DB442" i="3" s="1"/>
  <c r="DA442" i="3"/>
  <c r="DC442" i="3"/>
  <c r="A443" i="3"/>
  <c r="CX443" i="3"/>
  <c r="CY443" i="3"/>
  <c r="CZ443" i="3"/>
  <c r="DA443" i="3"/>
  <c r="DB443" i="3"/>
  <c r="DC443" i="3"/>
  <c r="A444" i="3"/>
  <c r="CX444" i="3"/>
  <c r="CY444" i="3"/>
  <c r="CZ444" i="3"/>
  <c r="DA444" i="3"/>
  <c r="DB444" i="3"/>
  <c r="DC444" i="3"/>
  <c r="A445" i="3"/>
  <c r="CX445" i="3"/>
  <c r="CY445" i="3"/>
  <c r="CZ445" i="3"/>
  <c r="DA445" i="3"/>
  <c r="DB445" i="3"/>
  <c r="DC445" i="3"/>
  <c r="A446" i="3"/>
  <c r="CX446" i="3"/>
  <c r="CY446" i="3"/>
  <c r="CZ446" i="3"/>
  <c r="DB446" i="3" s="1"/>
  <c r="DA446" i="3"/>
  <c r="DC446" i="3"/>
  <c r="A447" i="3"/>
  <c r="CX447" i="3"/>
  <c r="CY447" i="3"/>
  <c r="CZ447" i="3"/>
  <c r="DB447" i="3" s="1"/>
  <c r="DA447" i="3"/>
  <c r="DC447" i="3"/>
  <c r="A448" i="3"/>
  <c r="CX448" i="3"/>
  <c r="CY448" i="3"/>
  <c r="CZ448" i="3"/>
  <c r="DB448" i="3" s="1"/>
  <c r="DA448" i="3"/>
  <c r="DC448" i="3"/>
  <c r="A449" i="3"/>
  <c r="CX449" i="3"/>
  <c r="CY449" i="3"/>
  <c r="CZ449" i="3"/>
  <c r="DB449" i="3" s="1"/>
  <c r="DA449" i="3"/>
  <c r="DC449" i="3"/>
  <c r="A450" i="3"/>
  <c r="CX450" i="3"/>
  <c r="CY450" i="3"/>
  <c r="CZ450" i="3"/>
  <c r="DB450" i="3" s="1"/>
  <c r="DA450" i="3"/>
  <c r="DC450" i="3"/>
  <c r="A451" i="3"/>
  <c r="CX451" i="3"/>
  <c r="CY451" i="3"/>
  <c r="CZ451" i="3"/>
  <c r="DA451" i="3"/>
  <c r="DB451" i="3"/>
  <c r="DC451" i="3"/>
  <c r="A452" i="3"/>
  <c r="CX452" i="3"/>
  <c r="CY452" i="3"/>
  <c r="CZ452" i="3"/>
  <c r="DA452" i="3"/>
  <c r="DB452" i="3"/>
  <c r="DC452" i="3"/>
  <c r="A453" i="3"/>
  <c r="CX453" i="3"/>
  <c r="CY453" i="3"/>
  <c r="CZ453" i="3"/>
  <c r="DA453" i="3"/>
  <c r="DB453" i="3"/>
  <c r="DC453" i="3"/>
  <c r="A454" i="3"/>
  <c r="CX454" i="3"/>
  <c r="CY454" i="3"/>
  <c r="CZ454" i="3"/>
  <c r="DB454" i="3" s="1"/>
  <c r="DA454" i="3"/>
  <c r="DC454" i="3"/>
  <c r="A455" i="3"/>
  <c r="CX455" i="3"/>
  <c r="CY455" i="3"/>
  <c r="CZ455" i="3"/>
  <c r="DB455" i="3" s="1"/>
  <c r="DA455" i="3"/>
  <c r="DC455" i="3"/>
  <c r="A456" i="3"/>
  <c r="CX456" i="3"/>
  <c r="CY456" i="3"/>
  <c r="CZ456" i="3"/>
  <c r="DB456" i="3" s="1"/>
  <c r="DA456" i="3"/>
  <c r="DC456" i="3"/>
  <c r="A457" i="3"/>
  <c r="CX457" i="3"/>
  <c r="CY457" i="3"/>
  <c r="CZ457" i="3"/>
  <c r="DA457" i="3"/>
  <c r="DB457" i="3"/>
  <c r="DC457" i="3"/>
  <c r="A458" i="3"/>
  <c r="CX458" i="3"/>
  <c r="CY458" i="3"/>
  <c r="CZ458" i="3"/>
  <c r="DA458" i="3"/>
  <c r="DB458" i="3"/>
  <c r="DC458" i="3"/>
  <c r="A459" i="3"/>
  <c r="CX459" i="3"/>
  <c r="CY459" i="3"/>
  <c r="CZ459" i="3"/>
  <c r="DA459" i="3"/>
  <c r="DB459" i="3"/>
  <c r="DC459" i="3"/>
  <c r="A460" i="3"/>
  <c r="CX460" i="3"/>
  <c r="CY460" i="3"/>
  <c r="CZ460" i="3"/>
  <c r="DA460" i="3"/>
  <c r="DB460" i="3"/>
  <c r="DC460" i="3"/>
  <c r="A461" i="3"/>
  <c r="CX461" i="3"/>
  <c r="CY461" i="3"/>
  <c r="CZ461" i="3"/>
  <c r="DA461" i="3"/>
  <c r="DB461" i="3"/>
  <c r="DC461" i="3"/>
  <c r="A462" i="3"/>
  <c r="CX462" i="3"/>
  <c r="CY462" i="3"/>
  <c r="CZ462" i="3"/>
  <c r="DB462" i="3" s="1"/>
  <c r="DA462" i="3"/>
  <c r="DC462" i="3"/>
  <c r="A463" i="3"/>
  <c r="CY463" i="3"/>
  <c r="CZ463" i="3"/>
  <c r="DB463" i="3" s="1"/>
  <c r="DA463" i="3"/>
  <c r="DC463" i="3"/>
  <c r="A464" i="3"/>
  <c r="CY464" i="3"/>
  <c r="CZ464" i="3"/>
  <c r="DA464" i="3"/>
  <c r="DB464" i="3"/>
  <c r="DC464" i="3"/>
  <c r="A465" i="3"/>
  <c r="CY465" i="3"/>
  <c r="CZ465" i="3"/>
  <c r="DB465" i="3" s="1"/>
  <c r="DA465" i="3"/>
  <c r="DC465" i="3"/>
  <c r="A466" i="3"/>
  <c r="CY466" i="3"/>
  <c r="CZ466" i="3"/>
  <c r="DA466" i="3"/>
  <c r="DB466" i="3"/>
  <c r="DC466" i="3"/>
  <c r="A467" i="3"/>
  <c r="CY467" i="3"/>
  <c r="CZ467" i="3"/>
  <c r="DA467" i="3"/>
  <c r="DB467" i="3"/>
  <c r="DC467" i="3"/>
  <c r="A468" i="3"/>
  <c r="CY468" i="3"/>
  <c r="CZ468" i="3"/>
  <c r="DA468" i="3"/>
  <c r="DB468" i="3"/>
  <c r="DC468" i="3"/>
  <c r="A469" i="3"/>
  <c r="CY469" i="3"/>
  <c r="CZ469" i="3"/>
  <c r="DB469" i="3" s="1"/>
  <c r="DA469" i="3"/>
  <c r="DC469" i="3"/>
  <c r="A470" i="3"/>
  <c r="CY470" i="3"/>
  <c r="CZ470" i="3"/>
  <c r="DB470" i="3" s="1"/>
  <c r="DA470" i="3"/>
  <c r="DC470" i="3"/>
  <c r="A471" i="3"/>
  <c r="CY471" i="3"/>
  <c r="CZ471" i="3"/>
  <c r="DB471" i="3" s="1"/>
  <c r="DA471" i="3"/>
  <c r="DC471" i="3"/>
  <c r="A472" i="3"/>
  <c r="CY472" i="3"/>
  <c r="CZ472" i="3"/>
  <c r="DA472" i="3"/>
  <c r="DB472" i="3"/>
  <c r="DC472" i="3"/>
  <c r="A473" i="3"/>
  <c r="CY473" i="3"/>
  <c r="CZ473" i="3"/>
  <c r="DA473" i="3"/>
  <c r="DB473" i="3"/>
  <c r="DC473" i="3"/>
  <c r="A474" i="3"/>
  <c r="CY474" i="3"/>
  <c r="CZ474" i="3"/>
  <c r="DB474" i="3" s="1"/>
  <c r="DA474" i="3"/>
  <c r="DC474" i="3"/>
  <c r="A475" i="3"/>
  <c r="CY475" i="3"/>
  <c r="CZ475" i="3"/>
  <c r="DB475" i="3" s="1"/>
  <c r="DA475" i="3"/>
  <c r="DC475" i="3"/>
  <c r="A476" i="3"/>
  <c r="CY476" i="3"/>
  <c r="CZ476" i="3"/>
  <c r="DA476" i="3"/>
  <c r="DB476" i="3"/>
  <c r="DC476" i="3"/>
  <c r="A477" i="3"/>
  <c r="CY477" i="3"/>
  <c r="CZ477" i="3"/>
  <c r="DA477" i="3"/>
  <c r="DB477" i="3"/>
  <c r="DC477" i="3"/>
  <c r="A478" i="3"/>
  <c r="CY478" i="3"/>
  <c r="CZ478" i="3"/>
  <c r="DB478" i="3" s="1"/>
  <c r="DA478" i="3"/>
  <c r="DC478" i="3"/>
  <c r="A479" i="3"/>
  <c r="CY479" i="3"/>
  <c r="CZ479" i="3"/>
  <c r="DA479" i="3"/>
  <c r="DB479" i="3"/>
  <c r="DC479" i="3"/>
  <c r="A480" i="3"/>
  <c r="CY480" i="3"/>
  <c r="CZ480" i="3"/>
  <c r="DA480" i="3"/>
  <c r="DB480" i="3"/>
  <c r="DC480" i="3"/>
  <c r="A481" i="3"/>
  <c r="CY481" i="3"/>
  <c r="CZ481" i="3"/>
  <c r="DB481" i="3" s="1"/>
  <c r="DA481" i="3"/>
  <c r="DC481" i="3"/>
  <c r="A482" i="3"/>
  <c r="CY482" i="3"/>
  <c r="CZ482" i="3"/>
  <c r="DB482" i="3" s="1"/>
  <c r="DA482" i="3"/>
  <c r="DC482" i="3"/>
  <c r="A483" i="3"/>
  <c r="CY483" i="3"/>
  <c r="CZ483" i="3"/>
  <c r="DA483" i="3"/>
  <c r="DB483" i="3"/>
  <c r="DC483" i="3"/>
  <c r="A484" i="3"/>
  <c r="CY484" i="3"/>
  <c r="CZ484" i="3"/>
  <c r="DA484" i="3"/>
  <c r="DB484" i="3"/>
  <c r="DC484" i="3"/>
  <c r="A485" i="3"/>
  <c r="CY485" i="3"/>
  <c r="CZ485" i="3"/>
  <c r="DA485" i="3"/>
  <c r="DB485" i="3"/>
  <c r="DC485" i="3"/>
  <c r="A486" i="3"/>
  <c r="CY486" i="3"/>
  <c r="CZ486" i="3"/>
  <c r="DB486" i="3" s="1"/>
  <c r="DA486" i="3"/>
  <c r="DC486" i="3"/>
  <c r="A487" i="3"/>
  <c r="CX487" i="3"/>
  <c r="CY487" i="3"/>
  <c r="CZ487" i="3"/>
  <c r="DB487" i="3" s="1"/>
  <c r="DA487" i="3"/>
  <c r="DC487" i="3"/>
  <c r="A488" i="3"/>
  <c r="CX488" i="3"/>
  <c r="CY488" i="3"/>
  <c r="CZ488" i="3"/>
  <c r="DB488" i="3" s="1"/>
  <c r="DA488" i="3"/>
  <c r="DC488" i="3"/>
  <c r="A489" i="3"/>
  <c r="CX489" i="3"/>
  <c r="CY489" i="3"/>
  <c r="CZ489" i="3"/>
  <c r="DB489" i="3" s="1"/>
  <c r="DA489" i="3"/>
  <c r="DC489" i="3"/>
  <c r="A490" i="3"/>
  <c r="CX490" i="3"/>
  <c r="CY490" i="3"/>
  <c r="CZ490" i="3"/>
  <c r="DB490" i="3" s="1"/>
  <c r="DA490" i="3"/>
  <c r="DC490" i="3"/>
  <c r="A491" i="3"/>
  <c r="CX491" i="3"/>
  <c r="CY491" i="3"/>
  <c r="CZ491" i="3"/>
  <c r="DB491" i="3" s="1"/>
  <c r="DA491" i="3"/>
  <c r="DC491" i="3"/>
  <c r="A492" i="3"/>
  <c r="CX492" i="3"/>
  <c r="CY492" i="3"/>
  <c r="CZ492" i="3"/>
  <c r="DA492" i="3"/>
  <c r="DB492" i="3"/>
  <c r="DC492" i="3"/>
  <c r="A493" i="3"/>
  <c r="CX493" i="3"/>
  <c r="CY493" i="3"/>
  <c r="CZ493" i="3"/>
  <c r="DA493" i="3"/>
  <c r="DB493" i="3"/>
  <c r="DC493" i="3"/>
  <c r="A494" i="3"/>
  <c r="CX494" i="3"/>
  <c r="CY494" i="3"/>
  <c r="CZ494" i="3"/>
  <c r="DB494" i="3" s="1"/>
  <c r="DA494" i="3"/>
  <c r="DC494" i="3"/>
  <c r="A495" i="3"/>
  <c r="CX495" i="3"/>
  <c r="CY495" i="3"/>
  <c r="CZ495" i="3"/>
  <c r="DB495" i="3" s="1"/>
  <c r="DA495" i="3"/>
  <c r="DC495" i="3"/>
  <c r="A496" i="3"/>
  <c r="CX496" i="3"/>
  <c r="CY496" i="3"/>
  <c r="CZ496" i="3"/>
  <c r="DB496" i="3" s="1"/>
  <c r="DA496" i="3"/>
  <c r="DC496" i="3"/>
  <c r="A497" i="3"/>
  <c r="CY497" i="3"/>
  <c r="CZ497" i="3"/>
  <c r="DA497" i="3"/>
  <c r="DB497" i="3"/>
  <c r="DC497" i="3"/>
  <c r="A498" i="3"/>
  <c r="CY498" i="3"/>
  <c r="CZ498" i="3"/>
  <c r="DA498" i="3"/>
  <c r="DB498" i="3"/>
  <c r="DC498" i="3"/>
  <c r="A499" i="3"/>
  <c r="CY499" i="3"/>
  <c r="CZ499" i="3"/>
  <c r="DA499" i="3"/>
  <c r="DB499" i="3"/>
  <c r="DC499" i="3"/>
  <c r="A500" i="3"/>
  <c r="CY500" i="3"/>
  <c r="CZ500" i="3"/>
  <c r="DA500" i="3"/>
  <c r="DB500" i="3"/>
  <c r="DC500" i="3"/>
  <c r="A501" i="3"/>
  <c r="CY501" i="3"/>
  <c r="CZ501" i="3"/>
  <c r="DB501" i="3" s="1"/>
  <c r="DA501" i="3"/>
  <c r="DC501" i="3"/>
  <c r="A502" i="3"/>
  <c r="CY502" i="3"/>
  <c r="CZ502" i="3"/>
  <c r="DB502" i="3" s="1"/>
  <c r="DA502" i="3"/>
  <c r="DC502" i="3"/>
  <c r="A503" i="3"/>
  <c r="CY503" i="3"/>
  <c r="CZ503" i="3"/>
  <c r="DA503" i="3"/>
  <c r="DB503" i="3"/>
  <c r="DC503" i="3"/>
  <c r="A504" i="3"/>
  <c r="CY504" i="3"/>
  <c r="CZ504" i="3"/>
  <c r="DB504" i="3" s="1"/>
  <c r="DA504" i="3"/>
  <c r="DC504" i="3"/>
  <c r="A505" i="3"/>
  <c r="CY505" i="3"/>
  <c r="CZ505" i="3"/>
  <c r="DA505" i="3"/>
  <c r="DB505" i="3"/>
  <c r="DC505" i="3"/>
  <c r="A506" i="3"/>
  <c r="CY506" i="3"/>
  <c r="CZ506" i="3"/>
  <c r="DA506" i="3"/>
  <c r="DB506" i="3"/>
  <c r="DC506" i="3"/>
  <c r="A507" i="3"/>
  <c r="CY507" i="3"/>
  <c r="CZ507" i="3"/>
  <c r="DB507" i="3" s="1"/>
  <c r="DA507" i="3"/>
  <c r="DC507" i="3"/>
  <c r="A508" i="3"/>
  <c r="CY508" i="3"/>
  <c r="CZ508" i="3"/>
  <c r="DA508" i="3"/>
  <c r="DB508" i="3"/>
  <c r="DC508" i="3"/>
  <c r="A509" i="3"/>
  <c r="CY509" i="3"/>
  <c r="CZ509" i="3"/>
  <c r="DB509" i="3" s="1"/>
  <c r="DA509" i="3"/>
  <c r="DC509" i="3"/>
  <c r="A510" i="3"/>
  <c r="CY510" i="3"/>
  <c r="CZ510" i="3"/>
  <c r="DB510" i="3" s="1"/>
  <c r="DA510" i="3"/>
  <c r="DC510" i="3"/>
  <c r="A511" i="3"/>
  <c r="CY511" i="3"/>
  <c r="CZ511" i="3"/>
  <c r="DA511" i="3"/>
  <c r="DB511" i="3"/>
  <c r="DC511" i="3"/>
  <c r="A512" i="3"/>
  <c r="CY512" i="3"/>
  <c r="CZ512" i="3"/>
  <c r="DA512" i="3"/>
  <c r="DB512" i="3"/>
  <c r="DC512" i="3"/>
  <c r="A513" i="3"/>
  <c r="CY513" i="3"/>
  <c r="CZ513" i="3"/>
  <c r="DA513" i="3"/>
  <c r="DB513" i="3"/>
  <c r="DC513" i="3"/>
  <c r="A514" i="3"/>
  <c r="CY514" i="3"/>
  <c r="CZ514" i="3"/>
  <c r="DB514" i="3" s="1"/>
  <c r="DA514" i="3"/>
  <c r="DC514" i="3"/>
  <c r="A515" i="3"/>
  <c r="CY515" i="3"/>
  <c r="CZ515" i="3"/>
  <c r="DB515" i="3" s="1"/>
  <c r="DA515" i="3"/>
  <c r="DC515" i="3"/>
  <c r="A516" i="3"/>
  <c r="CY516" i="3"/>
  <c r="CZ516" i="3"/>
  <c r="DB516" i="3" s="1"/>
  <c r="DA516" i="3"/>
  <c r="DC516" i="3"/>
  <c r="A517" i="3"/>
  <c r="CY517" i="3"/>
  <c r="CZ517" i="3"/>
  <c r="DA517" i="3"/>
  <c r="DB517" i="3"/>
  <c r="DC517" i="3"/>
  <c r="A518" i="3"/>
  <c r="CY518" i="3"/>
  <c r="CZ518" i="3"/>
  <c r="DA518" i="3"/>
  <c r="DB518" i="3"/>
  <c r="DC518" i="3"/>
  <c r="A519" i="3"/>
  <c r="CY519" i="3"/>
  <c r="CZ519" i="3"/>
  <c r="DA519" i="3"/>
  <c r="DB519" i="3"/>
  <c r="DC519" i="3"/>
  <c r="A520" i="3"/>
  <c r="CY520" i="3"/>
  <c r="CZ520" i="3"/>
  <c r="DA520" i="3"/>
  <c r="DB520" i="3"/>
  <c r="DC520" i="3"/>
  <c r="A521" i="3"/>
  <c r="CY521" i="3"/>
  <c r="CZ521" i="3"/>
  <c r="DB521" i="3" s="1"/>
  <c r="DA521" i="3"/>
  <c r="DC521" i="3"/>
  <c r="A522" i="3"/>
  <c r="CY522" i="3"/>
  <c r="CZ522" i="3"/>
  <c r="DB522" i="3" s="1"/>
  <c r="DA522" i="3"/>
  <c r="DC522" i="3"/>
  <c r="A523" i="3"/>
  <c r="CY523" i="3"/>
  <c r="CZ523" i="3"/>
  <c r="DB523" i="3" s="1"/>
  <c r="DA523" i="3"/>
  <c r="DC523" i="3"/>
  <c r="A524" i="3"/>
  <c r="CY524" i="3"/>
  <c r="CZ524" i="3"/>
  <c r="DB524" i="3" s="1"/>
  <c r="DA524" i="3"/>
  <c r="DC524" i="3"/>
  <c r="A525" i="3"/>
  <c r="CY525" i="3"/>
  <c r="CZ525" i="3"/>
  <c r="DB525" i="3" s="1"/>
  <c r="DA525" i="3"/>
  <c r="DC525" i="3"/>
  <c r="A526" i="3"/>
  <c r="CY526" i="3"/>
  <c r="CZ526" i="3"/>
  <c r="DA526" i="3"/>
  <c r="DB526" i="3"/>
  <c r="DC526" i="3"/>
  <c r="A527" i="3"/>
  <c r="CY527" i="3"/>
  <c r="CZ527" i="3"/>
  <c r="DA527" i="3"/>
  <c r="DB527" i="3"/>
  <c r="DC527" i="3"/>
  <c r="A528" i="3"/>
  <c r="CY528" i="3"/>
  <c r="CZ528" i="3"/>
  <c r="DA528" i="3"/>
  <c r="DB528" i="3"/>
  <c r="DC528" i="3"/>
  <c r="A529" i="3"/>
  <c r="CY529" i="3"/>
  <c r="CZ529" i="3"/>
  <c r="DB529" i="3" s="1"/>
  <c r="DA529" i="3"/>
  <c r="DC529" i="3"/>
  <c r="A530" i="3"/>
  <c r="CY530" i="3"/>
  <c r="CZ530" i="3"/>
  <c r="DB530" i="3" s="1"/>
  <c r="DA530" i="3"/>
  <c r="DC530" i="3"/>
  <c r="A531" i="3"/>
  <c r="CY531" i="3"/>
  <c r="CZ531" i="3"/>
  <c r="DB531" i="3" s="1"/>
  <c r="DA531" i="3"/>
  <c r="DC531" i="3"/>
  <c r="A532" i="3"/>
  <c r="CY532" i="3"/>
  <c r="CZ532" i="3"/>
  <c r="DA532" i="3"/>
  <c r="DB532" i="3"/>
  <c r="DC532" i="3"/>
  <c r="A533" i="3"/>
  <c r="CY533" i="3"/>
  <c r="CZ533" i="3"/>
  <c r="DB533" i="3" s="1"/>
  <c r="DA533" i="3"/>
  <c r="DC533" i="3"/>
  <c r="A534" i="3"/>
  <c r="CY534" i="3"/>
  <c r="CZ534" i="3"/>
  <c r="DA534" i="3"/>
  <c r="DB534" i="3"/>
  <c r="DC534" i="3"/>
  <c r="A535" i="3"/>
  <c r="CY535" i="3"/>
  <c r="CZ535" i="3"/>
  <c r="DA535" i="3"/>
  <c r="DB535" i="3"/>
  <c r="DC535" i="3"/>
  <c r="A536" i="3"/>
  <c r="CY536" i="3"/>
  <c r="CZ536" i="3"/>
  <c r="DA536" i="3"/>
  <c r="DB536" i="3"/>
  <c r="DC536" i="3"/>
  <c r="A537" i="3"/>
  <c r="CX537" i="3"/>
  <c r="CY537" i="3"/>
  <c r="CZ537" i="3"/>
  <c r="DB537" i="3" s="1"/>
  <c r="DA537" i="3"/>
  <c r="DC537" i="3"/>
  <c r="A538" i="3"/>
  <c r="CX538" i="3"/>
  <c r="CY538" i="3"/>
  <c r="CZ538" i="3"/>
  <c r="DB538" i="3" s="1"/>
  <c r="DA538" i="3"/>
  <c r="DC538" i="3"/>
  <c r="A539" i="3"/>
  <c r="CX539" i="3"/>
  <c r="CY539" i="3"/>
  <c r="CZ539" i="3"/>
  <c r="DB539" i="3" s="1"/>
  <c r="DA539" i="3"/>
  <c r="DC539" i="3"/>
  <c r="A540" i="3"/>
  <c r="CX540" i="3"/>
  <c r="CY540" i="3"/>
  <c r="CZ540" i="3"/>
  <c r="DA540" i="3"/>
  <c r="DB540" i="3"/>
  <c r="DC540" i="3"/>
  <c r="A541" i="3"/>
  <c r="CX541" i="3"/>
  <c r="CY541" i="3"/>
  <c r="CZ541" i="3"/>
  <c r="DA541" i="3"/>
  <c r="DB541" i="3"/>
  <c r="DC541" i="3"/>
  <c r="A542" i="3"/>
  <c r="CX542" i="3"/>
  <c r="CY542" i="3"/>
  <c r="CZ542" i="3"/>
  <c r="DA542" i="3"/>
  <c r="DB542" i="3"/>
  <c r="DC542" i="3"/>
  <c r="A543" i="3"/>
  <c r="CX543" i="3"/>
  <c r="CY543" i="3"/>
  <c r="CZ543" i="3"/>
  <c r="DA543" i="3"/>
  <c r="DB543" i="3"/>
  <c r="DC543" i="3"/>
  <c r="A544" i="3"/>
  <c r="CX544" i="3"/>
  <c r="CY544" i="3"/>
  <c r="CZ544" i="3"/>
  <c r="DA544" i="3"/>
  <c r="DB544" i="3"/>
  <c r="DC544" i="3"/>
  <c r="A545" i="3"/>
  <c r="CX545" i="3"/>
  <c r="CY545" i="3"/>
  <c r="CZ545" i="3"/>
  <c r="DB545" i="3" s="1"/>
  <c r="DA545" i="3"/>
  <c r="DC545" i="3"/>
  <c r="A546" i="3"/>
  <c r="CX546" i="3"/>
  <c r="CY546" i="3"/>
  <c r="CZ546" i="3"/>
  <c r="DB546" i="3" s="1"/>
  <c r="DA546" i="3"/>
  <c r="DC546" i="3"/>
  <c r="A547" i="3"/>
  <c r="CX547" i="3"/>
  <c r="CY547" i="3"/>
  <c r="CZ547" i="3"/>
  <c r="DB547" i="3" s="1"/>
  <c r="DA547" i="3"/>
  <c r="DC547" i="3"/>
  <c r="A548" i="3"/>
  <c r="CX548" i="3"/>
  <c r="CY548" i="3"/>
  <c r="CZ548" i="3"/>
  <c r="DB548" i="3" s="1"/>
  <c r="DA548" i="3"/>
  <c r="DC548" i="3"/>
  <c r="A549" i="3"/>
  <c r="CX549" i="3"/>
  <c r="CY549" i="3"/>
  <c r="CZ549" i="3"/>
  <c r="DB549" i="3" s="1"/>
  <c r="DA549" i="3"/>
  <c r="DC549" i="3"/>
  <c r="A550" i="3"/>
  <c r="CX550" i="3"/>
  <c r="CY550" i="3"/>
  <c r="CZ550" i="3"/>
  <c r="DA550" i="3"/>
  <c r="DB550" i="3"/>
  <c r="DC550" i="3"/>
  <c r="A551" i="3"/>
  <c r="CX551" i="3"/>
  <c r="CY551" i="3"/>
  <c r="CZ551" i="3"/>
  <c r="DA551" i="3"/>
  <c r="DB551" i="3"/>
  <c r="DC551" i="3"/>
  <c r="A552" i="3"/>
  <c r="CX552" i="3"/>
  <c r="CY552" i="3"/>
  <c r="CZ552" i="3"/>
  <c r="DA552" i="3"/>
  <c r="DB552" i="3"/>
  <c r="DC552" i="3"/>
  <c r="A553" i="3"/>
  <c r="CX553" i="3"/>
  <c r="CY553" i="3"/>
  <c r="CZ553" i="3"/>
  <c r="DB553" i="3" s="1"/>
  <c r="DA553" i="3"/>
  <c r="DC553" i="3"/>
  <c r="A554" i="3"/>
  <c r="CX554" i="3"/>
  <c r="CY554" i="3"/>
  <c r="CZ554" i="3"/>
  <c r="DB554" i="3" s="1"/>
  <c r="DA554" i="3"/>
  <c r="DC554" i="3"/>
  <c r="A555" i="3"/>
  <c r="CX555" i="3"/>
  <c r="CY555" i="3"/>
  <c r="CZ555" i="3"/>
  <c r="DB555" i="3" s="1"/>
  <c r="DA555" i="3"/>
  <c r="DC555" i="3"/>
  <c r="A556" i="3"/>
  <c r="CX556" i="3"/>
  <c r="CY556" i="3"/>
  <c r="CZ556" i="3"/>
  <c r="DA556" i="3"/>
  <c r="DB556" i="3"/>
  <c r="DC556" i="3"/>
  <c r="A557" i="3"/>
  <c r="CX557" i="3"/>
  <c r="CY557" i="3"/>
  <c r="CZ557" i="3"/>
  <c r="DB557" i="3" s="1"/>
  <c r="DA557" i="3"/>
  <c r="DC557" i="3"/>
  <c r="A558" i="3"/>
  <c r="CX558" i="3"/>
  <c r="CY558" i="3"/>
  <c r="CZ558" i="3"/>
  <c r="DA558" i="3"/>
  <c r="DB558" i="3"/>
  <c r="DC558" i="3"/>
  <c r="A559" i="3"/>
  <c r="CX559" i="3"/>
  <c r="CY559" i="3"/>
  <c r="CZ559" i="3"/>
  <c r="DA559" i="3"/>
  <c r="DB559" i="3"/>
  <c r="DC559" i="3"/>
  <c r="A560" i="3"/>
  <c r="CX560" i="3"/>
  <c r="CY560" i="3"/>
  <c r="CZ560" i="3"/>
  <c r="DA560" i="3"/>
  <c r="DB560" i="3"/>
  <c r="DC560" i="3"/>
  <c r="A561" i="3"/>
  <c r="CX561" i="3"/>
  <c r="CY561" i="3"/>
  <c r="CZ561" i="3"/>
  <c r="DB561" i="3" s="1"/>
  <c r="DA561" i="3"/>
  <c r="DC561" i="3"/>
  <c r="A562" i="3"/>
  <c r="CX562" i="3"/>
  <c r="CY562" i="3"/>
  <c r="CZ562" i="3"/>
  <c r="DB562" i="3" s="1"/>
  <c r="DA562" i="3"/>
  <c r="DC562" i="3"/>
  <c r="A563" i="3"/>
  <c r="CX563" i="3"/>
  <c r="CY563" i="3"/>
  <c r="CZ563" i="3"/>
  <c r="DB563" i="3" s="1"/>
  <c r="DA563" i="3"/>
  <c r="DC563" i="3"/>
  <c r="A564" i="3"/>
  <c r="CX564" i="3"/>
  <c r="CY564" i="3"/>
  <c r="CZ564" i="3"/>
  <c r="DA564" i="3"/>
  <c r="DB564" i="3"/>
  <c r="DC564" i="3"/>
  <c r="A565" i="3"/>
  <c r="CX565" i="3"/>
  <c r="CY565" i="3"/>
  <c r="CZ565" i="3"/>
  <c r="DA565" i="3"/>
  <c r="DB565" i="3"/>
  <c r="DC565" i="3"/>
  <c r="A566" i="3"/>
  <c r="CX566" i="3"/>
  <c r="CY566" i="3"/>
  <c r="CZ566" i="3"/>
  <c r="DB566" i="3" s="1"/>
  <c r="DA566" i="3"/>
  <c r="DC566" i="3"/>
  <c r="A567" i="3"/>
  <c r="CX567" i="3"/>
  <c r="CY567" i="3"/>
  <c r="CZ567" i="3"/>
  <c r="DA567" i="3"/>
  <c r="DB567" i="3"/>
  <c r="DC567" i="3"/>
  <c r="A568" i="3"/>
  <c r="CX568" i="3"/>
  <c r="CY568" i="3"/>
  <c r="CZ568" i="3"/>
  <c r="DA568" i="3"/>
  <c r="DB568" i="3"/>
  <c r="DC568" i="3"/>
  <c r="A569" i="3"/>
  <c r="CX569" i="3"/>
  <c r="CY569" i="3"/>
  <c r="CZ569" i="3"/>
  <c r="DB569" i="3" s="1"/>
  <c r="DA569" i="3"/>
  <c r="DC569" i="3"/>
  <c r="A570" i="3"/>
  <c r="CX570" i="3"/>
  <c r="CY570" i="3"/>
  <c r="CZ570" i="3"/>
  <c r="DB570" i="3" s="1"/>
  <c r="DA570" i="3"/>
  <c r="DC570" i="3"/>
  <c r="A571" i="3"/>
  <c r="CX571" i="3"/>
  <c r="CY571" i="3"/>
  <c r="CZ571" i="3"/>
  <c r="DB571" i="3" s="1"/>
  <c r="DA571" i="3"/>
  <c r="DC571" i="3"/>
  <c r="A572" i="3"/>
  <c r="CX572" i="3"/>
  <c r="CY572" i="3"/>
  <c r="CZ572" i="3"/>
  <c r="DB572" i="3" s="1"/>
  <c r="DA572" i="3"/>
  <c r="DC572" i="3"/>
  <c r="A573" i="3"/>
  <c r="CX573" i="3"/>
  <c r="CY573" i="3"/>
  <c r="CZ573" i="3"/>
  <c r="DB573" i="3" s="1"/>
  <c r="DA573" i="3"/>
  <c r="DC573" i="3"/>
  <c r="A574" i="3"/>
  <c r="CX574" i="3"/>
  <c r="CY574" i="3"/>
  <c r="CZ574" i="3"/>
  <c r="DB574" i="3" s="1"/>
  <c r="DA574" i="3"/>
  <c r="DC574" i="3"/>
  <c r="A575" i="3"/>
  <c r="CX575" i="3"/>
  <c r="CY575" i="3"/>
  <c r="CZ575" i="3"/>
  <c r="DA575" i="3"/>
  <c r="DB575" i="3"/>
  <c r="DC575" i="3"/>
  <c r="A576" i="3"/>
  <c r="CX576" i="3"/>
  <c r="CY576" i="3"/>
  <c r="CZ576" i="3"/>
  <c r="DA576" i="3"/>
  <c r="DB576" i="3"/>
  <c r="DC576" i="3"/>
  <c r="A577" i="3"/>
  <c r="CX577" i="3"/>
  <c r="CY577" i="3"/>
  <c r="CZ577" i="3"/>
  <c r="DB577" i="3" s="1"/>
  <c r="DA577" i="3"/>
  <c r="DC577" i="3"/>
  <c r="A578" i="3"/>
  <c r="CX578" i="3"/>
  <c r="CY578" i="3"/>
  <c r="CZ578" i="3"/>
  <c r="DB578" i="3" s="1"/>
  <c r="DA578" i="3"/>
  <c r="DC578" i="3"/>
  <c r="A579" i="3"/>
  <c r="CX579" i="3"/>
  <c r="CY579" i="3"/>
  <c r="CZ579" i="3"/>
  <c r="DB579" i="3" s="1"/>
  <c r="DA579" i="3"/>
  <c r="DC579" i="3"/>
  <c r="A580" i="3"/>
  <c r="CX580" i="3"/>
  <c r="CY580" i="3"/>
  <c r="CZ580" i="3"/>
  <c r="DB580" i="3" s="1"/>
  <c r="DA580" i="3"/>
  <c r="DC580" i="3"/>
  <c r="A581" i="3"/>
  <c r="CX581" i="3"/>
  <c r="CY581" i="3"/>
  <c r="CZ581" i="3"/>
  <c r="DA581" i="3"/>
  <c r="DB581" i="3"/>
  <c r="DC581" i="3"/>
  <c r="A582" i="3"/>
  <c r="CX582" i="3"/>
  <c r="CY582" i="3"/>
  <c r="CZ582" i="3"/>
  <c r="DA582" i="3"/>
  <c r="DB582" i="3"/>
  <c r="DC582" i="3"/>
  <c r="A583" i="3"/>
  <c r="CX583" i="3"/>
  <c r="CY583" i="3"/>
  <c r="CZ583" i="3"/>
  <c r="DA583" i="3"/>
  <c r="DB583" i="3"/>
  <c r="DC583" i="3"/>
  <c r="A584" i="3"/>
  <c r="CX584" i="3"/>
  <c r="CY584" i="3"/>
  <c r="CZ584" i="3"/>
  <c r="DA584" i="3"/>
  <c r="DB584" i="3"/>
  <c r="DC584" i="3"/>
  <c r="A585" i="3"/>
  <c r="CX585" i="3"/>
  <c r="CY585" i="3"/>
  <c r="CZ585" i="3"/>
  <c r="DB585" i="3" s="1"/>
  <c r="DA585" i="3"/>
  <c r="DC585" i="3"/>
  <c r="A586" i="3"/>
  <c r="CX586" i="3"/>
  <c r="CY586" i="3"/>
  <c r="CZ586" i="3"/>
  <c r="DB586" i="3" s="1"/>
  <c r="DA586" i="3"/>
  <c r="DC586" i="3"/>
  <c r="A587" i="3"/>
  <c r="CX587" i="3"/>
  <c r="CY587" i="3"/>
  <c r="CZ587" i="3"/>
  <c r="DB587" i="3" s="1"/>
  <c r="DA587" i="3"/>
  <c r="DC587" i="3"/>
  <c r="A588" i="3"/>
  <c r="CX588" i="3"/>
  <c r="CY588" i="3"/>
  <c r="CZ588" i="3"/>
  <c r="DA588" i="3"/>
  <c r="DB588" i="3"/>
  <c r="DC588" i="3"/>
  <c r="A589" i="3"/>
  <c r="CY589" i="3"/>
  <c r="CZ589" i="3"/>
  <c r="DB589" i="3" s="1"/>
  <c r="DA589" i="3"/>
  <c r="DC589" i="3"/>
  <c r="A590" i="3"/>
  <c r="CY590" i="3"/>
  <c r="CZ590" i="3"/>
  <c r="DB590" i="3" s="1"/>
  <c r="DA590" i="3"/>
  <c r="DC590" i="3"/>
  <c r="A591" i="3"/>
  <c r="CY591" i="3"/>
  <c r="CZ591" i="3"/>
  <c r="DA591" i="3"/>
  <c r="DB591" i="3"/>
  <c r="DC591" i="3"/>
  <c r="A592" i="3"/>
  <c r="CY592" i="3"/>
  <c r="CZ592" i="3"/>
  <c r="DA592" i="3"/>
  <c r="DB592" i="3"/>
  <c r="DC592" i="3"/>
  <c r="A593" i="3"/>
  <c r="CY593" i="3"/>
  <c r="CZ593" i="3"/>
  <c r="DB593" i="3" s="1"/>
  <c r="DA593" i="3"/>
  <c r="DC593" i="3"/>
  <c r="A594" i="3"/>
  <c r="CY594" i="3"/>
  <c r="CZ594" i="3"/>
  <c r="DB594" i="3" s="1"/>
  <c r="DA594" i="3"/>
  <c r="DC594" i="3"/>
  <c r="A595" i="3"/>
  <c r="CY595" i="3"/>
  <c r="CZ595" i="3"/>
  <c r="DB595" i="3" s="1"/>
  <c r="DA595" i="3"/>
  <c r="DC595" i="3"/>
  <c r="A596" i="3"/>
  <c r="CY596" i="3"/>
  <c r="CZ596" i="3"/>
  <c r="DA596" i="3"/>
  <c r="DB596" i="3"/>
  <c r="DC596" i="3"/>
  <c r="A597" i="3"/>
  <c r="CY597" i="3"/>
  <c r="CZ597" i="3"/>
  <c r="DA597" i="3"/>
  <c r="DB597" i="3"/>
  <c r="DC597" i="3"/>
  <c r="A598" i="3"/>
  <c r="CY598" i="3"/>
  <c r="CZ598" i="3"/>
  <c r="DB598" i="3" s="1"/>
  <c r="DA598" i="3"/>
  <c r="DC598" i="3"/>
  <c r="A599" i="3"/>
  <c r="CY599" i="3"/>
  <c r="CZ599" i="3"/>
  <c r="DA599" i="3"/>
  <c r="DB599" i="3"/>
  <c r="DC599" i="3"/>
  <c r="A600" i="3"/>
  <c r="CY600" i="3"/>
  <c r="CZ600" i="3"/>
  <c r="DA600" i="3"/>
  <c r="DB600" i="3"/>
  <c r="DC600" i="3"/>
  <c r="A601" i="3"/>
  <c r="CY601" i="3"/>
  <c r="CZ601" i="3"/>
  <c r="DB601" i="3" s="1"/>
  <c r="DA601" i="3"/>
  <c r="DC601" i="3"/>
  <c r="A602" i="3"/>
  <c r="CY602" i="3"/>
  <c r="CZ602" i="3"/>
  <c r="DB602" i="3" s="1"/>
  <c r="DA602" i="3"/>
  <c r="DC602" i="3"/>
  <c r="A603" i="3"/>
  <c r="CY603" i="3"/>
  <c r="CZ603" i="3"/>
  <c r="DB603" i="3" s="1"/>
  <c r="DA603" i="3"/>
  <c r="DC603" i="3"/>
  <c r="A604" i="3"/>
  <c r="CY604" i="3"/>
  <c r="CZ604" i="3"/>
  <c r="DB604" i="3" s="1"/>
  <c r="DA604" i="3"/>
  <c r="DC604" i="3"/>
  <c r="A605" i="3"/>
  <c r="CY605" i="3"/>
  <c r="CZ605" i="3"/>
  <c r="DA605" i="3"/>
  <c r="DB605" i="3"/>
  <c r="DC605" i="3"/>
  <c r="A606" i="3"/>
  <c r="CY606" i="3"/>
  <c r="CZ606" i="3"/>
  <c r="DA606" i="3"/>
  <c r="DB606" i="3"/>
  <c r="DC606" i="3"/>
  <c r="A607" i="3"/>
  <c r="CY607" i="3"/>
  <c r="CZ607" i="3"/>
  <c r="DA607" i="3"/>
  <c r="DB607" i="3"/>
  <c r="DC607" i="3"/>
  <c r="A608" i="3"/>
  <c r="CY608" i="3"/>
  <c r="CZ608" i="3"/>
  <c r="DA608" i="3"/>
  <c r="DB608" i="3"/>
  <c r="DC608" i="3"/>
  <c r="A609" i="3"/>
  <c r="CY609" i="3"/>
  <c r="CZ609" i="3"/>
  <c r="DB609" i="3" s="1"/>
  <c r="DA609" i="3"/>
  <c r="DC609" i="3"/>
  <c r="A610" i="3"/>
  <c r="CY610" i="3"/>
  <c r="CZ610" i="3"/>
  <c r="DB610" i="3" s="1"/>
  <c r="DA610" i="3"/>
  <c r="DC610" i="3"/>
  <c r="A611" i="3"/>
  <c r="CY611" i="3"/>
  <c r="CZ611" i="3"/>
  <c r="DB611" i="3" s="1"/>
  <c r="DA611" i="3"/>
  <c r="DC611" i="3"/>
  <c r="A612" i="3"/>
  <c r="CY612" i="3"/>
  <c r="CZ612" i="3"/>
  <c r="DB612" i="3" s="1"/>
  <c r="DA612" i="3"/>
  <c r="DC612" i="3"/>
  <c r="A613" i="3"/>
  <c r="CY613" i="3"/>
  <c r="CZ613" i="3"/>
  <c r="DA613" i="3"/>
  <c r="DB613" i="3"/>
  <c r="DC613" i="3"/>
  <c r="A614" i="3"/>
  <c r="CY614" i="3"/>
  <c r="CZ614" i="3"/>
  <c r="DA614" i="3"/>
  <c r="DB614" i="3"/>
  <c r="DC614" i="3"/>
  <c r="A615" i="3"/>
  <c r="CX615" i="3"/>
  <c r="CY615" i="3"/>
  <c r="CZ615" i="3"/>
  <c r="DA615" i="3"/>
  <c r="DB615" i="3"/>
  <c r="DC615" i="3"/>
  <c r="A616" i="3"/>
  <c r="CX616" i="3"/>
  <c r="CY616" i="3"/>
  <c r="CZ616" i="3"/>
  <c r="DA616" i="3"/>
  <c r="DB616" i="3"/>
  <c r="DC616" i="3"/>
  <c r="A617" i="3"/>
  <c r="CX617" i="3"/>
  <c r="CY617" i="3"/>
  <c r="CZ617" i="3"/>
  <c r="DB617" i="3" s="1"/>
  <c r="DA617" i="3"/>
  <c r="DC617" i="3"/>
  <c r="A618" i="3"/>
  <c r="CX618" i="3"/>
  <c r="CY618" i="3"/>
  <c r="CZ618" i="3"/>
  <c r="DB618" i="3" s="1"/>
  <c r="DA618" i="3"/>
  <c r="DC618" i="3"/>
  <c r="A619" i="3"/>
  <c r="CX619" i="3"/>
  <c r="CY619" i="3"/>
  <c r="CZ619" i="3"/>
  <c r="DB619" i="3" s="1"/>
  <c r="DA619" i="3"/>
  <c r="DC619" i="3"/>
  <c r="A620" i="3"/>
  <c r="CX620" i="3"/>
  <c r="CY620" i="3"/>
  <c r="CZ620" i="3"/>
  <c r="DA620" i="3"/>
  <c r="DB620" i="3"/>
  <c r="DC620" i="3"/>
  <c r="A621" i="3"/>
  <c r="CX621" i="3"/>
  <c r="CY621" i="3"/>
  <c r="CZ621" i="3"/>
  <c r="DA621" i="3"/>
  <c r="DB621" i="3"/>
  <c r="DC621" i="3"/>
  <c r="A622" i="3"/>
  <c r="CX622" i="3"/>
  <c r="CY622" i="3"/>
  <c r="CZ622" i="3"/>
  <c r="DB622" i="3" s="1"/>
  <c r="DA622" i="3"/>
  <c r="DC622" i="3"/>
  <c r="A623" i="3"/>
  <c r="CX623" i="3"/>
  <c r="CY623" i="3"/>
  <c r="CZ623" i="3"/>
  <c r="DA623" i="3"/>
  <c r="DB623" i="3"/>
  <c r="DC623" i="3"/>
  <c r="A624" i="3"/>
  <c r="CX624" i="3"/>
  <c r="CY624" i="3"/>
  <c r="CZ624" i="3"/>
  <c r="DB624" i="3" s="1"/>
  <c r="DA624" i="3"/>
  <c r="DC624" i="3"/>
  <c r="A625" i="3"/>
  <c r="CX625" i="3"/>
  <c r="CY625" i="3"/>
  <c r="CZ625" i="3"/>
  <c r="DB625" i="3" s="1"/>
  <c r="DA625" i="3"/>
  <c r="DC625" i="3"/>
  <c r="A626" i="3"/>
  <c r="CX626" i="3"/>
  <c r="CY626" i="3"/>
  <c r="CZ626" i="3"/>
  <c r="DA626" i="3"/>
  <c r="DB626" i="3"/>
  <c r="DC626" i="3"/>
  <c r="A627" i="3"/>
  <c r="CX627" i="3"/>
  <c r="CY627" i="3"/>
  <c r="CZ627" i="3"/>
  <c r="DA627" i="3"/>
  <c r="DB627" i="3"/>
  <c r="DC627" i="3"/>
  <c r="A628" i="3"/>
  <c r="CX628" i="3"/>
  <c r="CY628" i="3"/>
  <c r="CZ628" i="3"/>
  <c r="DA628" i="3"/>
  <c r="DB628" i="3"/>
  <c r="DC628" i="3"/>
  <c r="A629" i="3"/>
  <c r="CX629" i="3"/>
  <c r="CY629" i="3"/>
  <c r="CZ629" i="3"/>
  <c r="DB629" i="3" s="1"/>
  <c r="DA629" i="3"/>
  <c r="DC629" i="3"/>
  <c r="A630" i="3"/>
  <c r="CX630" i="3"/>
  <c r="CY630" i="3"/>
  <c r="CZ630" i="3"/>
  <c r="DB630" i="3" s="1"/>
  <c r="DA630" i="3"/>
  <c r="DC630" i="3"/>
  <c r="A631" i="3"/>
  <c r="CX631" i="3"/>
  <c r="CY631" i="3"/>
  <c r="CZ631" i="3"/>
  <c r="DA631" i="3"/>
  <c r="DB631" i="3"/>
  <c r="DC631" i="3"/>
  <c r="A632" i="3"/>
  <c r="CX632" i="3"/>
  <c r="CY632" i="3"/>
  <c r="CZ632" i="3"/>
  <c r="DB632" i="3" s="1"/>
  <c r="DA632" i="3"/>
  <c r="DC632" i="3"/>
  <c r="A633" i="3"/>
  <c r="CX633" i="3"/>
  <c r="CY633" i="3"/>
  <c r="CZ633" i="3"/>
  <c r="DB633" i="3" s="1"/>
  <c r="DA633" i="3"/>
  <c r="DC633" i="3"/>
  <c r="A634" i="3"/>
  <c r="CX634" i="3"/>
  <c r="CY634" i="3"/>
  <c r="CZ634" i="3"/>
  <c r="DA634" i="3"/>
  <c r="DB634" i="3"/>
  <c r="DC634" i="3"/>
  <c r="A635" i="3"/>
  <c r="CX635" i="3"/>
  <c r="CY635" i="3"/>
  <c r="CZ635" i="3"/>
  <c r="DA635" i="3"/>
  <c r="DB635" i="3"/>
  <c r="DC635" i="3"/>
  <c r="A636" i="3"/>
  <c r="CX636" i="3"/>
  <c r="CY636" i="3"/>
  <c r="CZ636" i="3"/>
  <c r="DB636" i="3" s="1"/>
  <c r="DA636" i="3"/>
  <c r="DC636" i="3"/>
  <c r="A637" i="3"/>
  <c r="CX637" i="3"/>
  <c r="CY637" i="3"/>
  <c r="CZ637" i="3"/>
  <c r="DB637" i="3" s="1"/>
  <c r="DA637" i="3"/>
  <c r="DC637" i="3"/>
  <c r="A638" i="3"/>
  <c r="CX638" i="3"/>
  <c r="CY638" i="3"/>
  <c r="CZ638" i="3"/>
  <c r="DB638" i="3" s="1"/>
  <c r="DA638" i="3"/>
  <c r="DC638" i="3"/>
  <c r="A639" i="3"/>
  <c r="CX639" i="3"/>
  <c r="CY639" i="3"/>
  <c r="CZ639" i="3"/>
  <c r="DA639" i="3"/>
  <c r="DB639" i="3"/>
  <c r="DC639" i="3"/>
  <c r="A640" i="3"/>
  <c r="CX640" i="3"/>
  <c r="CY640" i="3"/>
  <c r="CZ640" i="3"/>
  <c r="DA640" i="3"/>
  <c r="DB640" i="3"/>
  <c r="DC640" i="3"/>
  <c r="A641" i="3"/>
  <c r="CX641" i="3"/>
  <c r="CY641" i="3"/>
  <c r="CZ641" i="3"/>
  <c r="DB641" i="3" s="1"/>
  <c r="DA641" i="3"/>
  <c r="DC641" i="3"/>
  <c r="A642" i="3"/>
  <c r="CX642" i="3"/>
  <c r="CY642" i="3"/>
  <c r="CZ642" i="3"/>
  <c r="DA642" i="3"/>
  <c r="DB642" i="3"/>
  <c r="DC642" i="3"/>
  <c r="A643" i="3"/>
  <c r="CX643" i="3"/>
  <c r="CY643" i="3"/>
  <c r="CZ643" i="3"/>
  <c r="DB643" i="3" s="1"/>
  <c r="DA643" i="3"/>
  <c r="DC643" i="3"/>
  <c r="A644" i="3"/>
  <c r="CX644" i="3"/>
  <c r="CY644" i="3"/>
  <c r="CZ644" i="3"/>
  <c r="DB644" i="3" s="1"/>
  <c r="DA644" i="3"/>
  <c r="DC644" i="3"/>
  <c r="A645" i="3"/>
  <c r="CX645" i="3"/>
  <c r="CY645" i="3"/>
  <c r="CZ645" i="3"/>
  <c r="DB645" i="3" s="1"/>
  <c r="DA645" i="3"/>
  <c r="DC645" i="3"/>
  <c r="A646" i="3"/>
  <c r="CX646" i="3"/>
  <c r="CY646" i="3"/>
  <c r="CZ646" i="3"/>
  <c r="DA646" i="3"/>
  <c r="DB646" i="3"/>
  <c r="DC646" i="3"/>
  <c r="A647" i="3"/>
  <c r="CX647" i="3"/>
  <c r="CY647" i="3"/>
  <c r="CZ647" i="3"/>
  <c r="DA647" i="3"/>
  <c r="DB647" i="3"/>
  <c r="DC647" i="3"/>
  <c r="A648" i="3"/>
  <c r="CX648" i="3"/>
  <c r="CY648" i="3"/>
  <c r="CZ648" i="3"/>
  <c r="DA648" i="3"/>
  <c r="DB648" i="3"/>
  <c r="DC648" i="3"/>
  <c r="A649" i="3"/>
  <c r="CX649" i="3"/>
  <c r="CY649" i="3"/>
  <c r="CZ649" i="3"/>
  <c r="DB649" i="3" s="1"/>
  <c r="DA649" i="3"/>
  <c r="DC649" i="3"/>
  <c r="A650" i="3"/>
  <c r="CX650" i="3"/>
  <c r="CY650" i="3"/>
  <c r="CZ650" i="3"/>
  <c r="DB650" i="3" s="1"/>
  <c r="DA650" i="3"/>
  <c r="DC650" i="3"/>
  <c r="A651" i="3"/>
  <c r="CX651" i="3"/>
  <c r="CY651" i="3"/>
  <c r="CZ651" i="3"/>
  <c r="DB651" i="3" s="1"/>
  <c r="DA651" i="3"/>
  <c r="DC651" i="3"/>
  <c r="A652" i="3"/>
  <c r="CX652" i="3"/>
  <c r="CY652" i="3"/>
  <c r="CZ652" i="3"/>
  <c r="DB652" i="3" s="1"/>
  <c r="DA652" i="3"/>
  <c r="DC652" i="3"/>
  <c r="A653" i="3"/>
  <c r="CX653" i="3"/>
  <c r="CY653" i="3"/>
  <c r="CZ653" i="3"/>
  <c r="DA653" i="3"/>
  <c r="DB653" i="3"/>
  <c r="DC653" i="3"/>
  <c r="A654" i="3"/>
  <c r="CX654" i="3"/>
  <c r="CY654" i="3"/>
  <c r="CZ654" i="3"/>
  <c r="DA654" i="3"/>
  <c r="DB654" i="3"/>
  <c r="DC654" i="3"/>
  <c r="A655" i="3"/>
  <c r="CX655" i="3"/>
  <c r="CY655" i="3"/>
  <c r="CZ655" i="3"/>
  <c r="DA655" i="3"/>
  <c r="DB655" i="3"/>
  <c r="DC655" i="3"/>
  <c r="A656" i="3"/>
  <c r="CX656" i="3"/>
  <c r="CY656" i="3"/>
  <c r="CZ656" i="3"/>
  <c r="DA656" i="3"/>
  <c r="DB656" i="3"/>
  <c r="DC656" i="3"/>
  <c r="A657" i="3"/>
  <c r="CX657" i="3"/>
  <c r="CY657" i="3"/>
  <c r="CZ657" i="3"/>
  <c r="DB657" i="3" s="1"/>
  <c r="DA657" i="3"/>
  <c r="DC657" i="3"/>
  <c r="A658" i="3"/>
  <c r="CX658" i="3"/>
  <c r="CY658" i="3"/>
  <c r="CZ658" i="3"/>
  <c r="DB658" i="3" s="1"/>
  <c r="DA658" i="3"/>
  <c r="DC658" i="3"/>
  <c r="A659" i="3"/>
  <c r="CX659" i="3"/>
  <c r="CY659" i="3"/>
  <c r="CZ659" i="3"/>
  <c r="DB659" i="3" s="1"/>
  <c r="DA659" i="3"/>
  <c r="DC659" i="3"/>
  <c r="A660" i="3"/>
  <c r="CX660" i="3"/>
  <c r="CY660" i="3"/>
  <c r="CZ660" i="3"/>
  <c r="DA660" i="3"/>
  <c r="DB660" i="3"/>
  <c r="DC660" i="3"/>
  <c r="A661" i="3"/>
  <c r="CX661" i="3"/>
  <c r="CY661" i="3"/>
  <c r="CZ661" i="3"/>
  <c r="DA661" i="3"/>
  <c r="DB661" i="3"/>
  <c r="DC661" i="3"/>
  <c r="A662" i="3"/>
  <c r="CX662" i="3"/>
  <c r="CY662" i="3"/>
  <c r="CZ662" i="3"/>
  <c r="DA662" i="3"/>
  <c r="DB662" i="3"/>
  <c r="DC662" i="3"/>
  <c r="A663" i="3"/>
  <c r="CX663" i="3"/>
  <c r="CY663" i="3"/>
  <c r="CZ663" i="3"/>
  <c r="DA663" i="3"/>
  <c r="DB663" i="3"/>
  <c r="DC663" i="3"/>
  <c r="A664" i="3"/>
  <c r="CX664" i="3"/>
  <c r="CY664" i="3"/>
  <c r="CZ664" i="3"/>
  <c r="DA664" i="3"/>
  <c r="DB664" i="3"/>
  <c r="DC664" i="3"/>
  <c r="A665" i="3"/>
  <c r="CY665" i="3"/>
  <c r="CZ665" i="3"/>
  <c r="DB665" i="3" s="1"/>
  <c r="DA665" i="3"/>
  <c r="DC665" i="3"/>
  <c r="A666" i="3"/>
  <c r="CY666" i="3"/>
  <c r="CZ666" i="3"/>
  <c r="DB666" i="3" s="1"/>
  <c r="DA666" i="3"/>
  <c r="DC666" i="3"/>
  <c r="A667" i="3"/>
  <c r="CY667" i="3"/>
  <c r="CZ667" i="3"/>
  <c r="DA667" i="3"/>
  <c r="DB667" i="3"/>
  <c r="DC667" i="3"/>
  <c r="A668" i="3"/>
  <c r="CY668" i="3"/>
  <c r="CZ668" i="3"/>
  <c r="DB668" i="3" s="1"/>
  <c r="DA668" i="3"/>
  <c r="DC668" i="3"/>
  <c r="A669" i="3"/>
  <c r="CY669" i="3"/>
  <c r="CZ669" i="3"/>
  <c r="DA669" i="3"/>
  <c r="DB669" i="3"/>
  <c r="DC669" i="3"/>
  <c r="A670" i="3"/>
  <c r="CY670" i="3"/>
  <c r="CZ670" i="3"/>
  <c r="DA670" i="3"/>
  <c r="DB670" i="3"/>
  <c r="DC670" i="3"/>
  <c r="A671" i="3"/>
  <c r="CY671" i="3"/>
  <c r="CZ671" i="3"/>
  <c r="DA671" i="3"/>
  <c r="DB671" i="3"/>
  <c r="DC671" i="3"/>
  <c r="A672" i="3"/>
  <c r="CY672" i="3"/>
  <c r="CZ672" i="3"/>
  <c r="DB672" i="3" s="1"/>
  <c r="DA672" i="3"/>
  <c r="DC672" i="3"/>
  <c r="A673" i="3"/>
  <c r="CY673" i="3"/>
  <c r="CZ673" i="3"/>
  <c r="DB673" i="3" s="1"/>
  <c r="DA673" i="3"/>
  <c r="DC673" i="3"/>
  <c r="A674" i="3"/>
  <c r="CY674" i="3"/>
  <c r="CZ674" i="3"/>
  <c r="DB674" i="3" s="1"/>
  <c r="DA674" i="3"/>
  <c r="DC674" i="3"/>
  <c r="A675" i="3"/>
  <c r="CY675" i="3"/>
  <c r="CZ675" i="3"/>
  <c r="DA675" i="3"/>
  <c r="DB675" i="3"/>
  <c r="DC675" i="3"/>
  <c r="A676" i="3"/>
  <c r="CY676" i="3"/>
  <c r="CZ676" i="3"/>
  <c r="DA676" i="3"/>
  <c r="DB676" i="3"/>
  <c r="DC676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D24" i="1"/>
  <c r="E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BX26" i="1"/>
  <c r="BY26" i="1"/>
  <c r="BZ26" i="1"/>
  <c r="CA26" i="1"/>
  <c r="CB26" i="1"/>
  <c r="CC26" i="1"/>
  <c r="CD26" i="1"/>
  <c r="CE26" i="1"/>
  <c r="CF26" i="1"/>
  <c r="CG26" i="1"/>
  <c r="CH26" i="1"/>
  <c r="CI26" i="1"/>
  <c r="CJ26" i="1"/>
  <c r="CK26" i="1"/>
  <c r="CL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R26" i="1"/>
  <c r="DS26" i="1"/>
  <c r="DT26" i="1"/>
  <c r="DU26" i="1"/>
  <c r="DV26" i="1"/>
  <c r="DW26" i="1"/>
  <c r="DX26" i="1"/>
  <c r="DY26" i="1"/>
  <c r="DZ26" i="1"/>
  <c r="EA26" i="1"/>
  <c r="EB26" i="1"/>
  <c r="EC26" i="1"/>
  <c r="ED26" i="1"/>
  <c r="EE26" i="1"/>
  <c r="EF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FP26" i="1"/>
  <c r="FQ26" i="1"/>
  <c r="FR26" i="1"/>
  <c r="FS26" i="1"/>
  <c r="FT26" i="1"/>
  <c r="FU26" i="1"/>
  <c r="FV26" i="1"/>
  <c r="FW26" i="1"/>
  <c r="FX26" i="1"/>
  <c r="FY26" i="1"/>
  <c r="FZ26" i="1"/>
  <c r="GA26" i="1"/>
  <c r="GB26" i="1"/>
  <c r="GC26" i="1"/>
  <c r="GD26" i="1"/>
  <c r="GE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D28" i="1"/>
  <c r="E30" i="1"/>
  <c r="Z30" i="1"/>
  <c r="AA30" i="1"/>
  <c r="AM30" i="1"/>
  <c r="AN30" i="1"/>
  <c r="BE30" i="1"/>
  <c r="BF30" i="1"/>
  <c r="BG30" i="1"/>
  <c r="BH30" i="1"/>
  <c r="BI30" i="1"/>
  <c r="BJ30" i="1"/>
  <c r="BK30" i="1"/>
  <c r="BL30" i="1"/>
  <c r="BM30" i="1"/>
  <c r="BN30" i="1"/>
  <c r="BO30" i="1"/>
  <c r="BP30" i="1"/>
  <c r="BQ30" i="1"/>
  <c r="BR30" i="1"/>
  <c r="BS30" i="1"/>
  <c r="BT30" i="1"/>
  <c r="BU30" i="1"/>
  <c r="BV30" i="1"/>
  <c r="BW30" i="1"/>
  <c r="CN30" i="1"/>
  <c r="CO30" i="1"/>
  <c r="CP30" i="1"/>
  <c r="CQ30" i="1"/>
  <c r="CR30" i="1"/>
  <c r="CS30" i="1"/>
  <c r="CT30" i="1"/>
  <c r="CU30" i="1"/>
  <c r="CV30" i="1"/>
  <c r="CW30" i="1"/>
  <c r="CX30" i="1"/>
  <c r="CY30" i="1"/>
  <c r="CZ30" i="1"/>
  <c r="DA30" i="1"/>
  <c r="DB30" i="1"/>
  <c r="DC30" i="1"/>
  <c r="DD30" i="1"/>
  <c r="DE30" i="1"/>
  <c r="DF30" i="1"/>
  <c r="DR30" i="1"/>
  <c r="DS30" i="1"/>
  <c r="EE30" i="1"/>
  <c r="EF30" i="1"/>
  <c r="EW30" i="1"/>
  <c r="EX30" i="1"/>
  <c r="EY30" i="1"/>
  <c r="EZ30" i="1"/>
  <c r="FA30" i="1"/>
  <c r="FB30" i="1"/>
  <c r="FC30" i="1"/>
  <c r="FD30" i="1"/>
  <c r="FE30" i="1"/>
  <c r="FF30" i="1"/>
  <c r="FG30" i="1"/>
  <c r="FH30" i="1"/>
  <c r="FI30" i="1"/>
  <c r="FJ30" i="1"/>
  <c r="FK30" i="1"/>
  <c r="FL30" i="1"/>
  <c r="FM30" i="1"/>
  <c r="FN30" i="1"/>
  <c r="FO30" i="1"/>
  <c r="GF30" i="1"/>
  <c r="GG30" i="1"/>
  <c r="GH30" i="1"/>
  <c r="GI30" i="1"/>
  <c r="GJ30" i="1"/>
  <c r="GK30" i="1"/>
  <c r="GL30" i="1"/>
  <c r="GM30" i="1"/>
  <c r="GN30" i="1"/>
  <c r="GO30" i="1"/>
  <c r="GP30" i="1"/>
  <c r="GQ30" i="1"/>
  <c r="GR30" i="1"/>
  <c r="GS30" i="1"/>
  <c r="GT30" i="1"/>
  <c r="GU30" i="1"/>
  <c r="GV30" i="1"/>
  <c r="GW30" i="1"/>
  <c r="GX30" i="1"/>
  <c r="C32" i="1"/>
  <c r="D32" i="1"/>
  <c r="R32" i="1"/>
  <c r="T32" i="1"/>
  <c r="AB32" i="1"/>
  <c r="AC32" i="1"/>
  <c r="AD32" i="1"/>
  <c r="CR32" i="1" s="1"/>
  <c r="Q32" i="1" s="1"/>
  <c r="AE32" i="1"/>
  <c r="AF32" i="1"/>
  <c r="CT32" i="1" s="1"/>
  <c r="S32" i="1" s="1"/>
  <c r="AG32" i="1"/>
  <c r="AH32" i="1"/>
  <c r="CV32" i="1" s="1"/>
  <c r="U32" i="1" s="1"/>
  <c r="AI32" i="1"/>
  <c r="AJ32" i="1"/>
  <c r="CQ32" i="1"/>
  <c r="P32" i="1" s="1"/>
  <c r="CS32" i="1"/>
  <c r="CU32" i="1"/>
  <c r="CW32" i="1"/>
  <c r="V32" i="1" s="1"/>
  <c r="CX32" i="1"/>
  <c r="W32" i="1" s="1"/>
  <c r="FR32" i="1"/>
  <c r="GL32" i="1"/>
  <c r="GN32" i="1"/>
  <c r="GP32" i="1"/>
  <c r="GV32" i="1"/>
  <c r="HC32" i="1" s="1"/>
  <c r="GX32" i="1" s="1"/>
  <c r="C33" i="1"/>
  <c r="D33" i="1"/>
  <c r="P33" i="1"/>
  <c r="R33" i="1"/>
  <c r="W33" i="1"/>
  <c r="AC33" i="1"/>
  <c r="AD33" i="1"/>
  <c r="CR33" i="1" s="1"/>
  <c r="Q33" i="1" s="1"/>
  <c r="AE33" i="1"/>
  <c r="AF33" i="1"/>
  <c r="AB33" i="1" s="1"/>
  <c r="AG33" i="1"/>
  <c r="AH33" i="1"/>
  <c r="CV33" i="1" s="1"/>
  <c r="U33" i="1" s="1"/>
  <c r="AI33" i="1"/>
  <c r="AJ33" i="1"/>
  <c r="CX33" i="1" s="1"/>
  <c r="CQ33" i="1"/>
  <c r="CS33" i="1"/>
  <c r="CU33" i="1"/>
  <c r="T33" i="1" s="1"/>
  <c r="CW33" i="1"/>
  <c r="V33" i="1" s="1"/>
  <c r="FR33" i="1"/>
  <c r="GL33" i="1"/>
  <c r="GN33" i="1"/>
  <c r="GP33" i="1"/>
  <c r="GV33" i="1"/>
  <c r="HC33" i="1"/>
  <c r="GX33" i="1" s="1"/>
  <c r="P34" i="1"/>
  <c r="R34" i="1"/>
  <c r="W34" i="1"/>
  <c r="AC34" i="1"/>
  <c r="AD34" i="1"/>
  <c r="CR34" i="1" s="1"/>
  <c r="Q34" i="1" s="1"/>
  <c r="AE34" i="1"/>
  <c r="AF34" i="1"/>
  <c r="AG34" i="1"/>
  <c r="CU34" i="1" s="1"/>
  <c r="T34" i="1" s="1"/>
  <c r="AH34" i="1"/>
  <c r="CV34" i="1" s="1"/>
  <c r="U34" i="1" s="1"/>
  <c r="AI34" i="1"/>
  <c r="AJ34" i="1"/>
  <c r="CX34" i="1" s="1"/>
  <c r="CQ34" i="1"/>
  <c r="CS34" i="1"/>
  <c r="CW34" i="1"/>
  <c r="V34" i="1" s="1"/>
  <c r="FR34" i="1"/>
  <c r="GL34" i="1"/>
  <c r="GN34" i="1"/>
  <c r="GO34" i="1"/>
  <c r="GP34" i="1"/>
  <c r="GV34" i="1"/>
  <c r="HC34" i="1"/>
  <c r="GX34" i="1" s="1"/>
  <c r="HH34" i="1"/>
  <c r="P35" i="1"/>
  <c r="V35" i="1"/>
  <c r="W35" i="1"/>
  <c r="AC35" i="1"/>
  <c r="CQ35" i="1" s="1"/>
  <c r="AE35" i="1"/>
  <c r="AD35" i="1" s="1"/>
  <c r="AF35" i="1"/>
  <c r="AG35" i="1"/>
  <c r="CU35" i="1" s="1"/>
  <c r="T35" i="1" s="1"/>
  <c r="AH35" i="1"/>
  <c r="AI35" i="1"/>
  <c r="CW35" i="1" s="1"/>
  <c r="AJ35" i="1"/>
  <c r="CR35" i="1"/>
  <c r="Q35" i="1" s="1"/>
  <c r="CT35" i="1"/>
  <c r="S35" i="1" s="1"/>
  <c r="CV35" i="1"/>
  <c r="U35" i="1" s="1"/>
  <c r="CX35" i="1"/>
  <c r="FR35" i="1"/>
  <c r="GL35" i="1"/>
  <c r="GN35" i="1"/>
  <c r="GO35" i="1"/>
  <c r="GP35" i="1"/>
  <c r="GV35" i="1"/>
  <c r="GX35" i="1"/>
  <c r="HC35" i="1"/>
  <c r="HH35" i="1"/>
  <c r="V36" i="1"/>
  <c r="X36" i="1"/>
  <c r="AC36" i="1"/>
  <c r="AE36" i="1"/>
  <c r="AD36" i="1" s="1"/>
  <c r="AF36" i="1"/>
  <c r="AG36" i="1"/>
  <c r="CU36" i="1" s="1"/>
  <c r="T36" i="1" s="1"/>
  <c r="AH36" i="1"/>
  <c r="CV36" i="1" s="1"/>
  <c r="U36" i="1" s="1"/>
  <c r="AI36" i="1"/>
  <c r="AJ36" i="1"/>
  <c r="CX36" i="1" s="1"/>
  <c r="W36" i="1" s="1"/>
  <c r="CQ36" i="1"/>
  <c r="P36" i="1" s="1"/>
  <c r="CS36" i="1"/>
  <c r="R36" i="1" s="1"/>
  <c r="CT36" i="1"/>
  <c r="S36" i="1" s="1"/>
  <c r="CW36" i="1"/>
  <c r="CY36" i="1"/>
  <c r="CZ36" i="1"/>
  <c r="Y36" i="1" s="1"/>
  <c r="FR36" i="1"/>
  <c r="GL36" i="1"/>
  <c r="GN36" i="1"/>
  <c r="GO36" i="1"/>
  <c r="GP36" i="1"/>
  <c r="GV36" i="1"/>
  <c r="HC36" i="1"/>
  <c r="GX36" i="1" s="1"/>
  <c r="HH36" i="1"/>
  <c r="T37" i="1"/>
  <c r="U37" i="1"/>
  <c r="AC37" i="1"/>
  <c r="AE37" i="1"/>
  <c r="CS37" i="1" s="1"/>
  <c r="R37" i="1" s="1"/>
  <c r="AF37" i="1"/>
  <c r="AG37" i="1"/>
  <c r="CU37" i="1" s="1"/>
  <c r="AH37" i="1"/>
  <c r="AI37" i="1"/>
  <c r="CW37" i="1" s="1"/>
  <c r="V37" i="1" s="1"/>
  <c r="AJ37" i="1"/>
  <c r="CT37" i="1"/>
  <c r="S37" i="1" s="1"/>
  <c r="CV37" i="1"/>
  <c r="CX37" i="1"/>
  <c r="W37" i="1" s="1"/>
  <c r="CY37" i="1"/>
  <c r="X37" i="1" s="1"/>
  <c r="CZ37" i="1"/>
  <c r="Y37" i="1" s="1"/>
  <c r="GL37" i="1"/>
  <c r="GN37" i="1"/>
  <c r="GO37" i="1"/>
  <c r="GP37" i="1"/>
  <c r="GV37" i="1"/>
  <c r="HC37" i="1"/>
  <c r="GX37" i="1" s="1"/>
  <c r="S38" i="1"/>
  <c r="T38" i="1"/>
  <c r="U38" i="1"/>
  <c r="AC38" i="1"/>
  <c r="CQ38" i="1" s="1"/>
  <c r="P38" i="1" s="1"/>
  <c r="AE38" i="1"/>
  <c r="AD38" i="1" s="1"/>
  <c r="CR38" i="1" s="1"/>
  <c r="Q38" i="1" s="1"/>
  <c r="AF38" i="1"/>
  <c r="CT38" i="1" s="1"/>
  <c r="AG38" i="1"/>
  <c r="AH38" i="1"/>
  <c r="CV38" i="1" s="1"/>
  <c r="AI38" i="1"/>
  <c r="AJ38" i="1"/>
  <c r="CU38" i="1"/>
  <c r="CW38" i="1"/>
  <c r="V38" i="1" s="1"/>
  <c r="CX38" i="1"/>
  <c r="W38" i="1" s="1"/>
  <c r="GL38" i="1"/>
  <c r="GN38" i="1"/>
  <c r="GO38" i="1"/>
  <c r="GP38" i="1"/>
  <c r="GV38" i="1"/>
  <c r="GX38" i="1"/>
  <c r="HC38" i="1"/>
  <c r="HH38" i="1"/>
  <c r="R39" i="1"/>
  <c r="Y39" i="1"/>
  <c r="AC39" i="1"/>
  <c r="AB39" i="1" s="1"/>
  <c r="AD39" i="1"/>
  <c r="CR39" i="1" s="1"/>
  <c r="Q39" i="1" s="1"/>
  <c r="AE39" i="1"/>
  <c r="AF39" i="1"/>
  <c r="CT39" i="1" s="1"/>
  <c r="S39" i="1" s="1"/>
  <c r="AG39" i="1"/>
  <c r="CU39" i="1" s="1"/>
  <c r="T39" i="1" s="1"/>
  <c r="AH39" i="1"/>
  <c r="AI39" i="1"/>
  <c r="CW39" i="1" s="1"/>
  <c r="V39" i="1" s="1"/>
  <c r="AJ39" i="1"/>
  <c r="CX39" i="1" s="1"/>
  <c r="W39" i="1" s="1"/>
  <c r="CS39" i="1"/>
  <c r="CV39" i="1"/>
  <c r="U39" i="1" s="1"/>
  <c r="CY39" i="1"/>
  <c r="X39" i="1" s="1"/>
  <c r="CZ39" i="1"/>
  <c r="GL39" i="1"/>
  <c r="GN39" i="1"/>
  <c r="GO39" i="1"/>
  <c r="GP39" i="1"/>
  <c r="GV39" i="1"/>
  <c r="HC39" i="1"/>
  <c r="GX39" i="1" s="1"/>
  <c r="S40" i="1"/>
  <c r="T40" i="1"/>
  <c r="U40" i="1"/>
  <c r="V40" i="1"/>
  <c r="AC40" i="1"/>
  <c r="AE40" i="1"/>
  <c r="AD40" i="1" s="1"/>
  <c r="AF40" i="1"/>
  <c r="CT40" i="1" s="1"/>
  <c r="AG40" i="1"/>
  <c r="AH40" i="1"/>
  <c r="AI40" i="1"/>
  <c r="AJ40" i="1"/>
  <c r="CQ40" i="1"/>
  <c r="P40" i="1" s="1"/>
  <c r="CP40" i="1" s="1"/>
  <c r="O40" i="1" s="1"/>
  <c r="CR40" i="1"/>
  <c r="Q40" i="1" s="1"/>
  <c r="CS40" i="1"/>
  <c r="R40" i="1" s="1"/>
  <c r="CU40" i="1"/>
  <c r="CV40" i="1"/>
  <c r="CW40" i="1"/>
  <c r="CX40" i="1"/>
  <c r="W40" i="1" s="1"/>
  <c r="FR40" i="1"/>
  <c r="GL40" i="1"/>
  <c r="GN40" i="1"/>
  <c r="GO40" i="1"/>
  <c r="GP40" i="1"/>
  <c r="GV40" i="1"/>
  <c r="HC40" i="1"/>
  <c r="GX40" i="1" s="1"/>
  <c r="P41" i="1"/>
  <c r="T41" i="1"/>
  <c r="W41" i="1"/>
  <c r="AC41" i="1"/>
  <c r="CQ41" i="1" s="1"/>
  <c r="AE41" i="1"/>
  <c r="AF41" i="1"/>
  <c r="AG41" i="1"/>
  <c r="CU41" i="1" s="1"/>
  <c r="AH41" i="1"/>
  <c r="AI41" i="1"/>
  <c r="AJ41" i="1"/>
  <c r="CT41" i="1"/>
  <c r="S41" i="1" s="1"/>
  <c r="CV41" i="1"/>
  <c r="U41" i="1" s="1"/>
  <c r="CW41" i="1"/>
  <c r="V41" i="1" s="1"/>
  <c r="CX41" i="1"/>
  <c r="GL41" i="1"/>
  <c r="GN41" i="1"/>
  <c r="GO41" i="1"/>
  <c r="GP41" i="1"/>
  <c r="GV41" i="1"/>
  <c r="HC41" i="1" s="1"/>
  <c r="GX41" i="1"/>
  <c r="C42" i="1"/>
  <c r="D42" i="1"/>
  <c r="P42" i="1"/>
  <c r="Q42" i="1"/>
  <c r="V42" i="1"/>
  <c r="W42" i="1"/>
  <c r="AC42" i="1"/>
  <c r="AD42" i="1"/>
  <c r="AE42" i="1"/>
  <c r="AF42" i="1"/>
  <c r="AB42" i="1" s="1"/>
  <c r="AG42" i="1"/>
  <c r="AH42" i="1"/>
  <c r="AI42" i="1"/>
  <c r="AJ42" i="1"/>
  <c r="CX42" i="1" s="1"/>
  <c r="CQ42" i="1"/>
  <c r="CR42" i="1"/>
  <c r="CS42" i="1"/>
  <c r="R42" i="1" s="1"/>
  <c r="CT42" i="1"/>
  <c r="S42" i="1" s="1"/>
  <c r="CU42" i="1"/>
  <c r="T42" i="1" s="1"/>
  <c r="CV42" i="1"/>
  <c r="U42" i="1" s="1"/>
  <c r="CW42" i="1"/>
  <c r="FR42" i="1"/>
  <c r="GL42" i="1"/>
  <c r="GN42" i="1"/>
  <c r="GP42" i="1"/>
  <c r="GV42" i="1"/>
  <c r="HC42" i="1" s="1"/>
  <c r="GX42" i="1" s="1"/>
  <c r="C43" i="1"/>
  <c r="D43" i="1"/>
  <c r="P43" i="1"/>
  <c r="R43" i="1"/>
  <c r="S43" i="1"/>
  <c r="W43" i="1"/>
  <c r="AC43" i="1"/>
  <c r="AD43" i="1"/>
  <c r="CR43" i="1" s="1"/>
  <c r="Q43" i="1" s="1"/>
  <c r="AE43" i="1"/>
  <c r="AF43" i="1"/>
  <c r="CT43" i="1" s="1"/>
  <c r="AG43" i="1"/>
  <c r="AH43" i="1"/>
  <c r="CV43" i="1" s="1"/>
  <c r="U43" i="1" s="1"/>
  <c r="AI43" i="1"/>
  <c r="AJ43" i="1"/>
  <c r="CQ43" i="1"/>
  <c r="CS43" i="1"/>
  <c r="CU43" i="1"/>
  <c r="T43" i="1" s="1"/>
  <c r="CW43" i="1"/>
  <c r="V43" i="1" s="1"/>
  <c r="CX43" i="1"/>
  <c r="FR43" i="1"/>
  <c r="GL43" i="1"/>
  <c r="GN43" i="1"/>
  <c r="GP43" i="1"/>
  <c r="GV43" i="1"/>
  <c r="HC43" i="1" s="1"/>
  <c r="GX43" i="1" s="1"/>
  <c r="T44" i="1"/>
  <c r="U44" i="1"/>
  <c r="V44" i="1"/>
  <c r="AC44" i="1"/>
  <c r="AD44" i="1"/>
  <c r="CR44" i="1" s="1"/>
  <c r="Q44" i="1" s="1"/>
  <c r="AE44" i="1"/>
  <c r="AF44" i="1"/>
  <c r="CT44" i="1" s="1"/>
  <c r="S44" i="1" s="1"/>
  <c r="AG44" i="1"/>
  <c r="CU44" i="1" s="1"/>
  <c r="AH44" i="1"/>
  <c r="CV44" i="1" s="1"/>
  <c r="AI44" i="1"/>
  <c r="AJ44" i="1"/>
  <c r="CQ44" i="1"/>
  <c r="P44" i="1" s="1"/>
  <c r="CS44" i="1"/>
  <c r="R44" i="1" s="1"/>
  <c r="CW44" i="1"/>
  <c r="CX44" i="1"/>
  <c r="W44" i="1" s="1"/>
  <c r="FR44" i="1"/>
  <c r="GL44" i="1"/>
  <c r="GN44" i="1"/>
  <c r="GP44" i="1"/>
  <c r="GV44" i="1"/>
  <c r="HC44" i="1" s="1"/>
  <c r="GX44" i="1" s="1"/>
  <c r="W45" i="1"/>
  <c r="AC45" i="1"/>
  <c r="CQ45" i="1" s="1"/>
  <c r="P45" i="1" s="1"/>
  <c r="AE45" i="1"/>
  <c r="AD45" i="1" s="1"/>
  <c r="CR45" i="1" s="1"/>
  <c r="Q45" i="1" s="1"/>
  <c r="AF45" i="1"/>
  <c r="AG45" i="1"/>
  <c r="CU45" i="1" s="1"/>
  <c r="T45" i="1" s="1"/>
  <c r="AH45" i="1"/>
  <c r="AI45" i="1"/>
  <c r="CW45" i="1" s="1"/>
  <c r="V45" i="1" s="1"/>
  <c r="AJ45" i="1"/>
  <c r="CS45" i="1"/>
  <c r="R45" i="1" s="1"/>
  <c r="CT45" i="1"/>
  <c r="S45" i="1" s="1"/>
  <c r="CV45" i="1"/>
  <c r="U45" i="1" s="1"/>
  <c r="CX45" i="1"/>
  <c r="FR45" i="1"/>
  <c r="GL45" i="1"/>
  <c r="GN45" i="1"/>
  <c r="GP45" i="1"/>
  <c r="GV45" i="1"/>
  <c r="GX45" i="1"/>
  <c r="HC45" i="1"/>
  <c r="HG45" i="1"/>
  <c r="R46" i="1"/>
  <c r="S46" i="1"/>
  <c r="AC46" i="1"/>
  <c r="HG46" i="1" s="1"/>
  <c r="AD46" i="1"/>
  <c r="CR46" i="1" s="1"/>
  <c r="Q46" i="1" s="1"/>
  <c r="AE46" i="1"/>
  <c r="AF46" i="1"/>
  <c r="CT46" i="1" s="1"/>
  <c r="AG46" i="1"/>
  <c r="AH46" i="1"/>
  <c r="AI46" i="1"/>
  <c r="CW46" i="1" s="1"/>
  <c r="V46" i="1" s="1"/>
  <c r="AJ46" i="1"/>
  <c r="CQ46" i="1"/>
  <c r="P46" i="1" s="1"/>
  <c r="CP46" i="1" s="1"/>
  <c r="O46" i="1" s="1"/>
  <c r="CS46" i="1"/>
  <c r="CU46" i="1"/>
  <c r="T46" i="1" s="1"/>
  <c r="CV46" i="1"/>
  <c r="U46" i="1" s="1"/>
  <c r="CX46" i="1"/>
  <c r="W46" i="1" s="1"/>
  <c r="FR46" i="1"/>
  <c r="GL46" i="1"/>
  <c r="GN46" i="1"/>
  <c r="GP46" i="1"/>
  <c r="GV46" i="1"/>
  <c r="HC46" i="1" s="1"/>
  <c r="GX46" i="1" s="1"/>
  <c r="S47" i="1"/>
  <c r="W47" i="1"/>
  <c r="AC47" i="1"/>
  <c r="CQ47" i="1" s="1"/>
  <c r="P47" i="1" s="1"/>
  <c r="AE47" i="1"/>
  <c r="CS47" i="1" s="1"/>
  <c r="R47" i="1" s="1"/>
  <c r="AF47" i="1"/>
  <c r="AG47" i="1"/>
  <c r="AH47" i="1"/>
  <c r="AI47" i="1"/>
  <c r="AJ47" i="1"/>
  <c r="CT47" i="1"/>
  <c r="CU47" i="1"/>
  <c r="T47" i="1" s="1"/>
  <c r="CV47" i="1"/>
  <c r="U47" i="1" s="1"/>
  <c r="CW47" i="1"/>
  <c r="V47" i="1" s="1"/>
  <c r="CX47" i="1"/>
  <c r="FR47" i="1"/>
  <c r="GL47" i="1"/>
  <c r="GN47" i="1"/>
  <c r="GP47" i="1"/>
  <c r="GV47" i="1"/>
  <c r="GX47" i="1"/>
  <c r="HC47" i="1"/>
  <c r="C48" i="1"/>
  <c r="D48" i="1"/>
  <c r="P48" i="1"/>
  <c r="T48" i="1"/>
  <c r="U48" i="1"/>
  <c r="V48" i="1"/>
  <c r="W48" i="1"/>
  <c r="AC48" i="1"/>
  <c r="AE48" i="1"/>
  <c r="AD48" i="1" s="1"/>
  <c r="AF48" i="1"/>
  <c r="AG48" i="1"/>
  <c r="AH48" i="1"/>
  <c r="CV48" i="1" s="1"/>
  <c r="AI48" i="1"/>
  <c r="AJ48" i="1"/>
  <c r="CX48" i="1" s="1"/>
  <c r="CQ48" i="1"/>
  <c r="CS48" i="1"/>
  <c r="R48" i="1" s="1"/>
  <c r="CT48" i="1"/>
  <c r="S48" i="1" s="1"/>
  <c r="CU48" i="1"/>
  <c r="CW48" i="1"/>
  <c r="FR48" i="1"/>
  <c r="GL48" i="1"/>
  <c r="GN48" i="1"/>
  <c r="GP48" i="1"/>
  <c r="GV48" i="1"/>
  <c r="HC48" i="1" s="1"/>
  <c r="GX48" i="1" s="1"/>
  <c r="C49" i="1"/>
  <c r="D49" i="1"/>
  <c r="R49" i="1"/>
  <c r="T49" i="1"/>
  <c r="V49" i="1"/>
  <c r="AC49" i="1"/>
  <c r="AD49" i="1"/>
  <c r="AE49" i="1"/>
  <c r="AF49" i="1"/>
  <c r="CT49" i="1" s="1"/>
  <c r="S49" i="1" s="1"/>
  <c r="AG49" i="1"/>
  <c r="AH49" i="1"/>
  <c r="CV49" i="1" s="1"/>
  <c r="U49" i="1" s="1"/>
  <c r="AI49" i="1"/>
  <c r="AJ49" i="1"/>
  <c r="CQ49" i="1"/>
  <c r="P49" i="1" s="1"/>
  <c r="CR49" i="1"/>
  <c r="Q49" i="1" s="1"/>
  <c r="CS49" i="1"/>
  <c r="CU49" i="1"/>
  <c r="CW49" i="1"/>
  <c r="CX49" i="1"/>
  <c r="W49" i="1" s="1"/>
  <c r="FR49" i="1"/>
  <c r="GL49" i="1"/>
  <c r="GN49" i="1"/>
  <c r="GP49" i="1"/>
  <c r="GV49" i="1"/>
  <c r="HC49" i="1"/>
  <c r="GX49" i="1" s="1"/>
  <c r="T50" i="1"/>
  <c r="U50" i="1"/>
  <c r="AC50" i="1"/>
  <c r="HH50" i="1" s="1"/>
  <c r="AE50" i="1"/>
  <c r="AD50" i="1" s="1"/>
  <c r="AF50" i="1"/>
  <c r="CT50" i="1" s="1"/>
  <c r="S50" i="1" s="1"/>
  <c r="AG50" i="1"/>
  <c r="AH50" i="1"/>
  <c r="CV50" i="1" s="1"/>
  <c r="AI50" i="1"/>
  <c r="AJ50" i="1"/>
  <c r="CX50" i="1" s="1"/>
  <c r="W50" i="1" s="1"/>
  <c r="CQ50" i="1"/>
  <c r="P50" i="1" s="1"/>
  <c r="CR50" i="1"/>
  <c r="Q50" i="1" s="1"/>
  <c r="CS50" i="1"/>
  <c r="R50" i="1" s="1"/>
  <c r="CU50" i="1"/>
  <c r="CW50" i="1"/>
  <c r="V50" i="1" s="1"/>
  <c r="FR50" i="1"/>
  <c r="GL50" i="1"/>
  <c r="GN50" i="1"/>
  <c r="GO50" i="1"/>
  <c r="GP50" i="1"/>
  <c r="GV50" i="1"/>
  <c r="HC50" i="1" s="1"/>
  <c r="GX50" i="1" s="1"/>
  <c r="S51" i="1"/>
  <c r="AC51" i="1"/>
  <c r="HH51" i="1" s="1"/>
  <c r="AE51" i="1"/>
  <c r="AF51" i="1"/>
  <c r="AG51" i="1"/>
  <c r="CU51" i="1" s="1"/>
  <c r="T51" i="1" s="1"/>
  <c r="AH51" i="1"/>
  <c r="AI51" i="1"/>
  <c r="AJ51" i="1"/>
  <c r="CX51" i="1" s="1"/>
  <c r="W51" i="1" s="1"/>
  <c r="CQ51" i="1"/>
  <c r="P51" i="1" s="1"/>
  <c r="FR51" i="1" s="1"/>
  <c r="CT51" i="1"/>
  <c r="CV51" i="1"/>
  <c r="U51" i="1" s="1"/>
  <c r="CW51" i="1"/>
  <c r="V51" i="1" s="1"/>
  <c r="GL51" i="1"/>
  <c r="GN51" i="1"/>
  <c r="GO51" i="1"/>
  <c r="GP51" i="1"/>
  <c r="GV51" i="1"/>
  <c r="HC51" i="1" s="1"/>
  <c r="GX51" i="1" s="1"/>
  <c r="C52" i="1"/>
  <c r="D52" i="1"/>
  <c r="P52" i="1"/>
  <c r="Q52" i="1"/>
  <c r="R52" i="1"/>
  <c r="V52" i="1"/>
  <c r="AC52" i="1"/>
  <c r="AD52" i="1"/>
  <c r="CR52" i="1" s="1"/>
  <c r="AE52" i="1"/>
  <c r="AF52" i="1"/>
  <c r="AG52" i="1"/>
  <c r="AH52" i="1"/>
  <c r="CV52" i="1" s="1"/>
  <c r="U52" i="1" s="1"/>
  <c r="AI52" i="1"/>
  <c r="AJ52" i="1"/>
  <c r="CX52" i="1" s="1"/>
  <c r="W52" i="1" s="1"/>
  <c r="CQ52" i="1"/>
  <c r="CS52" i="1"/>
  <c r="CU52" i="1"/>
  <c r="T52" i="1" s="1"/>
  <c r="CW52" i="1"/>
  <c r="FR52" i="1"/>
  <c r="GL52" i="1"/>
  <c r="GN52" i="1"/>
  <c r="GP52" i="1"/>
  <c r="GV52" i="1"/>
  <c r="HC52" i="1"/>
  <c r="GX52" i="1" s="1"/>
  <c r="C53" i="1"/>
  <c r="D53" i="1"/>
  <c r="P53" i="1"/>
  <c r="U53" i="1"/>
  <c r="V53" i="1"/>
  <c r="W53" i="1"/>
  <c r="AC53" i="1"/>
  <c r="AD53" i="1"/>
  <c r="AB53" i="1" s="1"/>
  <c r="AE53" i="1"/>
  <c r="AF53" i="1"/>
  <c r="AG53" i="1"/>
  <c r="AH53" i="1"/>
  <c r="CV53" i="1" s="1"/>
  <c r="AI53" i="1"/>
  <c r="AJ53" i="1"/>
  <c r="CX53" i="1" s="1"/>
  <c r="CQ53" i="1"/>
  <c r="CR53" i="1"/>
  <c r="Q53" i="1" s="1"/>
  <c r="CS53" i="1"/>
  <c r="R53" i="1" s="1"/>
  <c r="CT53" i="1"/>
  <c r="S53" i="1" s="1"/>
  <c r="CU53" i="1"/>
  <c r="T53" i="1" s="1"/>
  <c r="CW53" i="1"/>
  <c r="FR53" i="1"/>
  <c r="GL53" i="1"/>
  <c r="GN53" i="1"/>
  <c r="GP53" i="1"/>
  <c r="GV53" i="1"/>
  <c r="GX53" i="1"/>
  <c r="HC53" i="1"/>
  <c r="P54" i="1"/>
  <c r="V54" i="1"/>
  <c r="AC54" i="1"/>
  <c r="AE54" i="1"/>
  <c r="AD54" i="1" s="1"/>
  <c r="AF54" i="1"/>
  <c r="AG54" i="1"/>
  <c r="CU54" i="1" s="1"/>
  <c r="T54" i="1" s="1"/>
  <c r="AH54" i="1"/>
  <c r="CV54" i="1" s="1"/>
  <c r="U54" i="1" s="1"/>
  <c r="AI54" i="1"/>
  <c r="AJ54" i="1"/>
  <c r="CX54" i="1" s="1"/>
  <c r="W54" i="1" s="1"/>
  <c r="CQ54" i="1"/>
  <c r="CT54" i="1"/>
  <c r="S54" i="1" s="1"/>
  <c r="CW54" i="1"/>
  <c r="GL54" i="1"/>
  <c r="GN54" i="1"/>
  <c r="GO54" i="1"/>
  <c r="GP54" i="1"/>
  <c r="GV54" i="1"/>
  <c r="GX54" i="1"/>
  <c r="HC54" i="1"/>
  <c r="P55" i="1"/>
  <c r="T55" i="1"/>
  <c r="U55" i="1"/>
  <c r="V55" i="1"/>
  <c r="AC55" i="1"/>
  <c r="AE55" i="1"/>
  <c r="AD55" i="1" s="1"/>
  <c r="AF55" i="1"/>
  <c r="AG55" i="1"/>
  <c r="CU55" i="1" s="1"/>
  <c r="AH55" i="1"/>
  <c r="CV55" i="1" s="1"/>
  <c r="AI55" i="1"/>
  <c r="AJ55" i="1"/>
  <c r="CX55" i="1" s="1"/>
  <c r="W55" i="1" s="1"/>
  <c r="CQ55" i="1"/>
  <c r="CT55" i="1"/>
  <c r="S55" i="1" s="1"/>
  <c r="CW55" i="1"/>
  <c r="GL55" i="1"/>
  <c r="GN55" i="1"/>
  <c r="GO55" i="1"/>
  <c r="GP55" i="1"/>
  <c r="GV55" i="1"/>
  <c r="GX55" i="1"/>
  <c r="HC55" i="1"/>
  <c r="C56" i="1"/>
  <c r="D56" i="1"/>
  <c r="R56" i="1"/>
  <c r="S56" i="1"/>
  <c r="T56" i="1"/>
  <c r="V56" i="1"/>
  <c r="AC56" i="1"/>
  <c r="AE56" i="1"/>
  <c r="AD56" i="1" s="1"/>
  <c r="CR56" i="1" s="1"/>
  <c r="Q56" i="1" s="1"/>
  <c r="AF56" i="1"/>
  <c r="CT56" i="1" s="1"/>
  <c r="AG56" i="1"/>
  <c r="AH56" i="1"/>
  <c r="CV56" i="1" s="1"/>
  <c r="U56" i="1" s="1"/>
  <c r="AI56" i="1"/>
  <c r="AJ56" i="1"/>
  <c r="CQ56" i="1"/>
  <c r="P56" i="1" s="1"/>
  <c r="CS56" i="1"/>
  <c r="CU56" i="1"/>
  <c r="CW56" i="1"/>
  <c r="CX56" i="1"/>
  <c r="W56" i="1" s="1"/>
  <c r="FR56" i="1"/>
  <c r="GL56" i="1"/>
  <c r="GN56" i="1"/>
  <c r="GP56" i="1"/>
  <c r="GV56" i="1"/>
  <c r="HC56" i="1"/>
  <c r="GX56" i="1" s="1"/>
  <c r="C57" i="1"/>
  <c r="D57" i="1"/>
  <c r="R57" i="1"/>
  <c r="Y57" i="1"/>
  <c r="AB57" i="1"/>
  <c r="AC57" i="1"/>
  <c r="AD57" i="1"/>
  <c r="CR57" i="1" s="1"/>
  <c r="Q57" i="1" s="1"/>
  <c r="AE57" i="1"/>
  <c r="AF57" i="1"/>
  <c r="CT57" i="1" s="1"/>
  <c r="S57" i="1" s="1"/>
  <c r="CZ57" i="1" s="1"/>
  <c r="AG57" i="1"/>
  <c r="AH57" i="1"/>
  <c r="CV57" i="1" s="1"/>
  <c r="U57" i="1" s="1"/>
  <c r="AI57" i="1"/>
  <c r="CW57" i="1" s="1"/>
  <c r="V57" i="1" s="1"/>
  <c r="AJ57" i="1"/>
  <c r="CX57" i="1" s="1"/>
  <c r="W57" i="1" s="1"/>
  <c r="CQ57" i="1"/>
  <c r="P57" i="1" s="1"/>
  <c r="CP57" i="1" s="1"/>
  <c r="O57" i="1" s="1"/>
  <c r="CS57" i="1"/>
  <c r="CU57" i="1"/>
  <c r="T57" i="1" s="1"/>
  <c r="CY57" i="1"/>
  <c r="X57" i="1" s="1"/>
  <c r="FR57" i="1"/>
  <c r="GL57" i="1"/>
  <c r="GN57" i="1"/>
  <c r="GP57" i="1"/>
  <c r="GV57" i="1"/>
  <c r="HC57" i="1" s="1"/>
  <c r="GX57" i="1" s="1"/>
  <c r="R58" i="1"/>
  <c r="T58" i="1"/>
  <c r="AC58" i="1"/>
  <c r="AD58" i="1"/>
  <c r="AE58" i="1"/>
  <c r="AF58" i="1"/>
  <c r="CT58" i="1" s="1"/>
  <c r="S58" i="1" s="1"/>
  <c r="AG58" i="1"/>
  <c r="AH58" i="1"/>
  <c r="AI58" i="1"/>
  <c r="CW58" i="1" s="1"/>
  <c r="V58" i="1" s="1"/>
  <c r="AJ58" i="1"/>
  <c r="CX58" i="1" s="1"/>
  <c r="W58" i="1" s="1"/>
  <c r="CQ58" i="1"/>
  <c r="P58" i="1" s="1"/>
  <c r="CS58" i="1"/>
  <c r="CU58" i="1"/>
  <c r="CV58" i="1"/>
  <c r="U58" i="1" s="1"/>
  <c r="CY58" i="1"/>
  <c r="X58" i="1" s="1"/>
  <c r="GL58" i="1"/>
  <c r="GN58" i="1"/>
  <c r="GO58" i="1"/>
  <c r="GP58" i="1"/>
  <c r="GV58" i="1"/>
  <c r="HC58" i="1" s="1"/>
  <c r="GX58" i="1" s="1"/>
  <c r="S59" i="1"/>
  <c r="T59" i="1"/>
  <c r="AC59" i="1"/>
  <c r="AD59" i="1"/>
  <c r="CR59" i="1" s="1"/>
  <c r="Q59" i="1" s="1"/>
  <c r="AE59" i="1"/>
  <c r="AF59" i="1"/>
  <c r="CT59" i="1" s="1"/>
  <c r="AG59" i="1"/>
  <c r="AH59" i="1"/>
  <c r="AI59" i="1"/>
  <c r="CW59" i="1" s="1"/>
  <c r="V59" i="1" s="1"/>
  <c r="AJ59" i="1"/>
  <c r="CQ59" i="1"/>
  <c r="P59" i="1" s="1"/>
  <c r="CS59" i="1"/>
  <c r="R59" i="1" s="1"/>
  <c r="CU59" i="1"/>
  <c r="CV59" i="1"/>
  <c r="U59" i="1" s="1"/>
  <c r="CX59" i="1"/>
  <c r="W59" i="1" s="1"/>
  <c r="GL59" i="1"/>
  <c r="GN59" i="1"/>
  <c r="GO59" i="1"/>
  <c r="GP59" i="1"/>
  <c r="GV59" i="1"/>
  <c r="HC59" i="1" s="1"/>
  <c r="GX59" i="1" s="1"/>
  <c r="C60" i="1"/>
  <c r="D60" i="1"/>
  <c r="P60" i="1"/>
  <c r="Q60" i="1"/>
  <c r="AB60" i="1"/>
  <c r="AC60" i="1"/>
  <c r="AD60" i="1"/>
  <c r="CR60" i="1" s="1"/>
  <c r="AE60" i="1"/>
  <c r="AF60" i="1"/>
  <c r="AG60" i="1"/>
  <c r="CU60" i="1" s="1"/>
  <c r="T60" i="1" s="1"/>
  <c r="AH60" i="1"/>
  <c r="CV60" i="1" s="1"/>
  <c r="U60" i="1" s="1"/>
  <c r="AI60" i="1"/>
  <c r="CW60" i="1" s="1"/>
  <c r="V60" i="1" s="1"/>
  <c r="AJ60" i="1"/>
  <c r="CX60" i="1" s="1"/>
  <c r="W60" i="1" s="1"/>
  <c r="CQ60" i="1"/>
  <c r="CS60" i="1"/>
  <c r="R60" i="1" s="1"/>
  <c r="CT60" i="1"/>
  <c r="S60" i="1" s="1"/>
  <c r="CY60" i="1"/>
  <c r="X60" i="1" s="1"/>
  <c r="FR60" i="1"/>
  <c r="GL60" i="1"/>
  <c r="GN60" i="1"/>
  <c r="GP60" i="1"/>
  <c r="GV60" i="1"/>
  <c r="HC60" i="1"/>
  <c r="GX60" i="1" s="1"/>
  <c r="C61" i="1"/>
  <c r="D61" i="1"/>
  <c r="V61" i="1"/>
  <c r="W61" i="1"/>
  <c r="AC61" i="1"/>
  <c r="AE61" i="1"/>
  <c r="AD61" i="1" s="1"/>
  <c r="AF61" i="1"/>
  <c r="CT61" i="1" s="1"/>
  <c r="S61" i="1" s="1"/>
  <c r="AG61" i="1"/>
  <c r="AH61" i="1"/>
  <c r="CV61" i="1" s="1"/>
  <c r="U61" i="1" s="1"/>
  <c r="AI61" i="1"/>
  <c r="AJ61" i="1"/>
  <c r="CX61" i="1" s="1"/>
  <c r="CQ61" i="1"/>
  <c r="P61" i="1" s="1"/>
  <c r="CS61" i="1"/>
  <c r="R61" i="1" s="1"/>
  <c r="CU61" i="1"/>
  <c r="T61" i="1" s="1"/>
  <c r="CW61" i="1"/>
  <c r="FR61" i="1"/>
  <c r="GL61" i="1"/>
  <c r="GN61" i="1"/>
  <c r="GP61" i="1"/>
  <c r="GV61" i="1"/>
  <c r="HC61" i="1" s="1"/>
  <c r="GX61" i="1" s="1"/>
  <c r="I62" i="1"/>
  <c r="U62" i="1"/>
  <c r="AC62" i="1"/>
  <c r="AE62" i="1"/>
  <c r="AF62" i="1"/>
  <c r="CT62" i="1" s="1"/>
  <c r="S62" i="1" s="1"/>
  <c r="AG62" i="1"/>
  <c r="CU62" i="1" s="1"/>
  <c r="T62" i="1" s="1"/>
  <c r="AH62" i="1"/>
  <c r="AI62" i="1"/>
  <c r="CW62" i="1" s="1"/>
  <c r="V62" i="1" s="1"/>
  <c r="AJ62" i="1"/>
  <c r="CQ62" i="1"/>
  <c r="P62" i="1" s="1"/>
  <c r="CV62" i="1"/>
  <c r="CX62" i="1"/>
  <c r="W62" i="1" s="1"/>
  <c r="FR62" i="1"/>
  <c r="GL62" i="1"/>
  <c r="GN62" i="1"/>
  <c r="GP62" i="1"/>
  <c r="GV62" i="1"/>
  <c r="GX62" i="1"/>
  <c r="HC62" i="1"/>
  <c r="I63" i="1"/>
  <c r="T63" i="1"/>
  <c r="AC63" i="1"/>
  <c r="AE63" i="1"/>
  <c r="AD63" i="1" s="1"/>
  <c r="CR63" i="1" s="1"/>
  <c r="Q63" i="1" s="1"/>
  <c r="AF63" i="1"/>
  <c r="CT63" i="1" s="1"/>
  <c r="S63" i="1" s="1"/>
  <c r="AG63" i="1"/>
  <c r="AH63" i="1"/>
  <c r="CV63" i="1" s="1"/>
  <c r="U63" i="1" s="1"/>
  <c r="AI63" i="1"/>
  <c r="AJ63" i="1"/>
  <c r="CX63" i="1" s="1"/>
  <c r="W63" i="1" s="1"/>
  <c r="CU63" i="1"/>
  <c r="CW63" i="1"/>
  <c r="V63" i="1" s="1"/>
  <c r="FR63" i="1"/>
  <c r="GL63" i="1"/>
  <c r="GN63" i="1"/>
  <c r="GP63" i="1"/>
  <c r="GV63" i="1"/>
  <c r="GX63" i="1"/>
  <c r="HC63" i="1"/>
  <c r="P64" i="1"/>
  <c r="CP64" i="1" s="1"/>
  <c r="O64" i="1" s="1"/>
  <c r="R64" i="1"/>
  <c r="CZ64" i="1" s="1"/>
  <c r="Y64" i="1" s="1"/>
  <c r="T64" i="1"/>
  <c r="AB64" i="1"/>
  <c r="AC64" i="1"/>
  <c r="HG64" i="1" s="1"/>
  <c r="AD64" i="1"/>
  <c r="CR64" i="1" s="1"/>
  <c r="Q64" i="1" s="1"/>
  <c r="AE64" i="1"/>
  <c r="AF64" i="1"/>
  <c r="CT64" i="1" s="1"/>
  <c r="S64" i="1" s="1"/>
  <c r="AG64" i="1"/>
  <c r="AH64" i="1"/>
  <c r="CV64" i="1" s="1"/>
  <c r="U64" i="1" s="1"/>
  <c r="AI64" i="1"/>
  <c r="AJ64" i="1"/>
  <c r="CQ64" i="1"/>
  <c r="CS64" i="1"/>
  <c r="CU64" i="1"/>
  <c r="CW64" i="1"/>
  <c r="V64" i="1" s="1"/>
  <c r="CX64" i="1"/>
  <c r="W64" i="1" s="1"/>
  <c r="CY64" i="1"/>
  <c r="X64" i="1" s="1"/>
  <c r="FR64" i="1"/>
  <c r="GL64" i="1"/>
  <c r="GN64" i="1"/>
  <c r="GP64" i="1"/>
  <c r="GV64" i="1"/>
  <c r="GX64" i="1"/>
  <c r="HC64" i="1"/>
  <c r="U65" i="1"/>
  <c r="W65" i="1"/>
  <c r="AC65" i="1"/>
  <c r="AD65" i="1"/>
  <c r="AE65" i="1"/>
  <c r="CS65" i="1" s="1"/>
  <c r="R65" i="1" s="1"/>
  <c r="AF65" i="1"/>
  <c r="AG65" i="1"/>
  <c r="CU65" i="1" s="1"/>
  <c r="T65" i="1" s="1"/>
  <c r="AH65" i="1"/>
  <c r="AI65" i="1"/>
  <c r="AJ65" i="1"/>
  <c r="CQ65" i="1"/>
  <c r="P65" i="1" s="1"/>
  <c r="CR65" i="1"/>
  <c r="Q65" i="1" s="1"/>
  <c r="CT65" i="1"/>
  <c r="S65" i="1" s="1"/>
  <c r="CV65" i="1"/>
  <c r="CW65" i="1"/>
  <c r="V65" i="1" s="1"/>
  <c r="CX65" i="1"/>
  <c r="FR65" i="1"/>
  <c r="GL65" i="1"/>
  <c r="GN65" i="1"/>
  <c r="GP65" i="1"/>
  <c r="GV65" i="1"/>
  <c r="HC65" i="1" s="1"/>
  <c r="GX65" i="1"/>
  <c r="HG65" i="1"/>
  <c r="C66" i="1"/>
  <c r="D66" i="1"/>
  <c r="U66" i="1"/>
  <c r="V66" i="1"/>
  <c r="W66" i="1"/>
  <c r="AC66" i="1"/>
  <c r="AE66" i="1"/>
  <c r="AD66" i="1" s="1"/>
  <c r="AF66" i="1"/>
  <c r="AG66" i="1"/>
  <c r="CU66" i="1" s="1"/>
  <c r="T66" i="1" s="1"/>
  <c r="AH66" i="1"/>
  <c r="AI66" i="1"/>
  <c r="AJ66" i="1"/>
  <c r="CX66" i="1" s="1"/>
  <c r="CQ66" i="1"/>
  <c r="P66" i="1" s="1"/>
  <c r="CS66" i="1"/>
  <c r="R66" i="1" s="1"/>
  <c r="CT66" i="1"/>
  <c r="S66" i="1" s="1"/>
  <c r="CV66" i="1"/>
  <c r="CW66" i="1"/>
  <c r="FR66" i="1"/>
  <c r="GL66" i="1"/>
  <c r="GN66" i="1"/>
  <c r="GP66" i="1"/>
  <c r="GV66" i="1"/>
  <c r="HC66" i="1"/>
  <c r="GX66" i="1" s="1"/>
  <c r="C67" i="1"/>
  <c r="D67" i="1"/>
  <c r="V67" i="1"/>
  <c r="W67" i="1"/>
  <c r="AC67" i="1"/>
  <c r="CQ67" i="1" s="1"/>
  <c r="P67" i="1" s="1"/>
  <c r="AE67" i="1"/>
  <c r="AD67" i="1" s="1"/>
  <c r="AF67" i="1"/>
  <c r="AG67" i="1"/>
  <c r="CU67" i="1" s="1"/>
  <c r="T67" i="1" s="1"/>
  <c r="AH67" i="1"/>
  <c r="CV67" i="1" s="1"/>
  <c r="U67" i="1" s="1"/>
  <c r="AI67" i="1"/>
  <c r="AJ67" i="1"/>
  <c r="CR67" i="1"/>
  <c r="Q67" i="1" s="1"/>
  <c r="CT67" i="1"/>
  <c r="S67" i="1" s="1"/>
  <c r="CW67" i="1"/>
  <c r="CX67" i="1"/>
  <c r="FR67" i="1"/>
  <c r="GL67" i="1"/>
  <c r="GN67" i="1"/>
  <c r="GP67" i="1"/>
  <c r="GV67" i="1"/>
  <c r="HC67" i="1"/>
  <c r="GX67" i="1" s="1"/>
  <c r="P68" i="1"/>
  <c r="R68" i="1"/>
  <c r="W68" i="1"/>
  <c r="AC68" i="1"/>
  <c r="AD68" i="1"/>
  <c r="CR68" i="1" s="1"/>
  <c r="Q68" i="1" s="1"/>
  <c r="AE68" i="1"/>
  <c r="AF68" i="1"/>
  <c r="CT68" i="1" s="1"/>
  <c r="S68" i="1" s="1"/>
  <c r="AG68" i="1"/>
  <c r="AH68" i="1"/>
  <c r="CV68" i="1" s="1"/>
  <c r="U68" i="1" s="1"/>
  <c r="AI68" i="1"/>
  <c r="AJ68" i="1"/>
  <c r="CQ68" i="1"/>
  <c r="CS68" i="1"/>
  <c r="CU68" i="1"/>
  <c r="T68" i="1" s="1"/>
  <c r="CW68" i="1"/>
  <c r="V68" i="1" s="1"/>
  <c r="CX68" i="1"/>
  <c r="GL68" i="1"/>
  <c r="GN68" i="1"/>
  <c r="GO68" i="1"/>
  <c r="GP68" i="1"/>
  <c r="GV68" i="1"/>
  <c r="HC68" i="1" s="1"/>
  <c r="GX68" i="1" s="1"/>
  <c r="U69" i="1"/>
  <c r="V69" i="1"/>
  <c r="AC69" i="1"/>
  <c r="AE69" i="1"/>
  <c r="CS69" i="1" s="1"/>
  <c r="R69" i="1" s="1"/>
  <c r="AF69" i="1"/>
  <c r="AG69" i="1"/>
  <c r="CU69" i="1" s="1"/>
  <c r="T69" i="1" s="1"/>
  <c r="AH69" i="1"/>
  <c r="CV69" i="1" s="1"/>
  <c r="AI69" i="1"/>
  <c r="AJ69" i="1"/>
  <c r="CQ69" i="1"/>
  <c r="P69" i="1" s="1"/>
  <c r="CT69" i="1"/>
  <c r="S69" i="1" s="1"/>
  <c r="CW69" i="1"/>
  <c r="CX69" i="1"/>
  <c r="W69" i="1" s="1"/>
  <c r="CY69" i="1"/>
  <c r="X69" i="1" s="1"/>
  <c r="CZ69" i="1"/>
  <c r="Y69" i="1" s="1"/>
  <c r="GL69" i="1"/>
  <c r="GN69" i="1"/>
  <c r="GO69" i="1"/>
  <c r="GP69" i="1"/>
  <c r="GV69" i="1"/>
  <c r="HC69" i="1"/>
  <c r="GX69" i="1" s="1"/>
  <c r="C70" i="1"/>
  <c r="D70" i="1"/>
  <c r="V70" i="1"/>
  <c r="AC70" i="1"/>
  <c r="AD70" i="1"/>
  <c r="AB70" i="1" s="1"/>
  <c r="AE70" i="1"/>
  <c r="AF70" i="1"/>
  <c r="CT70" i="1" s="1"/>
  <c r="S70" i="1" s="1"/>
  <c r="AG70" i="1"/>
  <c r="AH70" i="1"/>
  <c r="CV70" i="1" s="1"/>
  <c r="U70" i="1" s="1"/>
  <c r="AI70" i="1"/>
  <c r="AJ70" i="1"/>
  <c r="CQ70" i="1"/>
  <c r="P70" i="1" s="1"/>
  <c r="CR70" i="1"/>
  <c r="Q70" i="1" s="1"/>
  <c r="CS70" i="1"/>
  <c r="R70" i="1" s="1"/>
  <c r="CU70" i="1"/>
  <c r="T70" i="1" s="1"/>
  <c r="CW70" i="1"/>
  <c r="CX70" i="1"/>
  <c r="W70" i="1" s="1"/>
  <c r="FR70" i="1"/>
  <c r="GL70" i="1"/>
  <c r="GN70" i="1"/>
  <c r="GP70" i="1"/>
  <c r="GV70" i="1"/>
  <c r="HC70" i="1"/>
  <c r="GX70" i="1" s="1"/>
  <c r="C71" i="1"/>
  <c r="D71" i="1"/>
  <c r="V71" i="1"/>
  <c r="W71" i="1"/>
  <c r="AC71" i="1"/>
  <c r="AD71" i="1"/>
  <c r="AE71" i="1"/>
  <c r="AF71" i="1"/>
  <c r="CT71" i="1" s="1"/>
  <c r="S71" i="1" s="1"/>
  <c r="AG71" i="1"/>
  <c r="AH71" i="1"/>
  <c r="CV71" i="1" s="1"/>
  <c r="U71" i="1" s="1"/>
  <c r="AI71" i="1"/>
  <c r="AJ71" i="1"/>
  <c r="CQ71" i="1"/>
  <c r="P71" i="1" s="1"/>
  <c r="CS71" i="1"/>
  <c r="R71" i="1" s="1"/>
  <c r="CU71" i="1"/>
  <c r="T71" i="1" s="1"/>
  <c r="CW71" i="1"/>
  <c r="CX71" i="1"/>
  <c r="FR71" i="1"/>
  <c r="GL71" i="1"/>
  <c r="GN71" i="1"/>
  <c r="GP71" i="1"/>
  <c r="GV71" i="1"/>
  <c r="HC71" i="1" s="1"/>
  <c r="GX71" i="1" s="1"/>
  <c r="R72" i="1"/>
  <c r="S72" i="1"/>
  <c r="AC72" i="1"/>
  <c r="AD72" i="1"/>
  <c r="CR72" i="1" s="1"/>
  <c r="Q72" i="1" s="1"/>
  <c r="AE72" i="1"/>
  <c r="AF72" i="1"/>
  <c r="AG72" i="1"/>
  <c r="AH72" i="1"/>
  <c r="AI72" i="1"/>
  <c r="AJ72" i="1"/>
  <c r="CS72" i="1"/>
  <c r="CT72" i="1"/>
  <c r="CU72" i="1"/>
  <c r="T72" i="1" s="1"/>
  <c r="CV72" i="1"/>
  <c r="U72" i="1" s="1"/>
  <c r="CW72" i="1"/>
  <c r="V72" i="1" s="1"/>
  <c r="CX72" i="1"/>
  <c r="W72" i="1" s="1"/>
  <c r="CY72" i="1"/>
  <c r="X72" i="1" s="1"/>
  <c r="GL72" i="1"/>
  <c r="GN72" i="1"/>
  <c r="GO72" i="1"/>
  <c r="GP72" i="1"/>
  <c r="GV72" i="1"/>
  <c r="HC72" i="1"/>
  <c r="GX72" i="1" s="1"/>
  <c r="V73" i="1"/>
  <c r="W73" i="1"/>
  <c r="AC73" i="1"/>
  <c r="AD73" i="1"/>
  <c r="AE73" i="1"/>
  <c r="AF73" i="1"/>
  <c r="CT73" i="1" s="1"/>
  <c r="S73" i="1" s="1"/>
  <c r="AG73" i="1"/>
  <c r="AH73" i="1"/>
  <c r="CV73" i="1" s="1"/>
  <c r="U73" i="1" s="1"/>
  <c r="AI73" i="1"/>
  <c r="AJ73" i="1"/>
  <c r="CQ73" i="1"/>
  <c r="P73" i="1" s="1"/>
  <c r="CS73" i="1"/>
  <c r="R73" i="1" s="1"/>
  <c r="CU73" i="1"/>
  <c r="T73" i="1" s="1"/>
  <c r="CW73" i="1"/>
  <c r="CX73" i="1"/>
  <c r="FR73" i="1"/>
  <c r="GL73" i="1"/>
  <c r="GN73" i="1"/>
  <c r="GO73" i="1"/>
  <c r="GP73" i="1"/>
  <c r="GV73" i="1"/>
  <c r="HC73" i="1" s="1"/>
  <c r="GX73" i="1" s="1"/>
  <c r="C74" i="1"/>
  <c r="D74" i="1"/>
  <c r="P74" i="1"/>
  <c r="Q74" i="1"/>
  <c r="V74" i="1"/>
  <c r="W74" i="1"/>
  <c r="AC74" i="1"/>
  <c r="AD74" i="1"/>
  <c r="AE74" i="1"/>
  <c r="AF74" i="1"/>
  <c r="AB74" i="1" s="1"/>
  <c r="AG74" i="1"/>
  <c r="AH74" i="1"/>
  <c r="AI74" i="1"/>
  <c r="AJ74" i="1"/>
  <c r="CX74" i="1" s="1"/>
  <c r="CQ74" i="1"/>
  <c r="CR74" i="1"/>
  <c r="CS74" i="1"/>
  <c r="R74" i="1" s="1"/>
  <c r="CT74" i="1"/>
  <c r="S74" i="1" s="1"/>
  <c r="CU74" i="1"/>
  <c r="T74" i="1" s="1"/>
  <c r="CV74" i="1"/>
  <c r="U74" i="1" s="1"/>
  <c r="CW74" i="1"/>
  <c r="FR74" i="1"/>
  <c r="GL74" i="1"/>
  <c r="GN74" i="1"/>
  <c r="GP74" i="1"/>
  <c r="GV74" i="1"/>
  <c r="HC74" i="1" s="1"/>
  <c r="GX74" i="1" s="1"/>
  <c r="C75" i="1"/>
  <c r="D75" i="1"/>
  <c r="P75" i="1"/>
  <c r="R75" i="1"/>
  <c r="S75" i="1"/>
  <c r="AC75" i="1"/>
  <c r="AD75" i="1"/>
  <c r="CR75" i="1" s="1"/>
  <c r="Q75" i="1" s="1"/>
  <c r="AE75" i="1"/>
  <c r="AF75" i="1"/>
  <c r="CT75" i="1" s="1"/>
  <c r="AG75" i="1"/>
  <c r="AH75" i="1"/>
  <c r="CV75" i="1" s="1"/>
  <c r="U75" i="1" s="1"/>
  <c r="AI75" i="1"/>
  <c r="AJ75" i="1"/>
  <c r="CQ75" i="1"/>
  <c r="CS75" i="1"/>
  <c r="CU75" i="1"/>
  <c r="T75" i="1" s="1"/>
  <c r="CW75" i="1"/>
  <c r="V75" i="1" s="1"/>
  <c r="CX75" i="1"/>
  <c r="W75" i="1" s="1"/>
  <c r="FR75" i="1"/>
  <c r="GL75" i="1"/>
  <c r="GN75" i="1"/>
  <c r="GP75" i="1"/>
  <c r="GV75" i="1"/>
  <c r="HC75" i="1" s="1"/>
  <c r="GX75" i="1" s="1"/>
  <c r="T76" i="1"/>
  <c r="U76" i="1"/>
  <c r="V76" i="1"/>
  <c r="AC76" i="1"/>
  <c r="AD76" i="1"/>
  <c r="CR76" i="1" s="1"/>
  <c r="Q76" i="1" s="1"/>
  <c r="AE76" i="1"/>
  <c r="AF76" i="1"/>
  <c r="CT76" i="1" s="1"/>
  <c r="S76" i="1" s="1"/>
  <c r="AG76" i="1"/>
  <c r="CU76" i="1" s="1"/>
  <c r="AH76" i="1"/>
  <c r="CV76" i="1" s="1"/>
  <c r="AI76" i="1"/>
  <c r="AJ76" i="1"/>
  <c r="CS76" i="1"/>
  <c r="R76" i="1" s="1"/>
  <c r="CW76" i="1"/>
  <c r="CX76" i="1"/>
  <c r="W76" i="1" s="1"/>
  <c r="CY76" i="1"/>
  <c r="X76" i="1" s="1"/>
  <c r="CZ76" i="1"/>
  <c r="Y76" i="1" s="1"/>
  <c r="GL76" i="1"/>
  <c r="GN76" i="1"/>
  <c r="GO76" i="1"/>
  <c r="GP76" i="1"/>
  <c r="GV76" i="1"/>
  <c r="HC76" i="1" s="1"/>
  <c r="GX76" i="1"/>
  <c r="U77" i="1"/>
  <c r="W77" i="1"/>
  <c r="AC77" i="1"/>
  <c r="CQ77" i="1" s="1"/>
  <c r="P77" i="1" s="1"/>
  <c r="AE77" i="1"/>
  <c r="AD77" i="1" s="1"/>
  <c r="AF77" i="1"/>
  <c r="CT77" i="1" s="1"/>
  <c r="S77" i="1" s="1"/>
  <c r="AG77" i="1"/>
  <c r="CU77" i="1" s="1"/>
  <c r="T77" i="1" s="1"/>
  <c r="AH77" i="1"/>
  <c r="AI77" i="1"/>
  <c r="CW77" i="1" s="1"/>
  <c r="V77" i="1" s="1"/>
  <c r="AJ77" i="1"/>
  <c r="CR77" i="1"/>
  <c r="Q77" i="1" s="1"/>
  <c r="CS77" i="1"/>
  <c r="R77" i="1" s="1"/>
  <c r="CV77" i="1"/>
  <c r="CX77" i="1"/>
  <c r="FR77" i="1"/>
  <c r="GL77" i="1"/>
  <c r="GN77" i="1"/>
  <c r="GO77" i="1"/>
  <c r="GP77" i="1"/>
  <c r="GV77" i="1"/>
  <c r="GX77" i="1"/>
  <c r="HC77" i="1"/>
  <c r="HH77" i="1"/>
  <c r="C78" i="1"/>
  <c r="D78" i="1"/>
  <c r="I78" i="1"/>
  <c r="K78" i="1"/>
  <c r="W78" i="1"/>
  <c r="AC78" i="1"/>
  <c r="AE78" i="1"/>
  <c r="CS78" i="1" s="1"/>
  <c r="R78" i="1" s="1"/>
  <c r="AF78" i="1"/>
  <c r="AG78" i="1"/>
  <c r="CU78" i="1" s="1"/>
  <c r="T78" i="1" s="1"/>
  <c r="AH78" i="1"/>
  <c r="AI78" i="1"/>
  <c r="CW78" i="1" s="1"/>
  <c r="V78" i="1" s="1"/>
  <c r="AJ78" i="1"/>
  <c r="CQ78" i="1"/>
  <c r="CT78" i="1"/>
  <c r="CV78" i="1"/>
  <c r="U78" i="1" s="1"/>
  <c r="CX78" i="1"/>
  <c r="FR78" i="1"/>
  <c r="GL78" i="1"/>
  <c r="GN78" i="1"/>
  <c r="GP78" i="1"/>
  <c r="GV78" i="1"/>
  <c r="HC78" i="1" s="1"/>
  <c r="GX78" i="1" s="1"/>
  <c r="C79" i="1"/>
  <c r="D79" i="1"/>
  <c r="I79" i="1"/>
  <c r="K79" i="1"/>
  <c r="AC79" i="1"/>
  <c r="AE79" i="1"/>
  <c r="AF79" i="1"/>
  <c r="AG79" i="1"/>
  <c r="AH79" i="1"/>
  <c r="CV79" i="1" s="1"/>
  <c r="U79" i="1" s="1"/>
  <c r="AI79" i="1"/>
  <c r="AJ79" i="1"/>
  <c r="CX79" i="1" s="1"/>
  <c r="W79" i="1" s="1"/>
  <c r="CT79" i="1"/>
  <c r="S79" i="1" s="1"/>
  <c r="CU79" i="1"/>
  <c r="T79" i="1" s="1"/>
  <c r="CW79" i="1"/>
  <c r="V79" i="1" s="1"/>
  <c r="FR79" i="1"/>
  <c r="GL79" i="1"/>
  <c r="GN79" i="1"/>
  <c r="GP79" i="1"/>
  <c r="GV79" i="1"/>
  <c r="GX79" i="1"/>
  <c r="HC79" i="1"/>
  <c r="S80" i="1"/>
  <c r="AC80" i="1"/>
  <c r="HH80" i="1" s="1"/>
  <c r="AE80" i="1"/>
  <c r="AF80" i="1"/>
  <c r="AG80" i="1"/>
  <c r="AH80" i="1"/>
  <c r="CV80" i="1" s="1"/>
  <c r="U80" i="1" s="1"/>
  <c r="AI80" i="1"/>
  <c r="CW80" i="1" s="1"/>
  <c r="V80" i="1" s="1"/>
  <c r="AJ80" i="1"/>
  <c r="CX80" i="1" s="1"/>
  <c r="W80" i="1" s="1"/>
  <c r="CT80" i="1"/>
  <c r="CU80" i="1"/>
  <c r="T80" i="1" s="1"/>
  <c r="GL80" i="1"/>
  <c r="GN80" i="1"/>
  <c r="GO80" i="1"/>
  <c r="GP80" i="1"/>
  <c r="GV80" i="1"/>
  <c r="GX80" i="1"/>
  <c r="HC80" i="1"/>
  <c r="Q81" i="1"/>
  <c r="W81" i="1"/>
  <c r="AC81" i="1"/>
  <c r="AD81" i="1"/>
  <c r="CR81" i="1" s="1"/>
  <c r="AE81" i="1"/>
  <c r="AF81" i="1"/>
  <c r="CT81" i="1" s="1"/>
  <c r="S81" i="1" s="1"/>
  <c r="AG81" i="1"/>
  <c r="CU81" i="1" s="1"/>
  <c r="T81" i="1" s="1"/>
  <c r="AH81" i="1"/>
  <c r="CV81" i="1" s="1"/>
  <c r="U81" i="1" s="1"/>
  <c r="AI81" i="1"/>
  <c r="AJ81" i="1"/>
  <c r="CX81" i="1" s="1"/>
  <c r="CQ81" i="1"/>
  <c r="P81" i="1" s="1"/>
  <c r="CS81" i="1"/>
  <c r="R81" i="1" s="1"/>
  <c r="CW81" i="1"/>
  <c r="V81" i="1" s="1"/>
  <c r="CY81" i="1"/>
  <c r="X81" i="1" s="1"/>
  <c r="GL81" i="1"/>
  <c r="GN81" i="1"/>
  <c r="GO81" i="1"/>
  <c r="GP81" i="1"/>
  <c r="GV81" i="1"/>
  <c r="HC81" i="1" s="1"/>
  <c r="GX81" i="1" s="1"/>
  <c r="HH81" i="1"/>
  <c r="C82" i="1"/>
  <c r="D82" i="1"/>
  <c r="T82" i="1"/>
  <c r="U82" i="1"/>
  <c r="AC82" i="1"/>
  <c r="AE82" i="1"/>
  <c r="AD82" i="1" s="1"/>
  <c r="CR82" i="1" s="1"/>
  <c r="Q82" i="1" s="1"/>
  <c r="AF82" i="1"/>
  <c r="AG82" i="1"/>
  <c r="CU82" i="1" s="1"/>
  <c r="AH82" i="1"/>
  <c r="AI82" i="1"/>
  <c r="CW82" i="1" s="1"/>
  <c r="V82" i="1" s="1"/>
  <c r="AJ82" i="1"/>
  <c r="CQ82" i="1"/>
  <c r="P82" i="1" s="1"/>
  <c r="CT82" i="1"/>
  <c r="S82" i="1" s="1"/>
  <c r="CV82" i="1"/>
  <c r="CX82" i="1"/>
  <c r="W82" i="1" s="1"/>
  <c r="FR82" i="1"/>
  <c r="GL82" i="1"/>
  <c r="GN82" i="1"/>
  <c r="GP82" i="1"/>
  <c r="GV82" i="1"/>
  <c r="GX82" i="1"/>
  <c r="HC82" i="1"/>
  <c r="C83" i="1"/>
  <c r="D83" i="1"/>
  <c r="R83" i="1"/>
  <c r="T83" i="1"/>
  <c r="AC83" i="1"/>
  <c r="AD83" i="1"/>
  <c r="AE83" i="1"/>
  <c r="CS83" i="1" s="1"/>
  <c r="AF83" i="1"/>
  <c r="AG83" i="1"/>
  <c r="CU83" i="1" s="1"/>
  <c r="AH83" i="1"/>
  <c r="AI83" i="1"/>
  <c r="CW83" i="1" s="1"/>
  <c r="V83" i="1" s="1"/>
  <c r="AJ83" i="1"/>
  <c r="CQ83" i="1"/>
  <c r="P83" i="1" s="1"/>
  <c r="CT83" i="1"/>
  <c r="S83" i="1" s="1"/>
  <c r="CV83" i="1"/>
  <c r="U83" i="1" s="1"/>
  <c r="CX83" i="1"/>
  <c r="W83" i="1" s="1"/>
  <c r="FR83" i="1"/>
  <c r="GL83" i="1"/>
  <c r="GN83" i="1"/>
  <c r="GP83" i="1"/>
  <c r="GV83" i="1"/>
  <c r="HC83" i="1" s="1"/>
  <c r="GX83" i="1"/>
  <c r="S84" i="1"/>
  <c r="AC84" i="1"/>
  <c r="CQ84" i="1" s="1"/>
  <c r="P84" i="1" s="1"/>
  <c r="FR84" i="1" s="1"/>
  <c r="AE84" i="1"/>
  <c r="CS84" i="1" s="1"/>
  <c r="R84" i="1" s="1"/>
  <c r="AF84" i="1"/>
  <c r="AG84" i="1"/>
  <c r="CU84" i="1" s="1"/>
  <c r="T84" i="1" s="1"/>
  <c r="AH84" i="1"/>
  <c r="AI84" i="1"/>
  <c r="AJ84" i="1"/>
  <c r="CX84" i="1" s="1"/>
  <c r="W84" i="1" s="1"/>
  <c r="CT84" i="1"/>
  <c r="CV84" i="1"/>
  <c r="U84" i="1" s="1"/>
  <c r="CW84" i="1"/>
  <c r="V84" i="1" s="1"/>
  <c r="GL84" i="1"/>
  <c r="GN84" i="1"/>
  <c r="GO84" i="1"/>
  <c r="GP84" i="1"/>
  <c r="GV84" i="1"/>
  <c r="HC84" i="1" s="1"/>
  <c r="GX84" i="1" s="1"/>
  <c r="P85" i="1"/>
  <c r="R85" i="1"/>
  <c r="Y85" i="1"/>
  <c r="AB85" i="1"/>
  <c r="AC85" i="1"/>
  <c r="HH85" i="1" s="1"/>
  <c r="AD85" i="1"/>
  <c r="CR85" i="1" s="1"/>
  <c r="Q85" i="1" s="1"/>
  <c r="AE85" i="1"/>
  <c r="AF85" i="1"/>
  <c r="CT85" i="1" s="1"/>
  <c r="S85" i="1" s="1"/>
  <c r="CZ85" i="1" s="1"/>
  <c r="AG85" i="1"/>
  <c r="AH85" i="1"/>
  <c r="AI85" i="1"/>
  <c r="CW85" i="1" s="1"/>
  <c r="V85" i="1" s="1"/>
  <c r="AJ85" i="1"/>
  <c r="CX85" i="1" s="1"/>
  <c r="W85" i="1" s="1"/>
  <c r="CQ85" i="1"/>
  <c r="CS85" i="1"/>
  <c r="CU85" i="1"/>
  <c r="T85" i="1" s="1"/>
  <c r="CV85" i="1"/>
  <c r="U85" i="1" s="1"/>
  <c r="CY85" i="1"/>
  <c r="X85" i="1" s="1"/>
  <c r="GL85" i="1"/>
  <c r="GN85" i="1"/>
  <c r="GO85" i="1"/>
  <c r="GP85" i="1"/>
  <c r="GV85" i="1"/>
  <c r="HC85" i="1" s="1"/>
  <c r="GX85" i="1" s="1"/>
  <c r="C86" i="1"/>
  <c r="D86" i="1"/>
  <c r="V86" i="1"/>
  <c r="AC86" i="1"/>
  <c r="AE86" i="1"/>
  <c r="AF86" i="1"/>
  <c r="AG86" i="1"/>
  <c r="CU86" i="1" s="1"/>
  <c r="T86" i="1" s="1"/>
  <c r="AH86" i="1"/>
  <c r="CV86" i="1" s="1"/>
  <c r="U86" i="1" s="1"/>
  <c r="AI86" i="1"/>
  <c r="CW86" i="1" s="1"/>
  <c r="AJ86" i="1"/>
  <c r="CT86" i="1"/>
  <c r="S86" i="1" s="1"/>
  <c r="CX86" i="1"/>
  <c r="W86" i="1" s="1"/>
  <c r="FR86" i="1"/>
  <c r="GL86" i="1"/>
  <c r="GN86" i="1"/>
  <c r="GP86" i="1"/>
  <c r="GV86" i="1"/>
  <c r="HC86" i="1"/>
  <c r="GX86" i="1" s="1"/>
  <c r="C87" i="1"/>
  <c r="D87" i="1"/>
  <c r="T87" i="1"/>
  <c r="V87" i="1"/>
  <c r="AC87" i="1"/>
  <c r="AE87" i="1"/>
  <c r="CS87" i="1" s="1"/>
  <c r="R87" i="1" s="1"/>
  <c r="AF87" i="1"/>
  <c r="CT87" i="1" s="1"/>
  <c r="S87" i="1" s="1"/>
  <c r="AG87" i="1"/>
  <c r="CU87" i="1" s="1"/>
  <c r="AH87" i="1"/>
  <c r="AI87" i="1"/>
  <c r="CW87" i="1" s="1"/>
  <c r="AJ87" i="1"/>
  <c r="CQ87" i="1"/>
  <c r="P87" i="1" s="1"/>
  <c r="CV87" i="1"/>
  <c r="U87" i="1" s="1"/>
  <c r="CX87" i="1"/>
  <c r="W87" i="1" s="1"/>
  <c r="FR87" i="1"/>
  <c r="GL87" i="1"/>
  <c r="GN87" i="1"/>
  <c r="GP87" i="1"/>
  <c r="GV87" i="1"/>
  <c r="HC87" i="1"/>
  <c r="GX87" i="1" s="1"/>
  <c r="Q88" i="1"/>
  <c r="S88" i="1"/>
  <c r="T88" i="1"/>
  <c r="V88" i="1"/>
  <c r="AC88" i="1"/>
  <c r="AE88" i="1"/>
  <c r="AD88" i="1" s="1"/>
  <c r="CR88" i="1" s="1"/>
  <c r="AF88" i="1"/>
  <c r="CT88" i="1" s="1"/>
  <c r="AG88" i="1"/>
  <c r="CU88" i="1" s="1"/>
  <c r="AH88" i="1"/>
  <c r="AI88" i="1"/>
  <c r="CW88" i="1" s="1"/>
  <c r="AJ88" i="1"/>
  <c r="CV88" i="1"/>
  <c r="U88" i="1" s="1"/>
  <c r="CX88" i="1"/>
  <c r="W88" i="1" s="1"/>
  <c r="GL88" i="1"/>
  <c r="GN88" i="1"/>
  <c r="GO88" i="1"/>
  <c r="GP88" i="1"/>
  <c r="GV88" i="1"/>
  <c r="HC88" i="1"/>
  <c r="GX88" i="1" s="1"/>
  <c r="R89" i="1"/>
  <c r="T89" i="1"/>
  <c r="AC89" i="1"/>
  <c r="AD89" i="1"/>
  <c r="CR89" i="1" s="1"/>
  <c r="Q89" i="1" s="1"/>
  <c r="AE89" i="1"/>
  <c r="AF89" i="1"/>
  <c r="CT89" i="1" s="1"/>
  <c r="S89" i="1" s="1"/>
  <c r="AG89" i="1"/>
  <c r="AH89" i="1"/>
  <c r="CV89" i="1" s="1"/>
  <c r="U89" i="1" s="1"/>
  <c r="AI89" i="1"/>
  <c r="AJ89" i="1"/>
  <c r="CS89" i="1"/>
  <c r="CU89" i="1"/>
  <c r="CW89" i="1"/>
  <c r="V89" i="1" s="1"/>
  <c r="CX89" i="1"/>
  <c r="W89" i="1" s="1"/>
  <c r="GL89" i="1"/>
  <c r="GN89" i="1"/>
  <c r="GO89" i="1"/>
  <c r="GP89" i="1"/>
  <c r="GV89" i="1"/>
  <c r="HC89" i="1" s="1"/>
  <c r="GX89" i="1" s="1"/>
  <c r="C90" i="1"/>
  <c r="D90" i="1"/>
  <c r="S90" i="1"/>
  <c r="AC90" i="1"/>
  <c r="AE90" i="1"/>
  <c r="AF90" i="1"/>
  <c r="AG90" i="1"/>
  <c r="CU90" i="1" s="1"/>
  <c r="T90" i="1" s="1"/>
  <c r="AH90" i="1"/>
  <c r="AI90" i="1"/>
  <c r="CW90" i="1" s="1"/>
  <c r="V90" i="1" s="1"/>
  <c r="AJ90" i="1"/>
  <c r="CT90" i="1"/>
  <c r="CV90" i="1"/>
  <c r="U90" i="1" s="1"/>
  <c r="CX90" i="1"/>
  <c r="W90" i="1" s="1"/>
  <c r="FR90" i="1"/>
  <c r="GL90" i="1"/>
  <c r="GN90" i="1"/>
  <c r="GP90" i="1"/>
  <c r="GV90" i="1"/>
  <c r="GX90" i="1"/>
  <c r="HC90" i="1"/>
  <c r="C91" i="1"/>
  <c r="D91" i="1"/>
  <c r="AC91" i="1"/>
  <c r="AE91" i="1"/>
  <c r="AD91" i="1" s="1"/>
  <c r="AF91" i="1"/>
  <c r="AG91" i="1"/>
  <c r="AH91" i="1"/>
  <c r="AI91" i="1"/>
  <c r="CW91" i="1" s="1"/>
  <c r="V91" i="1" s="1"/>
  <c r="AJ91" i="1"/>
  <c r="CR91" i="1"/>
  <c r="Q91" i="1" s="1"/>
  <c r="CS91" i="1"/>
  <c r="R91" i="1" s="1"/>
  <c r="CT91" i="1"/>
  <c r="S91" i="1" s="1"/>
  <c r="CU91" i="1"/>
  <c r="T91" i="1" s="1"/>
  <c r="CV91" i="1"/>
  <c r="U91" i="1" s="1"/>
  <c r="CX91" i="1"/>
  <c r="W91" i="1" s="1"/>
  <c r="FR91" i="1"/>
  <c r="GL91" i="1"/>
  <c r="GN91" i="1"/>
  <c r="GP91" i="1"/>
  <c r="GV91" i="1"/>
  <c r="GX91" i="1"/>
  <c r="HC91" i="1"/>
  <c r="I92" i="1"/>
  <c r="K92" i="1"/>
  <c r="W92" i="1"/>
  <c r="AC92" i="1"/>
  <c r="AD92" i="1"/>
  <c r="CR92" i="1" s="1"/>
  <c r="AE92" i="1"/>
  <c r="AF92" i="1"/>
  <c r="AG92" i="1"/>
  <c r="CU92" i="1" s="1"/>
  <c r="AH92" i="1"/>
  <c r="AI92" i="1"/>
  <c r="CW92" i="1" s="1"/>
  <c r="V92" i="1" s="1"/>
  <c r="AJ92" i="1"/>
  <c r="CQ92" i="1"/>
  <c r="CS92" i="1"/>
  <c r="CT92" i="1"/>
  <c r="S92" i="1" s="1"/>
  <c r="CV92" i="1"/>
  <c r="U92" i="1" s="1"/>
  <c r="CX92" i="1"/>
  <c r="GL92" i="1"/>
  <c r="GN92" i="1"/>
  <c r="GO92" i="1"/>
  <c r="GP92" i="1"/>
  <c r="GV92" i="1"/>
  <c r="HC92" i="1" s="1"/>
  <c r="GX92" i="1"/>
  <c r="I93" i="1"/>
  <c r="K93" i="1"/>
  <c r="Q93" i="1"/>
  <c r="T93" i="1"/>
  <c r="AC93" i="1"/>
  <c r="AD93" i="1"/>
  <c r="CR93" i="1" s="1"/>
  <c r="AE93" i="1"/>
  <c r="CS93" i="1" s="1"/>
  <c r="R93" i="1" s="1"/>
  <c r="AF93" i="1"/>
  <c r="AG93" i="1"/>
  <c r="CU93" i="1" s="1"/>
  <c r="AH93" i="1"/>
  <c r="AI93" i="1"/>
  <c r="AJ93" i="1"/>
  <c r="CX93" i="1" s="1"/>
  <c r="W93" i="1" s="1"/>
  <c r="CT93" i="1"/>
  <c r="S93" i="1" s="1"/>
  <c r="CV93" i="1"/>
  <c r="U93" i="1" s="1"/>
  <c r="CW93" i="1"/>
  <c r="V93" i="1" s="1"/>
  <c r="GL93" i="1"/>
  <c r="GN93" i="1"/>
  <c r="GO93" i="1"/>
  <c r="GP93" i="1"/>
  <c r="GV93" i="1"/>
  <c r="HC93" i="1" s="1"/>
  <c r="GX93" i="1" s="1"/>
  <c r="C94" i="1"/>
  <c r="D94" i="1"/>
  <c r="I94" i="1"/>
  <c r="K94" i="1"/>
  <c r="V94" i="1"/>
  <c r="AC94" i="1"/>
  <c r="AE94" i="1"/>
  <c r="AD94" i="1" s="1"/>
  <c r="CR94" i="1" s="1"/>
  <c r="Q94" i="1" s="1"/>
  <c r="AF94" i="1"/>
  <c r="AG94" i="1"/>
  <c r="AH94" i="1"/>
  <c r="CV94" i="1" s="1"/>
  <c r="U94" i="1" s="1"/>
  <c r="AI94" i="1"/>
  <c r="CW94" i="1" s="1"/>
  <c r="AJ94" i="1"/>
  <c r="CS94" i="1"/>
  <c r="CT94" i="1"/>
  <c r="S94" i="1" s="1"/>
  <c r="CU94" i="1"/>
  <c r="CX94" i="1"/>
  <c r="W94" i="1" s="1"/>
  <c r="FR94" i="1"/>
  <c r="GL94" i="1"/>
  <c r="GN94" i="1"/>
  <c r="GP94" i="1"/>
  <c r="GV94" i="1"/>
  <c r="HC94" i="1"/>
  <c r="GX94" i="1" s="1"/>
  <c r="C95" i="1"/>
  <c r="D95" i="1"/>
  <c r="I95" i="1"/>
  <c r="T95" i="1" s="1"/>
  <c r="K95" i="1"/>
  <c r="R95" i="1"/>
  <c r="S95" i="1"/>
  <c r="CY95" i="1" s="1"/>
  <c r="X95" i="1" s="1"/>
  <c r="AC95" i="1"/>
  <c r="AD95" i="1"/>
  <c r="CR95" i="1" s="1"/>
  <c r="Q95" i="1" s="1"/>
  <c r="AE95" i="1"/>
  <c r="CS95" i="1" s="1"/>
  <c r="AF95" i="1"/>
  <c r="AG95" i="1"/>
  <c r="AH95" i="1"/>
  <c r="AI95" i="1"/>
  <c r="AJ95" i="1"/>
  <c r="CX95" i="1" s="1"/>
  <c r="W95" i="1" s="1"/>
  <c r="CT95" i="1"/>
  <c r="CU95" i="1"/>
  <c r="CV95" i="1"/>
  <c r="U95" i="1" s="1"/>
  <c r="CW95" i="1"/>
  <c r="V95" i="1" s="1"/>
  <c r="CZ95" i="1"/>
  <c r="Y95" i="1" s="1"/>
  <c r="FR95" i="1"/>
  <c r="GL95" i="1"/>
  <c r="GN95" i="1"/>
  <c r="GP95" i="1"/>
  <c r="GV95" i="1"/>
  <c r="HC95" i="1" s="1"/>
  <c r="GX95" i="1"/>
  <c r="S96" i="1"/>
  <c r="U96" i="1"/>
  <c r="W96" i="1"/>
  <c r="AC96" i="1"/>
  <c r="AD96" i="1"/>
  <c r="CR96" i="1" s="1"/>
  <c r="Q96" i="1" s="1"/>
  <c r="AE96" i="1"/>
  <c r="CS96" i="1" s="1"/>
  <c r="R96" i="1" s="1"/>
  <c r="AF96" i="1"/>
  <c r="AG96" i="1"/>
  <c r="CU96" i="1" s="1"/>
  <c r="T96" i="1" s="1"/>
  <c r="AH96" i="1"/>
  <c r="AI96" i="1"/>
  <c r="AJ96" i="1"/>
  <c r="CQ96" i="1"/>
  <c r="P96" i="1" s="1"/>
  <c r="CT96" i="1"/>
  <c r="CV96" i="1"/>
  <c r="CW96" i="1"/>
  <c r="V96" i="1" s="1"/>
  <c r="CX96" i="1"/>
  <c r="FR96" i="1"/>
  <c r="GL96" i="1"/>
  <c r="GN96" i="1"/>
  <c r="GP96" i="1"/>
  <c r="GV96" i="1"/>
  <c r="HC96" i="1" s="1"/>
  <c r="GX96" i="1"/>
  <c r="HG96" i="1"/>
  <c r="P97" i="1"/>
  <c r="CP97" i="1" s="1"/>
  <c r="O97" i="1" s="1"/>
  <c r="W97" i="1"/>
  <c r="AC97" i="1"/>
  <c r="CQ97" i="1" s="1"/>
  <c r="AE97" i="1"/>
  <c r="AD97" i="1" s="1"/>
  <c r="CR97" i="1" s="1"/>
  <c r="Q97" i="1" s="1"/>
  <c r="AF97" i="1"/>
  <c r="CT97" i="1" s="1"/>
  <c r="S97" i="1" s="1"/>
  <c r="AG97" i="1"/>
  <c r="CU97" i="1" s="1"/>
  <c r="T97" i="1" s="1"/>
  <c r="AH97" i="1"/>
  <c r="AI97" i="1"/>
  <c r="CW97" i="1" s="1"/>
  <c r="V97" i="1" s="1"/>
  <c r="AJ97" i="1"/>
  <c r="CS97" i="1"/>
  <c r="R97" i="1" s="1"/>
  <c r="CV97" i="1"/>
  <c r="U97" i="1" s="1"/>
  <c r="CX97" i="1"/>
  <c r="FR97" i="1"/>
  <c r="GL97" i="1"/>
  <c r="GN97" i="1"/>
  <c r="GP97" i="1"/>
  <c r="GV97" i="1"/>
  <c r="HC97" i="1"/>
  <c r="GX97" i="1" s="1"/>
  <c r="HG97" i="1"/>
  <c r="P98" i="1"/>
  <c r="U98" i="1"/>
  <c r="V98" i="1"/>
  <c r="AC98" i="1"/>
  <c r="AE98" i="1"/>
  <c r="AD98" i="1" s="1"/>
  <c r="AB98" i="1" s="1"/>
  <c r="AF98" i="1"/>
  <c r="AG98" i="1"/>
  <c r="CU98" i="1" s="1"/>
  <c r="T98" i="1" s="1"/>
  <c r="AH98" i="1"/>
  <c r="CV98" i="1" s="1"/>
  <c r="AI98" i="1"/>
  <c r="AJ98" i="1"/>
  <c r="CX98" i="1" s="1"/>
  <c r="W98" i="1" s="1"/>
  <c r="CQ98" i="1"/>
  <c r="CS98" i="1"/>
  <c r="R98" i="1" s="1"/>
  <c r="CT98" i="1"/>
  <c r="S98" i="1" s="1"/>
  <c r="CW98" i="1"/>
  <c r="FR98" i="1"/>
  <c r="GL98" i="1"/>
  <c r="GN98" i="1"/>
  <c r="GP98" i="1"/>
  <c r="GV98" i="1"/>
  <c r="GX98" i="1"/>
  <c r="HC98" i="1"/>
  <c r="HG98" i="1"/>
  <c r="T99" i="1"/>
  <c r="V99" i="1"/>
  <c r="W99" i="1"/>
  <c r="AC99" i="1"/>
  <c r="CQ99" i="1" s="1"/>
  <c r="P99" i="1" s="1"/>
  <c r="AE99" i="1"/>
  <c r="AD99" i="1" s="1"/>
  <c r="CR99" i="1" s="1"/>
  <c r="Q99" i="1" s="1"/>
  <c r="AF99" i="1"/>
  <c r="CT99" i="1" s="1"/>
  <c r="S99" i="1" s="1"/>
  <c r="AG99" i="1"/>
  <c r="CU99" i="1" s="1"/>
  <c r="AH99" i="1"/>
  <c r="AI99" i="1"/>
  <c r="CW99" i="1" s="1"/>
  <c r="AJ99" i="1"/>
  <c r="CV99" i="1"/>
  <c r="U99" i="1" s="1"/>
  <c r="CX99" i="1"/>
  <c r="FR99" i="1"/>
  <c r="GL99" i="1"/>
  <c r="GN99" i="1"/>
  <c r="GP99" i="1"/>
  <c r="GV99" i="1"/>
  <c r="HC99" i="1" s="1"/>
  <c r="GX99" i="1"/>
  <c r="HG99" i="1"/>
  <c r="S100" i="1"/>
  <c r="U100" i="1"/>
  <c r="AC100" i="1"/>
  <c r="HG100" i="1" s="1"/>
  <c r="AD100" i="1"/>
  <c r="AB100" i="1" s="1"/>
  <c r="AE100" i="1"/>
  <c r="CS100" i="1" s="1"/>
  <c r="R100" i="1" s="1"/>
  <c r="AF100" i="1"/>
  <c r="CT100" i="1" s="1"/>
  <c r="AG100" i="1"/>
  <c r="AH100" i="1"/>
  <c r="CV100" i="1" s="1"/>
  <c r="AI100" i="1"/>
  <c r="AJ100" i="1"/>
  <c r="CX100" i="1" s="1"/>
  <c r="W100" i="1" s="1"/>
  <c r="CQ100" i="1"/>
  <c r="P100" i="1" s="1"/>
  <c r="CP100" i="1" s="1"/>
  <c r="O100" i="1" s="1"/>
  <c r="CR100" i="1"/>
  <c r="Q100" i="1" s="1"/>
  <c r="CU100" i="1"/>
  <c r="T100" i="1" s="1"/>
  <c r="CW100" i="1"/>
  <c r="V100" i="1" s="1"/>
  <c r="FR100" i="1"/>
  <c r="GL100" i="1"/>
  <c r="GN100" i="1"/>
  <c r="GP100" i="1"/>
  <c r="GV100" i="1"/>
  <c r="HC100" i="1"/>
  <c r="GX100" i="1" s="1"/>
  <c r="S101" i="1"/>
  <c r="AC101" i="1"/>
  <c r="AE101" i="1"/>
  <c r="AF101" i="1"/>
  <c r="AG101" i="1"/>
  <c r="CU101" i="1" s="1"/>
  <c r="T101" i="1" s="1"/>
  <c r="AH101" i="1"/>
  <c r="AI101" i="1"/>
  <c r="CW101" i="1" s="1"/>
  <c r="V101" i="1" s="1"/>
  <c r="AJ101" i="1"/>
  <c r="CX101" i="1" s="1"/>
  <c r="W101" i="1" s="1"/>
  <c r="CQ101" i="1"/>
  <c r="P101" i="1" s="1"/>
  <c r="CT101" i="1"/>
  <c r="CV101" i="1"/>
  <c r="U101" i="1" s="1"/>
  <c r="FR101" i="1"/>
  <c r="GL101" i="1"/>
  <c r="GN101" i="1"/>
  <c r="GP101" i="1"/>
  <c r="GV101" i="1"/>
  <c r="HC101" i="1" s="1"/>
  <c r="GX101" i="1"/>
  <c r="HG101" i="1"/>
  <c r="C102" i="1"/>
  <c r="D102" i="1"/>
  <c r="P102" i="1"/>
  <c r="R102" i="1"/>
  <c r="T102" i="1"/>
  <c r="W102" i="1"/>
  <c r="AC102" i="1"/>
  <c r="AD102" i="1"/>
  <c r="AE102" i="1"/>
  <c r="AF102" i="1"/>
  <c r="AG102" i="1"/>
  <c r="CU102" i="1" s="1"/>
  <c r="AH102" i="1"/>
  <c r="CV102" i="1" s="1"/>
  <c r="U102" i="1" s="1"/>
  <c r="AI102" i="1"/>
  <c r="AJ102" i="1"/>
  <c r="CX102" i="1" s="1"/>
  <c r="CQ102" i="1"/>
  <c r="CS102" i="1"/>
  <c r="CT102" i="1"/>
  <c r="S102" i="1" s="1"/>
  <c r="CW102" i="1"/>
  <c r="V102" i="1" s="1"/>
  <c r="FR102" i="1"/>
  <c r="GL102" i="1"/>
  <c r="GN102" i="1"/>
  <c r="GP102" i="1"/>
  <c r="GV102" i="1"/>
  <c r="HC102" i="1" s="1"/>
  <c r="GX102" i="1" s="1"/>
  <c r="C103" i="1"/>
  <c r="D103" i="1"/>
  <c r="P103" i="1"/>
  <c r="T103" i="1"/>
  <c r="U103" i="1"/>
  <c r="AC103" i="1"/>
  <c r="AE103" i="1"/>
  <c r="AD103" i="1" s="1"/>
  <c r="CR103" i="1" s="1"/>
  <c r="Q103" i="1" s="1"/>
  <c r="AF103" i="1"/>
  <c r="AG103" i="1"/>
  <c r="AH103" i="1"/>
  <c r="CV103" i="1" s="1"/>
  <c r="AI103" i="1"/>
  <c r="AJ103" i="1"/>
  <c r="CX103" i="1" s="1"/>
  <c r="W103" i="1" s="1"/>
  <c r="CQ103" i="1"/>
  <c r="CS103" i="1"/>
  <c r="R103" i="1" s="1"/>
  <c r="CU103" i="1"/>
  <c r="CW103" i="1"/>
  <c r="V103" i="1" s="1"/>
  <c r="FR103" i="1"/>
  <c r="GL103" i="1"/>
  <c r="GN103" i="1"/>
  <c r="GP103" i="1"/>
  <c r="GV103" i="1"/>
  <c r="HC103" i="1"/>
  <c r="GX103" i="1" s="1"/>
  <c r="P104" i="1"/>
  <c r="R104" i="1"/>
  <c r="CZ104" i="1" s="1"/>
  <c r="Y104" i="1" s="1"/>
  <c r="T104" i="1"/>
  <c r="W104" i="1"/>
  <c r="AC104" i="1"/>
  <c r="AD104" i="1"/>
  <c r="AB104" i="1" s="1"/>
  <c r="AE104" i="1"/>
  <c r="AF104" i="1"/>
  <c r="AG104" i="1"/>
  <c r="AH104" i="1"/>
  <c r="CV104" i="1" s="1"/>
  <c r="U104" i="1" s="1"/>
  <c r="AI104" i="1"/>
  <c r="AJ104" i="1"/>
  <c r="CX104" i="1" s="1"/>
  <c r="CQ104" i="1"/>
  <c r="CR104" i="1"/>
  <c r="Q104" i="1" s="1"/>
  <c r="CS104" i="1"/>
  <c r="CT104" i="1"/>
  <c r="S104" i="1" s="1"/>
  <c r="CU104" i="1"/>
  <c r="CW104" i="1"/>
  <c r="V104" i="1" s="1"/>
  <c r="CY104" i="1"/>
  <c r="X104" i="1" s="1"/>
  <c r="GL104" i="1"/>
  <c r="GN104" i="1"/>
  <c r="GO104" i="1"/>
  <c r="GP104" i="1"/>
  <c r="GV104" i="1"/>
  <c r="HC104" i="1"/>
  <c r="GX104" i="1" s="1"/>
  <c r="HH104" i="1"/>
  <c r="U105" i="1"/>
  <c r="W105" i="1"/>
  <c r="AC105" i="1"/>
  <c r="AD105" i="1"/>
  <c r="CR105" i="1" s="1"/>
  <c r="Q105" i="1" s="1"/>
  <c r="AE105" i="1"/>
  <c r="AF105" i="1"/>
  <c r="CT105" i="1" s="1"/>
  <c r="S105" i="1" s="1"/>
  <c r="AG105" i="1"/>
  <c r="CU105" i="1" s="1"/>
  <c r="T105" i="1" s="1"/>
  <c r="AH105" i="1"/>
  <c r="AI105" i="1"/>
  <c r="CW105" i="1" s="1"/>
  <c r="V105" i="1" s="1"/>
  <c r="AJ105" i="1"/>
  <c r="CQ105" i="1"/>
  <c r="P105" i="1" s="1"/>
  <c r="CS105" i="1"/>
  <c r="R105" i="1" s="1"/>
  <c r="CV105" i="1"/>
  <c r="CX105" i="1"/>
  <c r="FR105" i="1"/>
  <c r="GL105" i="1"/>
  <c r="GN105" i="1"/>
  <c r="GO105" i="1"/>
  <c r="GP105" i="1"/>
  <c r="GV105" i="1"/>
  <c r="HC105" i="1" s="1"/>
  <c r="GX105" i="1" s="1"/>
  <c r="HH105" i="1"/>
  <c r="C106" i="1"/>
  <c r="D106" i="1"/>
  <c r="I106" i="1"/>
  <c r="K106" i="1"/>
  <c r="P106" i="1"/>
  <c r="W106" i="1"/>
  <c r="Y106" i="1"/>
  <c r="AB106" i="1"/>
  <c r="AC106" i="1"/>
  <c r="AD106" i="1"/>
  <c r="CR106" i="1" s="1"/>
  <c r="Q106" i="1" s="1"/>
  <c r="AE106" i="1"/>
  <c r="AF106" i="1"/>
  <c r="CT106" i="1" s="1"/>
  <c r="S106" i="1" s="1"/>
  <c r="CZ106" i="1" s="1"/>
  <c r="AG106" i="1"/>
  <c r="AH106" i="1"/>
  <c r="AI106" i="1"/>
  <c r="CW106" i="1" s="1"/>
  <c r="V106" i="1" s="1"/>
  <c r="AJ106" i="1"/>
  <c r="CX106" i="1" s="1"/>
  <c r="CQ106" i="1"/>
  <c r="CS106" i="1"/>
  <c r="R106" i="1" s="1"/>
  <c r="CU106" i="1"/>
  <c r="T106" i="1" s="1"/>
  <c r="CV106" i="1"/>
  <c r="U106" i="1" s="1"/>
  <c r="FR106" i="1"/>
  <c r="GL106" i="1"/>
  <c r="GN106" i="1"/>
  <c r="GP106" i="1"/>
  <c r="GV106" i="1"/>
  <c r="HC106" i="1"/>
  <c r="GX106" i="1" s="1"/>
  <c r="C107" i="1"/>
  <c r="D107" i="1"/>
  <c r="I107" i="1"/>
  <c r="K107" i="1"/>
  <c r="P107" i="1"/>
  <c r="U107" i="1"/>
  <c r="AC107" i="1"/>
  <c r="AD107" i="1"/>
  <c r="CR107" i="1" s="1"/>
  <c r="Q107" i="1" s="1"/>
  <c r="AE107" i="1"/>
  <c r="AF107" i="1"/>
  <c r="CT107" i="1" s="1"/>
  <c r="S107" i="1" s="1"/>
  <c r="AG107" i="1"/>
  <c r="AH107" i="1"/>
  <c r="CV107" i="1" s="1"/>
  <c r="AI107" i="1"/>
  <c r="AJ107" i="1"/>
  <c r="CQ107" i="1"/>
  <c r="CS107" i="1"/>
  <c r="R107" i="1" s="1"/>
  <c r="CU107" i="1"/>
  <c r="T107" i="1" s="1"/>
  <c r="CW107" i="1"/>
  <c r="V107" i="1" s="1"/>
  <c r="CX107" i="1"/>
  <c r="W107" i="1" s="1"/>
  <c r="FR107" i="1"/>
  <c r="GL107" i="1"/>
  <c r="GN107" i="1"/>
  <c r="GP107" i="1"/>
  <c r="GV107" i="1"/>
  <c r="HC107" i="1"/>
  <c r="GX107" i="1" s="1"/>
  <c r="I108" i="1"/>
  <c r="K108" i="1"/>
  <c r="P108" i="1"/>
  <c r="R108" i="1"/>
  <c r="V108" i="1"/>
  <c r="AC108" i="1"/>
  <c r="AD108" i="1"/>
  <c r="CR108" i="1" s="1"/>
  <c r="Q108" i="1" s="1"/>
  <c r="AE108" i="1"/>
  <c r="AF108" i="1"/>
  <c r="AG108" i="1"/>
  <c r="AH108" i="1"/>
  <c r="AI108" i="1"/>
  <c r="CW108" i="1" s="1"/>
  <c r="AJ108" i="1"/>
  <c r="CQ108" i="1"/>
  <c r="CS108" i="1"/>
  <c r="CU108" i="1"/>
  <c r="T108" i="1" s="1"/>
  <c r="CV108" i="1"/>
  <c r="U108" i="1" s="1"/>
  <c r="CX108" i="1"/>
  <c r="W108" i="1" s="1"/>
  <c r="FR108" i="1"/>
  <c r="GL108" i="1"/>
  <c r="GO108" i="1"/>
  <c r="GP108" i="1"/>
  <c r="GV108" i="1"/>
  <c r="HC108" i="1"/>
  <c r="GX108" i="1" s="1"/>
  <c r="I109" i="1"/>
  <c r="K109" i="1"/>
  <c r="Q109" i="1"/>
  <c r="T109" i="1"/>
  <c r="V109" i="1"/>
  <c r="AB109" i="1"/>
  <c r="AC109" i="1"/>
  <c r="AD109" i="1"/>
  <c r="CR109" i="1" s="1"/>
  <c r="AE109" i="1"/>
  <c r="AF109" i="1"/>
  <c r="CT109" i="1" s="1"/>
  <c r="S109" i="1" s="1"/>
  <c r="AG109" i="1"/>
  <c r="AH109" i="1"/>
  <c r="CV109" i="1" s="1"/>
  <c r="U109" i="1" s="1"/>
  <c r="AI109" i="1"/>
  <c r="AJ109" i="1"/>
  <c r="CX109" i="1" s="1"/>
  <c r="W109" i="1" s="1"/>
  <c r="CQ109" i="1"/>
  <c r="P109" i="1" s="1"/>
  <c r="CP109" i="1" s="1"/>
  <c r="O109" i="1" s="1"/>
  <c r="CS109" i="1"/>
  <c r="R109" i="1" s="1"/>
  <c r="CU109" i="1"/>
  <c r="CW109" i="1"/>
  <c r="FR109" i="1"/>
  <c r="GL109" i="1"/>
  <c r="GO109" i="1"/>
  <c r="GP109" i="1"/>
  <c r="GV109" i="1"/>
  <c r="HC109" i="1" s="1"/>
  <c r="GX109" i="1" s="1"/>
  <c r="I110" i="1"/>
  <c r="T110" i="1" s="1"/>
  <c r="K110" i="1"/>
  <c r="R110" i="1"/>
  <c r="W110" i="1"/>
  <c r="AC110" i="1"/>
  <c r="AD110" i="1"/>
  <c r="AB110" i="1" s="1"/>
  <c r="AE110" i="1"/>
  <c r="AF110" i="1"/>
  <c r="AG110" i="1"/>
  <c r="AH110" i="1"/>
  <c r="CV110" i="1" s="1"/>
  <c r="U110" i="1" s="1"/>
  <c r="AI110" i="1"/>
  <c r="AJ110" i="1"/>
  <c r="CX110" i="1" s="1"/>
  <c r="CQ110" i="1"/>
  <c r="P110" i="1" s="1"/>
  <c r="CR110" i="1"/>
  <c r="CS110" i="1"/>
  <c r="CT110" i="1"/>
  <c r="CU110" i="1"/>
  <c r="CW110" i="1"/>
  <c r="V110" i="1" s="1"/>
  <c r="FR110" i="1"/>
  <c r="GL110" i="1"/>
  <c r="GN110" i="1"/>
  <c r="GP110" i="1"/>
  <c r="GV110" i="1"/>
  <c r="HC110" i="1" s="1"/>
  <c r="GX110" i="1" s="1"/>
  <c r="I111" i="1"/>
  <c r="K111" i="1"/>
  <c r="T111" i="1"/>
  <c r="AC111" i="1"/>
  <c r="AE111" i="1"/>
  <c r="AD111" i="1" s="1"/>
  <c r="CR111" i="1" s="1"/>
  <c r="Q111" i="1" s="1"/>
  <c r="AF111" i="1"/>
  <c r="CT111" i="1" s="1"/>
  <c r="S111" i="1" s="1"/>
  <c r="AG111" i="1"/>
  <c r="AH111" i="1"/>
  <c r="CV111" i="1" s="1"/>
  <c r="U111" i="1" s="1"/>
  <c r="AI111" i="1"/>
  <c r="AJ111" i="1"/>
  <c r="CS111" i="1"/>
  <c r="CU111" i="1"/>
  <c r="CW111" i="1"/>
  <c r="V111" i="1" s="1"/>
  <c r="CX111" i="1"/>
  <c r="W111" i="1" s="1"/>
  <c r="FR111" i="1"/>
  <c r="GL111" i="1"/>
  <c r="GN111" i="1"/>
  <c r="GP111" i="1"/>
  <c r="GV111" i="1"/>
  <c r="HC111" i="1" s="1"/>
  <c r="GX111" i="1" s="1"/>
  <c r="P112" i="1"/>
  <c r="CP112" i="1" s="1"/>
  <c r="O112" i="1" s="1"/>
  <c r="R112" i="1"/>
  <c r="T112" i="1"/>
  <c r="U112" i="1"/>
  <c r="AC112" i="1"/>
  <c r="AD112" i="1"/>
  <c r="CR112" i="1" s="1"/>
  <c r="Q112" i="1" s="1"/>
  <c r="AE112" i="1"/>
  <c r="AF112" i="1"/>
  <c r="CT112" i="1" s="1"/>
  <c r="S112" i="1" s="1"/>
  <c r="AG112" i="1"/>
  <c r="AH112" i="1"/>
  <c r="CV112" i="1" s="1"/>
  <c r="AI112" i="1"/>
  <c r="AJ112" i="1"/>
  <c r="CQ112" i="1"/>
  <c r="CS112" i="1"/>
  <c r="CU112" i="1"/>
  <c r="CW112" i="1"/>
  <c r="V112" i="1" s="1"/>
  <c r="CX112" i="1"/>
  <c r="W112" i="1" s="1"/>
  <c r="CZ112" i="1"/>
  <c r="Y112" i="1" s="1"/>
  <c r="FR112" i="1"/>
  <c r="GL112" i="1"/>
  <c r="GN112" i="1"/>
  <c r="GP112" i="1"/>
  <c r="GV112" i="1"/>
  <c r="HC112" i="1"/>
  <c r="GX112" i="1" s="1"/>
  <c r="R113" i="1"/>
  <c r="T113" i="1"/>
  <c r="AC113" i="1"/>
  <c r="AD113" i="1"/>
  <c r="CR113" i="1" s="1"/>
  <c r="Q113" i="1" s="1"/>
  <c r="AE113" i="1"/>
  <c r="CS113" i="1" s="1"/>
  <c r="AF113" i="1"/>
  <c r="AG113" i="1"/>
  <c r="CU113" i="1" s="1"/>
  <c r="AH113" i="1"/>
  <c r="AI113" i="1"/>
  <c r="CW113" i="1" s="1"/>
  <c r="V113" i="1" s="1"/>
  <c r="AJ113" i="1"/>
  <c r="CQ113" i="1"/>
  <c r="P113" i="1" s="1"/>
  <c r="CP113" i="1" s="1"/>
  <c r="O113" i="1" s="1"/>
  <c r="CT113" i="1"/>
  <c r="S113" i="1" s="1"/>
  <c r="CV113" i="1"/>
  <c r="U113" i="1" s="1"/>
  <c r="CX113" i="1"/>
  <c r="W113" i="1" s="1"/>
  <c r="FR113" i="1"/>
  <c r="GL113" i="1"/>
  <c r="GN113" i="1"/>
  <c r="GP113" i="1"/>
  <c r="GV113" i="1"/>
  <c r="HC113" i="1" s="1"/>
  <c r="GX113" i="1" s="1"/>
  <c r="P114" i="1"/>
  <c r="CP114" i="1" s="1"/>
  <c r="O114" i="1" s="1"/>
  <c r="AB114" i="1"/>
  <c r="AC114" i="1"/>
  <c r="AD114" i="1"/>
  <c r="CR114" i="1" s="1"/>
  <c r="Q114" i="1" s="1"/>
  <c r="AE114" i="1"/>
  <c r="AF114" i="1"/>
  <c r="CT114" i="1" s="1"/>
  <c r="S114" i="1" s="1"/>
  <c r="AG114" i="1"/>
  <c r="AH114" i="1"/>
  <c r="CV114" i="1" s="1"/>
  <c r="U114" i="1" s="1"/>
  <c r="AI114" i="1"/>
  <c r="CW114" i="1" s="1"/>
  <c r="V114" i="1" s="1"/>
  <c r="AJ114" i="1"/>
  <c r="CX114" i="1" s="1"/>
  <c r="W114" i="1" s="1"/>
  <c r="CQ114" i="1"/>
  <c r="CS114" i="1"/>
  <c r="R114" i="1" s="1"/>
  <c r="CU114" i="1"/>
  <c r="T114" i="1" s="1"/>
  <c r="FR114" i="1"/>
  <c r="GL114" i="1"/>
  <c r="GN114" i="1"/>
  <c r="GP114" i="1"/>
  <c r="GV114" i="1"/>
  <c r="HC114" i="1" s="1"/>
  <c r="GX114" i="1" s="1"/>
  <c r="HG114" i="1"/>
  <c r="P115" i="1"/>
  <c r="R115" i="1"/>
  <c r="AB115" i="1"/>
  <c r="AC115" i="1"/>
  <c r="AD115" i="1"/>
  <c r="CR115" i="1" s="1"/>
  <c r="Q115" i="1" s="1"/>
  <c r="AE115" i="1"/>
  <c r="AF115" i="1"/>
  <c r="CT115" i="1" s="1"/>
  <c r="S115" i="1" s="1"/>
  <c r="AG115" i="1"/>
  <c r="AH115" i="1"/>
  <c r="CV115" i="1" s="1"/>
  <c r="U115" i="1" s="1"/>
  <c r="AI115" i="1"/>
  <c r="CW115" i="1" s="1"/>
  <c r="V115" i="1" s="1"/>
  <c r="AJ115" i="1"/>
  <c r="CX115" i="1" s="1"/>
  <c r="W115" i="1" s="1"/>
  <c r="CQ115" i="1"/>
  <c r="CS115" i="1"/>
  <c r="CU115" i="1"/>
  <c r="T115" i="1" s="1"/>
  <c r="FR115" i="1"/>
  <c r="GL115" i="1"/>
  <c r="GN115" i="1"/>
  <c r="GP115" i="1"/>
  <c r="GV115" i="1"/>
  <c r="HC115" i="1"/>
  <c r="GX115" i="1" s="1"/>
  <c r="HG115" i="1"/>
  <c r="C116" i="1"/>
  <c r="D116" i="1"/>
  <c r="U116" i="1"/>
  <c r="V116" i="1"/>
  <c r="AC116" i="1"/>
  <c r="AD116" i="1"/>
  <c r="CR116" i="1" s="1"/>
  <c r="Q116" i="1" s="1"/>
  <c r="AE116" i="1"/>
  <c r="AF116" i="1"/>
  <c r="AG116" i="1"/>
  <c r="CU116" i="1" s="1"/>
  <c r="T116" i="1" s="1"/>
  <c r="AH116" i="1"/>
  <c r="AI116" i="1"/>
  <c r="CW116" i="1" s="1"/>
  <c r="AJ116" i="1"/>
  <c r="CQ116" i="1"/>
  <c r="P116" i="1" s="1"/>
  <c r="CS116" i="1"/>
  <c r="R116" i="1" s="1"/>
  <c r="CT116" i="1"/>
  <c r="S116" i="1" s="1"/>
  <c r="CV116" i="1"/>
  <c r="CX116" i="1"/>
  <c r="W116" i="1" s="1"/>
  <c r="FR116" i="1"/>
  <c r="GL116" i="1"/>
  <c r="GN116" i="1"/>
  <c r="GP116" i="1"/>
  <c r="GV116" i="1"/>
  <c r="HC116" i="1"/>
  <c r="GX116" i="1" s="1"/>
  <c r="C117" i="1"/>
  <c r="D117" i="1"/>
  <c r="S117" i="1"/>
  <c r="U117" i="1"/>
  <c r="AC117" i="1"/>
  <c r="CQ117" i="1" s="1"/>
  <c r="P117" i="1" s="1"/>
  <c r="AE117" i="1"/>
  <c r="CS117" i="1" s="1"/>
  <c r="R117" i="1" s="1"/>
  <c r="AF117" i="1"/>
  <c r="AG117" i="1"/>
  <c r="CU117" i="1" s="1"/>
  <c r="T117" i="1" s="1"/>
  <c r="AH117" i="1"/>
  <c r="AI117" i="1"/>
  <c r="CW117" i="1" s="1"/>
  <c r="V117" i="1" s="1"/>
  <c r="AJ117" i="1"/>
  <c r="CX117" i="1" s="1"/>
  <c r="W117" i="1" s="1"/>
  <c r="CT117" i="1"/>
  <c r="CV117" i="1"/>
  <c r="FR117" i="1"/>
  <c r="GL117" i="1"/>
  <c r="GN117" i="1"/>
  <c r="GP117" i="1"/>
  <c r="GV117" i="1"/>
  <c r="HC117" i="1" s="1"/>
  <c r="GX117" i="1"/>
  <c r="S118" i="1"/>
  <c r="Y118" i="1"/>
  <c r="AC118" i="1"/>
  <c r="HG118" i="1" s="1"/>
  <c r="AD118" i="1"/>
  <c r="CR118" i="1" s="1"/>
  <c r="Q118" i="1" s="1"/>
  <c r="AE118" i="1"/>
  <c r="CS118" i="1" s="1"/>
  <c r="R118" i="1" s="1"/>
  <c r="AF118" i="1"/>
  <c r="AG118" i="1"/>
  <c r="CU118" i="1" s="1"/>
  <c r="T118" i="1" s="1"/>
  <c r="AH118" i="1"/>
  <c r="AI118" i="1"/>
  <c r="CW118" i="1" s="1"/>
  <c r="V118" i="1" s="1"/>
  <c r="AJ118" i="1"/>
  <c r="CX118" i="1" s="1"/>
  <c r="W118" i="1" s="1"/>
  <c r="CQ118" i="1"/>
  <c r="P118" i="1" s="1"/>
  <c r="CT118" i="1"/>
  <c r="CV118" i="1"/>
  <c r="U118" i="1" s="1"/>
  <c r="CY118" i="1"/>
  <c r="X118" i="1" s="1"/>
  <c r="CZ118" i="1"/>
  <c r="FR118" i="1"/>
  <c r="GL118" i="1"/>
  <c r="GN118" i="1"/>
  <c r="GP118" i="1"/>
  <c r="GV118" i="1"/>
  <c r="HC118" i="1" s="1"/>
  <c r="GX118" i="1"/>
  <c r="P119" i="1"/>
  <c r="CP119" i="1" s="1"/>
  <c r="O119" i="1" s="1"/>
  <c r="Q119" i="1"/>
  <c r="R119" i="1"/>
  <c r="T119" i="1"/>
  <c r="AC119" i="1"/>
  <c r="HG119" i="1" s="1"/>
  <c r="AD119" i="1"/>
  <c r="CR119" i="1" s="1"/>
  <c r="AE119" i="1"/>
  <c r="AF119" i="1"/>
  <c r="CT119" i="1" s="1"/>
  <c r="S119" i="1" s="1"/>
  <c r="AG119" i="1"/>
  <c r="AH119" i="1"/>
  <c r="AI119" i="1"/>
  <c r="CW119" i="1" s="1"/>
  <c r="V119" i="1" s="1"/>
  <c r="AJ119" i="1"/>
  <c r="CQ119" i="1"/>
  <c r="CS119" i="1"/>
  <c r="CU119" i="1"/>
  <c r="CV119" i="1"/>
  <c r="U119" i="1" s="1"/>
  <c r="CX119" i="1"/>
  <c r="W119" i="1" s="1"/>
  <c r="FR119" i="1"/>
  <c r="GL119" i="1"/>
  <c r="GN119" i="1"/>
  <c r="GP119" i="1"/>
  <c r="GV119" i="1"/>
  <c r="HC119" i="1" s="1"/>
  <c r="GX119" i="1" s="1"/>
  <c r="C120" i="1"/>
  <c r="D120" i="1"/>
  <c r="I120" i="1"/>
  <c r="K120" i="1"/>
  <c r="AC120" i="1"/>
  <c r="AE120" i="1"/>
  <c r="AD120" i="1" s="1"/>
  <c r="CR120" i="1" s="1"/>
  <c r="Q120" i="1" s="1"/>
  <c r="AF120" i="1"/>
  <c r="CT120" i="1" s="1"/>
  <c r="S120" i="1" s="1"/>
  <c r="AG120" i="1"/>
  <c r="CU120" i="1" s="1"/>
  <c r="T120" i="1" s="1"/>
  <c r="AH120" i="1"/>
  <c r="AI120" i="1"/>
  <c r="CW120" i="1" s="1"/>
  <c r="AJ120" i="1"/>
  <c r="CS120" i="1"/>
  <c r="CV120" i="1"/>
  <c r="CX120" i="1"/>
  <c r="W120" i="1" s="1"/>
  <c r="FR120" i="1"/>
  <c r="GL120" i="1"/>
  <c r="GN120" i="1"/>
  <c r="GP120" i="1"/>
  <c r="GV120" i="1"/>
  <c r="HC120" i="1"/>
  <c r="GX120" i="1" s="1"/>
  <c r="C121" i="1"/>
  <c r="D121" i="1"/>
  <c r="I121" i="1"/>
  <c r="K121" i="1"/>
  <c r="Q121" i="1"/>
  <c r="AC121" i="1"/>
  <c r="AE121" i="1"/>
  <c r="AD121" i="1" s="1"/>
  <c r="CR121" i="1" s="1"/>
  <c r="AF121" i="1"/>
  <c r="AG121" i="1"/>
  <c r="CU121" i="1" s="1"/>
  <c r="T121" i="1" s="1"/>
  <c r="AH121" i="1"/>
  <c r="AI121" i="1"/>
  <c r="AJ121" i="1"/>
  <c r="CX121" i="1" s="1"/>
  <c r="W121" i="1" s="1"/>
  <c r="CT121" i="1"/>
  <c r="S121" i="1" s="1"/>
  <c r="CV121" i="1"/>
  <c r="U121" i="1" s="1"/>
  <c r="CW121" i="1"/>
  <c r="V121" i="1" s="1"/>
  <c r="FR121" i="1"/>
  <c r="GL121" i="1"/>
  <c r="GN121" i="1"/>
  <c r="GP121" i="1"/>
  <c r="GV121" i="1"/>
  <c r="HC121" i="1" s="1"/>
  <c r="GX121" i="1" s="1"/>
  <c r="I122" i="1"/>
  <c r="K122" i="1"/>
  <c r="Q122" i="1"/>
  <c r="V122" i="1"/>
  <c r="W122" i="1"/>
  <c r="AC122" i="1"/>
  <c r="AE122" i="1"/>
  <c r="AD122" i="1" s="1"/>
  <c r="AF122" i="1"/>
  <c r="CT122" i="1" s="1"/>
  <c r="S122" i="1" s="1"/>
  <c r="CY122" i="1" s="1"/>
  <c r="X122" i="1" s="1"/>
  <c r="AG122" i="1"/>
  <c r="CU122" i="1" s="1"/>
  <c r="T122" i="1" s="1"/>
  <c r="AH122" i="1"/>
  <c r="CV122" i="1" s="1"/>
  <c r="U122" i="1" s="1"/>
  <c r="AI122" i="1"/>
  <c r="CW122" i="1" s="1"/>
  <c r="AJ122" i="1"/>
  <c r="CR122" i="1"/>
  <c r="CS122" i="1"/>
  <c r="R122" i="1" s="1"/>
  <c r="CX122" i="1"/>
  <c r="CZ122" i="1"/>
  <c r="Y122" i="1" s="1"/>
  <c r="FR122" i="1"/>
  <c r="GL122" i="1"/>
  <c r="GN122" i="1"/>
  <c r="GP122" i="1"/>
  <c r="GV122" i="1"/>
  <c r="HC122" i="1"/>
  <c r="GX122" i="1" s="1"/>
  <c r="HG122" i="1"/>
  <c r="I123" i="1"/>
  <c r="K123" i="1"/>
  <c r="T123" i="1"/>
  <c r="AC123" i="1"/>
  <c r="HG123" i="1" s="1"/>
  <c r="AD123" i="1"/>
  <c r="CR123" i="1" s="1"/>
  <c r="Q123" i="1" s="1"/>
  <c r="AE123" i="1"/>
  <c r="AF123" i="1"/>
  <c r="CT123" i="1" s="1"/>
  <c r="S123" i="1" s="1"/>
  <c r="AG123" i="1"/>
  <c r="AH123" i="1"/>
  <c r="CV123" i="1" s="1"/>
  <c r="U123" i="1" s="1"/>
  <c r="AI123" i="1"/>
  <c r="AJ123" i="1"/>
  <c r="CQ123" i="1"/>
  <c r="P123" i="1" s="1"/>
  <c r="CS123" i="1"/>
  <c r="R123" i="1" s="1"/>
  <c r="CU123" i="1"/>
  <c r="CW123" i="1"/>
  <c r="V123" i="1" s="1"/>
  <c r="CX123" i="1"/>
  <c r="W123" i="1" s="1"/>
  <c r="FR123" i="1"/>
  <c r="GL123" i="1"/>
  <c r="GN123" i="1"/>
  <c r="GP123" i="1"/>
  <c r="GV123" i="1"/>
  <c r="HC123" i="1" s="1"/>
  <c r="GX123" i="1" s="1"/>
  <c r="C124" i="1"/>
  <c r="D124" i="1"/>
  <c r="I124" i="1"/>
  <c r="K124" i="1"/>
  <c r="V124" i="1"/>
  <c r="AC124" i="1"/>
  <c r="AE124" i="1"/>
  <c r="AD124" i="1" s="1"/>
  <c r="AF124" i="1"/>
  <c r="AG124" i="1"/>
  <c r="CU124" i="1" s="1"/>
  <c r="T124" i="1" s="1"/>
  <c r="AH124" i="1"/>
  <c r="CV124" i="1" s="1"/>
  <c r="U124" i="1" s="1"/>
  <c r="AI124" i="1"/>
  <c r="CW124" i="1" s="1"/>
  <c r="AJ124" i="1"/>
  <c r="CR124" i="1"/>
  <c r="Q124" i="1" s="1"/>
  <c r="CT124" i="1"/>
  <c r="S124" i="1" s="1"/>
  <c r="CX124" i="1"/>
  <c r="FR124" i="1"/>
  <c r="GL124" i="1"/>
  <c r="GN124" i="1"/>
  <c r="GP124" i="1"/>
  <c r="GV124" i="1"/>
  <c r="GX124" i="1"/>
  <c r="HC124" i="1"/>
  <c r="C125" i="1"/>
  <c r="D125" i="1"/>
  <c r="I125" i="1"/>
  <c r="K125" i="1"/>
  <c r="AC125" i="1"/>
  <c r="CQ125" i="1" s="1"/>
  <c r="AE125" i="1"/>
  <c r="CS125" i="1" s="1"/>
  <c r="R125" i="1" s="1"/>
  <c r="AF125" i="1"/>
  <c r="AG125" i="1"/>
  <c r="CU125" i="1" s="1"/>
  <c r="T125" i="1" s="1"/>
  <c r="AH125" i="1"/>
  <c r="AI125" i="1"/>
  <c r="AJ125" i="1"/>
  <c r="CT125" i="1"/>
  <c r="CV125" i="1"/>
  <c r="CW125" i="1"/>
  <c r="V125" i="1" s="1"/>
  <c r="CX125" i="1"/>
  <c r="W125" i="1" s="1"/>
  <c r="FR125" i="1"/>
  <c r="GL125" i="1"/>
  <c r="GN125" i="1"/>
  <c r="GP125" i="1"/>
  <c r="GV125" i="1"/>
  <c r="HC125" i="1" s="1"/>
  <c r="GX125" i="1"/>
  <c r="I126" i="1"/>
  <c r="K126" i="1"/>
  <c r="U126" i="1"/>
  <c r="AC126" i="1"/>
  <c r="CQ126" i="1" s="1"/>
  <c r="AE126" i="1"/>
  <c r="AF126" i="1"/>
  <c r="AG126" i="1"/>
  <c r="CU126" i="1" s="1"/>
  <c r="T126" i="1" s="1"/>
  <c r="AH126" i="1"/>
  <c r="CV126" i="1" s="1"/>
  <c r="AI126" i="1"/>
  <c r="AJ126" i="1"/>
  <c r="CX126" i="1" s="1"/>
  <c r="W126" i="1" s="1"/>
  <c r="CT126" i="1"/>
  <c r="CW126" i="1"/>
  <c r="FR126" i="1"/>
  <c r="GL126" i="1"/>
  <c r="GN126" i="1"/>
  <c r="GP126" i="1"/>
  <c r="GV126" i="1"/>
  <c r="HC126" i="1" s="1"/>
  <c r="I127" i="1"/>
  <c r="K127" i="1"/>
  <c r="O127" i="1"/>
  <c r="P127" i="1"/>
  <c r="CP127" i="1" s="1"/>
  <c r="R127" i="1"/>
  <c r="U127" i="1"/>
  <c r="V127" i="1"/>
  <c r="AC127" i="1"/>
  <c r="AD127" i="1"/>
  <c r="AB127" i="1" s="1"/>
  <c r="AE127" i="1"/>
  <c r="AF127" i="1"/>
  <c r="AG127" i="1"/>
  <c r="AH127" i="1"/>
  <c r="CV127" i="1" s="1"/>
  <c r="AI127" i="1"/>
  <c r="AJ127" i="1"/>
  <c r="CX127" i="1" s="1"/>
  <c r="W127" i="1" s="1"/>
  <c r="CQ127" i="1"/>
  <c r="CR127" i="1"/>
  <c r="Q127" i="1" s="1"/>
  <c r="CS127" i="1"/>
  <c r="CT127" i="1"/>
  <c r="S127" i="1" s="1"/>
  <c r="CU127" i="1"/>
  <c r="T127" i="1" s="1"/>
  <c r="CW127" i="1"/>
  <c r="FR127" i="1"/>
  <c r="GL127" i="1"/>
  <c r="GN127" i="1"/>
  <c r="GP127" i="1"/>
  <c r="GV127" i="1"/>
  <c r="HC127" i="1"/>
  <c r="GX127" i="1" s="1"/>
  <c r="HG127" i="1"/>
  <c r="I128" i="1"/>
  <c r="K128" i="1"/>
  <c r="U128" i="1"/>
  <c r="AC128" i="1"/>
  <c r="AD128" i="1"/>
  <c r="AB128" i="1" s="1"/>
  <c r="AE128" i="1"/>
  <c r="CS128" i="1" s="1"/>
  <c r="R128" i="1" s="1"/>
  <c r="AF128" i="1"/>
  <c r="AG128" i="1"/>
  <c r="CU128" i="1" s="1"/>
  <c r="T128" i="1" s="1"/>
  <c r="AH128" i="1"/>
  <c r="AI128" i="1"/>
  <c r="CW128" i="1" s="1"/>
  <c r="V128" i="1" s="1"/>
  <c r="AJ128" i="1"/>
  <c r="CX128" i="1" s="1"/>
  <c r="W128" i="1" s="1"/>
  <c r="CQ128" i="1"/>
  <c r="P128" i="1" s="1"/>
  <c r="CP128" i="1" s="1"/>
  <c r="O128" i="1" s="1"/>
  <c r="CR128" i="1"/>
  <c r="Q128" i="1" s="1"/>
  <c r="CT128" i="1"/>
  <c r="S128" i="1" s="1"/>
  <c r="CV128" i="1"/>
  <c r="FR128" i="1"/>
  <c r="GL128" i="1"/>
  <c r="GN128" i="1"/>
  <c r="GP128" i="1"/>
  <c r="GV128" i="1"/>
  <c r="HC128" i="1" s="1"/>
  <c r="GX128" i="1"/>
  <c r="HG128" i="1"/>
  <c r="I129" i="1"/>
  <c r="K129" i="1"/>
  <c r="P129" i="1"/>
  <c r="CP129" i="1" s="1"/>
  <c r="O129" i="1" s="1"/>
  <c r="T129" i="1"/>
  <c r="W129" i="1"/>
  <c r="AB129" i="1"/>
  <c r="AC129" i="1"/>
  <c r="AD129" i="1"/>
  <c r="CR129" i="1" s="1"/>
  <c r="Q129" i="1" s="1"/>
  <c r="AE129" i="1"/>
  <c r="AF129" i="1"/>
  <c r="AG129" i="1"/>
  <c r="CU129" i="1" s="1"/>
  <c r="AH129" i="1"/>
  <c r="AI129" i="1"/>
  <c r="AJ129" i="1"/>
  <c r="CX129" i="1" s="1"/>
  <c r="CQ129" i="1"/>
  <c r="CS129" i="1"/>
  <c r="R129" i="1" s="1"/>
  <c r="CT129" i="1"/>
  <c r="S129" i="1" s="1"/>
  <c r="CV129" i="1"/>
  <c r="U129" i="1" s="1"/>
  <c r="CW129" i="1"/>
  <c r="V129" i="1" s="1"/>
  <c r="FR129" i="1"/>
  <c r="GL129" i="1"/>
  <c r="GN129" i="1"/>
  <c r="GP129" i="1"/>
  <c r="GV129" i="1"/>
  <c r="HC129" i="1" s="1"/>
  <c r="GX129" i="1" s="1"/>
  <c r="HG129" i="1"/>
  <c r="I130" i="1"/>
  <c r="K130" i="1"/>
  <c r="S130" i="1"/>
  <c r="CY130" i="1" s="1"/>
  <c r="X130" i="1" s="1"/>
  <c r="T130" i="1"/>
  <c r="U130" i="1"/>
  <c r="V130" i="1"/>
  <c r="AC130" i="1"/>
  <c r="AE130" i="1"/>
  <c r="AD130" i="1" s="1"/>
  <c r="AF130" i="1"/>
  <c r="AG130" i="1"/>
  <c r="CU130" i="1" s="1"/>
  <c r="AH130" i="1"/>
  <c r="AI130" i="1"/>
  <c r="CW130" i="1" s="1"/>
  <c r="AJ130" i="1"/>
  <c r="CR130" i="1"/>
  <c r="Q130" i="1" s="1"/>
  <c r="CS130" i="1"/>
  <c r="R130" i="1" s="1"/>
  <c r="CT130" i="1"/>
  <c r="CV130" i="1"/>
  <c r="CX130" i="1"/>
  <c r="W130" i="1" s="1"/>
  <c r="CZ130" i="1"/>
  <c r="Y130" i="1" s="1"/>
  <c r="FR130" i="1"/>
  <c r="GL130" i="1"/>
  <c r="GN130" i="1"/>
  <c r="GP130" i="1"/>
  <c r="GV130" i="1"/>
  <c r="HC130" i="1" s="1"/>
  <c r="GX130" i="1" s="1"/>
  <c r="I131" i="1"/>
  <c r="K131" i="1"/>
  <c r="P131" i="1"/>
  <c r="R131" i="1"/>
  <c r="AC131" i="1"/>
  <c r="HG131" i="1" s="1"/>
  <c r="AD131" i="1"/>
  <c r="CR131" i="1" s="1"/>
  <c r="Q131" i="1" s="1"/>
  <c r="AE131" i="1"/>
  <c r="AF131" i="1"/>
  <c r="CT131" i="1" s="1"/>
  <c r="S131" i="1" s="1"/>
  <c r="AG131" i="1"/>
  <c r="AH131" i="1"/>
  <c r="AI131" i="1"/>
  <c r="CW131" i="1" s="1"/>
  <c r="V131" i="1" s="1"/>
  <c r="AJ131" i="1"/>
  <c r="CX131" i="1" s="1"/>
  <c r="W131" i="1" s="1"/>
  <c r="CQ131" i="1"/>
  <c r="CS131" i="1"/>
  <c r="CU131" i="1"/>
  <c r="T131" i="1" s="1"/>
  <c r="CV131" i="1"/>
  <c r="U131" i="1" s="1"/>
  <c r="FR131" i="1"/>
  <c r="GL131" i="1"/>
  <c r="GN131" i="1"/>
  <c r="GP131" i="1"/>
  <c r="GV131" i="1"/>
  <c r="HC131" i="1" s="1"/>
  <c r="GX131" i="1" s="1"/>
  <c r="P132" i="1"/>
  <c r="S132" i="1"/>
  <c r="W132" i="1"/>
  <c r="AC132" i="1"/>
  <c r="CQ132" i="1" s="1"/>
  <c r="AE132" i="1"/>
  <c r="AF132" i="1"/>
  <c r="AG132" i="1"/>
  <c r="AH132" i="1"/>
  <c r="CV132" i="1" s="1"/>
  <c r="U132" i="1" s="1"/>
  <c r="AI132" i="1"/>
  <c r="CW132" i="1" s="1"/>
  <c r="V132" i="1" s="1"/>
  <c r="AJ132" i="1"/>
  <c r="CX132" i="1" s="1"/>
  <c r="CT132" i="1"/>
  <c r="CU132" i="1"/>
  <c r="T132" i="1" s="1"/>
  <c r="FR132" i="1"/>
  <c r="GL132" i="1"/>
  <c r="GN132" i="1"/>
  <c r="GP132" i="1"/>
  <c r="GV132" i="1"/>
  <c r="HC132" i="1" s="1"/>
  <c r="GX132" i="1" s="1"/>
  <c r="HG132" i="1"/>
  <c r="Q133" i="1"/>
  <c r="T133" i="1"/>
  <c r="V133" i="1"/>
  <c r="W133" i="1"/>
  <c r="AC133" i="1"/>
  <c r="AD133" i="1"/>
  <c r="CR133" i="1" s="1"/>
  <c r="AE133" i="1"/>
  <c r="AF133" i="1"/>
  <c r="AG133" i="1"/>
  <c r="AH133" i="1"/>
  <c r="CV133" i="1" s="1"/>
  <c r="U133" i="1" s="1"/>
  <c r="AI133" i="1"/>
  <c r="AJ133" i="1"/>
  <c r="CX133" i="1" s="1"/>
  <c r="CQ133" i="1"/>
  <c r="P133" i="1" s="1"/>
  <c r="CS133" i="1"/>
  <c r="R133" i="1" s="1"/>
  <c r="CU133" i="1"/>
  <c r="CW133" i="1"/>
  <c r="FR133" i="1"/>
  <c r="GL133" i="1"/>
  <c r="GN133" i="1"/>
  <c r="GP133" i="1"/>
  <c r="GV133" i="1"/>
  <c r="HC133" i="1" s="1"/>
  <c r="GX133" i="1" s="1"/>
  <c r="HG133" i="1"/>
  <c r="C134" i="1"/>
  <c r="D134" i="1"/>
  <c r="S134" i="1"/>
  <c r="T134" i="1"/>
  <c r="W134" i="1"/>
  <c r="AC134" i="1"/>
  <c r="AE134" i="1"/>
  <c r="CS134" i="1" s="1"/>
  <c r="R134" i="1" s="1"/>
  <c r="CZ134" i="1" s="1"/>
  <c r="Y134" i="1" s="1"/>
  <c r="AF134" i="1"/>
  <c r="CT134" i="1" s="1"/>
  <c r="AG134" i="1"/>
  <c r="CU134" i="1" s="1"/>
  <c r="AH134" i="1"/>
  <c r="AI134" i="1"/>
  <c r="CW134" i="1" s="1"/>
  <c r="V134" i="1" s="1"/>
  <c r="AJ134" i="1"/>
  <c r="CV134" i="1"/>
  <c r="U134" i="1" s="1"/>
  <c r="CX134" i="1"/>
  <c r="FR134" i="1"/>
  <c r="GL134" i="1"/>
  <c r="GN134" i="1"/>
  <c r="GP134" i="1"/>
  <c r="GV134" i="1"/>
  <c r="HC134" i="1" s="1"/>
  <c r="GX134" i="1"/>
  <c r="C135" i="1"/>
  <c r="D135" i="1"/>
  <c r="T135" i="1"/>
  <c r="W135" i="1"/>
  <c r="AC135" i="1"/>
  <c r="CQ135" i="1" s="1"/>
  <c r="P135" i="1" s="1"/>
  <c r="AE135" i="1"/>
  <c r="CS135" i="1" s="1"/>
  <c r="R135" i="1" s="1"/>
  <c r="AF135" i="1"/>
  <c r="AG135" i="1"/>
  <c r="CU135" i="1" s="1"/>
  <c r="AH135" i="1"/>
  <c r="AI135" i="1"/>
  <c r="CW135" i="1" s="1"/>
  <c r="V135" i="1" s="1"/>
  <c r="AJ135" i="1"/>
  <c r="CT135" i="1"/>
  <c r="S135" i="1" s="1"/>
  <c r="CV135" i="1"/>
  <c r="U135" i="1" s="1"/>
  <c r="CX135" i="1"/>
  <c r="CY135" i="1"/>
  <c r="X135" i="1" s="1"/>
  <c r="CZ135" i="1"/>
  <c r="Y135" i="1" s="1"/>
  <c r="FR135" i="1"/>
  <c r="GL135" i="1"/>
  <c r="GN135" i="1"/>
  <c r="GP135" i="1"/>
  <c r="GV135" i="1"/>
  <c r="HC135" i="1" s="1"/>
  <c r="GX135" i="1" s="1"/>
  <c r="S136" i="1"/>
  <c r="AC136" i="1"/>
  <c r="AE136" i="1"/>
  <c r="AF136" i="1"/>
  <c r="AG136" i="1"/>
  <c r="CU136" i="1" s="1"/>
  <c r="T136" i="1" s="1"/>
  <c r="AH136" i="1"/>
  <c r="AI136" i="1"/>
  <c r="AJ136" i="1"/>
  <c r="CX136" i="1" s="1"/>
  <c r="W136" i="1" s="1"/>
  <c r="CQ136" i="1"/>
  <c r="P136" i="1" s="1"/>
  <c r="CT136" i="1"/>
  <c r="CV136" i="1"/>
  <c r="U136" i="1" s="1"/>
  <c r="CW136" i="1"/>
  <c r="V136" i="1" s="1"/>
  <c r="FR136" i="1"/>
  <c r="GL136" i="1"/>
  <c r="GN136" i="1"/>
  <c r="GP136" i="1"/>
  <c r="GV136" i="1"/>
  <c r="HC136" i="1" s="1"/>
  <c r="GX136" i="1" s="1"/>
  <c r="HG136" i="1"/>
  <c r="Q137" i="1"/>
  <c r="S137" i="1"/>
  <c r="T137" i="1"/>
  <c r="V137" i="1"/>
  <c r="AC137" i="1"/>
  <c r="AD137" i="1"/>
  <c r="CR137" i="1" s="1"/>
  <c r="AE137" i="1"/>
  <c r="AF137" i="1"/>
  <c r="CT137" i="1" s="1"/>
  <c r="AG137" i="1"/>
  <c r="AH137" i="1"/>
  <c r="CV137" i="1" s="1"/>
  <c r="U137" i="1" s="1"/>
  <c r="AI137" i="1"/>
  <c r="AJ137" i="1"/>
  <c r="CX137" i="1" s="1"/>
  <c r="W137" i="1" s="1"/>
  <c r="CS137" i="1"/>
  <c r="R137" i="1" s="1"/>
  <c r="CU137" i="1"/>
  <c r="CW137" i="1"/>
  <c r="FR137" i="1"/>
  <c r="GL137" i="1"/>
  <c r="GN137" i="1"/>
  <c r="GP137" i="1"/>
  <c r="GV137" i="1"/>
  <c r="HC137" i="1"/>
  <c r="GX137" i="1" s="1"/>
  <c r="B139" i="1"/>
  <c r="B30" i="1" s="1"/>
  <c r="C139" i="1"/>
  <c r="C30" i="1" s="1"/>
  <c r="D139" i="1"/>
  <c r="D30" i="1" s="1"/>
  <c r="F139" i="1"/>
  <c r="F30" i="1" s="1"/>
  <c r="G139" i="1"/>
  <c r="G30" i="1" s="1"/>
  <c r="BC139" i="1"/>
  <c r="BC30" i="1" s="1"/>
  <c r="BX139" i="1"/>
  <c r="CK139" i="1"/>
  <c r="CL139" i="1"/>
  <c r="CL30" i="1" s="1"/>
  <c r="CM139" i="1"/>
  <c r="EV139" i="1"/>
  <c r="FP139" i="1"/>
  <c r="FP30" i="1" s="1"/>
  <c r="GC139" i="1"/>
  <c r="GC30" i="1" s="1"/>
  <c r="GD139" i="1"/>
  <c r="GD30" i="1" s="1"/>
  <c r="GE139" i="1"/>
  <c r="GE30" i="1" s="1"/>
  <c r="F161" i="1"/>
  <c r="D175" i="1"/>
  <c r="B177" i="1"/>
  <c r="D177" i="1"/>
  <c r="E177" i="1"/>
  <c r="Z177" i="1"/>
  <c r="AA177" i="1"/>
  <c r="AM177" i="1"/>
  <c r="AN177" i="1"/>
  <c r="AQ177" i="1"/>
  <c r="BB177" i="1"/>
  <c r="BE177" i="1"/>
  <c r="BF177" i="1"/>
  <c r="BG177" i="1"/>
  <c r="BH177" i="1"/>
  <c r="BI177" i="1"/>
  <c r="BJ177" i="1"/>
  <c r="BK177" i="1"/>
  <c r="BL177" i="1"/>
  <c r="BM177" i="1"/>
  <c r="BN177" i="1"/>
  <c r="BO177" i="1"/>
  <c r="BP177" i="1"/>
  <c r="BQ177" i="1"/>
  <c r="BR177" i="1"/>
  <c r="BS177" i="1"/>
  <c r="BT177" i="1"/>
  <c r="BU177" i="1"/>
  <c r="BV177" i="1"/>
  <c r="BW177" i="1"/>
  <c r="BZ177" i="1"/>
  <c r="CK177" i="1"/>
  <c r="CN177" i="1"/>
  <c r="CO177" i="1"/>
  <c r="CP177" i="1"/>
  <c r="CQ177" i="1"/>
  <c r="CR177" i="1"/>
  <c r="CS177" i="1"/>
  <c r="CT177" i="1"/>
  <c r="CU177" i="1"/>
  <c r="CV177" i="1"/>
  <c r="CW177" i="1"/>
  <c r="CX177" i="1"/>
  <c r="CY177" i="1"/>
  <c r="CZ177" i="1"/>
  <c r="DA177" i="1"/>
  <c r="DB177" i="1"/>
  <c r="DC177" i="1"/>
  <c r="DD177" i="1"/>
  <c r="DE177" i="1"/>
  <c r="DF177" i="1"/>
  <c r="DR177" i="1"/>
  <c r="DS177" i="1"/>
  <c r="EE177" i="1"/>
  <c r="EF177" i="1"/>
  <c r="EW177" i="1"/>
  <c r="EX177" i="1"/>
  <c r="EY177" i="1"/>
  <c r="EZ177" i="1"/>
  <c r="FA177" i="1"/>
  <c r="FB177" i="1"/>
  <c r="FC177" i="1"/>
  <c r="FD177" i="1"/>
  <c r="FE177" i="1"/>
  <c r="FF177" i="1"/>
  <c r="FG177" i="1"/>
  <c r="FH177" i="1"/>
  <c r="FI177" i="1"/>
  <c r="FJ177" i="1"/>
  <c r="FK177" i="1"/>
  <c r="FL177" i="1"/>
  <c r="FM177" i="1"/>
  <c r="FN177" i="1"/>
  <c r="FO177" i="1"/>
  <c r="FP177" i="1"/>
  <c r="GC177" i="1"/>
  <c r="GE177" i="1"/>
  <c r="GF177" i="1"/>
  <c r="GG177" i="1"/>
  <c r="GH177" i="1"/>
  <c r="GI177" i="1"/>
  <c r="GJ177" i="1"/>
  <c r="GK177" i="1"/>
  <c r="GL177" i="1"/>
  <c r="GM177" i="1"/>
  <c r="GN177" i="1"/>
  <c r="GO177" i="1"/>
  <c r="GP177" i="1"/>
  <c r="GQ177" i="1"/>
  <c r="GR177" i="1"/>
  <c r="GS177" i="1"/>
  <c r="GT177" i="1"/>
  <c r="GU177" i="1"/>
  <c r="GV177" i="1"/>
  <c r="GW177" i="1"/>
  <c r="GX177" i="1"/>
  <c r="C179" i="1"/>
  <c r="D179" i="1"/>
  <c r="R179" i="1"/>
  <c r="AC179" i="1"/>
  <c r="AB179" i="1" s="1"/>
  <c r="AD179" i="1"/>
  <c r="CR179" i="1" s="1"/>
  <c r="Q179" i="1" s="1"/>
  <c r="AE179" i="1"/>
  <c r="AF179" i="1"/>
  <c r="AG179" i="1"/>
  <c r="CU179" i="1" s="1"/>
  <c r="T179" i="1" s="1"/>
  <c r="AH179" i="1"/>
  <c r="AI179" i="1"/>
  <c r="CW179" i="1" s="1"/>
  <c r="V179" i="1" s="1"/>
  <c r="AJ179" i="1"/>
  <c r="CX179" i="1" s="1"/>
  <c r="W179" i="1" s="1"/>
  <c r="CS179" i="1"/>
  <c r="CT179" i="1"/>
  <c r="S179" i="1" s="1"/>
  <c r="CV179" i="1"/>
  <c r="U179" i="1" s="1"/>
  <c r="FR179" i="1"/>
  <c r="GL179" i="1"/>
  <c r="GN179" i="1"/>
  <c r="CB184" i="1" s="1"/>
  <c r="GO179" i="1"/>
  <c r="GV179" i="1"/>
  <c r="HC179" i="1" s="1"/>
  <c r="GX179" i="1" s="1"/>
  <c r="C180" i="1"/>
  <c r="D180" i="1"/>
  <c r="P180" i="1"/>
  <c r="W180" i="1"/>
  <c r="AB180" i="1"/>
  <c r="AC180" i="1"/>
  <c r="AE180" i="1"/>
  <c r="AD180" i="1" s="1"/>
  <c r="CR180" i="1" s="1"/>
  <c r="Q180" i="1" s="1"/>
  <c r="AF180" i="1"/>
  <c r="AG180" i="1"/>
  <c r="CU180" i="1" s="1"/>
  <c r="T180" i="1" s="1"/>
  <c r="DY184" i="1" s="1"/>
  <c r="AH180" i="1"/>
  <c r="CV180" i="1" s="1"/>
  <c r="U180" i="1" s="1"/>
  <c r="DZ184" i="1" s="1"/>
  <c r="AI180" i="1"/>
  <c r="CW180" i="1" s="1"/>
  <c r="V180" i="1" s="1"/>
  <c r="EA184" i="1" s="1"/>
  <c r="AJ180" i="1"/>
  <c r="CX180" i="1" s="1"/>
  <c r="CQ180" i="1"/>
  <c r="CS180" i="1"/>
  <c r="R180" i="1" s="1"/>
  <c r="CT180" i="1"/>
  <c r="S180" i="1" s="1"/>
  <c r="CY180" i="1"/>
  <c r="X180" i="1" s="1"/>
  <c r="FR180" i="1"/>
  <c r="GL180" i="1"/>
  <c r="GN180" i="1"/>
  <c r="FT184" i="1" s="1"/>
  <c r="GO180" i="1"/>
  <c r="FU184" i="1" s="1"/>
  <c r="FU177" i="1" s="1"/>
  <c r="GV180" i="1"/>
  <c r="HC180" i="1" s="1"/>
  <c r="GX180" i="1"/>
  <c r="C181" i="1"/>
  <c r="D181" i="1"/>
  <c r="P181" i="1"/>
  <c r="R181" i="1"/>
  <c r="CZ181" i="1" s="1"/>
  <c r="Y181" i="1" s="1"/>
  <c r="S181" i="1"/>
  <c r="T181" i="1"/>
  <c r="AC181" i="1"/>
  <c r="AE181" i="1"/>
  <c r="CS181" i="1" s="1"/>
  <c r="AF181" i="1"/>
  <c r="AG181" i="1"/>
  <c r="AH181" i="1"/>
  <c r="CV181" i="1" s="1"/>
  <c r="U181" i="1" s="1"/>
  <c r="AH184" i="1" s="1"/>
  <c r="AI181" i="1"/>
  <c r="AJ181" i="1"/>
  <c r="CQ181" i="1"/>
  <c r="CT181" i="1"/>
  <c r="CU181" i="1"/>
  <c r="CW181" i="1"/>
  <c r="V181" i="1" s="1"/>
  <c r="CX181" i="1"/>
  <c r="W181" i="1" s="1"/>
  <c r="FR181" i="1"/>
  <c r="BY184" i="1" s="1"/>
  <c r="GL181" i="1"/>
  <c r="GN181" i="1"/>
  <c r="GO181" i="1"/>
  <c r="GV181" i="1"/>
  <c r="HC181" i="1" s="1"/>
  <c r="GX181" i="1" s="1"/>
  <c r="C182" i="1"/>
  <c r="D182" i="1"/>
  <c r="T182" i="1"/>
  <c r="U182" i="1"/>
  <c r="AC182" i="1"/>
  <c r="AE182" i="1"/>
  <c r="AD182" i="1" s="1"/>
  <c r="CR182" i="1" s="1"/>
  <c r="Q182" i="1" s="1"/>
  <c r="AF182" i="1"/>
  <c r="CT182" i="1" s="1"/>
  <c r="S182" i="1" s="1"/>
  <c r="AG182" i="1"/>
  <c r="AH182" i="1"/>
  <c r="AI182" i="1"/>
  <c r="AJ182" i="1"/>
  <c r="CQ182" i="1"/>
  <c r="P182" i="1" s="1"/>
  <c r="CU182" i="1"/>
  <c r="CV182" i="1"/>
  <c r="CW182" i="1"/>
  <c r="V182" i="1" s="1"/>
  <c r="CX182" i="1"/>
  <c r="W182" i="1" s="1"/>
  <c r="FR182" i="1"/>
  <c r="FQ184" i="1" s="1"/>
  <c r="GL182" i="1"/>
  <c r="GN182" i="1"/>
  <c r="GO182" i="1"/>
  <c r="GV182" i="1"/>
  <c r="HC182" i="1" s="1"/>
  <c r="GX182" i="1" s="1"/>
  <c r="B184" i="1"/>
  <c r="C184" i="1"/>
  <c r="C177" i="1" s="1"/>
  <c r="D184" i="1"/>
  <c r="F184" i="1"/>
  <c r="F177" i="1" s="1"/>
  <c r="G184" i="1"/>
  <c r="G177" i="1" s="1"/>
  <c r="AI184" i="1"/>
  <c r="V184" i="1" s="1"/>
  <c r="F207" i="1" s="1"/>
  <c r="AO184" i="1"/>
  <c r="F188" i="1" s="1"/>
  <c r="AX184" i="1"/>
  <c r="AX177" i="1" s="1"/>
  <c r="BC184" i="1"/>
  <c r="BC177" i="1" s="1"/>
  <c r="BD184" i="1"/>
  <c r="BD177" i="1" s="1"/>
  <c r="BX184" i="1"/>
  <c r="BX177" i="1" s="1"/>
  <c r="BZ184" i="1"/>
  <c r="AQ184" i="1" s="1"/>
  <c r="F194" i="1" s="1"/>
  <c r="CG184" i="1"/>
  <c r="CG177" i="1" s="1"/>
  <c r="CK184" i="1"/>
  <c r="BB184" i="1" s="1"/>
  <c r="F197" i="1" s="1"/>
  <c r="CL184" i="1"/>
  <c r="CL177" i="1" s="1"/>
  <c r="CM184" i="1"/>
  <c r="CM177" i="1" s="1"/>
  <c r="DH184" i="1"/>
  <c r="DU184" i="1"/>
  <c r="EB184" i="1"/>
  <c r="EG184" i="1"/>
  <c r="ET184" i="1"/>
  <c r="P197" i="1" s="1"/>
  <c r="EU184" i="1"/>
  <c r="EU177" i="1" s="1"/>
  <c r="FP184" i="1"/>
  <c r="FR184" i="1"/>
  <c r="GA184" i="1"/>
  <c r="GC184" i="1"/>
  <c r="GD184" i="1"/>
  <c r="GD177" i="1" s="1"/>
  <c r="GE184" i="1"/>
  <c r="EV184" i="1" s="1"/>
  <c r="F200" i="1"/>
  <c r="P200" i="1"/>
  <c r="F209" i="1"/>
  <c r="B214" i="1"/>
  <c r="B26" i="1" s="1"/>
  <c r="C214" i="1"/>
  <c r="C26" i="1" s="1"/>
  <c r="D214" i="1"/>
  <c r="D26" i="1" s="1"/>
  <c r="F214" i="1"/>
  <c r="F26" i="1" s="1"/>
  <c r="G214" i="1"/>
  <c r="G26" i="1" s="1"/>
  <c r="BC214" i="1"/>
  <c r="EV214" i="1"/>
  <c r="D250" i="1"/>
  <c r="E252" i="1"/>
  <c r="F252" i="1"/>
  <c r="Z252" i="1"/>
  <c r="AA252" i="1"/>
  <c r="AM252" i="1"/>
  <c r="AN252" i="1"/>
  <c r="AO252" i="1"/>
  <c r="BE252" i="1"/>
  <c r="BF252" i="1"/>
  <c r="BG252" i="1"/>
  <c r="BH252" i="1"/>
  <c r="BI252" i="1"/>
  <c r="BJ252" i="1"/>
  <c r="BK252" i="1"/>
  <c r="BL252" i="1"/>
  <c r="BM252" i="1"/>
  <c r="BN252" i="1"/>
  <c r="BO252" i="1"/>
  <c r="BP252" i="1"/>
  <c r="BQ252" i="1"/>
  <c r="BR252" i="1"/>
  <c r="BS252" i="1"/>
  <c r="BT252" i="1"/>
  <c r="BU252" i="1"/>
  <c r="BV252" i="1"/>
  <c r="BW252" i="1"/>
  <c r="BX252" i="1"/>
  <c r="CM252" i="1"/>
  <c r="CN252" i="1"/>
  <c r="CO252" i="1"/>
  <c r="CP252" i="1"/>
  <c r="CQ252" i="1"/>
  <c r="CR252" i="1"/>
  <c r="CS252" i="1"/>
  <c r="CT252" i="1"/>
  <c r="CU252" i="1"/>
  <c r="CV252" i="1"/>
  <c r="CW252" i="1"/>
  <c r="CX252" i="1"/>
  <c r="CY252" i="1"/>
  <c r="CZ252" i="1"/>
  <c r="DA252" i="1"/>
  <c r="DB252" i="1"/>
  <c r="DC252" i="1"/>
  <c r="DD252" i="1"/>
  <c r="DE252" i="1"/>
  <c r="DF252" i="1"/>
  <c r="DR252" i="1"/>
  <c r="DS252" i="1"/>
  <c r="EE252" i="1"/>
  <c r="EF252" i="1"/>
  <c r="EW252" i="1"/>
  <c r="EX252" i="1"/>
  <c r="EY252" i="1"/>
  <c r="EZ252" i="1"/>
  <c r="FA252" i="1"/>
  <c r="FB252" i="1"/>
  <c r="FC252" i="1"/>
  <c r="FD252" i="1"/>
  <c r="FE252" i="1"/>
  <c r="FF252" i="1"/>
  <c r="FG252" i="1"/>
  <c r="FH252" i="1"/>
  <c r="FI252" i="1"/>
  <c r="FJ252" i="1"/>
  <c r="FK252" i="1"/>
  <c r="FL252" i="1"/>
  <c r="FM252" i="1"/>
  <c r="FN252" i="1"/>
  <c r="FO252" i="1"/>
  <c r="GF252" i="1"/>
  <c r="GG252" i="1"/>
  <c r="GH252" i="1"/>
  <c r="GI252" i="1"/>
  <c r="GJ252" i="1"/>
  <c r="GK252" i="1"/>
  <c r="GL252" i="1"/>
  <c r="GM252" i="1"/>
  <c r="GN252" i="1"/>
  <c r="GO252" i="1"/>
  <c r="GP252" i="1"/>
  <c r="GQ252" i="1"/>
  <c r="GR252" i="1"/>
  <c r="GS252" i="1"/>
  <c r="GT252" i="1"/>
  <c r="GU252" i="1"/>
  <c r="GV252" i="1"/>
  <c r="GW252" i="1"/>
  <c r="GX252" i="1"/>
  <c r="C254" i="1"/>
  <c r="D254" i="1"/>
  <c r="R254" i="1"/>
  <c r="S254" i="1"/>
  <c r="AC254" i="1"/>
  <c r="AD254" i="1"/>
  <c r="CR254" i="1" s="1"/>
  <c r="Q254" i="1" s="1"/>
  <c r="AE254" i="1"/>
  <c r="AF254" i="1"/>
  <c r="AG254" i="1"/>
  <c r="AH254" i="1"/>
  <c r="AI254" i="1"/>
  <c r="AJ254" i="1"/>
  <c r="CX254" i="1" s="1"/>
  <c r="W254" i="1" s="1"/>
  <c r="CS254" i="1"/>
  <c r="CT254" i="1"/>
  <c r="CU254" i="1"/>
  <c r="T254" i="1" s="1"/>
  <c r="CV254" i="1"/>
  <c r="U254" i="1" s="1"/>
  <c r="CW254" i="1"/>
  <c r="V254" i="1" s="1"/>
  <c r="CY254" i="1"/>
  <c r="X254" i="1" s="1"/>
  <c r="FR254" i="1"/>
  <c r="GL254" i="1"/>
  <c r="GN254" i="1"/>
  <c r="GP254" i="1"/>
  <c r="GV254" i="1"/>
  <c r="HC254" i="1" s="1"/>
  <c r="GX254" i="1" s="1"/>
  <c r="C255" i="1"/>
  <c r="D255" i="1"/>
  <c r="P255" i="1"/>
  <c r="R255" i="1"/>
  <c r="W255" i="1"/>
  <c r="AB255" i="1"/>
  <c r="AC255" i="1"/>
  <c r="AE255" i="1"/>
  <c r="AD255" i="1" s="1"/>
  <c r="CR255" i="1" s="1"/>
  <c r="Q255" i="1" s="1"/>
  <c r="AF255" i="1"/>
  <c r="AG255" i="1"/>
  <c r="CU255" i="1" s="1"/>
  <c r="T255" i="1" s="1"/>
  <c r="AH255" i="1"/>
  <c r="CV255" i="1" s="1"/>
  <c r="U255" i="1" s="1"/>
  <c r="AI255" i="1"/>
  <c r="CW255" i="1" s="1"/>
  <c r="V255" i="1" s="1"/>
  <c r="AJ255" i="1"/>
  <c r="CX255" i="1" s="1"/>
  <c r="CQ255" i="1"/>
  <c r="CS255" i="1"/>
  <c r="CT255" i="1"/>
  <c r="S255" i="1" s="1"/>
  <c r="FR255" i="1"/>
  <c r="GL255" i="1"/>
  <c r="FR317" i="1" s="1"/>
  <c r="GN255" i="1"/>
  <c r="GP255" i="1"/>
  <c r="GV255" i="1"/>
  <c r="HC255" i="1"/>
  <c r="GX255" i="1" s="1"/>
  <c r="P256" i="1"/>
  <c r="Q256" i="1"/>
  <c r="R256" i="1"/>
  <c r="W256" i="1"/>
  <c r="AB256" i="1"/>
  <c r="AC256" i="1"/>
  <c r="AE256" i="1"/>
  <c r="AD256" i="1" s="1"/>
  <c r="CR256" i="1" s="1"/>
  <c r="AF256" i="1"/>
  <c r="AG256" i="1"/>
  <c r="AH256" i="1"/>
  <c r="CV256" i="1" s="1"/>
  <c r="U256" i="1" s="1"/>
  <c r="AI256" i="1"/>
  <c r="AJ256" i="1"/>
  <c r="CX256" i="1" s="1"/>
  <c r="CQ256" i="1"/>
  <c r="CS256" i="1"/>
  <c r="CT256" i="1"/>
  <c r="S256" i="1" s="1"/>
  <c r="CU256" i="1"/>
  <c r="T256" i="1" s="1"/>
  <c r="CW256" i="1"/>
  <c r="V256" i="1" s="1"/>
  <c r="GL256" i="1"/>
  <c r="GN256" i="1"/>
  <c r="GO256" i="1"/>
  <c r="GP256" i="1"/>
  <c r="GV256" i="1"/>
  <c r="HC256" i="1"/>
  <c r="GX256" i="1" s="1"/>
  <c r="HH256" i="1"/>
  <c r="P257" i="1"/>
  <c r="Q257" i="1"/>
  <c r="V257" i="1"/>
  <c r="W257" i="1"/>
  <c r="AC257" i="1"/>
  <c r="AB257" i="1" s="1"/>
  <c r="AE257" i="1"/>
  <c r="AD257" i="1" s="1"/>
  <c r="CR257" i="1" s="1"/>
  <c r="AF257" i="1"/>
  <c r="CT257" i="1" s="1"/>
  <c r="S257" i="1" s="1"/>
  <c r="AG257" i="1"/>
  <c r="CU257" i="1" s="1"/>
  <c r="T257" i="1" s="1"/>
  <c r="AH257" i="1"/>
  <c r="CV257" i="1" s="1"/>
  <c r="U257" i="1" s="1"/>
  <c r="AI257" i="1"/>
  <c r="CW257" i="1" s="1"/>
  <c r="AJ257" i="1"/>
  <c r="CQ257" i="1"/>
  <c r="CS257" i="1"/>
  <c r="R257" i="1" s="1"/>
  <c r="CX257" i="1"/>
  <c r="FR257" i="1"/>
  <c r="GL257" i="1"/>
  <c r="GN257" i="1"/>
  <c r="GO257" i="1"/>
  <c r="GP257" i="1"/>
  <c r="GV257" i="1"/>
  <c r="HC257" i="1"/>
  <c r="GX257" i="1" s="1"/>
  <c r="HH257" i="1"/>
  <c r="C258" i="1"/>
  <c r="D258" i="1"/>
  <c r="I258" i="1"/>
  <c r="K258" i="1"/>
  <c r="Q258" i="1"/>
  <c r="R258" i="1"/>
  <c r="S258" i="1"/>
  <c r="T258" i="1"/>
  <c r="AC258" i="1"/>
  <c r="CQ258" i="1" s="1"/>
  <c r="P258" i="1" s="1"/>
  <c r="CP258" i="1" s="1"/>
  <c r="O258" i="1" s="1"/>
  <c r="AD258" i="1"/>
  <c r="CR258" i="1" s="1"/>
  <c r="AE258" i="1"/>
  <c r="AF258" i="1"/>
  <c r="AG258" i="1"/>
  <c r="AH258" i="1"/>
  <c r="AI258" i="1"/>
  <c r="CW258" i="1" s="1"/>
  <c r="V258" i="1" s="1"/>
  <c r="AJ258" i="1"/>
  <c r="CS258" i="1"/>
  <c r="CT258" i="1"/>
  <c r="CU258" i="1"/>
  <c r="CV258" i="1"/>
  <c r="U258" i="1" s="1"/>
  <c r="CX258" i="1"/>
  <c r="W258" i="1" s="1"/>
  <c r="FR258" i="1"/>
  <c r="GL258" i="1"/>
  <c r="GO258" i="1"/>
  <c r="GP258" i="1"/>
  <c r="GV258" i="1"/>
  <c r="HC258" i="1" s="1"/>
  <c r="GX258" i="1" s="1"/>
  <c r="C259" i="1"/>
  <c r="D259" i="1"/>
  <c r="I259" i="1"/>
  <c r="K259" i="1"/>
  <c r="P259" i="1"/>
  <c r="V259" i="1"/>
  <c r="W259" i="1"/>
  <c r="AC259" i="1"/>
  <c r="AE259" i="1"/>
  <c r="AD259" i="1" s="1"/>
  <c r="CR259" i="1" s="1"/>
  <c r="Q259" i="1" s="1"/>
  <c r="AF259" i="1"/>
  <c r="CT259" i="1" s="1"/>
  <c r="S259" i="1" s="1"/>
  <c r="AG259" i="1"/>
  <c r="AH259" i="1"/>
  <c r="CV259" i="1" s="1"/>
  <c r="U259" i="1" s="1"/>
  <c r="AI259" i="1"/>
  <c r="AJ259" i="1"/>
  <c r="CQ259" i="1"/>
  <c r="CS259" i="1"/>
  <c r="R259" i="1" s="1"/>
  <c r="CU259" i="1"/>
  <c r="T259" i="1" s="1"/>
  <c r="CW259" i="1"/>
  <c r="CX259" i="1"/>
  <c r="FR259" i="1"/>
  <c r="GL259" i="1"/>
  <c r="GO259" i="1"/>
  <c r="GP259" i="1"/>
  <c r="GV259" i="1"/>
  <c r="GX259" i="1"/>
  <c r="HC259" i="1"/>
  <c r="I260" i="1"/>
  <c r="U260" i="1"/>
  <c r="V260" i="1"/>
  <c r="W260" i="1"/>
  <c r="AC260" i="1"/>
  <c r="AE260" i="1"/>
  <c r="AD260" i="1" s="1"/>
  <c r="CR260" i="1" s="1"/>
  <c r="Q260" i="1" s="1"/>
  <c r="AF260" i="1"/>
  <c r="AG260" i="1"/>
  <c r="CU260" i="1" s="1"/>
  <c r="T260" i="1" s="1"/>
  <c r="AH260" i="1"/>
  <c r="AI260" i="1"/>
  <c r="AJ260" i="1"/>
  <c r="CQ260" i="1"/>
  <c r="P260" i="1" s="1"/>
  <c r="CS260" i="1"/>
  <c r="R260" i="1" s="1"/>
  <c r="CT260" i="1"/>
  <c r="CV260" i="1"/>
  <c r="CW260" i="1"/>
  <c r="CX260" i="1"/>
  <c r="FR260" i="1"/>
  <c r="GL260" i="1"/>
  <c r="GO260" i="1"/>
  <c r="GP260" i="1"/>
  <c r="GV260" i="1"/>
  <c r="HC260" i="1" s="1"/>
  <c r="GX260" i="1" s="1"/>
  <c r="I261" i="1"/>
  <c r="AC261" i="1"/>
  <c r="CQ261" i="1" s="1"/>
  <c r="P261" i="1" s="1"/>
  <c r="AE261" i="1"/>
  <c r="AD261" i="1" s="1"/>
  <c r="CR261" i="1" s="1"/>
  <c r="Q261" i="1" s="1"/>
  <c r="AF261" i="1"/>
  <c r="CT261" i="1" s="1"/>
  <c r="S261" i="1" s="1"/>
  <c r="AG261" i="1"/>
  <c r="AH261" i="1"/>
  <c r="AI261" i="1"/>
  <c r="AJ261" i="1"/>
  <c r="CS261" i="1"/>
  <c r="R261" i="1" s="1"/>
  <c r="CU261" i="1"/>
  <c r="CV261" i="1"/>
  <c r="CW261" i="1"/>
  <c r="CX261" i="1"/>
  <c r="FR261" i="1"/>
  <c r="GL261" i="1"/>
  <c r="GO261" i="1"/>
  <c r="GP261" i="1"/>
  <c r="GV261" i="1"/>
  <c r="HC261" i="1"/>
  <c r="GX261" i="1" s="1"/>
  <c r="S262" i="1"/>
  <c r="T262" i="1"/>
  <c r="U262" i="1"/>
  <c r="V262" i="1"/>
  <c r="AC262" i="1"/>
  <c r="CQ262" i="1" s="1"/>
  <c r="P262" i="1" s="1"/>
  <c r="AE262" i="1"/>
  <c r="AD262" i="1" s="1"/>
  <c r="CR262" i="1" s="1"/>
  <c r="Q262" i="1" s="1"/>
  <c r="AF262" i="1"/>
  <c r="CT262" i="1" s="1"/>
  <c r="AG262" i="1"/>
  <c r="AH262" i="1"/>
  <c r="AI262" i="1"/>
  <c r="AJ262" i="1"/>
  <c r="CS262" i="1"/>
  <c r="R262" i="1" s="1"/>
  <c r="CU262" i="1"/>
  <c r="CV262" i="1"/>
  <c r="CW262" i="1"/>
  <c r="CX262" i="1"/>
  <c r="W262" i="1" s="1"/>
  <c r="FR262" i="1"/>
  <c r="GL262" i="1"/>
  <c r="GO262" i="1"/>
  <c r="GP262" i="1"/>
  <c r="GV262" i="1"/>
  <c r="HC262" i="1" s="1"/>
  <c r="GX262" i="1" s="1"/>
  <c r="T263" i="1"/>
  <c r="U263" i="1"/>
  <c r="V263" i="1"/>
  <c r="AC263" i="1"/>
  <c r="AB263" i="1" s="1"/>
  <c r="AD263" i="1"/>
  <c r="CR263" i="1" s="1"/>
  <c r="Q263" i="1" s="1"/>
  <c r="AE263" i="1"/>
  <c r="AF263" i="1"/>
  <c r="CT263" i="1" s="1"/>
  <c r="S263" i="1" s="1"/>
  <c r="AG263" i="1"/>
  <c r="AH263" i="1"/>
  <c r="AI263" i="1"/>
  <c r="AJ263" i="1"/>
  <c r="CS263" i="1"/>
  <c r="R263" i="1" s="1"/>
  <c r="CU263" i="1"/>
  <c r="CV263" i="1"/>
  <c r="CW263" i="1"/>
  <c r="CX263" i="1"/>
  <c r="W263" i="1" s="1"/>
  <c r="FR263" i="1"/>
  <c r="GL263" i="1"/>
  <c r="GO263" i="1"/>
  <c r="GP263" i="1"/>
  <c r="GV263" i="1"/>
  <c r="HC263" i="1" s="1"/>
  <c r="GX263" i="1" s="1"/>
  <c r="T264" i="1"/>
  <c r="U264" i="1"/>
  <c r="V264" i="1"/>
  <c r="AC264" i="1"/>
  <c r="AD264" i="1"/>
  <c r="AE264" i="1"/>
  <c r="AF264" i="1"/>
  <c r="CT264" i="1" s="1"/>
  <c r="S264" i="1" s="1"/>
  <c r="CY264" i="1" s="1"/>
  <c r="X264" i="1" s="1"/>
  <c r="AG264" i="1"/>
  <c r="AH264" i="1"/>
  <c r="AI264" i="1"/>
  <c r="AJ264" i="1"/>
  <c r="CQ264" i="1"/>
  <c r="P264" i="1" s="1"/>
  <c r="CR264" i="1"/>
  <c r="Q264" i="1" s="1"/>
  <c r="CS264" i="1"/>
  <c r="R264" i="1" s="1"/>
  <c r="CU264" i="1"/>
  <c r="CV264" i="1"/>
  <c r="CW264" i="1"/>
  <c r="CX264" i="1"/>
  <c r="W264" i="1" s="1"/>
  <c r="FR264" i="1"/>
  <c r="GL264" i="1"/>
  <c r="GO264" i="1"/>
  <c r="GP264" i="1"/>
  <c r="GV264" i="1"/>
  <c r="HC264" i="1" s="1"/>
  <c r="GX264" i="1" s="1"/>
  <c r="S265" i="1"/>
  <c r="T265" i="1"/>
  <c r="U265" i="1"/>
  <c r="V265" i="1"/>
  <c r="AC265" i="1"/>
  <c r="AD265" i="1"/>
  <c r="CR265" i="1" s="1"/>
  <c r="Q265" i="1" s="1"/>
  <c r="AE265" i="1"/>
  <c r="AF265" i="1"/>
  <c r="CT265" i="1" s="1"/>
  <c r="AG265" i="1"/>
  <c r="AH265" i="1"/>
  <c r="AI265" i="1"/>
  <c r="AJ265" i="1"/>
  <c r="CQ265" i="1"/>
  <c r="P265" i="1" s="1"/>
  <c r="CP265" i="1" s="1"/>
  <c r="O265" i="1" s="1"/>
  <c r="CS265" i="1"/>
  <c r="R265" i="1" s="1"/>
  <c r="CU265" i="1"/>
  <c r="CV265" i="1"/>
  <c r="CW265" i="1"/>
  <c r="CX265" i="1"/>
  <c r="W265" i="1" s="1"/>
  <c r="FR265" i="1"/>
  <c r="GL265" i="1"/>
  <c r="GO265" i="1"/>
  <c r="GP265" i="1"/>
  <c r="GV265" i="1"/>
  <c r="HC265" i="1" s="1"/>
  <c r="GX265" i="1" s="1"/>
  <c r="C266" i="1"/>
  <c r="D266" i="1"/>
  <c r="Q266" i="1"/>
  <c r="R266" i="1"/>
  <c r="S266" i="1"/>
  <c r="T266" i="1"/>
  <c r="AC266" i="1"/>
  <c r="CQ266" i="1" s="1"/>
  <c r="P266" i="1" s="1"/>
  <c r="AD266" i="1"/>
  <c r="CR266" i="1" s="1"/>
  <c r="AE266" i="1"/>
  <c r="AF266" i="1"/>
  <c r="AG266" i="1"/>
  <c r="AH266" i="1"/>
  <c r="AI266" i="1"/>
  <c r="AJ266" i="1"/>
  <c r="CS266" i="1"/>
  <c r="CT266" i="1"/>
  <c r="CU266" i="1"/>
  <c r="CV266" i="1"/>
  <c r="U266" i="1" s="1"/>
  <c r="CW266" i="1"/>
  <c r="V266" i="1" s="1"/>
  <c r="CX266" i="1"/>
  <c r="W266" i="1" s="1"/>
  <c r="FR266" i="1"/>
  <c r="GL266" i="1"/>
  <c r="GN266" i="1"/>
  <c r="GP266" i="1"/>
  <c r="GV266" i="1"/>
  <c r="HC266" i="1" s="1"/>
  <c r="GX266" i="1" s="1"/>
  <c r="C267" i="1"/>
  <c r="D267" i="1"/>
  <c r="P267" i="1"/>
  <c r="Q267" i="1"/>
  <c r="R267" i="1"/>
  <c r="W267" i="1"/>
  <c r="AB267" i="1"/>
  <c r="AC267" i="1"/>
  <c r="AE267" i="1"/>
  <c r="AD267" i="1" s="1"/>
  <c r="CR267" i="1" s="1"/>
  <c r="AF267" i="1"/>
  <c r="AG267" i="1"/>
  <c r="CU267" i="1" s="1"/>
  <c r="T267" i="1" s="1"/>
  <c r="AH267" i="1"/>
  <c r="CV267" i="1" s="1"/>
  <c r="U267" i="1" s="1"/>
  <c r="AI267" i="1"/>
  <c r="AJ267" i="1"/>
  <c r="CX267" i="1" s="1"/>
  <c r="CQ267" i="1"/>
  <c r="CS267" i="1"/>
  <c r="CT267" i="1"/>
  <c r="S267" i="1" s="1"/>
  <c r="CW267" i="1"/>
  <c r="V267" i="1" s="1"/>
  <c r="FR267" i="1"/>
  <c r="GL267" i="1"/>
  <c r="GN267" i="1"/>
  <c r="GP267" i="1"/>
  <c r="GV267" i="1"/>
  <c r="HC267" i="1"/>
  <c r="GX267" i="1" s="1"/>
  <c r="P268" i="1"/>
  <c r="Q268" i="1"/>
  <c r="R268" i="1"/>
  <c r="AB268" i="1"/>
  <c r="AC268" i="1"/>
  <c r="AE268" i="1"/>
  <c r="AD268" i="1" s="1"/>
  <c r="CR268" i="1" s="1"/>
  <c r="AF268" i="1"/>
  <c r="AG268" i="1"/>
  <c r="AH268" i="1"/>
  <c r="CV268" i="1" s="1"/>
  <c r="U268" i="1" s="1"/>
  <c r="AI268" i="1"/>
  <c r="CW268" i="1" s="1"/>
  <c r="V268" i="1" s="1"/>
  <c r="AJ268" i="1"/>
  <c r="CX268" i="1" s="1"/>
  <c r="W268" i="1" s="1"/>
  <c r="CQ268" i="1"/>
  <c r="CS268" i="1"/>
  <c r="CT268" i="1"/>
  <c r="S268" i="1" s="1"/>
  <c r="CU268" i="1"/>
  <c r="T268" i="1" s="1"/>
  <c r="GL268" i="1"/>
  <c r="GN268" i="1"/>
  <c r="GO268" i="1"/>
  <c r="GP268" i="1"/>
  <c r="GV268" i="1"/>
  <c r="HC268" i="1"/>
  <c r="GX268" i="1" s="1"/>
  <c r="HH268" i="1"/>
  <c r="P269" i="1"/>
  <c r="Q269" i="1"/>
  <c r="V269" i="1"/>
  <c r="W269" i="1"/>
  <c r="AC269" i="1"/>
  <c r="AE269" i="1"/>
  <c r="AD269" i="1" s="1"/>
  <c r="CR269" i="1" s="1"/>
  <c r="AF269" i="1"/>
  <c r="AG269" i="1"/>
  <c r="AH269" i="1"/>
  <c r="CV269" i="1" s="1"/>
  <c r="U269" i="1" s="1"/>
  <c r="AI269" i="1"/>
  <c r="CW269" i="1" s="1"/>
  <c r="AJ269" i="1"/>
  <c r="CQ269" i="1"/>
  <c r="CS269" i="1"/>
  <c r="R269" i="1" s="1"/>
  <c r="CT269" i="1"/>
  <c r="S269" i="1" s="1"/>
  <c r="CU269" i="1"/>
  <c r="T269" i="1" s="1"/>
  <c r="CX269" i="1"/>
  <c r="GL269" i="1"/>
  <c r="GN269" i="1"/>
  <c r="GO269" i="1"/>
  <c r="GP269" i="1"/>
  <c r="GV269" i="1"/>
  <c r="HC269" i="1"/>
  <c r="GX269" i="1" s="1"/>
  <c r="HH269" i="1"/>
  <c r="C270" i="1"/>
  <c r="D270" i="1"/>
  <c r="S270" i="1"/>
  <c r="CZ270" i="1" s="1"/>
  <c r="Y270" i="1" s="1"/>
  <c r="T270" i="1"/>
  <c r="U270" i="1"/>
  <c r="V270" i="1"/>
  <c r="AC270" i="1"/>
  <c r="AE270" i="1"/>
  <c r="CS270" i="1" s="1"/>
  <c r="R270" i="1" s="1"/>
  <c r="AF270" i="1"/>
  <c r="CT270" i="1" s="1"/>
  <c r="AG270" i="1"/>
  <c r="AH270" i="1"/>
  <c r="AI270" i="1"/>
  <c r="AJ270" i="1"/>
  <c r="CU270" i="1"/>
  <c r="CV270" i="1"/>
  <c r="CW270" i="1"/>
  <c r="CX270" i="1"/>
  <c r="W270" i="1" s="1"/>
  <c r="CY270" i="1"/>
  <c r="X270" i="1" s="1"/>
  <c r="FR270" i="1"/>
  <c r="GL270" i="1"/>
  <c r="GN270" i="1"/>
  <c r="GP270" i="1"/>
  <c r="GV270" i="1"/>
  <c r="HC270" i="1"/>
  <c r="GX270" i="1" s="1"/>
  <c r="C271" i="1"/>
  <c r="D271" i="1"/>
  <c r="R271" i="1"/>
  <c r="S271" i="1"/>
  <c r="T271" i="1"/>
  <c r="AB271" i="1"/>
  <c r="AC271" i="1"/>
  <c r="AD271" i="1"/>
  <c r="CR271" i="1" s="1"/>
  <c r="Q271" i="1" s="1"/>
  <c r="AE271" i="1"/>
  <c r="AF271" i="1"/>
  <c r="AG271" i="1"/>
  <c r="AH271" i="1"/>
  <c r="AI271" i="1"/>
  <c r="AJ271" i="1"/>
  <c r="CX271" i="1" s="1"/>
  <c r="W271" i="1" s="1"/>
  <c r="CQ271" i="1"/>
  <c r="P271" i="1" s="1"/>
  <c r="CS271" i="1"/>
  <c r="CT271" i="1"/>
  <c r="CU271" i="1"/>
  <c r="CV271" i="1"/>
  <c r="U271" i="1" s="1"/>
  <c r="CW271" i="1"/>
  <c r="V271" i="1" s="1"/>
  <c r="FR271" i="1"/>
  <c r="GL271" i="1"/>
  <c r="GN271" i="1"/>
  <c r="GP271" i="1"/>
  <c r="GV271" i="1"/>
  <c r="HC271" i="1" s="1"/>
  <c r="GX271" i="1" s="1"/>
  <c r="Q272" i="1"/>
  <c r="R272" i="1"/>
  <c r="S272" i="1"/>
  <c r="CZ272" i="1" s="1"/>
  <c r="Y272" i="1" s="1"/>
  <c r="T272" i="1"/>
  <c r="AC272" i="1"/>
  <c r="AD272" i="1"/>
  <c r="CR272" i="1" s="1"/>
  <c r="AE272" i="1"/>
  <c r="AF272" i="1"/>
  <c r="AG272" i="1"/>
  <c r="AH272" i="1"/>
  <c r="AI272" i="1"/>
  <c r="AJ272" i="1"/>
  <c r="CX272" i="1" s="1"/>
  <c r="W272" i="1" s="1"/>
  <c r="CS272" i="1"/>
  <c r="CT272" i="1"/>
  <c r="CU272" i="1"/>
  <c r="CV272" i="1"/>
  <c r="U272" i="1" s="1"/>
  <c r="CW272" i="1"/>
  <c r="V272" i="1" s="1"/>
  <c r="CY272" i="1"/>
  <c r="X272" i="1" s="1"/>
  <c r="GL272" i="1"/>
  <c r="GN272" i="1"/>
  <c r="GO272" i="1"/>
  <c r="GP272" i="1"/>
  <c r="GV272" i="1"/>
  <c r="HC272" i="1" s="1"/>
  <c r="GX272" i="1" s="1"/>
  <c r="Q273" i="1"/>
  <c r="R273" i="1"/>
  <c r="S273" i="1"/>
  <c r="AB273" i="1"/>
  <c r="AC273" i="1"/>
  <c r="AE273" i="1"/>
  <c r="AD273" i="1" s="1"/>
  <c r="CR273" i="1" s="1"/>
  <c r="AF273" i="1"/>
  <c r="AG273" i="1"/>
  <c r="AH273" i="1"/>
  <c r="CV273" i="1" s="1"/>
  <c r="U273" i="1" s="1"/>
  <c r="AI273" i="1"/>
  <c r="AJ273" i="1"/>
  <c r="CS273" i="1"/>
  <c r="CT273" i="1"/>
  <c r="CU273" i="1"/>
  <c r="T273" i="1" s="1"/>
  <c r="CW273" i="1"/>
  <c r="V273" i="1" s="1"/>
  <c r="CX273" i="1"/>
  <c r="W273" i="1" s="1"/>
  <c r="GL273" i="1"/>
  <c r="GN273" i="1"/>
  <c r="GO273" i="1"/>
  <c r="GP273" i="1"/>
  <c r="GV273" i="1"/>
  <c r="HC273" i="1"/>
  <c r="GX273" i="1" s="1"/>
  <c r="C274" i="1"/>
  <c r="D274" i="1"/>
  <c r="P274" i="1"/>
  <c r="V274" i="1"/>
  <c r="W274" i="1"/>
  <c r="X274" i="1"/>
  <c r="AC274" i="1"/>
  <c r="AB274" i="1" s="1"/>
  <c r="AE274" i="1"/>
  <c r="AD274" i="1" s="1"/>
  <c r="AF274" i="1"/>
  <c r="AG274" i="1"/>
  <c r="AH274" i="1"/>
  <c r="CV274" i="1" s="1"/>
  <c r="U274" i="1" s="1"/>
  <c r="AI274" i="1"/>
  <c r="AJ274" i="1"/>
  <c r="CQ274" i="1"/>
  <c r="CR274" i="1"/>
  <c r="Q274" i="1" s="1"/>
  <c r="CS274" i="1"/>
  <c r="R274" i="1" s="1"/>
  <c r="CT274" i="1"/>
  <c r="S274" i="1" s="1"/>
  <c r="CY274" i="1" s="1"/>
  <c r="CU274" i="1"/>
  <c r="T274" i="1" s="1"/>
  <c r="CW274" i="1"/>
  <c r="CX274" i="1"/>
  <c r="CZ274" i="1"/>
  <c r="Y274" i="1" s="1"/>
  <c r="FR274" i="1"/>
  <c r="GL274" i="1"/>
  <c r="GO274" i="1"/>
  <c r="GP274" i="1"/>
  <c r="GV274" i="1"/>
  <c r="GX274" i="1"/>
  <c r="HC274" i="1"/>
  <c r="C275" i="1"/>
  <c r="D275" i="1"/>
  <c r="T275" i="1"/>
  <c r="U275" i="1"/>
  <c r="V275" i="1"/>
  <c r="AC275" i="1"/>
  <c r="AD275" i="1"/>
  <c r="CR275" i="1" s="1"/>
  <c r="Q275" i="1" s="1"/>
  <c r="AE275" i="1"/>
  <c r="AF275" i="1"/>
  <c r="CT275" i="1" s="1"/>
  <c r="S275" i="1" s="1"/>
  <c r="AG275" i="1"/>
  <c r="AH275" i="1"/>
  <c r="AI275" i="1"/>
  <c r="AJ275" i="1"/>
  <c r="CQ275" i="1"/>
  <c r="P275" i="1" s="1"/>
  <c r="CP275" i="1" s="1"/>
  <c r="O275" i="1" s="1"/>
  <c r="CS275" i="1"/>
  <c r="R275" i="1" s="1"/>
  <c r="CU275" i="1"/>
  <c r="CV275" i="1"/>
  <c r="CW275" i="1"/>
  <c r="CX275" i="1"/>
  <c r="W275" i="1" s="1"/>
  <c r="CY275" i="1"/>
  <c r="X275" i="1" s="1"/>
  <c r="CZ275" i="1"/>
  <c r="Y275" i="1" s="1"/>
  <c r="FR275" i="1"/>
  <c r="GL275" i="1"/>
  <c r="GO275" i="1"/>
  <c r="GP275" i="1"/>
  <c r="GV275" i="1"/>
  <c r="HC275" i="1"/>
  <c r="GX275" i="1" s="1"/>
  <c r="I276" i="1"/>
  <c r="S276" i="1"/>
  <c r="T276" i="1"/>
  <c r="U276" i="1"/>
  <c r="AC276" i="1"/>
  <c r="AE276" i="1"/>
  <c r="AF276" i="1"/>
  <c r="AG276" i="1"/>
  <c r="AH276" i="1"/>
  <c r="AI276" i="1"/>
  <c r="AJ276" i="1"/>
  <c r="CQ276" i="1"/>
  <c r="P276" i="1" s="1"/>
  <c r="CT276" i="1"/>
  <c r="CU276" i="1"/>
  <c r="CV276" i="1"/>
  <c r="CW276" i="1"/>
  <c r="V276" i="1" s="1"/>
  <c r="CX276" i="1"/>
  <c r="W276" i="1" s="1"/>
  <c r="FR276" i="1"/>
  <c r="GL276" i="1"/>
  <c r="GO276" i="1"/>
  <c r="GP276" i="1"/>
  <c r="GV276" i="1"/>
  <c r="HC276" i="1" s="1"/>
  <c r="GX276" i="1" s="1"/>
  <c r="I277" i="1"/>
  <c r="Q277" i="1"/>
  <c r="R277" i="1"/>
  <c r="S277" i="1"/>
  <c r="T277" i="1"/>
  <c r="AB277" i="1"/>
  <c r="AC277" i="1"/>
  <c r="AD277" i="1"/>
  <c r="CR277" i="1" s="1"/>
  <c r="AE277" i="1"/>
  <c r="AF277" i="1"/>
  <c r="AG277" i="1"/>
  <c r="AH277" i="1"/>
  <c r="AI277" i="1"/>
  <c r="AJ277" i="1"/>
  <c r="CQ277" i="1"/>
  <c r="P277" i="1" s="1"/>
  <c r="CP277" i="1" s="1"/>
  <c r="O277" i="1" s="1"/>
  <c r="CS277" i="1"/>
  <c r="CT277" i="1"/>
  <c r="CU277" i="1"/>
  <c r="CV277" i="1"/>
  <c r="U277" i="1" s="1"/>
  <c r="CW277" i="1"/>
  <c r="V277" i="1" s="1"/>
  <c r="CX277" i="1"/>
  <c r="W277" i="1" s="1"/>
  <c r="FR277" i="1"/>
  <c r="GL277" i="1"/>
  <c r="GO277" i="1"/>
  <c r="GP277" i="1"/>
  <c r="GV277" i="1"/>
  <c r="HC277" i="1" s="1"/>
  <c r="GX277" i="1" s="1"/>
  <c r="Q278" i="1"/>
  <c r="R278" i="1"/>
  <c r="S278" i="1"/>
  <c r="T278" i="1"/>
  <c r="AC278" i="1"/>
  <c r="AD278" i="1"/>
  <c r="CR278" i="1" s="1"/>
  <c r="AE278" i="1"/>
  <c r="AF278" i="1"/>
  <c r="AG278" i="1"/>
  <c r="AH278" i="1"/>
  <c r="AI278" i="1"/>
  <c r="AJ278" i="1"/>
  <c r="CQ278" i="1"/>
  <c r="P278" i="1" s="1"/>
  <c r="CP278" i="1" s="1"/>
  <c r="O278" i="1" s="1"/>
  <c r="CS278" i="1"/>
  <c r="CT278" i="1"/>
  <c r="CU278" i="1"/>
  <c r="CV278" i="1"/>
  <c r="U278" i="1" s="1"/>
  <c r="CW278" i="1"/>
  <c r="V278" i="1" s="1"/>
  <c r="CX278" i="1"/>
  <c r="W278" i="1" s="1"/>
  <c r="FR278" i="1"/>
  <c r="GL278" i="1"/>
  <c r="GO278" i="1"/>
  <c r="GP278" i="1"/>
  <c r="GV278" i="1"/>
  <c r="HC278" i="1" s="1"/>
  <c r="GX278" i="1" s="1"/>
  <c r="R279" i="1"/>
  <c r="T279" i="1"/>
  <c r="Y279" i="1"/>
  <c r="AC279" i="1"/>
  <c r="AB279" i="1" s="1"/>
  <c r="AD279" i="1"/>
  <c r="CR279" i="1" s="1"/>
  <c r="Q279" i="1" s="1"/>
  <c r="AE279" i="1"/>
  <c r="AF279" i="1"/>
  <c r="AG279" i="1"/>
  <c r="AH279" i="1"/>
  <c r="AI279" i="1"/>
  <c r="CW279" i="1" s="1"/>
  <c r="V279" i="1" s="1"/>
  <c r="AJ279" i="1"/>
  <c r="CX279" i="1" s="1"/>
  <c r="W279" i="1" s="1"/>
  <c r="CQ279" i="1"/>
  <c r="P279" i="1" s="1"/>
  <c r="CP279" i="1" s="1"/>
  <c r="O279" i="1" s="1"/>
  <c r="CS279" i="1"/>
  <c r="CT279" i="1"/>
  <c r="S279" i="1" s="1"/>
  <c r="CZ279" i="1" s="1"/>
  <c r="CU279" i="1"/>
  <c r="CV279" i="1"/>
  <c r="U279" i="1" s="1"/>
  <c r="CY279" i="1"/>
  <c r="X279" i="1" s="1"/>
  <c r="FR279" i="1"/>
  <c r="GL279" i="1"/>
  <c r="GO279" i="1"/>
  <c r="GP279" i="1"/>
  <c r="GV279" i="1"/>
  <c r="HC279" i="1" s="1"/>
  <c r="GX279" i="1" s="1"/>
  <c r="C280" i="1"/>
  <c r="D280" i="1"/>
  <c r="P280" i="1"/>
  <c r="W280" i="1"/>
  <c r="AC280" i="1"/>
  <c r="AE280" i="1"/>
  <c r="AD280" i="1" s="1"/>
  <c r="CR280" i="1" s="1"/>
  <c r="Q280" i="1" s="1"/>
  <c r="AF280" i="1"/>
  <c r="AG280" i="1"/>
  <c r="AH280" i="1"/>
  <c r="CV280" i="1" s="1"/>
  <c r="U280" i="1" s="1"/>
  <c r="AI280" i="1"/>
  <c r="AJ280" i="1"/>
  <c r="CX280" i="1" s="1"/>
  <c r="CQ280" i="1"/>
  <c r="CS280" i="1"/>
  <c r="R280" i="1" s="1"/>
  <c r="CU280" i="1"/>
  <c r="T280" i="1" s="1"/>
  <c r="CW280" i="1"/>
  <c r="V280" i="1" s="1"/>
  <c r="FR280" i="1"/>
  <c r="GL280" i="1"/>
  <c r="GN280" i="1"/>
  <c r="GP280" i="1"/>
  <c r="GV280" i="1"/>
  <c r="HC280" i="1"/>
  <c r="GX280" i="1" s="1"/>
  <c r="C281" i="1"/>
  <c r="D281" i="1"/>
  <c r="T281" i="1"/>
  <c r="V281" i="1"/>
  <c r="AC281" i="1"/>
  <c r="AD281" i="1"/>
  <c r="CR281" i="1" s="1"/>
  <c r="Q281" i="1" s="1"/>
  <c r="AE281" i="1"/>
  <c r="AF281" i="1"/>
  <c r="CT281" i="1" s="1"/>
  <c r="S281" i="1" s="1"/>
  <c r="AG281" i="1"/>
  <c r="AH281" i="1"/>
  <c r="CV281" i="1" s="1"/>
  <c r="U281" i="1" s="1"/>
  <c r="AI281" i="1"/>
  <c r="AJ281" i="1"/>
  <c r="CQ281" i="1"/>
  <c r="P281" i="1" s="1"/>
  <c r="CP281" i="1" s="1"/>
  <c r="O281" i="1" s="1"/>
  <c r="CS281" i="1"/>
  <c r="R281" i="1" s="1"/>
  <c r="CU281" i="1"/>
  <c r="CW281" i="1"/>
  <c r="CX281" i="1"/>
  <c r="W281" i="1" s="1"/>
  <c r="CY281" i="1"/>
  <c r="X281" i="1" s="1"/>
  <c r="CZ281" i="1"/>
  <c r="Y281" i="1" s="1"/>
  <c r="FR281" i="1"/>
  <c r="GL281" i="1"/>
  <c r="GN281" i="1"/>
  <c r="GP281" i="1"/>
  <c r="GV281" i="1"/>
  <c r="HC281" i="1"/>
  <c r="GX281" i="1" s="1"/>
  <c r="P282" i="1"/>
  <c r="T282" i="1"/>
  <c r="V282" i="1"/>
  <c r="AC282" i="1"/>
  <c r="AD282" i="1"/>
  <c r="CR282" i="1" s="1"/>
  <c r="Q282" i="1" s="1"/>
  <c r="AE282" i="1"/>
  <c r="AF282" i="1"/>
  <c r="CT282" i="1" s="1"/>
  <c r="S282" i="1" s="1"/>
  <c r="AG282" i="1"/>
  <c r="AH282" i="1"/>
  <c r="CV282" i="1" s="1"/>
  <c r="U282" i="1" s="1"/>
  <c r="AI282" i="1"/>
  <c r="AJ282" i="1"/>
  <c r="CQ282" i="1"/>
  <c r="CS282" i="1"/>
  <c r="R282" i="1" s="1"/>
  <c r="CU282" i="1"/>
  <c r="CW282" i="1"/>
  <c r="CX282" i="1"/>
  <c r="W282" i="1" s="1"/>
  <c r="GL282" i="1"/>
  <c r="GN282" i="1"/>
  <c r="GO282" i="1"/>
  <c r="GP282" i="1"/>
  <c r="GV282" i="1"/>
  <c r="HC282" i="1" s="1"/>
  <c r="GX282" i="1"/>
  <c r="V283" i="1"/>
  <c r="W283" i="1"/>
  <c r="AC283" i="1"/>
  <c r="CQ283" i="1" s="1"/>
  <c r="P283" i="1" s="1"/>
  <c r="AE283" i="1"/>
  <c r="AD283" i="1" s="1"/>
  <c r="CR283" i="1" s="1"/>
  <c r="Q283" i="1" s="1"/>
  <c r="AF283" i="1"/>
  <c r="AG283" i="1"/>
  <c r="AH283" i="1"/>
  <c r="CV283" i="1" s="1"/>
  <c r="U283" i="1" s="1"/>
  <c r="AI283" i="1"/>
  <c r="CW283" i="1" s="1"/>
  <c r="AJ283" i="1"/>
  <c r="CS283" i="1"/>
  <c r="R283" i="1" s="1"/>
  <c r="CT283" i="1"/>
  <c r="S283" i="1" s="1"/>
  <c r="CU283" i="1"/>
  <c r="T283" i="1" s="1"/>
  <c r="CX283" i="1"/>
  <c r="GL283" i="1"/>
  <c r="GN283" i="1"/>
  <c r="GO283" i="1"/>
  <c r="GP283" i="1"/>
  <c r="GV283" i="1"/>
  <c r="HC283" i="1"/>
  <c r="GX283" i="1" s="1"/>
  <c r="C284" i="1"/>
  <c r="D284" i="1"/>
  <c r="U284" i="1"/>
  <c r="W284" i="1"/>
  <c r="AC284" i="1"/>
  <c r="AD284" i="1"/>
  <c r="AE284" i="1"/>
  <c r="AF284" i="1"/>
  <c r="CT284" i="1" s="1"/>
  <c r="S284" i="1" s="1"/>
  <c r="CZ284" i="1" s="1"/>
  <c r="Y284" i="1" s="1"/>
  <c r="AG284" i="1"/>
  <c r="CU284" i="1" s="1"/>
  <c r="T284" i="1" s="1"/>
  <c r="AH284" i="1"/>
  <c r="AI284" i="1"/>
  <c r="CW284" i="1" s="1"/>
  <c r="V284" i="1" s="1"/>
  <c r="AJ284" i="1"/>
  <c r="CQ284" i="1"/>
  <c r="P284" i="1" s="1"/>
  <c r="CR284" i="1"/>
  <c r="Q284" i="1" s="1"/>
  <c r="CS284" i="1"/>
  <c r="R284" i="1" s="1"/>
  <c r="CV284" i="1"/>
  <c r="CX284" i="1"/>
  <c r="FR284" i="1"/>
  <c r="GL284" i="1"/>
  <c r="GN284" i="1"/>
  <c r="GP284" i="1"/>
  <c r="GV284" i="1"/>
  <c r="HC284" i="1" s="1"/>
  <c r="GX284" i="1" s="1"/>
  <c r="C285" i="1"/>
  <c r="D285" i="1"/>
  <c r="S285" i="1"/>
  <c r="T285" i="1"/>
  <c r="U285" i="1"/>
  <c r="AC285" i="1"/>
  <c r="CQ285" i="1" s="1"/>
  <c r="P285" i="1" s="1"/>
  <c r="AE285" i="1"/>
  <c r="CS285" i="1" s="1"/>
  <c r="R285" i="1" s="1"/>
  <c r="CY285" i="1" s="1"/>
  <c r="X285" i="1" s="1"/>
  <c r="AF285" i="1"/>
  <c r="AG285" i="1"/>
  <c r="CU285" i="1" s="1"/>
  <c r="AH285" i="1"/>
  <c r="AI285" i="1"/>
  <c r="AJ285" i="1"/>
  <c r="CX285" i="1" s="1"/>
  <c r="W285" i="1" s="1"/>
  <c r="CT285" i="1"/>
  <c r="CV285" i="1"/>
  <c r="CW285" i="1"/>
  <c r="V285" i="1" s="1"/>
  <c r="CZ285" i="1"/>
  <c r="Y285" i="1" s="1"/>
  <c r="FR285" i="1"/>
  <c r="GL285" i="1"/>
  <c r="GN285" i="1"/>
  <c r="GP285" i="1"/>
  <c r="GV285" i="1"/>
  <c r="HC285" i="1" s="1"/>
  <c r="GX285" i="1" s="1"/>
  <c r="S286" i="1"/>
  <c r="T286" i="1"/>
  <c r="U286" i="1"/>
  <c r="AC286" i="1"/>
  <c r="HG286" i="1" s="1"/>
  <c r="AE286" i="1"/>
  <c r="CS286" i="1" s="1"/>
  <c r="R286" i="1" s="1"/>
  <c r="AF286" i="1"/>
  <c r="AG286" i="1"/>
  <c r="CU286" i="1" s="1"/>
  <c r="AH286" i="1"/>
  <c r="AI286" i="1"/>
  <c r="AJ286" i="1"/>
  <c r="CQ286" i="1"/>
  <c r="P286" i="1" s="1"/>
  <c r="CT286" i="1"/>
  <c r="CV286" i="1"/>
  <c r="CW286" i="1"/>
  <c r="V286" i="1" s="1"/>
  <c r="CX286" i="1"/>
  <c r="W286" i="1" s="1"/>
  <c r="FR286" i="1"/>
  <c r="GL286" i="1"/>
  <c r="GN286" i="1"/>
  <c r="GP286" i="1"/>
  <c r="GV286" i="1"/>
  <c r="HC286" i="1" s="1"/>
  <c r="GX286" i="1" s="1"/>
  <c r="Q287" i="1"/>
  <c r="R287" i="1"/>
  <c r="S287" i="1"/>
  <c r="T287" i="1"/>
  <c r="AB287" i="1"/>
  <c r="AC287" i="1"/>
  <c r="HG287" i="1" s="1"/>
  <c r="AD287" i="1"/>
  <c r="CR287" i="1" s="1"/>
  <c r="AE287" i="1"/>
  <c r="AF287" i="1"/>
  <c r="CT287" i="1" s="1"/>
  <c r="AG287" i="1"/>
  <c r="AH287" i="1"/>
  <c r="AI287" i="1"/>
  <c r="AJ287" i="1"/>
  <c r="CX287" i="1" s="1"/>
  <c r="W287" i="1" s="1"/>
  <c r="CS287" i="1"/>
  <c r="CU287" i="1"/>
  <c r="CV287" i="1"/>
  <c r="U287" i="1" s="1"/>
  <c r="CW287" i="1"/>
  <c r="V287" i="1" s="1"/>
  <c r="FR287" i="1"/>
  <c r="GL287" i="1"/>
  <c r="GN287" i="1"/>
  <c r="GP287" i="1"/>
  <c r="GV287" i="1"/>
  <c r="HC287" i="1" s="1"/>
  <c r="GX287" i="1" s="1"/>
  <c r="R288" i="1"/>
  <c r="S288" i="1"/>
  <c r="AC288" i="1"/>
  <c r="AE288" i="1"/>
  <c r="CS288" i="1" s="1"/>
  <c r="AF288" i="1"/>
  <c r="AG288" i="1"/>
  <c r="AH288" i="1"/>
  <c r="AI288" i="1"/>
  <c r="CW288" i="1" s="1"/>
  <c r="V288" i="1" s="1"/>
  <c r="AJ288" i="1"/>
  <c r="CX288" i="1" s="1"/>
  <c r="W288" i="1" s="1"/>
  <c r="CT288" i="1"/>
  <c r="CU288" i="1"/>
  <c r="T288" i="1" s="1"/>
  <c r="CV288" i="1"/>
  <c r="U288" i="1" s="1"/>
  <c r="FR288" i="1"/>
  <c r="GL288" i="1"/>
  <c r="GN288" i="1"/>
  <c r="GP288" i="1"/>
  <c r="GV288" i="1"/>
  <c r="HC288" i="1" s="1"/>
  <c r="GX288" i="1" s="1"/>
  <c r="P289" i="1"/>
  <c r="Q289" i="1"/>
  <c r="R289" i="1"/>
  <c r="W289" i="1"/>
  <c r="AB289" i="1"/>
  <c r="AC289" i="1"/>
  <c r="AD289" i="1"/>
  <c r="CR289" i="1" s="1"/>
  <c r="AE289" i="1"/>
  <c r="AF289" i="1"/>
  <c r="AG289" i="1"/>
  <c r="CU289" i="1" s="1"/>
  <c r="T289" i="1" s="1"/>
  <c r="AH289" i="1"/>
  <c r="AI289" i="1"/>
  <c r="CW289" i="1" s="1"/>
  <c r="V289" i="1" s="1"/>
  <c r="AJ289" i="1"/>
  <c r="CX289" i="1" s="1"/>
  <c r="CQ289" i="1"/>
  <c r="CS289" i="1"/>
  <c r="CT289" i="1"/>
  <c r="S289" i="1" s="1"/>
  <c r="CV289" i="1"/>
  <c r="U289" i="1" s="1"/>
  <c r="FR289" i="1"/>
  <c r="GL289" i="1"/>
  <c r="GN289" i="1"/>
  <c r="GP289" i="1"/>
  <c r="GV289" i="1"/>
  <c r="HC289" i="1" s="1"/>
  <c r="GX289" i="1" s="1"/>
  <c r="HG289" i="1"/>
  <c r="C290" i="1"/>
  <c r="D290" i="1"/>
  <c r="U290" i="1"/>
  <c r="W290" i="1"/>
  <c r="AC290" i="1"/>
  <c r="AD290" i="1"/>
  <c r="AE290" i="1"/>
  <c r="AF290" i="1"/>
  <c r="AG290" i="1"/>
  <c r="CU290" i="1" s="1"/>
  <c r="T290" i="1" s="1"/>
  <c r="AH290" i="1"/>
  <c r="AI290" i="1"/>
  <c r="CW290" i="1" s="1"/>
  <c r="V290" i="1" s="1"/>
  <c r="AJ290" i="1"/>
  <c r="CQ290" i="1"/>
  <c r="P290" i="1" s="1"/>
  <c r="CR290" i="1"/>
  <c r="Q290" i="1" s="1"/>
  <c r="CS290" i="1"/>
  <c r="R290" i="1" s="1"/>
  <c r="CT290" i="1"/>
  <c r="S290" i="1" s="1"/>
  <c r="CV290" i="1"/>
  <c r="CX290" i="1"/>
  <c r="CY290" i="1"/>
  <c r="X290" i="1" s="1"/>
  <c r="CZ290" i="1"/>
  <c r="Y290" i="1" s="1"/>
  <c r="FR290" i="1"/>
  <c r="GL290" i="1"/>
  <c r="GN290" i="1"/>
  <c r="GP290" i="1"/>
  <c r="GV290" i="1"/>
  <c r="GX290" i="1"/>
  <c r="HC290" i="1"/>
  <c r="C291" i="1"/>
  <c r="D291" i="1"/>
  <c r="R291" i="1"/>
  <c r="S291" i="1"/>
  <c r="U291" i="1"/>
  <c r="AC291" i="1"/>
  <c r="CQ291" i="1" s="1"/>
  <c r="P291" i="1" s="1"/>
  <c r="CP291" i="1" s="1"/>
  <c r="O291" i="1" s="1"/>
  <c r="AD291" i="1"/>
  <c r="CR291" i="1" s="1"/>
  <c r="Q291" i="1" s="1"/>
  <c r="AE291" i="1"/>
  <c r="CS291" i="1" s="1"/>
  <c r="AF291" i="1"/>
  <c r="AG291" i="1"/>
  <c r="CU291" i="1" s="1"/>
  <c r="T291" i="1" s="1"/>
  <c r="AH291" i="1"/>
  <c r="AI291" i="1"/>
  <c r="AJ291" i="1"/>
  <c r="CX291" i="1" s="1"/>
  <c r="W291" i="1" s="1"/>
  <c r="CT291" i="1"/>
  <c r="CV291" i="1"/>
  <c r="CW291" i="1"/>
  <c r="V291" i="1" s="1"/>
  <c r="CY291" i="1"/>
  <c r="X291" i="1" s="1"/>
  <c r="CZ291" i="1"/>
  <c r="Y291" i="1" s="1"/>
  <c r="FR291" i="1"/>
  <c r="GL291" i="1"/>
  <c r="GN291" i="1"/>
  <c r="GP291" i="1"/>
  <c r="GV291" i="1"/>
  <c r="HC291" i="1" s="1"/>
  <c r="GX291" i="1"/>
  <c r="S292" i="1"/>
  <c r="U292" i="1"/>
  <c r="AC292" i="1"/>
  <c r="HG292" i="1" s="1"/>
  <c r="AE292" i="1"/>
  <c r="AF292" i="1"/>
  <c r="AG292" i="1"/>
  <c r="CU292" i="1" s="1"/>
  <c r="T292" i="1" s="1"/>
  <c r="AH292" i="1"/>
  <c r="AI292" i="1"/>
  <c r="AJ292" i="1"/>
  <c r="CQ292" i="1"/>
  <c r="P292" i="1" s="1"/>
  <c r="CT292" i="1"/>
  <c r="CV292" i="1"/>
  <c r="CW292" i="1"/>
  <c r="V292" i="1" s="1"/>
  <c r="CX292" i="1"/>
  <c r="W292" i="1" s="1"/>
  <c r="FR292" i="1"/>
  <c r="GL292" i="1"/>
  <c r="GN292" i="1"/>
  <c r="GP292" i="1"/>
  <c r="GV292" i="1"/>
  <c r="HC292" i="1" s="1"/>
  <c r="GX292" i="1" s="1"/>
  <c r="R293" i="1"/>
  <c r="S293" i="1"/>
  <c r="T293" i="1"/>
  <c r="AC293" i="1"/>
  <c r="HG293" i="1" s="1"/>
  <c r="AD293" i="1"/>
  <c r="CR293" i="1" s="1"/>
  <c r="Q293" i="1" s="1"/>
  <c r="AE293" i="1"/>
  <c r="AF293" i="1"/>
  <c r="CT293" i="1" s="1"/>
  <c r="AG293" i="1"/>
  <c r="AH293" i="1"/>
  <c r="AI293" i="1"/>
  <c r="CW293" i="1" s="1"/>
  <c r="V293" i="1" s="1"/>
  <c r="AJ293" i="1"/>
  <c r="CS293" i="1"/>
  <c r="CU293" i="1"/>
  <c r="CV293" i="1"/>
  <c r="U293" i="1" s="1"/>
  <c r="CX293" i="1"/>
  <c r="W293" i="1" s="1"/>
  <c r="FR293" i="1"/>
  <c r="GL293" i="1"/>
  <c r="GN293" i="1"/>
  <c r="GP293" i="1"/>
  <c r="GV293" i="1"/>
  <c r="HC293" i="1" s="1"/>
  <c r="GX293" i="1" s="1"/>
  <c r="S294" i="1"/>
  <c r="AC294" i="1"/>
  <c r="AE294" i="1"/>
  <c r="CS294" i="1" s="1"/>
  <c r="R294" i="1" s="1"/>
  <c r="AF294" i="1"/>
  <c r="AG294" i="1"/>
  <c r="AH294" i="1"/>
  <c r="CV294" i="1" s="1"/>
  <c r="U294" i="1" s="1"/>
  <c r="AI294" i="1"/>
  <c r="AJ294" i="1"/>
  <c r="CX294" i="1" s="1"/>
  <c r="W294" i="1" s="1"/>
  <c r="CT294" i="1"/>
  <c r="CU294" i="1"/>
  <c r="T294" i="1" s="1"/>
  <c r="CW294" i="1"/>
  <c r="V294" i="1" s="1"/>
  <c r="FR294" i="1"/>
  <c r="GL294" i="1"/>
  <c r="GN294" i="1"/>
  <c r="GP294" i="1"/>
  <c r="GV294" i="1"/>
  <c r="HC294" i="1" s="1"/>
  <c r="GX294" i="1" s="1"/>
  <c r="P295" i="1"/>
  <c r="Q295" i="1"/>
  <c r="R295" i="1"/>
  <c r="W295" i="1"/>
  <c r="AB295" i="1"/>
  <c r="AC295" i="1"/>
  <c r="AD295" i="1"/>
  <c r="CR295" i="1" s="1"/>
  <c r="AE295" i="1"/>
  <c r="AF295" i="1"/>
  <c r="AG295" i="1"/>
  <c r="CU295" i="1" s="1"/>
  <c r="T295" i="1" s="1"/>
  <c r="AH295" i="1"/>
  <c r="AI295" i="1"/>
  <c r="AJ295" i="1"/>
  <c r="CX295" i="1" s="1"/>
  <c r="CQ295" i="1"/>
  <c r="CS295" i="1"/>
  <c r="CT295" i="1"/>
  <c r="S295" i="1" s="1"/>
  <c r="CV295" i="1"/>
  <c r="U295" i="1" s="1"/>
  <c r="CW295" i="1"/>
  <c r="V295" i="1" s="1"/>
  <c r="FR295" i="1"/>
  <c r="GL295" i="1"/>
  <c r="GN295" i="1"/>
  <c r="GP295" i="1"/>
  <c r="GV295" i="1"/>
  <c r="HC295" i="1" s="1"/>
  <c r="GX295" i="1" s="1"/>
  <c r="HG295" i="1"/>
  <c r="C296" i="1"/>
  <c r="D296" i="1"/>
  <c r="I296" i="1"/>
  <c r="K296" i="1"/>
  <c r="R296" i="1"/>
  <c r="S296" i="1"/>
  <c r="T296" i="1"/>
  <c r="U296" i="1"/>
  <c r="AC296" i="1"/>
  <c r="CQ296" i="1" s="1"/>
  <c r="P296" i="1" s="1"/>
  <c r="AD296" i="1"/>
  <c r="CR296" i="1" s="1"/>
  <c r="Q296" i="1" s="1"/>
  <c r="AE296" i="1"/>
  <c r="CS296" i="1" s="1"/>
  <c r="AF296" i="1"/>
  <c r="AG296" i="1"/>
  <c r="CU296" i="1" s="1"/>
  <c r="AH296" i="1"/>
  <c r="AI296" i="1"/>
  <c r="AJ296" i="1"/>
  <c r="CT296" i="1"/>
  <c r="CV296" i="1"/>
  <c r="CW296" i="1"/>
  <c r="V296" i="1" s="1"/>
  <c r="CX296" i="1"/>
  <c r="W296" i="1" s="1"/>
  <c r="FR296" i="1"/>
  <c r="GL296" i="1"/>
  <c r="GN296" i="1"/>
  <c r="GP296" i="1"/>
  <c r="GV296" i="1"/>
  <c r="HC296" i="1" s="1"/>
  <c r="GX296" i="1" s="1"/>
  <c r="C297" i="1"/>
  <c r="D297" i="1"/>
  <c r="I297" i="1"/>
  <c r="K297" i="1"/>
  <c r="P297" i="1"/>
  <c r="W297" i="1"/>
  <c r="AC297" i="1"/>
  <c r="CQ297" i="1" s="1"/>
  <c r="AE297" i="1"/>
  <c r="AD297" i="1" s="1"/>
  <c r="CR297" i="1" s="1"/>
  <c r="Q297" i="1" s="1"/>
  <c r="AF297" i="1"/>
  <c r="CT297" i="1" s="1"/>
  <c r="S297" i="1" s="1"/>
  <c r="AG297" i="1"/>
  <c r="CU297" i="1" s="1"/>
  <c r="T297" i="1" s="1"/>
  <c r="AH297" i="1"/>
  <c r="AI297" i="1"/>
  <c r="CW297" i="1" s="1"/>
  <c r="V297" i="1" s="1"/>
  <c r="AJ297" i="1"/>
  <c r="CS297" i="1"/>
  <c r="R297" i="1" s="1"/>
  <c r="CV297" i="1"/>
  <c r="U297" i="1" s="1"/>
  <c r="CX297" i="1"/>
  <c r="FR297" i="1"/>
  <c r="GL297" i="1"/>
  <c r="GN297" i="1"/>
  <c r="GP297" i="1"/>
  <c r="GV297" i="1"/>
  <c r="HC297" i="1"/>
  <c r="GX297" i="1" s="1"/>
  <c r="I298" i="1"/>
  <c r="U298" i="1" s="1"/>
  <c r="K298" i="1"/>
  <c r="W298" i="1"/>
  <c r="AC298" i="1"/>
  <c r="AB298" i="1" s="1"/>
  <c r="AD298" i="1"/>
  <c r="AE298" i="1"/>
  <c r="AF298" i="1"/>
  <c r="AG298" i="1"/>
  <c r="CU298" i="1" s="1"/>
  <c r="AH298" i="1"/>
  <c r="AI298" i="1"/>
  <c r="CW298" i="1" s="1"/>
  <c r="V298" i="1" s="1"/>
  <c r="AJ298" i="1"/>
  <c r="CQ298" i="1"/>
  <c r="P298" i="1" s="1"/>
  <c r="CR298" i="1"/>
  <c r="CS298" i="1"/>
  <c r="CT298" i="1"/>
  <c r="CV298" i="1"/>
  <c r="CX298" i="1"/>
  <c r="FR298" i="1"/>
  <c r="GL298" i="1"/>
  <c r="BZ317" i="1" s="1"/>
  <c r="GO298" i="1"/>
  <c r="GP298" i="1"/>
  <c r="GV298" i="1"/>
  <c r="HC298" i="1"/>
  <c r="I299" i="1"/>
  <c r="K299" i="1"/>
  <c r="R299" i="1"/>
  <c r="AC299" i="1"/>
  <c r="AE299" i="1"/>
  <c r="CS299" i="1" s="1"/>
  <c r="AF299" i="1"/>
  <c r="AG299" i="1"/>
  <c r="CU299" i="1" s="1"/>
  <c r="AH299" i="1"/>
  <c r="AI299" i="1"/>
  <c r="AJ299" i="1"/>
  <c r="CQ299" i="1"/>
  <c r="P299" i="1" s="1"/>
  <c r="CT299" i="1"/>
  <c r="CV299" i="1"/>
  <c r="CW299" i="1"/>
  <c r="CX299" i="1"/>
  <c r="FR299" i="1"/>
  <c r="GL299" i="1"/>
  <c r="GO299" i="1"/>
  <c r="GP299" i="1"/>
  <c r="GV299" i="1"/>
  <c r="HC299" i="1" s="1"/>
  <c r="I300" i="1"/>
  <c r="K300" i="1"/>
  <c r="P300" i="1"/>
  <c r="R300" i="1"/>
  <c r="S300" i="1"/>
  <c r="AC300" i="1"/>
  <c r="CQ300" i="1" s="1"/>
  <c r="AE300" i="1"/>
  <c r="CS300" i="1" s="1"/>
  <c r="AF300" i="1"/>
  <c r="AG300" i="1"/>
  <c r="AH300" i="1"/>
  <c r="AI300" i="1"/>
  <c r="AJ300" i="1"/>
  <c r="CX300" i="1" s="1"/>
  <c r="W300" i="1" s="1"/>
  <c r="CT300" i="1"/>
  <c r="CU300" i="1"/>
  <c r="T300" i="1" s="1"/>
  <c r="CV300" i="1"/>
  <c r="U300" i="1" s="1"/>
  <c r="CW300" i="1"/>
  <c r="V300" i="1" s="1"/>
  <c r="FR300" i="1"/>
  <c r="GL300" i="1"/>
  <c r="GN300" i="1"/>
  <c r="GP300" i="1"/>
  <c r="GV300" i="1"/>
  <c r="HC300" i="1" s="1"/>
  <c r="GX300" i="1" s="1"/>
  <c r="I301" i="1"/>
  <c r="K301" i="1"/>
  <c r="Q301" i="1"/>
  <c r="W301" i="1"/>
  <c r="AC301" i="1"/>
  <c r="CQ301" i="1" s="1"/>
  <c r="P301" i="1" s="1"/>
  <c r="CP301" i="1" s="1"/>
  <c r="O301" i="1" s="1"/>
  <c r="AE301" i="1"/>
  <c r="AD301" i="1" s="1"/>
  <c r="CR301" i="1" s="1"/>
  <c r="AF301" i="1"/>
  <c r="AG301" i="1"/>
  <c r="CU301" i="1" s="1"/>
  <c r="T301" i="1" s="1"/>
  <c r="AH301" i="1"/>
  <c r="CV301" i="1" s="1"/>
  <c r="U301" i="1" s="1"/>
  <c r="AI301" i="1"/>
  <c r="CW301" i="1" s="1"/>
  <c r="V301" i="1" s="1"/>
  <c r="AJ301" i="1"/>
  <c r="CS301" i="1"/>
  <c r="R301" i="1" s="1"/>
  <c r="CT301" i="1"/>
  <c r="S301" i="1" s="1"/>
  <c r="CX301" i="1"/>
  <c r="FR301" i="1"/>
  <c r="GL301" i="1"/>
  <c r="GN301" i="1"/>
  <c r="GP301" i="1"/>
  <c r="GV301" i="1"/>
  <c r="HC301" i="1"/>
  <c r="GX301" i="1" s="1"/>
  <c r="C302" i="1"/>
  <c r="D302" i="1"/>
  <c r="U302" i="1"/>
  <c r="W302" i="1"/>
  <c r="AC302" i="1"/>
  <c r="AE302" i="1"/>
  <c r="AD302" i="1" s="1"/>
  <c r="CR302" i="1" s="1"/>
  <c r="Q302" i="1" s="1"/>
  <c r="AF302" i="1"/>
  <c r="AG302" i="1"/>
  <c r="CU302" i="1" s="1"/>
  <c r="T302" i="1" s="1"/>
  <c r="AH302" i="1"/>
  <c r="AI302" i="1"/>
  <c r="CW302" i="1" s="1"/>
  <c r="V302" i="1" s="1"/>
  <c r="AJ302" i="1"/>
  <c r="CQ302" i="1"/>
  <c r="P302" i="1" s="1"/>
  <c r="CT302" i="1"/>
  <c r="S302" i="1" s="1"/>
  <c r="CV302" i="1"/>
  <c r="CX302" i="1"/>
  <c r="FR302" i="1"/>
  <c r="GL302" i="1"/>
  <c r="GN302" i="1"/>
  <c r="GP302" i="1"/>
  <c r="GV302" i="1"/>
  <c r="HC302" i="1" s="1"/>
  <c r="GX302" i="1" s="1"/>
  <c r="C303" i="1"/>
  <c r="D303" i="1"/>
  <c r="R303" i="1"/>
  <c r="S303" i="1"/>
  <c r="U303" i="1"/>
  <c r="AC303" i="1"/>
  <c r="CQ303" i="1" s="1"/>
  <c r="P303" i="1" s="1"/>
  <c r="AD303" i="1"/>
  <c r="CR303" i="1" s="1"/>
  <c r="Q303" i="1" s="1"/>
  <c r="AE303" i="1"/>
  <c r="CS303" i="1" s="1"/>
  <c r="AF303" i="1"/>
  <c r="AG303" i="1"/>
  <c r="CU303" i="1" s="1"/>
  <c r="T303" i="1" s="1"/>
  <c r="AH303" i="1"/>
  <c r="AI303" i="1"/>
  <c r="AJ303" i="1"/>
  <c r="CT303" i="1"/>
  <c r="CV303" i="1"/>
  <c r="CW303" i="1"/>
  <c r="V303" i="1" s="1"/>
  <c r="CX303" i="1"/>
  <c r="W303" i="1" s="1"/>
  <c r="FR303" i="1"/>
  <c r="GL303" i="1"/>
  <c r="GN303" i="1"/>
  <c r="GP303" i="1"/>
  <c r="GV303" i="1"/>
  <c r="HC303" i="1" s="1"/>
  <c r="GX303" i="1" s="1"/>
  <c r="R304" i="1"/>
  <c r="S304" i="1"/>
  <c r="U304" i="1"/>
  <c r="AC304" i="1"/>
  <c r="HG304" i="1" s="1"/>
  <c r="AD304" i="1"/>
  <c r="CR304" i="1" s="1"/>
  <c r="Q304" i="1" s="1"/>
  <c r="AE304" i="1"/>
  <c r="CS304" i="1" s="1"/>
  <c r="AF304" i="1"/>
  <c r="AG304" i="1"/>
  <c r="CU304" i="1" s="1"/>
  <c r="T304" i="1" s="1"/>
  <c r="AH304" i="1"/>
  <c r="AI304" i="1"/>
  <c r="AJ304" i="1"/>
  <c r="CX304" i="1" s="1"/>
  <c r="W304" i="1" s="1"/>
  <c r="CQ304" i="1"/>
  <c r="P304" i="1" s="1"/>
  <c r="CP304" i="1" s="1"/>
  <c r="O304" i="1" s="1"/>
  <c r="CT304" i="1"/>
  <c r="CV304" i="1"/>
  <c r="CW304" i="1"/>
  <c r="V304" i="1" s="1"/>
  <c r="CY304" i="1"/>
  <c r="X304" i="1" s="1"/>
  <c r="CZ304" i="1"/>
  <c r="Y304" i="1" s="1"/>
  <c r="FR304" i="1"/>
  <c r="GL304" i="1"/>
  <c r="GN304" i="1"/>
  <c r="GP304" i="1"/>
  <c r="GV304" i="1"/>
  <c r="HC304" i="1" s="1"/>
  <c r="GX304" i="1"/>
  <c r="R305" i="1"/>
  <c r="T305" i="1"/>
  <c r="AC305" i="1"/>
  <c r="HG305" i="1" s="1"/>
  <c r="AD305" i="1"/>
  <c r="CR305" i="1" s="1"/>
  <c r="Q305" i="1" s="1"/>
  <c r="AE305" i="1"/>
  <c r="AF305" i="1"/>
  <c r="CT305" i="1" s="1"/>
  <c r="S305" i="1" s="1"/>
  <c r="AG305" i="1"/>
  <c r="AH305" i="1"/>
  <c r="AI305" i="1"/>
  <c r="AJ305" i="1"/>
  <c r="CQ305" i="1"/>
  <c r="P305" i="1" s="1"/>
  <c r="CS305" i="1"/>
  <c r="CU305" i="1"/>
  <c r="CV305" i="1"/>
  <c r="U305" i="1" s="1"/>
  <c r="CW305" i="1"/>
  <c r="V305" i="1" s="1"/>
  <c r="CX305" i="1"/>
  <c r="W305" i="1" s="1"/>
  <c r="FR305" i="1"/>
  <c r="GL305" i="1"/>
  <c r="GN305" i="1"/>
  <c r="GP305" i="1"/>
  <c r="GV305" i="1"/>
  <c r="HC305" i="1" s="1"/>
  <c r="GX305" i="1" s="1"/>
  <c r="C306" i="1"/>
  <c r="D306" i="1"/>
  <c r="I306" i="1"/>
  <c r="U306" i="1" s="1"/>
  <c r="K306" i="1"/>
  <c r="T306" i="1"/>
  <c r="AC306" i="1"/>
  <c r="AE306" i="1"/>
  <c r="AD306" i="1" s="1"/>
  <c r="CR306" i="1" s="1"/>
  <c r="Q306" i="1" s="1"/>
  <c r="AF306" i="1"/>
  <c r="CT306" i="1" s="1"/>
  <c r="S306" i="1" s="1"/>
  <c r="AG306" i="1"/>
  <c r="CU306" i="1" s="1"/>
  <c r="AH306" i="1"/>
  <c r="AI306" i="1"/>
  <c r="CW306" i="1" s="1"/>
  <c r="V306" i="1" s="1"/>
  <c r="AJ306" i="1"/>
  <c r="CQ306" i="1"/>
  <c r="CV306" i="1"/>
  <c r="CX306" i="1"/>
  <c r="FR306" i="1"/>
  <c r="GL306" i="1"/>
  <c r="GN306" i="1"/>
  <c r="GP306" i="1"/>
  <c r="GV306" i="1"/>
  <c r="HC306" i="1" s="1"/>
  <c r="GX306" i="1" s="1"/>
  <c r="C307" i="1"/>
  <c r="D307" i="1"/>
  <c r="I307" i="1"/>
  <c r="K307" i="1"/>
  <c r="S307" i="1"/>
  <c r="AC307" i="1"/>
  <c r="AE307" i="1"/>
  <c r="CS307" i="1" s="1"/>
  <c r="R307" i="1" s="1"/>
  <c r="AF307" i="1"/>
  <c r="AG307" i="1"/>
  <c r="AH307" i="1"/>
  <c r="AI307" i="1"/>
  <c r="CW307" i="1" s="1"/>
  <c r="V307" i="1" s="1"/>
  <c r="AJ307" i="1"/>
  <c r="CT307" i="1"/>
  <c r="CU307" i="1"/>
  <c r="T307" i="1" s="1"/>
  <c r="CV307" i="1"/>
  <c r="U307" i="1" s="1"/>
  <c r="CX307" i="1"/>
  <c r="W307" i="1" s="1"/>
  <c r="FR307" i="1"/>
  <c r="GL307" i="1"/>
  <c r="GN307" i="1"/>
  <c r="GP307" i="1"/>
  <c r="GV307" i="1"/>
  <c r="HC307" i="1" s="1"/>
  <c r="GX307" i="1" s="1"/>
  <c r="I308" i="1"/>
  <c r="K308" i="1"/>
  <c r="P308" i="1"/>
  <c r="Q308" i="1"/>
  <c r="W308" i="1"/>
  <c r="AC308" i="1"/>
  <c r="CQ308" i="1" s="1"/>
  <c r="AE308" i="1"/>
  <c r="AD308" i="1" s="1"/>
  <c r="CR308" i="1" s="1"/>
  <c r="AF308" i="1"/>
  <c r="CT308" i="1" s="1"/>
  <c r="S308" i="1" s="1"/>
  <c r="AG308" i="1"/>
  <c r="CU308" i="1" s="1"/>
  <c r="T308" i="1" s="1"/>
  <c r="AH308" i="1"/>
  <c r="CV308" i="1" s="1"/>
  <c r="U308" i="1" s="1"/>
  <c r="AI308" i="1"/>
  <c r="CW308" i="1" s="1"/>
  <c r="V308" i="1" s="1"/>
  <c r="AJ308" i="1"/>
  <c r="CS308" i="1"/>
  <c r="R308" i="1" s="1"/>
  <c r="CX308" i="1"/>
  <c r="FR308" i="1"/>
  <c r="GL308" i="1"/>
  <c r="GN308" i="1"/>
  <c r="GP308" i="1"/>
  <c r="GV308" i="1"/>
  <c r="HC308" i="1"/>
  <c r="GX308" i="1" s="1"/>
  <c r="HG308" i="1"/>
  <c r="I309" i="1"/>
  <c r="K309" i="1"/>
  <c r="AC309" i="1"/>
  <c r="AD309" i="1"/>
  <c r="CR309" i="1" s="1"/>
  <c r="Q309" i="1" s="1"/>
  <c r="AE309" i="1"/>
  <c r="AF309" i="1"/>
  <c r="CT309" i="1" s="1"/>
  <c r="AG309" i="1"/>
  <c r="AH309" i="1"/>
  <c r="CV309" i="1" s="1"/>
  <c r="AI309" i="1"/>
  <c r="AJ309" i="1"/>
  <c r="CQ309" i="1"/>
  <c r="P309" i="1" s="1"/>
  <c r="CS309" i="1"/>
  <c r="CU309" i="1"/>
  <c r="CW309" i="1"/>
  <c r="CX309" i="1"/>
  <c r="FR309" i="1"/>
  <c r="GL309" i="1"/>
  <c r="GN309" i="1"/>
  <c r="GP309" i="1"/>
  <c r="GV309" i="1"/>
  <c r="HC309" i="1" s="1"/>
  <c r="C310" i="1"/>
  <c r="D310" i="1"/>
  <c r="I310" i="1"/>
  <c r="K310" i="1"/>
  <c r="Q310" i="1"/>
  <c r="W310" i="1"/>
  <c r="AC310" i="1"/>
  <c r="CQ310" i="1" s="1"/>
  <c r="P310" i="1" s="1"/>
  <c r="AE310" i="1"/>
  <c r="AD310" i="1" s="1"/>
  <c r="CR310" i="1" s="1"/>
  <c r="AF310" i="1"/>
  <c r="AG310" i="1"/>
  <c r="CU310" i="1" s="1"/>
  <c r="T310" i="1" s="1"/>
  <c r="AH310" i="1"/>
  <c r="AI310" i="1"/>
  <c r="CW310" i="1" s="1"/>
  <c r="V310" i="1" s="1"/>
  <c r="AJ310" i="1"/>
  <c r="CS310" i="1"/>
  <c r="R310" i="1" s="1"/>
  <c r="CT310" i="1"/>
  <c r="S310" i="1" s="1"/>
  <c r="CV310" i="1"/>
  <c r="U310" i="1" s="1"/>
  <c r="CX310" i="1"/>
  <c r="FR310" i="1"/>
  <c r="GL310" i="1"/>
  <c r="GN310" i="1"/>
  <c r="GP310" i="1"/>
  <c r="GV310" i="1"/>
  <c r="HC310" i="1"/>
  <c r="GX310" i="1" s="1"/>
  <c r="C311" i="1"/>
  <c r="D311" i="1"/>
  <c r="I311" i="1"/>
  <c r="S311" i="1" s="1"/>
  <c r="K311" i="1"/>
  <c r="AC311" i="1"/>
  <c r="AE311" i="1"/>
  <c r="AF311" i="1"/>
  <c r="AG311" i="1"/>
  <c r="CU311" i="1" s="1"/>
  <c r="AH311" i="1"/>
  <c r="AI311" i="1"/>
  <c r="AJ311" i="1"/>
  <c r="CQ311" i="1"/>
  <c r="CT311" i="1"/>
  <c r="CV311" i="1"/>
  <c r="CW311" i="1"/>
  <c r="CX311" i="1"/>
  <c r="FR311" i="1"/>
  <c r="GL311" i="1"/>
  <c r="GN311" i="1"/>
  <c r="GP311" i="1"/>
  <c r="GV311" i="1"/>
  <c r="HC311" i="1" s="1"/>
  <c r="I312" i="1"/>
  <c r="K312" i="1"/>
  <c r="R312" i="1"/>
  <c r="S312" i="1"/>
  <c r="AC312" i="1"/>
  <c r="AE312" i="1"/>
  <c r="CS312" i="1" s="1"/>
  <c r="AF312" i="1"/>
  <c r="AG312" i="1"/>
  <c r="AH312" i="1"/>
  <c r="AI312" i="1"/>
  <c r="AJ312" i="1"/>
  <c r="CX312" i="1" s="1"/>
  <c r="W312" i="1" s="1"/>
  <c r="CT312" i="1"/>
  <c r="CU312" i="1"/>
  <c r="T312" i="1" s="1"/>
  <c r="CV312" i="1"/>
  <c r="U312" i="1" s="1"/>
  <c r="CW312" i="1"/>
  <c r="V312" i="1" s="1"/>
  <c r="FR312" i="1"/>
  <c r="GL312" i="1"/>
  <c r="GN312" i="1"/>
  <c r="GP312" i="1"/>
  <c r="GV312" i="1"/>
  <c r="HC312" i="1" s="1"/>
  <c r="GX312" i="1" s="1"/>
  <c r="I313" i="1"/>
  <c r="K313" i="1"/>
  <c r="P313" i="1"/>
  <c r="V313" i="1"/>
  <c r="AC313" i="1"/>
  <c r="AE313" i="1"/>
  <c r="AD313" i="1" s="1"/>
  <c r="AB313" i="1" s="1"/>
  <c r="AF313" i="1"/>
  <c r="AG313" i="1"/>
  <c r="AH313" i="1"/>
  <c r="CV313" i="1" s="1"/>
  <c r="U313" i="1" s="1"/>
  <c r="AI313" i="1"/>
  <c r="AJ313" i="1"/>
  <c r="CX313" i="1" s="1"/>
  <c r="W313" i="1" s="1"/>
  <c r="CQ313" i="1"/>
  <c r="CS313" i="1"/>
  <c r="R313" i="1" s="1"/>
  <c r="CT313" i="1"/>
  <c r="S313" i="1" s="1"/>
  <c r="CU313" i="1"/>
  <c r="T313" i="1" s="1"/>
  <c r="CW313" i="1"/>
  <c r="CZ313" i="1"/>
  <c r="Y313" i="1" s="1"/>
  <c r="FR313" i="1"/>
  <c r="GL313" i="1"/>
  <c r="GN313" i="1"/>
  <c r="GP313" i="1"/>
  <c r="GV313" i="1"/>
  <c r="HC313" i="1"/>
  <c r="GX313" i="1" s="1"/>
  <c r="HG313" i="1"/>
  <c r="U314" i="1"/>
  <c r="W314" i="1"/>
  <c r="AC314" i="1"/>
  <c r="AE314" i="1"/>
  <c r="AD314" i="1" s="1"/>
  <c r="CR314" i="1" s="1"/>
  <c r="Q314" i="1" s="1"/>
  <c r="AF314" i="1"/>
  <c r="CT314" i="1" s="1"/>
  <c r="S314" i="1" s="1"/>
  <c r="AG314" i="1"/>
  <c r="CU314" i="1" s="1"/>
  <c r="T314" i="1" s="1"/>
  <c r="AH314" i="1"/>
  <c r="AI314" i="1"/>
  <c r="CW314" i="1" s="1"/>
  <c r="V314" i="1" s="1"/>
  <c r="AJ314" i="1"/>
  <c r="CQ314" i="1"/>
  <c r="P314" i="1" s="1"/>
  <c r="CS314" i="1"/>
  <c r="R314" i="1" s="1"/>
  <c r="CV314" i="1"/>
  <c r="CX314" i="1"/>
  <c r="FR314" i="1"/>
  <c r="GL314" i="1"/>
  <c r="GO314" i="1"/>
  <c r="GP314" i="1"/>
  <c r="GV314" i="1"/>
  <c r="GX314" i="1"/>
  <c r="HC314" i="1"/>
  <c r="U315" i="1"/>
  <c r="W315" i="1"/>
  <c r="AC315" i="1"/>
  <c r="AD315" i="1"/>
  <c r="AE315" i="1"/>
  <c r="AF315" i="1"/>
  <c r="AG315" i="1"/>
  <c r="CU315" i="1" s="1"/>
  <c r="T315" i="1" s="1"/>
  <c r="AH315" i="1"/>
  <c r="AI315" i="1"/>
  <c r="CW315" i="1" s="1"/>
  <c r="V315" i="1" s="1"/>
  <c r="AJ315" i="1"/>
  <c r="CQ315" i="1"/>
  <c r="P315" i="1" s="1"/>
  <c r="CR315" i="1"/>
  <c r="Q315" i="1" s="1"/>
  <c r="CS315" i="1"/>
  <c r="R315" i="1" s="1"/>
  <c r="CT315" i="1"/>
  <c r="S315" i="1" s="1"/>
  <c r="CV315" i="1"/>
  <c r="CX315" i="1"/>
  <c r="CY315" i="1"/>
  <c r="X315" i="1" s="1"/>
  <c r="CZ315" i="1"/>
  <c r="Y315" i="1" s="1"/>
  <c r="FR315" i="1"/>
  <c r="GL315" i="1"/>
  <c r="GO315" i="1"/>
  <c r="GP315" i="1"/>
  <c r="GV315" i="1"/>
  <c r="HC315" i="1" s="1"/>
  <c r="GX315" i="1" s="1"/>
  <c r="B317" i="1"/>
  <c r="B252" i="1" s="1"/>
  <c r="C317" i="1"/>
  <c r="C252" i="1" s="1"/>
  <c r="D317" i="1"/>
  <c r="D252" i="1" s="1"/>
  <c r="F317" i="1"/>
  <c r="G317" i="1"/>
  <c r="G252" i="1" s="1"/>
  <c r="BB317" i="1"/>
  <c r="BX317" i="1"/>
  <c r="AO317" i="1" s="1"/>
  <c r="CK317" i="1"/>
  <c r="CK252" i="1" s="1"/>
  <c r="CL317" i="1"/>
  <c r="CL252" i="1" s="1"/>
  <c r="CM317" i="1"/>
  <c r="BD317" i="1" s="1"/>
  <c r="BD252" i="1" s="1"/>
  <c r="EU317" i="1"/>
  <c r="EU252" i="1" s="1"/>
  <c r="EV317" i="1"/>
  <c r="FP317" i="1"/>
  <c r="FP252" i="1" s="1"/>
  <c r="GC317" i="1"/>
  <c r="GC252" i="1" s="1"/>
  <c r="GD317" i="1"/>
  <c r="GD252" i="1" s="1"/>
  <c r="GE317" i="1"/>
  <c r="GE252" i="1" s="1"/>
  <c r="F321" i="1"/>
  <c r="F348" i="1"/>
  <c r="D353" i="1"/>
  <c r="E355" i="1"/>
  <c r="Z355" i="1"/>
  <c r="AA355" i="1"/>
  <c r="AM355" i="1"/>
  <c r="AN355" i="1"/>
  <c r="BE355" i="1"/>
  <c r="BF355" i="1"/>
  <c r="BG355" i="1"/>
  <c r="BH355" i="1"/>
  <c r="BI355" i="1"/>
  <c r="BJ355" i="1"/>
  <c r="BK355" i="1"/>
  <c r="BL355" i="1"/>
  <c r="BM355" i="1"/>
  <c r="BN355" i="1"/>
  <c r="BO355" i="1"/>
  <c r="BP355" i="1"/>
  <c r="BQ355" i="1"/>
  <c r="BR355" i="1"/>
  <c r="BS355" i="1"/>
  <c r="BT355" i="1"/>
  <c r="BU355" i="1"/>
  <c r="BV355" i="1"/>
  <c r="BW355" i="1"/>
  <c r="CN355" i="1"/>
  <c r="CO355" i="1"/>
  <c r="CP355" i="1"/>
  <c r="CQ355" i="1"/>
  <c r="CR355" i="1"/>
  <c r="CS355" i="1"/>
  <c r="CT355" i="1"/>
  <c r="CU355" i="1"/>
  <c r="CV355" i="1"/>
  <c r="CW355" i="1"/>
  <c r="CX355" i="1"/>
  <c r="CY355" i="1"/>
  <c r="CZ355" i="1"/>
  <c r="DA355" i="1"/>
  <c r="DB355" i="1"/>
  <c r="DC355" i="1"/>
  <c r="DD355" i="1"/>
  <c r="DE355" i="1"/>
  <c r="DF355" i="1"/>
  <c r="DR355" i="1"/>
  <c r="DS355" i="1"/>
  <c r="EE355" i="1"/>
  <c r="EF355" i="1"/>
  <c r="EW355" i="1"/>
  <c r="EX355" i="1"/>
  <c r="EY355" i="1"/>
  <c r="EZ355" i="1"/>
  <c r="FA355" i="1"/>
  <c r="FB355" i="1"/>
  <c r="FC355" i="1"/>
  <c r="FD355" i="1"/>
  <c r="FE355" i="1"/>
  <c r="FF355" i="1"/>
  <c r="FG355" i="1"/>
  <c r="FH355" i="1"/>
  <c r="FI355" i="1"/>
  <c r="FJ355" i="1"/>
  <c r="FK355" i="1"/>
  <c r="FL355" i="1"/>
  <c r="FM355" i="1"/>
  <c r="FN355" i="1"/>
  <c r="FO355" i="1"/>
  <c r="GC355" i="1"/>
  <c r="GF355" i="1"/>
  <c r="GG355" i="1"/>
  <c r="GH355" i="1"/>
  <c r="GI355" i="1"/>
  <c r="GJ355" i="1"/>
  <c r="GK355" i="1"/>
  <c r="GL355" i="1"/>
  <c r="GM355" i="1"/>
  <c r="GN355" i="1"/>
  <c r="GO355" i="1"/>
  <c r="GP355" i="1"/>
  <c r="GQ355" i="1"/>
  <c r="GR355" i="1"/>
  <c r="GS355" i="1"/>
  <c r="GT355" i="1"/>
  <c r="GU355" i="1"/>
  <c r="GV355" i="1"/>
  <c r="GW355" i="1"/>
  <c r="GX355" i="1"/>
  <c r="C357" i="1"/>
  <c r="D357" i="1"/>
  <c r="T357" i="1"/>
  <c r="V357" i="1"/>
  <c r="W357" i="1"/>
  <c r="AC357" i="1"/>
  <c r="AE357" i="1"/>
  <c r="AD357" i="1" s="1"/>
  <c r="CR357" i="1" s="1"/>
  <c r="Q357" i="1" s="1"/>
  <c r="AF357" i="1"/>
  <c r="CT357" i="1" s="1"/>
  <c r="S357" i="1" s="1"/>
  <c r="AG357" i="1"/>
  <c r="CU357" i="1" s="1"/>
  <c r="AH357" i="1"/>
  <c r="AI357" i="1"/>
  <c r="CW357" i="1" s="1"/>
  <c r="AJ357" i="1"/>
  <c r="CQ357" i="1"/>
  <c r="P357" i="1" s="1"/>
  <c r="CS357" i="1"/>
  <c r="R357" i="1" s="1"/>
  <c r="CV357" i="1"/>
  <c r="U357" i="1" s="1"/>
  <c r="CX357" i="1"/>
  <c r="FR357" i="1"/>
  <c r="GL357" i="1"/>
  <c r="GN357" i="1"/>
  <c r="GP357" i="1"/>
  <c r="GV357" i="1"/>
  <c r="GX357" i="1"/>
  <c r="HC357" i="1"/>
  <c r="C358" i="1"/>
  <c r="D358" i="1"/>
  <c r="S358" i="1"/>
  <c r="U358" i="1"/>
  <c r="AC358" i="1"/>
  <c r="AD358" i="1"/>
  <c r="CR358" i="1" s="1"/>
  <c r="Q358" i="1" s="1"/>
  <c r="AE358" i="1"/>
  <c r="CS358" i="1" s="1"/>
  <c r="R358" i="1" s="1"/>
  <c r="AF358" i="1"/>
  <c r="AG358" i="1"/>
  <c r="CU358" i="1" s="1"/>
  <c r="T358" i="1" s="1"/>
  <c r="AH358" i="1"/>
  <c r="AI358" i="1"/>
  <c r="AJ358" i="1"/>
  <c r="CQ358" i="1"/>
  <c r="P358" i="1" s="1"/>
  <c r="CT358" i="1"/>
  <c r="CV358" i="1"/>
  <c r="CW358" i="1"/>
  <c r="V358" i="1" s="1"/>
  <c r="CX358" i="1"/>
  <c r="W358" i="1" s="1"/>
  <c r="FR358" i="1"/>
  <c r="GL358" i="1"/>
  <c r="FR398" i="1" s="1"/>
  <c r="FR355" i="1" s="1"/>
  <c r="GN358" i="1"/>
  <c r="GP358" i="1"/>
  <c r="GV358" i="1"/>
  <c r="HC358" i="1" s="1"/>
  <c r="GX358" i="1" s="1"/>
  <c r="R359" i="1"/>
  <c r="S359" i="1"/>
  <c r="T359" i="1"/>
  <c r="U359" i="1"/>
  <c r="AC359" i="1"/>
  <c r="AD359" i="1"/>
  <c r="AB359" i="1" s="1"/>
  <c r="AE359" i="1"/>
  <c r="CS359" i="1" s="1"/>
  <c r="AF359" i="1"/>
  <c r="AG359" i="1"/>
  <c r="CU359" i="1" s="1"/>
  <c r="AH359" i="1"/>
  <c r="AI359" i="1"/>
  <c r="AJ359" i="1"/>
  <c r="CQ359" i="1"/>
  <c r="P359" i="1" s="1"/>
  <c r="CR359" i="1"/>
  <c r="Q359" i="1" s="1"/>
  <c r="CT359" i="1"/>
  <c r="CV359" i="1"/>
  <c r="CW359" i="1"/>
  <c r="V359" i="1" s="1"/>
  <c r="CX359" i="1"/>
  <c r="W359" i="1" s="1"/>
  <c r="GL359" i="1"/>
  <c r="GN359" i="1"/>
  <c r="GO359" i="1"/>
  <c r="GP359" i="1"/>
  <c r="GV359" i="1"/>
  <c r="HC359" i="1" s="1"/>
  <c r="GX359" i="1"/>
  <c r="HH359" i="1"/>
  <c r="R360" i="1"/>
  <c r="T360" i="1"/>
  <c r="AC360" i="1"/>
  <c r="HH360" i="1" s="1"/>
  <c r="AD360" i="1"/>
  <c r="CR360" i="1" s="1"/>
  <c r="Q360" i="1" s="1"/>
  <c r="AE360" i="1"/>
  <c r="AF360" i="1"/>
  <c r="AG360" i="1"/>
  <c r="AH360" i="1"/>
  <c r="AI360" i="1"/>
  <c r="AJ360" i="1"/>
  <c r="CX360" i="1" s="1"/>
  <c r="W360" i="1" s="1"/>
  <c r="CS360" i="1"/>
  <c r="CU360" i="1"/>
  <c r="CV360" i="1"/>
  <c r="U360" i="1" s="1"/>
  <c r="CW360" i="1"/>
  <c r="V360" i="1" s="1"/>
  <c r="GL360" i="1"/>
  <c r="GN360" i="1"/>
  <c r="FT398" i="1" s="1"/>
  <c r="GO360" i="1"/>
  <c r="GP360" i="1"/>
  <c r="GV360" i="1"/>
  <c r="HC360" i="1" s="1"/>
  <c r="GX360" i="1" s="1"/>
  <c r="C361" i="1"/>
  <c r="D361" i="1"/>
  <c r="Q361" i="1"/>
  <c r="S361" i="1"/>
  <c r="V361" i="1"/>
  <c r="AC361" i="1"/>
  <c r="AE361" i="1"/>
  <c r="AD361" i="1" s="1"/>
  <c r="CR361" i="1" s="1"/>
  <c r="AF361" i="1"/>
  <c r="AG361" i="1"/>
  <c r="AH361" i="1"/>
  <c r="CV361" i="1" s="1"/>
  <c r="U361" i="1" s="1"/>
  <c r="AI361" i="1"/>
  <c r="CW361" i="1" s="1"/>
  <c r="AJ361" i="1"/>
  <c r="CS361" i="1"/>
  <c r="R361" i="1" s="1"/>
  <c r="CT361" i="1"/>
  <c r="CU361" i="1"/>
  <c r="T361" i="1" s="1"/>
  <c r="CX361" i="1"/>
  <c r="W361" i="1" s="1"/>
  <c r="FR361" i="1"/>
  <c r="GL361" i="1"/>
  <c r="GN361" i="1"/>
  <c r="GP361" i="1"/>
  <c r="GV361" i="1"/>
  <c r="HC361" i="1"/>
  <c r="GX361" i="1" s="1"/>
  <c r="C362" i="1"/>
  <c r="D362" i="1"/>
  <c r="W362" i="1"/>
  <c r="AC362" i="1"/>
  <c r="AD362" i="1"/>
  <c r="AE362" i="1"/>
  <c r="AF362" i="1"/>
  <c r="AG362" i="1"/>
  <c r="CU362" i="1" s="1"/>
  <c r="T362" i="1" s="1"/>
  <c r="AH362" i="1"/>
  <c r="AI362" i="1"/>
  <c r="CW362" i="1" s="1"/>
  <c r="V362" i="1" s="1"/>
  <c r="AJ362" i="1"/>
  <c r="CQ362" i="1"/>
  <c r="P362" i="1" s="1"/>
  <c r="CR362" i="1"/>
  <c r="Q362" i="1" s="1"/>
  <c r="CS362" i="1"/>
  <c r="R362" i="1" s="1"/>
  <c r="CT362" i="1"/>
  <c r="S362" i="1" s="1"/>
  <c r="CV362" i="1"/>
  <c r="U362" i="1" s="1"/>
  <c r="CX362" i="1"/>
  <c r="CY362" i="1"/>
  <c r="X362" i="1" s="1"/>
  <c r="CZ362" i="1"/>
  <c r="Y362" i="1" s="1"/>
  <c r="FR362" i="1"/>
  <c r="GL362" i="1"/>
  <c r="GN362" i="1"/>
  <c r="GP362" i="1"/>
  <c r="GV362" i="1"/>
  <c r="HC362" i="1"/>
  <c r="GX362" i="1" s="1"/>
  <c r="I363" i="1"/>
  <c r="U363" i="1" s="1"/>
  <c r="K363" i="1"/>
  <c r="AB363" i="1"/>
  <c r="AC363" i="1"/>
  <c r="AD363" i="1"/>
  <c r="CR363" i="1" s="1"/>
  <c r="AE363" i="1"/>
  <c r="CS363" i="1" s="1"/>
  <c r="AF363" i="1"/>
  <c r="AG363" i="1"/>
  <c r="CU363" i="1" s="1"/>
  <c r="T363" i="1" s="1"/>
  <c r="AH363" i="1"/>
  <c r="AI363" i="1"/>
  <c r="AJ363" i="1"/>
  <c r="CX363" i="1" s="1"/>
  <c r="W363" i="1" s="1"/>
  <c r="CQ363" i="1"/>
  <c r="CT363" i="1"/>
  <c r="CV363" i="1"/>
  <c r="CW363" i="1"/>
  <c r="GL363" i="1"/>
  <c r="GN363" i="1"/>
  <c r="GO363" i="1"/>
  <c r="GP363" i="1"/>
  <c r="GV363" i="1"/>
  <c r="HC363" i="1" s="1"/>
  <c r="GX363" i="1" s="1"/>
  <c r="I364" i="1"/>
  <c r="S364" i="1" s="1"/>
  <c r="K364" i="1"/>
  <c r="U364" i="1"/>
  <c r="AC364" i="1"/>
  <c r="CQ364" i="1" s="1"/>
  <c r="P364" i="1" s="1"/>
  <c r="AE364" i="1"/>
  <c r="AF364" i="1"/>
  <c r="AG364" i="1"/>
  <c r="AH364" i="1"/>
  <c r="AI364" i="1"/>
  <c r="CW364" i="1" s="1"/>
  <c r="V364" i="1" s="1"/>
  <c r="AJ364" i="1"/>
  <c r="CX364" i="1" s="1"/>
  <c r="W364" i="1" s="1"/>
  <c r="CT364" i="1"/>
  <c r="CU364" i="1"/>
  <c r="CV364" i="1"/>
  <c r="GL364" i="1"/>
  <c r="GN364" i="1"/>
  <c r="GO364" i="1"/>
  <c r="GP364" i="1"/>
  <c r="GV364" i="1"/>
  <c r="HC364" i="1" s="1"/>
  <c r="GX364" i="1"/>
  <c r="C365" i="1"/>
  <c r="D365" i="1"/>
  <c r="S365" i="1"/>
  <c r="W365" i="1"/>
  <c r="AC365" i="1"/>
  <c r="AE365" i="1"/>
  <c r="AD365" i="1" s="1"/>
  <c r="CR365" i="1" s="1"/>
  <c r="Q365" i="1" s="1"/>
  <c r="AF365" i="1"/>
  <c r="AG365" i="1"/>
  <c r="CU365" i="1" s="1"/>
  <c r="T365" i="1" s="1"/>
  <c r="AH365" i="1"/>
  <c r="CV365" i="1" s="1"/>
  <c r="U365" i="1" s="1"/>
  <c r="AI365" i="1"/>
  <c r="CW365" i="1" s="1"/>
  <c r="V365" i="1" s="1"/>
  <c r="AJ365" i="1"/>
  <c r="CS365" i="1"/>
  <c r="R365" i="1" s="1"/>
  <c r="CT365" i="1"/>
  <c r="CX365" i="1"/>
  <c r="FR365" i="1"/>
  <c r="GL365" i="1"/>
  <c r="GN365" i="1"/>
  <c r="GP365" i="1"/>
  <c r="GV365" i="1"/>
  <c r="HC365" i="1"/>
  <c r="GX365" i="1" s="1"/>
  <c r="C366" i="1"/>
  <c r="D366" i="1"/>
  <c r="T366" i="1"/>
  <c r="W366" i="1"/>
  <c r="AC366" i="1"/>
  <c r="AB366" i="1" s="1"/>
  <c r="AD366" i="1"/>
  <c r="AE366" i="1"/>
  <c r="AF366" i="1"/>
  <c r="AG366" i="1"/>
  <c r="CU366" i="1" s="1"/>
  <c r="AH366" i="1"/>
  <c r="AI366" i="1"/>
  <c r="CW366" i="1" s="1"/>
  <c r="V366" i="1" s="1"/>
  <c r="AJ366" i="1"/>
  <c r="CQ366" i="1"/>
  <c r="P366" i="1" s="1"/>
  <c r="CP366" i="1" s="1"/>
  <c r="O366" i="1" s="1"/>
  <c r="CR366" i="1"/>
  <c r="Q366" i="1" s="1"/>
  <c r="CS366" i="1"/>
  <c r="R366" i="1" s="1"/>
  <c r="CT366" i="1"/>
  <c r="S366" i="1" s="1"/>
  <c r="CV366" i="1"/>
  <c r="U366" i="1" s="1"/>
  <c r="CX366" i="1"/>
  <c r="CY366" i="1"/>
  <c r="X366" i="1" s="1"/>
  <c r="CZ366" i="1"/>
  <c r="Y366" i="1" s="1"/>
  <c r="FR366" i="1"/>
  <c r="GL366" i="1"/>
  <c r="GN366" i="1"/>
  <c r="GP366" i="1"/>
  <c r="GV366" i="1"/>
  <c r="HC366" i="1"/>
  <c r="GX366" i="1" s="1"/>
  <c r="T367" i="1"/>
  <c r="V367" i="1"/>
  <c r="W367" i="1"/>
  <c r="AC367" i="1"/>
  <c r="AE367" i="1"/>
  <c r="CS367" i="1" s="1"/>
  <c r="R367" i="1" s="1"/>
  <c r="AF367" i="1"/>
  <c r="AG367" i="1"/>
  <c r="CU367" i="1" s="1"/>
  <c r="AH367" i="1"/>
  <c r="AI367" i="1"/>
  <c r="CW367" i="1" s="1"/>
  <c r="AJ367" i="1"/>
  <c r="CQ367" i="1"/>
  <c r="P367" i="1" s="1"/>
  <c r="CT367" i="1"/>
  <c r="S367" i="1" s="1"/>
  <c r="CV367" i="1"/>
  <c r="U367" i="1" s="1"/>
  <c r="CX367" i="1"/>
  <c r="FR367" i="1"/>
  <c r="GL367" i="1"/>
  <c r="GN367" i="1"/>
  <c r="GO367" i="1"/>
  <c r="GP367" i="1"/>
  <c r="GV367" i="1"/>
  <c r="HC367" i="1" s="1"/>
  <c r="GX367" i="1" s="1"/>
  <c r="W368" i="1"/>
  <c r="AC368" i="1"/>
  <c r="AE368" i="1"/>
  <c r="AD368" i="1" s="1"/>
  <c r="CR368" i="1" s="1"/>
  <c r="Q368" i="1" s="1"/>
  <c r="AF368" i="1"/>
  <c r="AG368" i="1"/>
  <c r="CU368" i="1" s="1"/>
  <c r="T368" i="1" s="1"/>
  <c r="AH368" i="1"/>
  <c r="AI368" i="1"/>
  <c r="CW368" i="1" s="1"/>
  <c r="V368" i="1" s="1"/>
  <c r="AJ368" i="1"/>
  <c r="CQ368" i="1"/>
  <c r="P368" i="1" s="1"/>
  <c r="CT368" i="1"/>
  <c r="S368" i="1" s="1"/>
  <c r="CV368" i="1"/>
  <c r="U368" i="1" s="1"/>
  <c r="CX368" i="1"/>
  <c r="FR368" i="1"/>
  <c r="GL368" i="1"/>
  <c r="GN368" i="1"/>
  <c r="GO368" i="1"/>
  <c r="GP368" i="1"/>
  <c r="GV368" i="1"/>
  <c r="GX368" i="1"/>
  <c r="HC368" i="1"/>
  <c r="C369" i="1"/>
  <c r="D369" i="1"/>
  <c r="I369" i="1"/>
  <c r="K369" i="1"/>
  <c r="P369" i="1"/>
  <c r="AC369" i="1"/>
  <c r="CQ369" i="1" s="1"/>
  <c r="AE369" i="1"/>
  <c r="AF369" i="1"/>
  <c r="AG369" i="1"/>
  <c r="AH369" i="1"/>
  <c r="AI369" i="1"/>
  <c r="CW369" i="1" s="1"/>
  <c r="V369" i="1" s="1"/>
  <c r="AJ369" i="1"/>
  <c r="CX369" i="1" s="1"/>
  <c r="W369" i="1" s="1"/>
  <c r="CT369" i="1"/>
  <c r="CU369" i="1"/>
  <c r="CV369" i="1"/>
  <c r="U369" i="1" s="1"/>
  <c r="FR369" i="1"/>
  <c r="GL369" i="1"/>
  <c r="GN369" i="1"/>
  <c r="GP369" i="1"/>
  <c r="GV369" i="1"/>
  <c r="HC369" i="1" s="1"/>
  <c r="GX369" i="1"/>
  <c r="C370" i="1"/>
  <c r="D370" i="1"/>
  <c r="I370" i="1"/>
  <c r="K370" i="1"/>
  <c r="W370" i="1"/>
  <c r="AC370" i="1"/>
  <c r="AD370" i="1"/>
  <c r="AE370" i="1"/>
  <c r="AF370" i="1"/>
  <c r="AG370" i="1"/>
  <c r="CU370" i="1" s="1"/>
  <c r="T370" i="1" s="1"/>
  <c r="AH370" i="1"/>
  <c r="AI370" i="1"/>
  <c r="CW370" i="1" s="1"/>
  <c r="V370" i="1" s="1"/>
  <c r="AJ370" i="1"/>
  <c r="CQ370" i="1"/>
  <c r="P370" i="1" s="1"/>
  <c r="CR370" i="1"/>
  <c r="Q370" i="1" s="1"/>
  <c r="CS370" i="1"/>
  <c r="R370" i="1" s="1"/>
  <c r="CT370" i="1"/>
  <c r="S370" i="1" s="1"/>
  <c r="CZ370" i="1" s="1"/>
  <c r="Y370" i="1" s="1"/>
  <c r="CV370" i="1"/>
  <c r="U370" i="1" s="1"/>
  <c r="CX370" i="1"/>
  <c r="FR370" i="1"/>
  <c r="GL370" i="1"/>
  <c r="GN370" i="1"/>
  <c r="GP370" i="1"/>
  <c r="GV370" i="1"/>
  <c r="HC370" i="1" s="1"/>
  <c r="GX370" i="1" s="1"/>
  <c r="T371" i="1"/>
  <c r="W371" i="1"/>
  <c r="Y371" i="1"/>
  <c r="AC371" i="1"/>
  <c r="AB371" i="1" s="1"/>
  <c r="AE371" i="1"/>
  <c r="AD371" i="1" s="1"/>
  <c r="CR371" i="1" s="1"/>
  <c r="Q371" i="1" s="1"/>
  <c r="AF371" i="1"/>
  <c r="AG371" i="1"/>
  <c r="CU371" i="1" s="1"/>
  <c r="AH371" i="1"/>
  <c r="AI371" i="1"/>
  <c r="CW371" i="1" s="1"/>
  <c r="V371" i="1" s="1"/>
  <c r="AJ371" i="1"/>
  <c r="CQ371" i="1"/>
  <c r="P371" i="1" s="1"/>
  <c r="CP371" i="1" s="1"/>
  <c r="O371" i="1" s="1"/>
  <c r="CS371" i="1"/>
  <c r="R371" i="1" s="1"/>
  <c r="CT371" i="1"/>
  <c r="S371" i="1" s="1"/>
  <c r="CV371" i="1"/>
  <c r="U371" i="1" s="1"/>
  <c r="CX371" i="1"/>
  <c r="CY371" i="1"/>
  <c r="X371" i="1" s="1"/>
  <c r="CZ371" i="1"/>
  <c r="GL371" i="1"/>
  <c r="GN371" i="1"/>
  <c r="GO371" i="1"/>
  <c r="GP371" i="1"/>
  <c r="GV371" i="1"/>
  <c r="HC371" i="1"/>
  <c r="GX371" i="1" s="1"/>
  <c r="T372" i="1"/>
  <c r="V372" i="1"/>
  <c r="W372" i="1"/>
  <c r="AC372" i="1"/>
  <c r="AE372" i="1"/>
  <c r="CS372" i="1" s="1"/>
  <c r="R372" i="1" s="1"/>
  <c r="AF372" i="1"/>
  <c r="CT372" i="1" s="1"/>
  <c r="S372" i="1" s="1"/>
  <c r="CY372" i="1" s="1"/>
  <c r="X372" i="1" s="1"/>
  <c r="AG372" i="1"/>
  <c r="CU372" i="1" s="1"/>
  <c r="AH372" i="1"/>
  <c r="AI372" i="1"/>
  <c r="CW372" i="1" s="1"/>
  <c r="AJ372" i="1"/>
  <c r="CV372" i="1"/>
  <c r="U372" i="1" s="1"/>
  <c r="CX372" i="1"/>
  <c r="CZ372" i="1"/>
  <c r="Y372" i="1" s="1"/>
  <c r="GL372" i="1"/>
  <c r="GN372" i="1"/>
  <c r="GO372" i="1"/>
  <c r="GP372" i="1"/>
  <c r="GV372" i="1"/>
  <c r="HC372" i="1"/>
  <c r="GX372" i="1" s="1"/>
  <c r="U373" i="1"/>
  <c r="W373" i="1"/>
  <c r="AC373" i="1"/>
  <c r="AD373" i="1"/>
  <c r="CR373" i="1" s="1"/>
  <c r="Q373" i="1" s="1"/>
  <c r="AE373" i="1"/>
  <c r="CS373" i="1" s="1"/>
  <c r="R373" i="1" s="1"/>
  <c r="AF373" i="1"/>
  <c r="AG373" i="1"/>
  <c r="CU373" i="1" s="1"/>
  <c r="T373" i="1" s="1"/>
  <c r="AH373" i="1"/>
  <c r="AI373" i="1"/>
  <c r="CW373" i="1" s="1"/>
  <c r="V373" i="1" s="1"/>
  <c r="AJ373" i="1"/>
  <c r="CQ373" i="1"/>
  <c r="P373" i="1" s="1"/>
  <c r="CP373" i="1" s="1"/>
  <c r="O373" i="1" s="1"/>
  <c r="CT373" i="1"/>
  <c r="S373" i="1" s="1"/>
  <c r="CV373" i="1"/>
  <c r="CX373" i="1"/>
  <c r="CY373" i="1"/>
  <c r="X373" i="1" s="1"/>
  <c r="FR373" i="1"/>
  <c r="GL373" i="1"/>
  <c r="GN373" i="1"/>
  <c r="GO373" i="1"/>
  <c r="GP373" i="1"/>
  <c r="GV373" i="1"/>
  <c r="HC373" i="1" s="1"/>
  <c r="GX373" i="1"/>
  <c r="U374" i="1"/>
  <c r="V374" i="1"/>
  <c r="W374" i="1"/>
  <c r="AC374" i="1"/>
  <c r="CQ374" i="1" s="1"/>
  <c r="P374" i="1" s="1"/>
  <c r="AE374" i="1"/>
  <c r="AD374" i="1" s="1"/>
  <c r="AF374" i="1"/>
  <c r="CT374" i="1" s="1"/>
  <c r="S374" i="1" s="1"/>
  <c r="AG374" i="1"/>
  <c r="CU374" i="1" s="1"/>
  <c r="T374" i="1" s="1"/>
  <c r="AH374" i="1"/>
  <c r="CV374" i="1" s="1"/>
  <c r="AI374" i="1"/>
  <c r="CW374" i="1" s="1"/>
  <c r="AJ374" i="1"/>
  <c r="CR374" i="1"/>
  <c r="Q374" i="1" s="1"/>
  <c r="CS374" i="1"/>
  <c r="R374" i="1" s="1"/>
  <c r="CX374" i="1"/>
  <c r="FR374" i="1"/>
  <c r="GL374" i="1"/>
  <c r="GN374" i="1"/>
  <c r="GO374" i="1"/>
  <c r="GP374" i="1"/>
  <c r="GV374" i="1"/>
  <c r="HC374" i="1"/>
  <c r="GX374" i="1" s="1"/>
  <c r="AC375" i="1"/>
  <c r="AE375" i="1"/>
  <c r="CS375" i="1" s="1"/>
  <c r="R375" i="1" s="1"/>
  <c r="AF375" i="1"/>
  <c r="CT375" i="1" s="1"/>
  <c r="S375" i="1" s="1"/>
  <c r="CZ375" i="1" s="1"/>
  <c r="Y375" i="1" s="1"/>
  <c r="AG375" i="1"/>
  <c r="AH375" i="1"/>
  <c r="CV375" i="1" s="1"/>
  <c r="U375" i="1" s="1"/>
  <c r="AI375" i="1"/>
  <c r="CW375" i="1" s="1"/>
  <c r="V375" i="1" s="1"/>
  <c r="AJ375" i="1"/>
  <c r="CU375" i="1"/>
  <c r="T375" i="1" s="1"/>
  <c r="CX375" i="1"/>
  <c r="W375" i="1" s="1"/>
  <c r="CY375" i="1"/>
  <c r="X375" i="1" s="1"/>
  <c r="GL375" i="1"/>
  <c r="GN375" i="1"/>
  <c r="GO375" i="1"/>
  <c r="GP375" i="1"/>
  <c r="GV375" i="1"/>
  <c r="HC375" i="1" s="1"/>
  <c r="GX375" i="1" s="1"/>
  <c r="S376" i="1"/>
  <c r="CZ376" i="1" s="1"/>
  <c r="Y376" i="1" s="1"/>
  <c r="T376" i="1"/>
  <c r="U376" i="1"/>
  <c r="W376" i="1"/>
  <c r="AC376" i="1"/>
  <c r="CQ376" i="1" s="1"/>
  <c r="P376" i="1" s="1"/>
  <c r="AE376" i="1"/>
  <c r="AD376" i="1" s="1"/>
  <c r="CR376" i="1" s="1"/>
  <c r="Q376" i="1" s="1"/>
  <c r="AF376" i="1"/>
  <c r="CT376" i="1" s="1"/>
  <c r="AG376" i="1"/>
  <c r="AH376" i="1"/>
  <c r="CV376" i="1" s="1"/>
  <c r="AI376" i="1"/>
  <c r="CW376" i="1" s="1"/>
  <c r="V376" i="1" s="1"/>
  <c r="AJ376" i="1"/>
  <c r="CS376" i="1"/>
  <c r="R376" i="1" s="1"/>
  <c r="CU376" i="1"/>
  <c r="CX376" i="1"/>
  <c r="CY376" i="1"/>
  <c r="X376" i="1" s="1"/>
  <c r="GL376" i="1"/>
  <c r="GN376" i="1"/>
  <c r="GO376" i="1"/>
  <c r="GP376" i="1"/>
  <c r="GV376" i="1"/>
  <c r="HC376" i="1" s="1"/>
  <c r="GX376" i="1" s="1"/>
  <c r="C377" i="1"/>
  <c r="D377" i="1"/>
  <c r="I377" i="1"/>
  <c r="K377" i="1"/>
  <c r="Q377" i="1"/>
  <c r="R377" i="1"/>
  <c r="CZ377" i="1" s="1"/>
  <c r="Y377" i="1" s="1"/>
  <c r="S377" i="1"/>
  <c r="CY377" i="1" s="1"/>
  <c r="X377" i="1" s="1"/>
  <c r="U377" i="1"/>
  <c r="AC377" i="1"/>
  <c r="AB377" i="1" s="1"/>
  <c r="AD377" i="1"/>
  <c r="CR377" i="1" s="1"/>
  <c r="AE377" i="1"/>
  <c r="CS377" i="1" s="1"/>
  <c r="AF377" i="1"/>
  <c r="AG377" i="1"/>
  <c r="AH377" i="1"/>
  <c r="AI377" i="1"/>
  <c r="AJ377" i="1"/>
  <c r="CX377" i="1" s="1"/>
  <c r="W377" i="1" s="1"/>
  <c r="CQ377" i="1"/>
  <c r="P377" i="1" s="1"/>
  <c r="CP377" i="1" s="1"/>
  <c r="O377" i="1" s="1"/>
  <c r="CT377" i="1"/>
  <c r="CU377" i="1"/>
  <c r="T377" i="1" s="1"/>
  <c r="CV377" i="1"/>
  <c r="CW377" i="1"/>
  <c r="V377" i="1" s="1"/>
  <c r="FR377" i="1"/>
  <c r="GL377" i="1"/>
  <c r="GN377" i="1"/>
  <c r="GP377" i="1"/>
  <c r="GV377" i="1"/>
  <c r="HC377" i="1" s="1"/>
  <c r="GX377" i="1"/>
  <c r="C378" i="1"/>
  <c r="D378" i="1"/>
  <c r="I378" i="1"/>
  <c r="K378" i="1"/>
  <c r="AC378" i="1"/>
  <c r="AD378" i="1"/>
  <c r="CR378" i="1" s="1"/>
  <c r="Q378" i="1" s="1"/>
  <c r="AE378" i="1"/>
  <c r="AF378" i="1"/>
  <c r="CT378" i="1" s="1"/>
  <c r="S378" i="1" s="1"/>
  <c r="AG378" i="1"/>
  <c r="CU378" i="1" s="1"/>
  <c r="T378" i="1" s="1"/>
  <c r="AH378" i="1"/>
  <c r="AI378" i="1"/>
  <c r="CW378" i="1" s="1"/>
  <c r="V378" i="1" s="1"/>
  <c r="AJ378" i="1"/>
  <c r="CQ378" i="1"/>
  <c r="P378" i="1" s="1"/>
  <c r="CS378" i="1"/>
  <c r="R378" i="1" s="1"/>
  <c r="CV378" i="1"/>
  <c r="U378" i="1" s="1"/>
  <c r="CX378" i="1"/>
  <c r="W378" i="1" s="1"/>
  <c r="FR378" i="1"/>
  <c r="GL378" i="1"/>
  <c r="GN378" i="1"/>
  <c r="GP378" i="1"/>
  <c r="GV378" i="1"/>
  <c r="HC378" i="1" s="1"/>
  <c r="GX378" i="1" s="1"/>
  <c r="U379" i="1"/>
  <c r="AC379" i="1"/>
  <c r="AD379" i="1"/>
  <c r="AB379" i="1" s="1"/>
  <c r="AE379" i="1"/>
  <c r="AF379" i="1"/>
  <c r="AG379" i="1"/>
  <c r="CU379" i="1" s="1"/>
  <c r="T379" i="1" s="1"/>
  <c r="AH379" i="1"/>
  <c r="AI379" i="1"/>
  <c r="CW379" i="1" s="1"/>
  <c r="V379" i="1" s="1"/>
  <c r="AJ379" i="1"/>
  <c r="CX379" i="1" s="1"/>
  <c r="W379" i="1" s="1"/>
  <c r="CQ379" i="1"/>
  <c r="P379" i="1" s="1"/>
  <c r="CR379" i="1"/>
  <c r="Q379" i="1" s="1"/>
  <c r="CS379" i="1"/>
  <c r="R379" i="1" s="1"/>
  <c r="CT379" i="1"/>
  <c r="S379" i="1" s="1"/>
  <c r="CV379" i="1"/>
  <c r="CY379" i="1"/>
  <c r="X379" i="1" s="1"/>
  <c r="CZ379" i="1"/>
  <c r="Y379" i="1" s="1"/>
  <c r="FR379" i="1"/>
  <c r="GL379" i="1"/>
  <c r="GN379" i="1"/>
  <c r="GO379" i="1"/>
  <c r="GP379" i="1"/>
  <c r="GV379" i="1"/>
  <c r="HC379" i="1"/>
  <c r="GX379" i="1" s="1"/>
  <c r="HH379" i="1"/>
  <c r="T380" i="1"/>
  <c r="V380" i="1"/>
  <c r="AC380" i="1"/>
  <c r="AE380" i="1"/>
  <c r="AD380" i="1" s="1"/>
  <c r="CR380" i="1" s="1"/>
  <c r="Q380" i="1" s="1"/>
  <c r="AF380" i="1"/>
  <c r="CT380" i="1" s="1"/>
  <c r="S380" i="1" s="1"/>
  <c r="AG380" i="1"/>
  <c r="AH380" i="1"/>
  <c r="CV380" i="1" s="1"/>
  <c r="U380" i="1" s="1"/>
  <c r="AI380" i="1"/>
  <c r="CW380" i="1" s="1"/>
  <c r="AJ380" i="1"/>
  <c r="CQ380" i="1"/>
  <c r="P380" i="1" s="1"/>
  <c r="CS380" i="1"/>
  <c r="R380" i="1" s="1"/>
  <c r="CU380" i="1"/>
  <c r="CX380" i="1"/>
  <c r="W380" i="1" s="1"/>
  <c r="GL380" i="1"/>
  <c r="GN380" i="1"/>
  <c r="GO380" i="1"/>
  <c r="GP380" i="1"/>
  <c r="GV380" i="1"/>
  <c r="HC380" i="1" s="1"/>
  <c r="GX380" i="1" s="1"/>
  <c r="C381" i="1"/>
  <c r="D381" i="1"/>
  <c r="P381" i="1"/>
  <c r="AC381" i="1"/>
  <c r="CQ381" i="1" s="1"/>
  <c r="AE381" i="1"/>
  <c r="CS381" i="1" s="1"/>
  <c r="R381" i="1" s="1"/>
  <c r="AF381" i="1"/>
  <c r="CT381" i="1" s="1"/>
  <c r="S381" i="1" s="1"/>
  <c r="AG381" i="1"/>
  <c r="AH381" i="1"/>
  <c r="AI381" i="1"/>
  <c r="AJ381" i="1"/>
  <c r="CU381" i="1"/>
  <c r="T381" i="1" s="1"/>
  <c r="CV381" i="1"/>
  <c r="U381" i="1" s="1"/>
  <c r="CW381" i="1"/>
  <c r="V381" i="1" s="1"/>
  <c r="CX381" i="1"/>
  <c r="W381" i="1" s="1"/>
  <c r="FR381" i="1"/>
  <c r="GL381" i="1"/>
  <c r="GN381" i="1"/>
  <c r="CB398" i="1" s="1"/>
  <c r="GP381" i="1"/>
  <c r="GV381" i="1"/>
  <c r="GX381" i="1"/>
  <c r="HC381" i="1"/>
  <c r="C382" i="1"/>
  <c r="D382" i="1"/>
  <c r="P382" i="1"/>
  <c r="Q382" i="1"/>
  <c r="V382" i="1"/>
  <c r="W382" i="1"/>
  <c r="AC382" i="1"/>
  <c r="CQ382" i="1" s="1"/>
  <c r="AD382" i="1"/>
  <c r="CR382" i="1" s="1"/>
  <c r="AE382" i="1"/>
  <c r="AF382" i="1"/>
  <c r="CT382" i="1" s="1"/>
  <c r="S382" i="1" s="1"/>
  <c r="AG382" i="1"/>
  <c r="CU382" i="1" s="1"/>
  <c r="T382" i="1" s="1"/>
  <c r="AH382" i="1"/>
  <c r="AI382" i="1"/>
  <c r="CW382" i="1" s="1"/>
  <c r="AJ382" i="1"/>
  <c r="CS382" i="1"/>
  <c r="R382" i="1" s="1"/>
  <c r="CV382" i="1"/>
  <c r="U382" i="1" s="1"/>
  <c r="CX382" i="1"/>
  <c r="FR382" i="1"/>
  <c r="GL382" i="1"/>
  <c r="GN382" i="1"/>
  <c r="GP382" i="1"/>
  <c r="GV382" i="1"/>
  <c r="HC382" i="1"/>
  <c r="GX382" i="1" s="1"/>
  <c r="C383" i="1"/>
  <c r="D383" i="1"/>
  <c r="U383" i="1"/>
  <c r="AC383" i="1"/>
  <c r="AD383" i="1"/>
  <c r="AB383" i="1" s="1"/>
  <c r="AE383" i="1"/>
  <c r="AF383" i="1"/>
  <c r="AG383" i="1"/>
  <c r="CU383" i="1" s="1"/>
  <c r="T383" i="1" s="1"/>
  <c r="AH383" i="1"/>
  <c r="AI383" i="1"/>
  <c r="CW383" i="1" s="1"/>
  <c r="V383" i="1" s="1"/>
  <c r="AJ383" i="1"/>
  <c r="CX383" i="1" s="1"/>
  <c r="W383" i="1" s="1"/>
  <c r="CQ383" i="1"/>
  <c r="P383" i="1" s="1"/>
  <c r="CS383" i="1"/>
  <c r="R383" i="1" s="1"/>
  <c r="CT383" i="1"/>
  <c r="S383" i="1" s="1"/>
  <c r="CY383" i="1" s="1"/>
  <c r="X383" i="1" s="1"/>
  <c r="CV383" i="1"/>
  <c r="CZ383" i="1"/>
  <c r="Y383" i="1" s="1"/>
  <c r="FR383" i="1"/>
  <c r="GL383" i="1"/>
  <c r="GN383" i="1"/>
  <c r="GP383" i="1"/>
  <c r="GV383" i="1"/>
  <c r="HC383" i="1" s="1"/>
  <c r="GX383" i="1" s="1"/>
  <c r="C384" i="1"/>
  <c r="D384" i="1"/>
  <c r="R384" i="1"/>
  <c r="S384" i="1"/>
  <c r="CY384" i="1" s="1"/>
  <c r="X384" i="1" s="1"/>
  <c r="U384" i="1"/>
  <c r="AC384" i="1"/>
  <c r="AE384" i="1"/>
  <c r="CS384" i="1" s="1"/>
  <c r="AF384" i="1"/>
  <c r="AG384" i="1"/>
  <c r="CU384" i="1" s="1"/>
  <c r="T384" i="1" s="1"/>
  <c r="AH384" i="1"/>
  <c r="CV384" i="1" s="1"/>
  <c r="AI384" i="1"/>
  <c r="AJ384" i="1"/>
  <c r="CQ384" i="1"/>
  <c r="P384" i="1" s="1"/>
  <c r="CT384" i="1"/>
  <c r="CW384" i="1"/>
  <c r="V384" i="1" s="1"/>
  <c r="CX384" i="1"/>
  <c r="W384" i="1" s="1"/>
  <c r="FR384" i="1"/>
  <c r="GL384" i="1"/>
  <c r="GN384" i="1"/>
  <c r="GP384" i="1"/>
  <c r="GV384" i="1"/>
  <c r="HC384" i="1" s="1"/>
  <c r="GX384" i="1"/>
  <c r="S385" i="1"/>
  <c r="T385" i="1"/>
  <c r="U385" i="1"/>
  <c r="AC385" i="1"/>
  <c r="HH385" i="1" s="1"/>
  <c r="AE385" i="1"/>
  <c r="CS385" i="1" s="1"/>
  <c r="R385" i="1" s="1"/>
  <c r="AF385" i="1"/>
  <c r="AG385" i="1"/>
  <c r="CU385" i="1" s="1"/>
  <c r="AH385" i="1"/>
  <c r="CV385" i="1" s="1"/>
  <c r="AI385" i="1"/>
  <c r="AJ385" i="1"/>
  <c r="CX385" i="1" s="1"/>
  <c r="W385" i="1" s="1"/>
  <c r="CT385" i="1"/>
  <c r="CW385" i="1"/>
  <c r="V385" i="1" s="1"/>
  <c r="GL385" i="1"/>
  <c r="GN385" i="1"/>
  <c r="GO385" i="1"/>
  <c r="GP385" i="1"/>
  <c r="GV385" i="1"/>
  <c r="HC385" i="1" s="1"/>
  <c r="GX385" i="1"/>
  <c r="Q386" i="1"/>
  <c r="R386" i="1"/>
  <c r="S386" i="1"/>
  <c r="CZ386" i="1" s="1"/>
  <c r="Y386" i="1" s="1"/>
  <c r="AC386" i="1"/>
  <c r="HH386" i="1" s="1"/>
  <c r="AD386" i="1"/>
  <c r="CR386" i="1" s="1"/>
  <c r="AE386" i="1"/>
  <c r="AF386" i="1"/>
  <c r="CT386" i="1" s="1"/>
  <c r="AG386" i="1"/>
  <c r="CU386" i="1" s="1"/>
  <c r="T386" i="1" s="1"/>
  <c r="AH386" i="1"/>
  <c r="AI386" i="1"/>
  <c r="AJ386" i="1"/>
  <c r="CQ386" i="1"/>
  <c r="P386" i="1" s="1"/>
  <c r="FR386" i="1" s="1"/>
  <c r="CS386" i="1"/>
  <c r="CV386" i="1"/>
  <c r="U386" i="1" s="1"/>
  <c r="CW386" i="1"/>
  <c r="V386" i="1" s="1"/>
  <c r="CX386" i="1"/>
  <c r="W386" i="1" s="1"/>
  <c r="GL386" i="1"/>
  <c r="GN386" i="1"/>
  <c r="GO386" i="1"/>
  <c r="GP386" i="1"/>
  <c r="GV386" i="1"/>
  <c r="HC386" i="1" s="1"/>
  <c r="GX386" i="1" s="1"/>
  <c r="C387" i="1"/>
  <c r="D387" i="1"/>
  <c r="W387" i="1"/>
  <c r="AC387" i="1"/>
  <c r="CQ387" i="1" s="1"/>
  <c r="P387" i="1" s="1"/>
  <c r="CP387" i="1" s="1"/>
  <c r="O387" i="1" s="1"/>
  <c r="AD387" i="1"/>
  <c r="CR387" i="1" s="1"/>
  <c r="Q387" i="1" s="1"/>
  <c r="AE387" i="1"/>
  <c r="AF387" i="1"/>
  <c r="AG387" i="1"/>
  <c r="CU387" i="1" s="1"/>
  <c r="T387" i="1" s="1"/>
  <c r="AH387" i="1"/>
  <c r="CV387" i="1" s="1"/>
  <c r="U387" i="1" s="1"/>
  <c r="AI387" i="1"/>
  <c r="CW387" i="1" s="1"/>
  <c r="V387" i="1" s="1"/>
  <c r="AJ387" i="1"/>
  <c r="CS387" i="1"/>
  <c r="R387" i="1" s="1"/>
  <c r="CT387" i="1"/>
  <c r="S387" i="1" s="1"/>
  <c r="CX387" i="1"/>
  <c r="FR387" i="1"/>
  <c r="GL387" i="1"/>
  <c r="GN387" i="1"/>
  <c r="GP387" i="1"/>
  <c r="GV387" i="1"/>
  <c r="HC387" i="1"/>
  <c r="GX387" i="1" s="1"/>
  <c r="C388" i="1"/>
  <c r="D388" i="1"/>
  <c r="U388" i="1"/>
  <c r="AC388" i="1"/>
  <c r="AE388" i="1"/>
  <c r="CS388" i="1" s="1"/>
  <c r="R388" i="1" s="1"/>
  <c r="AF388" i="1"/>
  <c r="CT388" i="1" s="1"/>
  <c r="S388" i="1" s="1"/>
  <c r="AG388" i="1"/>
  <c r="CU388" i="1" s="1"/>
  <c r="T388" i="1" s="1"/>
  <c r="AH388" i="1"/>
  <c r="AI388" i="1"/>
  <c r="CW388" i="1" s="1"/>
  <c r="V388" i="1" s="1"/>
  <c r="AJ388" i="1"/>
  <c r="CX388" i="1" s="1"/>
  <c r="W388" i="1" s="1"/>
  <c r="CQ388" i="1"/>
  <c r="P388" i="1" s="1"/>
  <c r="CV388" i="1"/>
  <c r="FR388" i="1"/>
  <c r="GL388" i="1"/>
  <c r="GN388" i="1"/>
  <c r="GP388" i="1"/>
  <c r="GV388" i="1"/>
  <c r="HC388" i="1" s="1"/>
  <c r="GX388" i="1" s="1"/>
  <c r="U389" i="1"/>
  <c r="AC389" i="1"/>
  <c r="AD389" i="1"/>
  <c r="AB389" i="1" s="1"/>
  <c r="AE389" i="1"/>
  <c r="AF389" i="1"/>
  <c r="AG389" i="1"/>
  <c r="CU389" i="1" s="1"/>
  <c r="T389" i="1" s="1"/>
  <c r="AH389" i="1"/>
  <c r="AI389" i="1"/>
  <c r="CW389" i="1" s="1"/>
  <c r="V389" i="1" s="1"/>
  <c r="AJ389" i="1"/>
  <c r="CX389" i="1" s="1"/>
  <c r="W389" i="1" s="1"/>
  <c r="CQ389" i="1"/>
  <c r="P389" i="1" s="1"/>
  <c r="CS389" i="1"/>
  <c r="R389" i="1" s="1"/>
  <c r="CT389" i="1"/>
  <c r="S389" i="1" s="1"/>
  <c r="CY389" i="1" s="1"/>
  <c r="X389" i="1" s="1"/>
  <c r="CV389" i="1"/>
  <c r="CZ389" i="1"/>
  <c r="Y389" i="1" s="1"/>
  <c r="GL389" i="1"/>
  <c r="GN389" i="1"/>
  <c r="GO389" i="1"/>
  <c r="GP389" i="1"/>
  <c r="GV389" i="1"/>
  <c r="HC389" i="1"/>
  <c r="GX389" i="1" s="1"/>
  <c r="HH389" i="1"/>
  <c r="S390" i="1"/>
  <c r="CZ390" i="1" s="1"/>
  <c r="Y390" i="1" s="1"/>
  <c r="T390" i="1"/>
  <c r="V390" i="1"/>
  <c r="AC390" i="1"/>
  <c r="AE390" i="1"/>
  <c r="AD390" i="1" s="1"/>
  <c r="CR390" i="1" s="1"/>
  <c r="Q390" i="1" s="1"/>
  <c r="AF390" i="1"/>
  <c r="CT390" i="1" s="1"/>
  <c r="AG390" i="1"/>
  <c r="AH390" i="1"/>
  <c r="CV390" i="1" s="1"/>
  <c r="U390" i="1" s="1"/>
  <c r="AI390" i="1"/>
  <c r="CW390" i="1" s="1"/>
  <c r="AJ390" i="1"/>
  <c r="CQ390" i="1"/>
  <c r="P390" i="1" s="1"/>
  <c r="CP390" i="1" s="1"/>
  <c r="O390" i="1" s="1"/>
  <c r="CS390" i="1"/>
  <c r="R390" i="1" s="1"/>
  <c r="CU390" i="1"/>
  <c r="CX390" i="1"/>
  <c r="W390" i="1" s="1"/>
  <c r="GL390" i="1"/>
  <c r="GN390" i="1"/>
  <c r="GO390" i="1"/>
  <c r="GP390" i="1"/>
  <c r="GV390" i="1"/>
  <c r="HC390" i="1" s="1"/>
  <c r="GX390" i="1" s="1"/>
  <c r="C391" i="1"/>
  <c r="D391" i="1"/>
  <c r="I391" i="1"/>
  <c r="K391" i="1"/>
  <c r="P391" i="1"/>
  <c r="V391" i="1"/>
  <c r="W391" i="1"/>
  <c r="AC391" i="1"/>
  <c r="CQ391" i="1" s="1"/>
  <c r="AD391" i="1"/>
  <c r="CR391" i="1" s="1"/>
  <c r="Q391" i="1" s="1"/>
  <c r="AE391" i="1"/>
  <c r="AF391" i="1"/>
  <c r="AG391" i="1"/>
  <c r="AH391" i="1"/>
  <c r="AI391" i="1"/>
  <c r="CW391" i="1" s="1"/>
  <c r="AJ391" i="1"/>
  <c r="CS391" i="1"/>
  <c r="R391" i="1" s="1"/>
  <c r="CT391" i="1"/>
  <c r="S391" i="1" s="1"/>
  <c r="CU391" i="1"/>
  <c r="T391" i="1" s="1"/>
  <c r="CV391" i="1"/>
  <c r="U391" i="1" s="1"/>
  <c r="CX391" i="1"/>
  <c r="FR391" i="1"/>
  <c r="GL391" i="1"/>
  <c r="GN391" i="1"/>
  <c r="GP391" i="1"/>
  <c r="GV391" i="1"/>
  <c r="HC391" i="1"/>
  <c r="GX391" i="1" s="1"/>
  <c r="C392" i="1"/>
  <c r="D392" i="1"/>
  <c r="I392" i="1"/>
  <c r="K392" i="1"/>
  <c r="R392" i="1"/>
  <c r="S392" i="1"/>
  <c r="CZ392" i="1" s="1"/>
  <c r="Y392" i="1" s="1"/>
  <c r="T392" i="1"/>
  <c r="AC392" i="1"/>
  <c r="AE392" i="1"/>
  <c r="CS392" i="1" s="1"/>
  <c r="AF392" i="1"/>
  <c r="AG392" i="1"/>
  <c r="CU392" i="1" s="1"/>
  <c r="AH392" i="1"/>
  <c r="CV392" i="1" s="1"/>
  <c r="U392" i="1" s="1"/>
  <c r="AI392" i="1"/>
  <c r="AJ392" i="1"/>
  <c r="CQ392" i="1"/>
  <c r="P392" i="1" s="1"/>
  <c r="CT392" i="1"/>
  <c r="CW392" i="1"/>
  <c r="V392" i="1" s="1"/>
  <c r="CX392" i="1"/>
  <c r="W392" i="1" s="1"/>
  <c r="FR392" i="1"/>
  <c r="GL392" i="1"/>
  <c r="GN392" i="1"/>
  <c r="GP392" i="1"/>
  <c r="GV392" i="1"/>
  <c r="HC392" i="1" s="1"/>
  <c r="GX392" i="1" s="1"/>
  <c r="I393" i="1"/>
  <c r="K393" i="1"/>
  <c r="P393" i="1"/>
  <c r="R393" i="1"/>
  <c r="S393" i="1"/>
  <c r="AC393" i="1"/>
  <c r="CQ393" i="1" s="1"/>
  <c r="AE393" i="1"/>
  <c r="CS393" i="1" s="1"/>
  <c r="AF393" i="1"/>
  <c r="CT393" i="1" s="1"/>
  <c r="AG393" i="1"/>
  <c r="AH393" i="1"/>
  <c r="CV393" i="1" s="1"/>
  <c r="U393" i="1" s="1"/>
  <c r="AI393" i="1"/>
  <c r="CW393" i="1" s="1"/>
  <c r="V393" i="1" s="1"/>
  <c r="AJ393" i="1"/>
  <c r="CU393" i="1"/>
  <c r="T393" i="1" s="1"/>
  <c r="CX393" i="1"/>
  <c r="W393" i="1" s="1"/>
  <c r="FR393" i="1"/>
  <c r="GL393" i="1"/>
  <c r="GN393" i="1"/>
  <c r="GP393" i="1"/>
  <c r="GV393" i="1"/>
  <c r="GX393" i="1"/>
  <c r="HC393" i="1"/>
  <c r="I394" i="1"/>
  <c r="K394" i="1"/>
  <c r="W394" i="1"/>
  <c r="AC394" i="1"/>
  <c r="CQ394" i="1" s="1"/>
  <c r="P394" i="1" s="1"/>
  <c r="AD394" i="1"/>
  <c r="CR394" i="1" s="1"/>
  <c r="Q394" i="1" s="1"/>
  <c r="AE394" i="1"/>
  <c r="AF394" i="1"/>
  <c r="AG394" i="1"/>
  <c r="CU394" i="1" s="1"/>
  <c r="T394" i="1" s="1"/>
  <c r="AH394" i="1"/>
  <c r="CV394" i="1" s="1"/>
  <c r="U394" i="1" s="1"/>
  <c r="AI394" i="1"/>
  <c r="CW394" i="1" s="1"/>
  <c r="V394" i="1" s="1"/>
  <c r="AJ394" i="1"/>
  <c r="CS394" i="1"/>
  <c r="R394" i="1" s="1"/>
  <c r="CT394" i="1"/>
  <c r="S394" i="1" s="1"/>
  <c r="CX394" i="1"/>
  <c r="FR394" i="1"/>
  <c r="GL394" i="1"/>
  <c r="GN394" i="1"/>
  <c r="GP394" i="1"/>
  <c r="GV394" i="1"/>
  <c r="HC394" i="1"/>
  <c r="GX394" i="1" s="1"/>
  <c r="P395" i="1"/>
  <c r="Q395" i="1"/>
  <c r="V395" i="1"/>
  <c r="W395" i="1"/>
  <c r="AC395" i="1"/>
  <c r="CQ395" i="1" s="1"/>
  <c r="AD395" i="1"/>
  <c r="CR395" i="1" s="1"/>
  <c r="AE395" i="1"/>
  <c r="AF395" i="1"/>
  <c r="CT395" i="1" s="1"/>
  <c r="S395" i="1" s="1"/>
  <c r="AG395" i="1"/>
  <c r="CU395" i="1" s="1"/>
  <c r="T395" i="1" s="1"/>
  <c r="AH395" i="1"/>
  <c r="AI395" i="1"/>
  <c r="CW395" i="1" s="1"/>
  <c r="AJ395" i="1"/>
  <c r="CS395" i="1"/>
  <c r="R395" i="1" s="1"/>
  <c r="CV395" i="1"/>
  <c r="U395" i="1" s="1"/>
  <c r="CX395" i="1"/>
  <c r="FR395" i="1"/>
  <c r="GL395" i="1"/>
  <c r="GN395" i="1"/>
  <c r="GP395" i="1"/>
  <c r="GV395" i="1"/>
  <c r="HC395" i="1"/>
  <c r="GX395" i="1" s="1"/>
  <c r="HG395" i="1"/>
  <c r="V396" i="1"/>
  <c r="AC396" i="1"/>
  <c r="CQ396" i="1" s="1"/>
  <c r="P396" i="1" s="1"/>
  <c r="AE396" i="1"/>
  <c r="AD396" i="1" s="1"/>
  <c r="AB396" i="1" s="1"/>
  <c r="AF396" i="1"/>
  <c r="AG396" i="1"/>
  <c r="CU396" i="1" s="1"/>
  <c r="T396" i="1" s="1"/>
  <c r="AH396" i="1"/>
  <c r="CV396" i="1" s="1"/>
  <c r="U396" i="1" s="1"/>
  <c r="AI396" i="1"/>
  <c r="AJ396" i="1"/>
  <c r="CX396" i="1" s="1"/>
  <c r="W396" i="1" s="1"/>
  <c r="CT396" i="1"/>
  <c r="S396" i="1" s="1"/>
  <c r="CW396" i="1"/>
  <c r="FR396" i="1"/>
  <c r="GL396" i="1"/>
  <c r="GN396" i="1"/>
  <c r="GP396" i="1"/>
  <c r="GV396" i="1"/>
  <c r="GX396" i="1"/>
  <c r="HC396" i="1"/>
  <c r="HG396" i="1"/>
  <c r="B398" i="1"/>
  <c r="B355" i="1" s="1"/>
  <c r="C398" i="1"/>
  <c r="C355" i="1" s="1"/>
  <c r="D398" i="1"/>
  <c r="D355" i="1" s="1"/>
  <c r="F398" i="1"/>
  <c r="F355" i="1" s="1"/>
  <c r="G398" i="1"/>
  <c r="G355" i="1" s="1"/>
  <c r="BX398" i="1"/>
  <c r="BX355" i="1" s="1"/>
  <c r="BZ398" i="1"/>
  <c r="BZ355" i="1" s="1"/>
  <c r="CK398" i="1"/>
  <c r="CK355" i="1" s="1"/>
  <c r="CL398" i="1"/>
  <c r="CL355" i="1" s="1"/>
  <c r="CM398" i="1"/>
  <c r="CM355" i="1" s="1"/>
  <c r="ET398" i="1"/>
  <c r="ET355" i="1" s="1"/>
  <c r="FP398" i="1"/>
  <c r="FP355" i="1" s="1"/>
  <c r="FV398" i="1"/>
  <c r="FV355" i="1" s="1"/>
  <c r="GC398" i="1"/>
  <c r="GD398" i="1"/>
  <c r="GD355" i="1" s="1"/>
  <c r="GE398" i="1"/>
  <c r="EV398" i="1" s="1"/>
  <c r="B434" i="1"/>
  <c r="B22" i="1" s="1"/>
  <c r="C434" i="1"/>
  <c r="C22" i="1" s="1"/>
  <c r="D434" i="1"/>
  <c r="D22" i="1" s="1"/>
  <c r="F434" i="1"/>
  <c r="F22" i="1" s="1"/>
  <c r="G434" i="1"/>
  <c r="G22" i="1" s="1"/>
  <c r="F471" i="1"/>
  <c r="P471" i="1"/>
  <c r="B474" i="1"/>
  <c r="B18" i="1" s="1"/>
  <c r="C474" i="1"/>
  <c r="C18" i="1" s="1"/>
  <c r="D474" i="1"/>
  <c r="D18" i="1" s="1"/>
  <c r="F474" i="1"/>
  <c r="F18" i="1" s="1"/>
  <c r="G474" i="1"/>
  <c r="G18" i="1" s="1"/>
  <c r="E18" i="2"/>
  <c r="F18" i="2"/>
  <c r="G18" i="2"/>
  <c r="H18" i="2"/>
  <c r="I18" i="2"/>
  <c r="J18" i="2"/>
  <c r="T18" i="2"/>
  <c r="U18" i="2"/>
  <c r="V18" i="2"/>
  <c r="W18" i="2"/>
  <c r="X18" i="2"/>
  <c r="Y18" i="2"/>
  <c r="J334" i="5" l="1"/>
  <c r="J347" i="5"/>
  <c r="J718" i="5"/>
  <c r="J716" i="5" s="1"/>
  <c r="J585" i="5"/>
  <c r="J583" i="5" s="1"/>
  <c r="J733" i="5"/>
  <c r="J589" i="5"/>
  <c r="J337" i="5"/>
  <c r="J387" i="5"/>
  <c r="J348" i="5"/>
  <c r="J81" i="5"/>
  <c r="J386" i="5"/>
  <c r="J390" i="5"/>
  <c r="J36" i="5"/>
  <c r="I36" i="5"/>
  <c r="D37" i="5"/>
  <c r="J722" i="5"/>
  <c r="C39" i="5"/>
  <c r="D39" i="5"/>
  <c r="D40" i="5"/>
  <c r="C40" i="5"/>
  <c r="C34" i="5" s="1"/>
  <c r="J738" i="5"/>
  <c r="J340" i="5"/>
  <c r="C38" i="5"/>
  <c r="D38" i="5"/>
  <c r="J398" i="5"/>
  <c r="BU366" i="5"/>
  <c r="BV366" i="5"/>
  <c r="BW366" i="5" s="1"/>
  <c r="BX366" i="5"/>
  <c r="BY366" i="5" s="1"/>
  <c r="GO281" i="1"/>
  <c r="GM281" i="1"/>
  <c r="AJ317" i="1"/>
  <c r="AI317" i="1"/>
  <c r="CB355" i="1"/>
  <c r="AS398" i="1"/>
  <c r="CY378" i="1"/>
  <c r="X378" i="1" s="1"/>
  <c r="CZ378" i="1"/>
  <c r="Y378" i="1" s="1"/>
  <c r="CJ398" i="1"/>
  <c r="EA398" i="1"/>
  <c r="CP358" i="1"/>
  <c r="O358" i="1" s="1"/>
  <c r="CZ388" i="1"/>
  <c r="Y388" i="1" s="1"/>
  <c r="CY388" i="1"/>
  <c r="X388" i="1" s="1"/>
  <c r="CP380" i="1"/>
  <c r="O380" i="1" s="1"/>
  <c r="CY382" i="1"/>
  <c r="X382" i="1" s="1"/>
  <c r="CZ382" i="1"/>
  <c r="Y382" i="1" s="1"/>
  <c r="GM377" i="1"/>
  <c r="GO377" i="1"/>
  <c r="CP376" i="1"/>
  <c r="O376" i="1" s="1"/>
  <c r="GM376" i="1" s="1"/>
  <c r="FR376" i="1"/>
  <c r="GM304" i="1"/>
  <c r="GO304" i="1"/>
  <c r="CY286" i="1"/>
  <c r="X286" i="1" s="1"/>
  <c r="CZ286" i="1"/>
  <c r="Y286" i="1" s="1"/>
  <c r="CP384" i="1"/>
  <c r="O384" i="1" s="1"/>
  <c r="CZ381" i="1"/>
  <c r="Y381" i="1" s="1"/>
  <c r="CY381" i="1"/>
  <c r="X381" i="1" s="1"/>
  <c r="CP378" i="1"/>
  <c r="O378" i="1" s="1"/>
  <c r="CY314" i="1"/>
  <c r="X314" i="1" s="1"/>
  <c r="CZ314" i="1"/>
  <c r="Y314" i="1" s="1"/>
  <c r="GM279" i="1"/>
  <c r="GN279" i="1"/>
  <c r="AG317" i="1"/>
  <c r="AH317" i="1"/>
  <c r="EV355" i="1"/>
  <c r="P429" i="1"/>
  <c r="CY395" i="1"/>
  <c r="X395" i="1" s="1"/>
  <c r="CZ395" i="1"/>
  <c r="Y395" i="1" s="1"/>
  <c r="CP394" i="1"/>
  <c r="O394" i="1" s="1"/>
  <c r="CY374" i="1"/>
  <c r="X374" i="1" s="1"/>
  <c r="CZ374" i="1"/>
  <c r="Y374" i="1" s="1"/>
  <c r="GO366" i="1"/>
  <c r="GM366" i="1"/>
  <c r="GB398" i="1"/>
  <c r="EB398" i="1"/>
  <c r="CY357" i="1"/>
  <c r="X357" i="1" s="1"/>
  <c r="CZ357" i="1"/>
  <c r="Y357" i="1" s="1"/>
  <c r="GM291" i="1"/>
  <c r="GO291" i="1"/>
  <c r="GM275" i="1"/>
  <c r="GN275" i="1"/>
  <c r="AJ398" i="1"/>
  <c r="AH398" i="1"/>
  <c r="CJ317" i="1"/>
  <c r="CY385" i="1"/>
  <c r="X385" i="1" s="1"/>
  <c r="CZ385" i="1"/>
  <c r="Y385" i="1" s="1"/>
  <c r="CY380" i="1"/>
  <c r="X380" i="1" s="1"/>
  <c r="CZ380" i="1"/>
  <c r="Y380" i="1" s="1"/>
  <c r="AI398" i="1"/>
  <c r="FT355" i="1"/>
  <c r="EK398" i="1"/>
  <c r="CZ358" i="1"/>
  <c r="Y358" i="1" s="1"/>
  <c r="CZ311" i="1"/>
  <c r="Y311" i="1" s="1"/>
  <c r="CP285" i="1"/>
  <c r="O285" i="1" s="1"/>
  <c r="GN258" i="1"/>
  <c r="CY396" i="1"/>
  <c r="X396" i="1" s="1"/>
  <c r="FR364" i="1"/>
  <c r="R363" i="1"/>
  <c r="EM398" i="1"/>
  <c r="CY391" i="1"/>
  <c r="X391" i="1" s="1"/>
  <c r="CZ391" i="1"/>
  <c r="Y391" i="1" s="1"/>
  <c r="GM371" i="1"/>
  <c r="CY361" i="1"/>
  <c r="X361" i="1" s="1"/>
  <c r="CZ361" i="1"/>
  <c r="Y361" i="1" s="1"/>
  <c r="AB358" i="1"/>
  <c r="AQ398" i="1"/>
  <c r="P417" i="1"/>
  <c r="CY392" i="1"/>
  <c r="X392" i="1" s="1"/>
  <c r="CY390" i="1"/>
  <c r="X390" i="1" s="1"/>
  <c r="GM390" i="1" s="1"/>
  <c r="CQ385" i="1"/>
  <c r="P385" i="1" s="1"/>
  <c r="AD385" i="1"/>
  <c r="CR385" i="1" s="1"/>
  <c r="Q385" i="1" s="1"/>
  <c r="CP379" i="1"/>
  <c r="O379" i="1" s="1"/>
  <c r="GM379" i="1" s="1"/>
  <c r="V363" i="1"/>
  <c r="FR359" i="1"/>
  <c r="CP359" i="1"/>
  <c r="O359" i="1" s="1"/>
  <c r="GE355" i="1"/>
  <c r="P311" i="1"/>
  <c r="GX309" i="1"/>
  <c r="R309" i="1"/>
  <c r="AD299" i="1"/>
  <c r="CR299" i="1" s="1"/>
  <c r="Q299" i="1" s="1"/>
  <c r="CP299" i="1" s="1"/>
  <c r="O299" i="1" s="1"/>
  <c r="Q298" i="1"/>
  <c r="CP298" i="1" s="1"/>
  <c r="O298" i="1" s="1"/>
  <c r="CP297" i="1"/>
  <c r="O297" i="1" s="1"/>
  <c r="AB291" i="1"/>
  <c r="AD286" i="1"/>
  <c r="CR286" i="1" s="1"/>
  <c r="Q286" i="1" s="1"/>
  <c r="FV317" i="1"/>
  <c r="AB275" i="1"/>
  <c r="CZ264" i="1"/>
  <c r="Y264" i="1" s="1"/>
  <c r="CP262" i="1"/>
  <c r="O262" i="1" s="1"/>
  <c r="DO184" i="1"/>
  <c r="EB177" i="1"/>
  <c r="DL184" i="1"/>
  <c r="DY177" i="1"/>
  <c r="CZ121" i="1"/>
  <c r="Y121" i="1" s="1"/>
  <c r="CR389" i="1"/>
  <c r="Q389" i="1" s="1"/>
  <c r="CP389" i="1" s="1"/>
  <c r="O389" i="1" s="1"/>
  <c r="GM389" i="1" s="1"/>
  <c r="CY302" i="1"/>
  <c r="X302" i="1" s="1"/>
  <c r="CZ302" i="1"/>
  <c r="Y302" i="1" s="1"/>
  <c r="CP286" i="1"/>
  <c r="O286" i="1" s="1"/>
  <c r="GA177" i="1"/>
  <c r="ER184" i="1"/>
  <c r="CY393" i="1"/>
  <c r="X393" i="1" s="1"/>
  <c r="CZ393" i="1"/>
  <c r="Y393" i="1" s="1"/>
  <c r="CY308" i="1"/>
  <c r="X308" i="1" s="1"/>
  <c r="CZ308" i="1"/>
  <c r="Y308" i="1" s="1"/>
  <c r="CZ305" i="1"/>
  <c r="Y305" i="1" s="1"/>
  <c r="CY305" i="1"/>
  <c r="X305" i="1" s="1"/>
  <c r="CZ296" i="1"/>
  <c r="Y296" i="1" s="1"/>
  <c r="CY296" i="1"/>
  <c r="X296" i="1" s="1"/>
  <c r="EH184" i="1"/>
  <c r="FX184" i="1"/>
  <c r="CP382" i="1"/>
  <c r="O382" i="1" s="1"/>
  <c r="CQ307" i="1"/>
  <c r="P307" i="1" s="1"/>
  <c r="CP303" i="1"/>
  <c r="O303" i="1" s="1"/>
  <c r="HG294" i="1"/>
  <c r="CQ294" i="1"/>
  <c r="P294" i="1" s="1"/>
  <c r="CP294" i="1" s="1"/>
  <c r="O294" i="1" s="1"/>
  <c r="HG288" i="1"/>
  <c r="CQ288" i="1"/>
  <c r="P288" i="1" s="1"/>
  <c r="CY283" i="1"/>
  <c r="X283" i="1" s="1"/>
  <c r="CZ283" i="1"/>
  <c r="Y283" i="1" s="1"/>
  <c r="FR282" i="1"/>
  <c r="CP282" i="1"/>
  <c r="O282" i="1" s="1"/>
  <c r="CS276" i="1"/>
  <c r="R276" i="1" s="1"/>
  <c r="CZ276" i="1" s="1"/>
  <c r="Y276" i="1" s="1"/>
  <c r="AD276" i="1"/>
  <c r="CR276" i="1" s="1"/>
  <c r="Q276" i="1" s="1"/>
  <c r="FR256" i="1"/>
  <c r="CP256" i="1"/>
  <c r="O256" i="1" s="1"/>
  <c r="AB63" i="1"/>
  <c r="CQ63" i="1"/>
  <c r="P63" i="1" s="1"/>
  <c r="CP63" i="1" s="1"/>
  <c r="O63" i="1" s="1"/>
  <c r="BB398" i="1"/>
  <c r="AD388" i="1"/>
  <c r="FR380" i="1"/>
  <c r="CY365" i="1"/>
  <c r="X365" i="1" s="1"/>
  <c r="CZ365" i="1"/>
  <c r="Y365" i="1" s="1"/>
  <c r="CY358" i="1"/>
  <c r="X358" i="1" s="1"/>
  <c r="T311" i="1"/>
  <c r="T309" i="1"/>
  <c r="V309" i="1"/>
  <c r="HH272" i="1"/>
  <c r="CQ272" i="1"/>
  <c r="P272" i="1" s="1"/>
  <c r="CY261" i="1"/>
  <c r="X261" i="1" s="1"/>
  <c r="CZ261" i="1"/>
  <c r="Y261" i="1" s="1"/>
  <c r="CP259" i="1"/>
  <c r="O259" i="1" s="1"/>
  <c r="CP116" i="1"/>
  <c r="O116" i="1" s="1"/>
  <c r="CX675" i="3"/>
  <c r="CX674" i="3"/>
  <c r="CX676" i="3"/>
  <c r="CX671" i="3"/>
  <c r="CX672" i="3"/>
  <c r="CX673" i="3"/>
  <c r="CP386" i="1"/>
  <c r="O386" i="1" s="1"/>
  <c r="AB375" i="1"/>
  <c r="CQ375" i="1"/>
  <c r="P375" i="1" s="1"/>
  <c r="CY370" i="1"/>
  <c r="X370" i="1" s="1"/>
  <c r="CX590" i="3"/>
  <c r="CX589" i="3"/>
  <c r="CX591" i="3"/>
  <c r="CX596" i="3"/>
  <c r="CX595" i="3"/>
  <c r="CX592" i="3"/>
  <c r="CX594" i="3"/>
  <c r="CX593" i="3"/>
  <c r="S369" i="1"/>
  <c r="AD367" i="1"/>
  <c r="CR367" i="1" s="1"/>
  <c r="Q367" i="1" s="1"/>
  <c r="DZ398" i="1"/>
  <c r="CP357" i="1"/>
  <c r="O357" i="1" s="1"/>
  <c r="AB357" i="1"/>
  <c r="ET317" i="1"/>
  <c r="GX311" i="1"/>
  <c r="U309" i="1"/>
  <c r="CP305" i="1"/>
  <c r="O305" i="1" s="1"/>
  <c r="GX298" i="1"/>
  <c r="T298" i="1"/>
  <c r="CY282" i="1"/>
  <c r="X282" i="1" s="1"/>
  <c r="CZ282" i="1"/>
  <c r="Y282" i="1" s="1"/>
  <c r="CZ278" i="1"/>
  <c r="Y278" i="1" s="1"/>
  <c r="CY278" i="1"/>
  <c r="X278" i="1" s="1"/>
  <c r="GN278" i="1" s="1"/>
  <c r="CZ273" i="1"/>
  <c r="Y273" i="1" s="1"/>
  <c r="CY273" i="1"/>
  <c r="X273" i="1" s="1"/>
  <c r="AB272" i="1"/>
  <c r="CP271" i="1"/>
  <c r="O271" i="1" s="1"/>
  <c r="HG137" i="1"/>
  <c r="AB137" i="1"/>
  <c r="CQ137" i="1"/>
  <c r="P137" i="1" s="1"/>
  <c r="CP137" i="1" s="1"/>
  <c r="O137" i="1" s="1"/>
  <c r="FY398" i="1"/>
  <c r="EI398" i="1"/>
  <c r="BZ252" i="1"/>
  <c r="CG317" i="1"/>
  <c r="AQ317" i="1"/>
  <c r="FR252" i="1"/>
  <c r="FY317" i="1"/>
  <c r="EI317" i="1"/>
  <c r="GM128" i="1"/>
  <c r="CS396" i="1"/>
  <c r="R396" i="1" s="1"/>
  <c r="AB378" i="1"/>
  <c r="Q363" i="1"/>
  <c r="AB285" i="1"/>
  <c r="AB281" i="1"/>
  <c r="FQ177" i="1"/>
  <c r="CZ116" i="1"/>
  <c r="Y116" i="1" s="1"/>
  <c r="CY116" i="1"/>
  <c r="X116" i="1" s="1"/>
  <c r="CR396" i="1"/>
  <c r="Q396" i="1" s="1"/>
  <c r="CP396" i="1" s="1"/>
  <c r="O396" i="1" s="1"/>
  <c r="CS368" i="1"/>
  <c r="R368" i="1" s="1"/>
  <c r="CY368" i="1" s="1"/>
  <c r="X368" i="1" s="1"/>
  <c r="CY359" i="1"/>
  <c r="X359" i="1" s="1"/>
  <c r="CZ359" i="1"/>
  <c r="Y359" i="1" s="1"/>
  <c r="EV252" i="1"/>
  <c r="P348" i="1"/>
  <c r="CX534" i="3"/>
  <c r="CX533" i="3"/>
  <c r="CX532" i="3"/>
  <c r="CX527" i="3"/>
  <c r="CX535" i="3"/>
  <c r="CX531" i="3"/>
  <c r="CX536" i="3"/>
  <c r="CX529" i="3"/>
  <c r="CX528" i="3"/>
  <c r="CX530" i="3"/>
  <c r="U311" i="1"/>
  <c r="CS306" i="1"/>
  <c r="R306" i="1" s="1"/>
  <c r="CY306" i="1" s="1"/>
  <c r="X306" i="1" s="1"/>
  <c r="CY297" i="1"/>
  <c r="X297" i="1" s="1"/>
  <c r="CZ297" i="1"/>
  <c r="Y297" i="1" s="1"/>
  <c r="CZ293" i="1"/>
  <c r="Y293" i="1" s="1"/>
  <c r="CY293" i="1"/>
  <c r="X293" i="1" s="1"/>
  <c r="CY289" i="1"/>
  <c r="X289" i="1" s="1"/>
  <c r="CZ289" i="1"/>
  <c r="Y289" i="1" s="1"/>
  <c r="CP283" i="1"/>
  <c r="O283" i="1" s="1"/>
  <c r="GM283" i="1" s="1"/>
  <c r="FR283" i="1"/>
  <c r="AB134" i="1"/>
  <c r="CQ134" i="1"/>
  <c r="P134" i="1" s="1"/>
  <c r="AD384" i="1"/>
  <c r="CR384" i="1" s="1"/>
  <c r="Q384" i="1" s="1"/>
  <c r="AB381" i="1"/>
  <c r="AB380" i="1"/>
  <c r="HH380" i="1"/>
  <c r="CT360" i="1"/>
  <c r="S360" i="1" s="1"/>
  <c r="DX398" i="1" s="1"/>
  <c r="AB360" i="1"/>
  <c r="T299" i="1"/>
  <c r="U299" i="1"/>
  <c r="S299" i="1"/>
  <c r="CZ287" i="1"/>
  <c r="Y287" i="1" s="1"/>
  <c r="CY287" i="1"/>
  <c r="X287" i="1" s="1"/>
  <c r="GM258" i="1"/>
  <c r="CS136" i="1"/>
  <c r="R136" i="1" s="1"/>
  <c r="CZ136" i="1" s="1"/>
  <c r="Y136" i="1" s="1"/>
  <c r="AD136" i="1"/>
  <c r="CJ139" i="1"/>
  <c r="AD392" i="1"/>
  <c r="EU398" i="1"/>
  <c r="CZ396" i="1"/>
  <c r="Y396" i="1" s="1"/>
  <c r="FR390" i="1"/>
  <c r="AB390" i="1"/>
  <c r="HH390" i="1"/>
  <c r="AB386" i="1"/>
  <c r="CZ384" i="1"/>
  <c r="Y384" i="1" s="1"/>
  <c r="CZ373" i="1"/>
  <c r="Y373" i="1" s="1"/>
  <c r="CQ372" i="1"/>
  <c r="P372" i="1" s="1"/>
  <c r="CP367" i="1"/>
  <c r="O367" i="1" s="1"/>
  <c r="GM367" i="1" s="1"/>
  <c r="AB367" i="1"/>
  <c r="DY398" i="1"/>
  <c r="P339" i="1"/>
  <c r="BB252" i="1"/>
  <c r="F336" i="1"/>
  <c r="CP314" i="1"/>
  <c r="O314" i="1" s="1"/>
  <c r="AB314" i="1"/>
  <c r="HG312" i="1"/>
  <c r="CQ312" i="1"/>
  <c r="P312" i="1" s="1"/>
  <c r="CP312" i="1" s="1"/>
  <c r="O312" i="1" s="1"/>
  <c r="AB312" i="1"/>
  <c r="CS311" i="1"/>
  <c r="R311" i="1" s="1"/>
  <c r="CY311" i="1" s="1"/>
  <c r="X311" i="1" s="1"/>
  <c r="AD311" i="1"/>
  <c r="AB304" i="1"/>
  <c r="CZ303" i="1"/>
  <c r="Y303" i="1" s="1"/>
  <c r="CY303" i="1"/>
  <c r="X303" i="1" s="1"/>
  <c r="CS292" i="1"/>
  <c r="R292" i="1" s="1"/>
  <c r="CY292" i="1" s="1"/>
  <c r="X292" i="1" s="1"/>
  <c r="AD292" i="1"/>
  <c r="AB280" i="1"/>
  <c r="CT280" i="1"/>
  <c r="S280" i="1" s="1"/>
  <c r="CP261" i="1"/>
  <c r="O261" i="1" s="1"/>
  <c r="EG177" i="1"/>
  <c r="P188" i="1"/>
  <c r="DN184" i="1"/>
  <c r="EA177" i="1"/>
  <c r="AB93" i="1"/>
  <c r="CQ93" i="1"/>
  <c r="P93" i="1" s="1"/>
  <c r="GB139" i="1"/>
  <c r="CP391" i="1"/>
  <c r="O391" i="1" s="1"/>
  <c r="CR383" i="1"/>
  <c r="Q383" i="1" s="1"/>
  <c r="CP383" i="1" s="1"/>
  <c r="O383" i="1" s="1"/>
  <c r="CZ292" i="1"/>
  <c r="Y292" i="1" s="1"/>
  <c r="CY263" i="1"/>
  <c r="X263" i="1" s="1"/>
  <c r="CZ263" i="1"/>
  <c r="Y263" i="1" s="1"/>
  <c r="AB385" i="1"/>
  <c r="S363" i="1"/>
  <c r="CS302" i="1"/>
  <c r="R302" i="1" s="1"/>
  <c r="CP395" i="1"/>
  <c r="O395" i="1" s="1"/>
  <c r="FR389" i="1"/>
  <c r="FR371" i="1"/>
  <c r="CY367" i="1"/>
  <c r="X367" i="1" s="1"/>
  <c r="CZ367" i="1"/>
  <c r="Y367" i="1" s="1"/>
  <c r="CY394" i="1"/>
  <c r="X394" i="1" s="1"/>
  <c r="CZ394" i="1"/>
  <c r="Y394" i="1" s="1"/>
  <c r="CY387" i="1"/>
  <c r="X387" i="1" s="1"/>
  <c r="GM387" i="1" s="1"/>
  <c r="CZ387" i="1"/>
  <c r="Y387" i="1" s="1"/>
  <c r="CY386" i="1"/>
  <c r="X386" i="1" s="1"/>
  <c r="AB376" i="1"/>
  <c r="CP374" i="1"/>
  <c r="O374" i="1" s="1"/>
  <c r="GM373" i="1"/>
  <c r="CD398" i="1"/>
  <c r="CY310" i="1"/>
  <c r="X310" i="1" s="1"/>
  <c r="CZ310" i="1"/>
  <c r="Y310" i="1" s="1"/>
  <c r="CP310" i="1"/>
  <c r="O310" i="1" s="1"/>
  <c r="S309" i="1"/>
  <c r="CP309" i="1" s="1"/>
  <c r="O309" i="1" s="1"/>
  <c r="GX299" i="1"/>
  <c r="GB317" i="1" s="1"/>
  <c r="CP296" i="1"/>
  <c r="O296" i="1" s="1"/>
  <c r="CY284" i="1"/>
  <c r="X284" i="1" s="1"/>
  <c r="CZ266" i="1"/>
  <c r="Y266" i="1" s="1"/>
  <c r="CY266" i="1"/>
  <c r="X266" i="1" s="1"/>
  <c r="CP264" i="1"/>
  <c r="O264" i="1" s="1"/>
  <c r="DW317" i="1"/>
  <c r="CY259" i="1"/>
  <c r="X259" i="1" s="1"/>
  <c r="CZ259" i="1"/>
  <c r="Y259" i="1" s="1"/>
  <c r="CQ254" i="1"/>
  <c r="P254" i="1" s="1"/>
  <c r="AB254" i="1"/>
  <c r="EV26" i="1"/>
  <c r="P245" i="1"/>
  <c r="EV434" i="1"/>
  <c r="DZ177" i="1"/>
  <c r="DM184" i="1"/>
  <c r="CM30" i="1"/>
  <c r="BD139" i="1"/>
  <c r="CZ128" i="1"/>
  <c r="Y128" i="1" s="1"/>
  <c r="CY128" i="1"/>
  <c r="X128" i="1" s="1"/>
  <c r="GO128" i="1" s="1"/>
  <c r="CP308" i="1"/>
  <c r="O308" i="1" s="1"/>
  <c r="CP269" i="1"/>
  <c r="O269" i="1" s="1"/>
  <c r="GM269" i="1" s="1"/>
  <c r="FR269" i="1"/>
  <c r="BD398" i="1"/>
  <c r="EG398" i="1"/>
  <c r="BC398" i="1"/>
  <c r="AB395" i="1"/>
  <c r="AB394" i="1"/>
  <c r="AD393" i="1"/>
  <c r="AB391" i="1"/>
  <c r="AB387" i="1"/>
  <c r="AB382" i="1"/>
  <c r="AD381" i="1"/>
  <c r="CR381" i="1" s="1"/>
  <c r="Q381" i="1" s="1"/>
  <c r="CP381" i="1" s="1"/>
  <c r="O381" i="1" s="1"/>
  <c r="AD375" i="1"/>
  <c r="CR375" i="1" s="1"/>
  <c r="Q375" i="1" s="1"/>
  <c r="AB373" i="1"/>
  <c r="AD372" i="1"/>
  <c r="CR372" i="1" s="1"/>
  <c r="Q372" i="1" s="1"/>
  <c r="CX598" i="3"/>
  <c r="CX597" i="3"/>
  <c r="CX599" i="3"/>
  <c r="CX601" i="3"/>
  <c r="CX600" i="3"/>
  <c r="CX604" i="3"/>
  <c r="CX602" i="3"/>
  <c r="CX603" i="3"/>
  <c r="CS369" i="1"/>
  <c r="R369" i="1" s="1"/>
  <c r="AE398" i="1" s="1"/>
  <c r="AD369" i="1"/>
  <c r="CR369" i="1" s="1"/>
  <c r="Q369" i="1" s="1"/>
  <c r="CP369" i="1" s="1"/>
  <c r="O369" i="1" s="1"/>
  <c r="CP362" i="1"/>
  <c r="O362" i="1" s="1"/>
  <c r="AB362" i="1"/>
  <c r="CP315" i="1"/>
  <c r="O315" i="1" s="1"/>
  <c r="AB315" i="1"/>
  <c r="CR313" i="1"/>
  <c r="Q313" i="1" s="1"/>
  <c r="CP313" i="1" s="1"/>
  <c r="O313" i="1" s="1"/>
  <c r="CZ312" i="1"/>
  <c r="Y312" i="1" s="1"/>
  <c r="CY312" i="1"/>
  <c r="X312" i="1" s="1"/>
  <c r="V311" i="1"/>
  <c r="AB303" i="1"/>
  <c r="CZ300" i="1"/>
  <c r="Y300" i="1" s="1"/>
  <c r="CY300" i="1"/>
  <c r="X300" i="1" s="1"/>
  <c r="R298" i="1"/>
  <c r="AB296" i="1"/>
  <c r="AB293" i="1"/>
  <c r="CP290" i="1"/>
  <c r="O290" i="1" s="1"/>
  <c r="AB290" i="1"/>
  <c r="AD285" i="1"/>
  <c r="CR285" i="1" s="1"/>
  <c r="Q285" i="1" s="1"/>
  <c r="AB278" i="1"/>
  <c r="CD317" i="1"/>
  <c r="DH177" i="1"/>
  <c r="P187" i="1"/>
  <c r="BY177" i="1"/>
  <c r="AP184" i="1"/>
  <c r="CI184" i="1"/>
  <c r="CY181" i="1"/>
  <c r="X181" i="1" s="1"/>
  <c r="CB177" i="1"/>
  <c r="AS184" i="1"/>
  <c r="CZ123" i="1"/>
  <c r="Y123" i="1" s="1"/>
  <c r="CY123" i="1"/>
  <c r="X123" i="1" s="1"/>
  <c r="CP118" i="1"/>
  <c r="O118" i="1" s="1"/>
  <c r="CP104" i="1"/>
  <c r="O104" i="1" s="1"/>
  <c r="GM104" i="1" s="1"/>
  <c r="FR104" i="1"/>
  <c r="AB309" i="1"/>
  <c r="HG309" i="1"/>
  <c r="AB282" i="1"/>
  <c r="CY257" i="1"/>
  <c r="X257" i="1" s="1"/>
  <c r="CZ257" i="1"/>
  <c r="Y257" i="1" s="1"/>
  <c r="CS182" i="1"/>
  <c r="R182" i="1" s="1"/>
  <c r="CY182" i="1" s="1"/>
  <c r="X182" i="1" s="1"/>
  <c r="EC184" i="1" s="1"/>
  <c r="CY70" i="1"/>
  <c r="X70" i="1" s="1"/>
  <c r="CZ70" i="1"/>
  <c r="Y70" i="1" s="1"/>
  <c r="CZ62" i="1"/>
  <c r="Y62" i="1" s="1"/>
  <c r="CG398" i="1"/>
  <c r="CX669" i="3"/>
  <c r="CX668" i="3"/>
  <c r="CX667" i="3"/>
  <c r="CX666" i="3"/>
  <c r="CX670" i="3"/>
  <c r="CX665" i="3"/>
  <c r="CP368" i="1"/>
  <c r="O368" i="1" s="1"/>
  <c r="AB368" i="1"/>
  <c r="T364" i="1"/>
  <c r="CQ361" i="1"/>
  <c r="P361" i="1" s="1"/>
  <c r="CP361" i="1" s="1"/>
  <c r="O361" i="1" s="1"/>
  <c r="AB361" i="1"/>
  <c r="CQ360" i="1"/>
  <c r="P360" i="1" s="1"/>
  <c r="P306" i="1"/>
  <c r="CP306" i="1" s="1"/>
  <c r="O306" i="1" s="1"/>
  <c r="AB306" i="1"/>
  <c r="AB305" i="1"/>
  <c r="CP302" i="1"/>
  <c r="O302" i="1" s="1"/>
  <c r="AB302" i="1"/>
  <c r="CP295" i="1"/>
  <c r="O295" i="1" s="1"/>
  <c r="CZ288" i="1"/>
  <c r="Y288" i="1" s="1"/>
  <c r="CY288" i="1"/>
  <c r="X288" i="1" s="1"/>
  <c r="CQ287" i="1"/>
  <c r="P287" i="1" s="1"/>
  <c r="CP287" i="1" s="1"/>
  <c r="O287" i="1" s="1"/>
  <c r="AB286" i="1"/>
  <c r="CZ277" i="1"/>
  <c r="Y277" i="1" s="1"/>
  <c r="CY277" i="1"/>
  <c r="X277" i="1" s="1"/>
  <c r="GM277" i="1" s="1"/>
  <c r="CP276" i="1"/>
  <c r="O276" i="1" s="1"/>
  <c r="AB276" i="1"/>
  <c r="CZ265" i="1"/>
  <c r="Y265" i="1" s="1"/>
  <c r="CY265" i="1"/>
  <c r="X265" i="1" s="1"/>
  <c r="GM265" i="1" s="1"/>
  <c r="CQ263" i="1"/>
  <c r="P263" i="1" s="1"/>
  <c r="CP263" i="1" s="1"/>
  <c r="O263" i="1" s="1"/>
  <c r="AB260" i="1"/>
  <c r="CZ258" i="1"/>
  <c r="Y258" i="1" s="1"/>
  <c r="CY258" i="1"/>
  <c r="X258" i="1" s="1"/>
  <c r="CY256" i="1"/>
  <c r="X256" i="1" s="1"/>
  <c r="CZ256" i="1"/>
  <c r="Y256" i="1" s="1"/>
  <c r="AD181" i="1"/>
  <c r="CR181" i="1" s="1"/>
  <c r="Q181" i="1" s="1"/>
  <c r="AD184" i="1" s="1"/>
  <c r="DV184" i="1"/>
  <c r="GM129" i="1"/>
  <c r="GO129" i="1"/>
  <c r="GX126" i="1"/>
  <c r="P126" i="1"/>
  <c r="HG126" i="1"/>
  <c r="GM119" i="1"/>
  <c r="CP96" i="1"/>
  <c r="O96" i="1" s="1"/>
  <c r="AB96" i="1"/>
  <c r="CQ95" i="1"/>
  <c r="P95" i="1" s="1"/>
  <c r="CP95" i="1" s="1"/>
  <c r="O95" i="1" s="1"/>
  <c r="AB95" i="1"/>
  <c r="CX498" i="3"/>
  <c r="CX506" i="3"/>
  <c r="CX505" i="3"/>
  <c r="CX504" i="3"/>
  <c r="CX497" i="3"/>
  <c r="CX503" i="3"/>
  <c r="CX499" i="3"/>
  <c r="CX502" i="3"/>
  <c r="CX501" i="3"/>
  <c r="CX500" i="3"/>
  <c r="CP289" i="1"/>
  <c r="O289" i="1" s="1"/>
  <c r="CZ179" i="1"/>
  <c r="Y179" i="1" s="1"/>
  <c r="AL184" i="1" s="1"/>
  <c r="AF184" i="1"/>
  <c r="CY179" i="1"/>
  <c r="X179" i="1" s="1"/>
  <c r="AK184" i="1" s="1"/>
  <c r="CP131" i="1"/>
  <c r="O131" i="1" s="1"/>
  <c r="CZ71" i="1"/>
  <c r="Y71" i="1" s="1"/>
  <c r="CY71" i="1"/>
  <c r="X71" i="1" s="1"/>
  <c r="AO398" i="1"/>
  <c r="CX614" i="3"/>
  <c r="CX613" i="3"/>
  <c r="CX610" i="3"/>
  <c r="CX612" i="3"/>
  <c r="CX611" i="3"/>
  <c r="AB374" i="1"/>
  <c r="CS364" i="1"/>
  <c r="R364" i="1" s="1"/>
  <c r="CY364" i="1" s="1"/>
  <c r="X364" i="1" s="1"/>
  <c r="AD364" i="1"/>
  <c r="CR364" i="1" s="1"/>
  <c r="Q364" i="1" s="1"/>
  <c r="CP364" i="1" s="1"/>
  <c r="O364" i="1" s="1"/>
  <c r="CY313" i="1"/>
  <c r="X313" i="1" s="1"/>
  <c r="W309" i="1"/>
  <c r="W306" i="1"/>
  <c r="W299" i="1"/>
  <c r="CX466" i="3"/>
  <c r="CX474" i="3"/>
  <c r="CX472" i="3"/>
  <c r="CX465" i="3"/>
  <c r="CX471" i="3"/>
  <c r="CX464" i="3"/>
  <c r="CX473" i="3"/>
  <c r="CX469" i="3"/>
  <c r="CX468" i="3"/>
  <c r="CX463" i="3"/>
  <c r="CX467" i="3"/>
  <c r="CX470" i="3"/>
  <c r="CZ294" i="1"/>
  <c r="Y294" i="1" s="1"/>
  <c r="CY294" i="1"/>
  <c r="X294" i="1" s="1"/>
  <c r="CQ293" i="1"/>
  <c r="P293" i="1" s="1"/>
  <c r="CP293" i="1" s="1"/>
  <c r="O293" i="1" s="1"/>
  <c r="AB270" i="1"/>
  <c r="CQ270" i="1"/>
  <c r="P270" i="1" s="1"/>
  <c r="CP270" i="1" s="1"/>
  <c r="O270" i="1" s="1"/>
  <c r="CP266" i="1"/>
  <c r="O266" i="1" s="1"/>
  <c r="CY262" i="1"/>
  <c r="X262" i="1" s="1"/>
  <c r="CZ262" i="1"/>
  <c r="Y262" i="1" s="1"/>
  <c r="AB261" i="1"/>
  <c r="CP260" i="1"/>
  <c r="O260" i="1" s="1"/>
  <c r="CZ254" i="1"/>
  <c r="Y254" i="1" s="1"/>
  <c r="AF317" i="1"/>
  <c r="F191" i="1"/>
  <c r="FY184" i="1"/>
  <c r="FZ184" i="1"/>
  <c r="CP182" i="1"/>
  <c r="O182" i="1" s="1"/>
  <c r="AB181" i="1"/>
  <c r="CJ184" i="1"/>
  <c r="CQ179" i="1"/>
  <c r="P179" i="1" s="1"/>
  <c r="AO139" i="1"/>
  <c r="BX30" i="1"/>
  <c r="CZ119" i="1"/>
  <c r="Y119" i="1" s="1"/>
  <c r="CY119" i="1"/>
  <c r="X119" i="1" s="1"/>
  <c r="GO119" i="1" s="1"/>
  <c r="CT108" i="1"/>
  <c r="S108" i="1" s="1"/>
  <c r="AB108" i="1"/>
  <c r="CY107" i="1"/>
  <c r="X107" i="1" s="1"/>
  <c r="CZ107" i="1"/>
  <c r="Y107" i="1" s="1"/>
  <c r="CS101" i="1"/>
  <c r="R101" i="1" s="1"/>
  <c r="CY101" i="1" s="1"/>
  <c r="X101" i="1" s="1"/>
  <c r="AD101" i="1"/>
  <c r="CY295" i="1"/>
  <c r="X295" i="1" s="1"/>
  <c r="CZ295" i="1"/>
  <c r="Y295" i="1" s="1"/>
  <c r="CX606" i="3"/>
  <c r="CX605" i="3"/>
  <c r="CX607" i="3"/>
  <c r="CX609" i="3"/>
  <c r="CX608" i="3"/>
  <c r="CP370" i="1"/>
  <c r="O370" i="1" s="1"/>
  <c r="AB370" i="1"/>
  <c r="T369" i="1"/>
  <c r="AG398" i="1" s="1"/>
  <c r="CQ365" i="1"/>
  <c r="P365" i="1" s="1"/>
  <c r="CP365" i="1" s="1"/>
  <c r="O365" i="1" s="1"/>
  <c r="AB365" i="1"/>
  <c r="P363" i="1"/>
  <c r="W311" i="1"/>
  <c r="CZ307" i="1"/>
  <c r="Y307" i="1" s="1"/>
  <c r="CY307" i="1"/>
  <c r="X307" i="1" s="1"/>
  <c r="CY301" i="1"/>
  <c r="X301" i="1" s="1"/>
  <c r="GO301" i="1" s="1"/>
  <c r="CZ301" i="1"/>
  <c r="Y301" i="1" s="1"/>
  <c r="V299" i="1"/>
  <c r="EA317" i="1" s="1"/>
  <c r="S298" i="1"/>
  <c r="CP284" i="1"/>
  <c r="O284" i="1" s="1"/>
  <c r="AB284" i="1"/>
  <c r="CZ271" i="1"/>
  <c r="Y271" i="1" s="1"/>
  <c r="CY271" i="1"/>
  <c r="X271" i="1" s="1"/>
  <c r="CY269" i="1"/>
  <c r="X269" i="1" s="1"/>
  <c r="CZ269" i="1"/>
  <c r="Y269" i="1" s="1"/>
  <c r="T261" i="1"/>
  <c r="DY317" i="1" s="1"/>
  <c r="U261" i="1"/>
  <c r="DZ317" i="1" s="1"/>
  <c r="V261" i="1"/>
  <c r="CZ131" i="1"/>
  <c r="Y131" i="1" s="1"/>
  <c r="CY131" i="1"/>
  <c r="X131" i="1" s="1"/>
  <c r="CY127" i="1"/>
  <c r="X127" i="1" s="1"/>
  <c r="GM127" i="1" s="1"/>
  <c r="CZ127" i="1"/>
  <c r="Y127" i="1" s="1"/>
  <c r="GO127" i="1" s="1"/>
  <c r="CQ80" i="1"/>
  <c r="P80" i="1" s="1"/>
  <c r="AB80" i="1"/>
  <c r="EG317" i="1"/>
  <c r="BC317" i="1"/>
  <c r="AD312" i="1"/>
  <c r="CR312" i="1" s="1"/>
  <c r="Q312" i="1" s="1"/>
  <c r="AB310" i="1"/>
  <c r="AB308" i="1"/>
  <c r="AD307" i="1"/>
  <c r="CR307" i="1" s="1"/>
  <c r="Q307" i="1" s="1"/>
  <c r="AB301" i="1"/>
  <c r="AD300" i="1"/>
  <c r="CR300" i="1" s="1"/>
  <c r="Q300" i="1" s="1"/>
  <c r="CP300" i="1" s="1"/>
  <c r="O300" i="1" s="1"/>
  <c r="AB297" i="1"/>
  <c r="AD294" i="1"/>
  <c r="CR294" i="1" s="1"/>
  <c r="Q294" i="1" s="1"/>
  <c r="AD288" i="1"/>
  <c r="CR288" i="1" s="1"/>
  <c r="Q288" i="1" s="1"/>
  <c r="AD270" i="1"/>
  <c r="CR270" i="1" s="1"/>
  <c r="Q270" i="1" s="1"/>
  <c r="CY268" i="1"/>
  <c r="X268" i="1" s="1"/>
  <c r="CZ268" i="1"/>
  <c r="Y268" i="1" s="1"/>
  <c r="FR268" i="1"/>
  <c r="CP268" i="1"/>
  <c r="O268" i="1" s="1"/>
  <c r="GM268" i="1" s="1"/>
  <c r="AB266" i="1"/>
  <c r="AB265" i="1"/>
  <c r="AB258" i="1"/>
  <c r="BC26" i="1"/>
  <c r="F236" i="1"/>
  <c r="EI184" i="1"/>
  <c r="FR177" i="1"/>
  <c r="EL184" i="1"/>
  <c r="AH177" i="1"/>
  <c r="U184" i="1"/>
  <c r="FT177" i="1"/>
  <c r="EK184" i="1"/>
  <c r="DW184" i="1"/>
  <c r="AG184" i="1"/>
  <c r="AI177" i="1"/>
  <c r="EV30" i="1"/>
  <c r="P170" i="1"/>
  <c r="AD134" i="1"/>
  <c r="CR134" i="1" s="1"/>
  <c r="Q134" i="1" s="1"/>
  <c r="CX278" i="3"/>
  <c r="CX277" i="3"/>
  <c r="CX276" i="3"/>
  <c r="CX284" i="3"/>
  <c r="CX282" i="3"/>
  <c r="CX275" i="3"/>
  <c r="CX279" i="3"/>
  <c r="CX283" i="3"/>
  <c r="CX280" i="3"/>
  <c r="CX281" i="3"/>
  <c r="U125" i="1"/>
  <c r="V120" i="1"/>
  <c r="GO112" i="1"/>
  <c r="GM112" i="1"/>
  <c r="CP105" i="1"/>
  <c r="O105" i="1" s="1"/>
  <c r="CY91" i="1"/>
  <c r="X91" i="1" s="1"/>
  <c r="CZ91" i="1"/>
  <c r="Y91" i="1" s="1"/>
  <c r="CY87" i="1"/>
  <c r="X87" i="1" s="1"/>
  <c r="CZ87" i="1"/>
  <c r="Y87" i="1" s="1"/>
  <c r="AH139" i="1"/>
  <c r="EA139" i="1"/>
  <c r="GM46" i="1"/>
  <c r="FR41" i="1"/>
  <c r="CX518" i="3"/>
  <c r="CX526" i="3"/>
  <c r="CX517" i="3"/>
  <c r="CX525" i="3"/>
  <c r="CX524" i="3"/>
  <c r="CX519" i="3"/>
  <c r="CX523" i="3"/>
  <c r="CX522" i="3"/>
  <c r="CX521" i="3"/>
  <c r="CX520" i="3"/>
  <c r="CX482" i="3"/>
  <c r="CX485" i="3"/>
  <c r="CX478" i="3"/>
  <c r="CX484" i="3"/>
  <c r="CX477" i="3"/>
  <c r="CX483" i="3"/>
  <c r="CX479" i="3"/>
  <c r="CX486" i="3"/>
  <c r="CX481" i="3"/>
  <c r="CX476" i="3"/>
  <c r="CX480" i="3"/>
  <c r="CX475" i="3"/>
  <c r="AB269" i="1"/>
  <c r="CY267" i="1"/>
  <c r="X267" i="1" s="1"/>
  <c r="CZ267" i="1"/>
  <c r="Y267" i="1" s="1"/>
  <c r="CP267" i="1"/>
  <c r="O267" i="1" s="1"/>
  <c r="AB264" i="1"/>
  <c r="W261" i="1"/>
  <c r="CP257" i="1"/>
  <c r="O257" i="1" s="1"/>
  <c r="FW184" i="1"/>
  <c r="DU177" i="1"/>
  <c r="GB184" i="1"/>
  <c r="AJ184" i="1"/>
  <c r="AO177" i="1"/>
  <c r="AB120" i="1"/>
  <c r="CQ120" i="1"/>
  <c r="P120" i="1" s="1"/>
  <c r="CP120" i="1" s="1"/>
  <c r="O120" i="1" s="1"/>
  <c r="GO113" i="1"/>
  <c r="CZ105" i="1"/>
  <c r="Y105" i="1" s="1"/>
  <c r="CY105" i="1"/>
  <c r="X105" i="1" s="1"/>
  <c r="AB103" i="1"/>
  <c r="CT103" i="1"/>
  <c r="S103" i="1" s="1"/>
  <c r="CZ73" i="1"/>
  <c r="Y73" i="1" s="1"/>
  <c r="CY73" i="1"/>
  <c r="X73" i="1" s="1"/>
  <c r="DZ139" i="1"/>
  <c r="AB34" i="1"/>
  <c r="CT34" i="1"/>
  <c r="S34" i="1" s="1"/>
  <c r="CP34" i="1" s="1"/>
  <c r="O34" i="1" s="1"/>
  <c r="CP274" i="1"/>
  <c r="O274" i="1" s="1"/>
  <c r="HH273" i="1"/>
  <c r="CQ273" i="1"/>
  <c r="P273" i="1" s="1"/>
  <c r="S260" i="1"/>
  <c r="AB259" i="1"/>
  <c r="CX342" i="3"/>
  <c r="CX350" i="3"/>
  <c r="CX341" i="3"/>
  <c r="CX349" i="3"/>
  <c r="CX348" i="3"/>
  <c r="CX346" i="3"/>
  <c r="CX347" i="3"/>
  <c r="CX351" i="3"/>
  <c r="CX343" i="3"/>
  <c r="CX344" i="3"/>
  <c r="CX352" i="3"/>
  <c r="CX345" i="3"/>
  <c r="AB182" i="1"/>
  <c r="CP180" i="1"/>
  <c r="O180" i="1" s="1"/>
  <c r="AE184" i="1"/>
  <c r="V177" i="1"/>
  <c r="AB133" i="1"/>
  <c r="CT133" i="1"/>
  <c r="S133" i="1" s="1"/>
  <c r="AB130" i="1"/>
  <c r="CQ130" i="1"/>
  <c r="P130" i="1" s="1"/>
  <c r="CP130" i="1" s="1"/>
  <c r="O130" i="1" s="1"/>
  <c r="HG130" i="1"/>
  <c r="CZ129" i="1"/>
  <c r="Y129" i="1" s="1"/>
  <c r="CY129" i="1"/>
  <c r="X129" i="1" s="1"/>
  <c r="S126" i="1"/>
  <c r="S125" i="1"/>
  <c r="AB118" i="1"/>
  <c r="FR139" i="1"/>
  <c r="CP107" i="1"/>
  <c r="O107" i="1" s="1"/>
  <c r="CY86" i="1"/>
  <c r="X86" i="1" s="1"/>
  <c r="CZ86" i="1"/>
  <c r="Y86" i="1" s="1"/>
  <c r="CY84" i="1"/>
  <c r="X84" i="1" s="1"/>
  <c r="CZ84" i="1"/>
  <c r="Y84" i="1" s="1"/>
  <c r="CZ75" i="1"/>
  <c r="Y75" i="1" s="1"/>
  <c r="CY75" i="1"/>
  <c r="X75" i="1" s="1"/>
  <c r="DY139" i="1"/>
  <c r="AI139" i="1"/>
  <c r="CX514" i="3"/>
  <c r="CX511" i="3"/>
  <c r="CX510" i="3"/>
  <c r="CX516" i="3"/>
  <c r="CX512" i="3"/>
  <c r="CX507" i="3"/>
  <c r="CX515" i="3"/>
  <c r="CX513" i="3"/>
  <c r="CX509" i="3"/>
  <c r="CX508" i="3"/>
  <c r="AB283" i="1"/>
  <c r="CP280" i="1"/>
  <c r="O280" i="1" s="1"/>
  <c r="AB262" i="1"/>
  <c r="CY255" i="1"/>
  <c r="X255" i="1" s="1"/>
  <c r="CZ255" i="1"/>
  <c r="Y255" i="1" s="1"/>
  <c r="CP255" i="1"/>
  <c r="O255" i="1" s="1"/>
  <c r="DX184" i="1"/>
  <c r="CP123" i="1"/>
  <c r="O123" i="1" s="1"/>
  <c r="CX246" i="3"/>
  <c r="CX254" i="3"/>
  <c r="CX245" i="3"/>
  <c r="CX253" i="3"/>
  <c r="CX252" i="3"/>
  <c r="CX250" i="3"/>
  <c r="CX249" i="3"/>
  <c r="CX247" i="3"/>
  <c r="CX251" i="3"/>
  <c r="CX248" i="3"/>
  <c r="U120" i="1"/>
  <c r="CY117" i="1"/>
  <c r="X117" i="1" s="1"/>
  <c r="CZ117" i="1"/>
  <c r="Y117" i="1" s="1"/>
  <c r="CP108" i="1"/>
  <c r="O108" i="1" s="1"/>
  <c r="GM100" i="1"/>
  <c r="GO100" i="1"/>
  <c r="BZ139" i="1"/>
  <c r="CG139" i="1" s="1"/>
  <c r="CR58" i="1"/>
  <c r="Q58" i="1" s="1"/>
  <c r="AB58" i="1"/>
  <c r="FV139" i="1"/>
  <c r="CX334" i="3"/>
  <c r="CX333" i="3"/>
  <c r="CX332" i="3"/>
  <c r="CX340" i="3"/>
  <c r="CX330" i="3"/>
  <c r="CX338" i="3"/>
  <c r="CX329" i="3"/>
  <c r="CX331" i="3"/>
  <c r="CX339" i="3"/>
  <c r="CX335" i="3"/>
  <c r="CX337" i="3"/>
  <c r="CX336" i="3"/>
  <c r="CZ180" i="1"/>
  <c r="Y180" i="1" s="1"/>
  <c r="CC184" i="1"/>
  <c r="AD126" i="1"/>
  <c r="CS126" i="1"/>
  <c r="R126" i="1" s="1"/>
  <c r="CS124" i="1"/>
  <c r="R124" i="1" s="1"/>
  <c r="AB124" i="1"/>
  <c r="AB122" i="1"/>
  <c r="CQ121" i="1"/>
  <c r="P121" i="1" s="1"/>
  <c r="CP121" i="1" s="1"/>
  <c r="O121" i="1" s="1"/>
  <c r="AB121" i="1"/>
  <c r="AB119" i="1"/>
  <c r="AB113" i="1"/>
  <c r="HG113" i="1"/>
  <c r="CZ109" i="1"/>
  <c r="Y109" i="1" s="1"/>
  <c r="CY109" i="1"/>
  <c r="X109" i="1" s="1"/>
  <c r="GN109" i="1" s="1"/>
  <c r="FT139" i="1" s="1"/>
  <c r="CZ83" i="1"/>
  <c r="Y83" i="1" s="1"/>
  <c r="CY83" i="1"/>
  <c r="X83" i="1" s="1"/>
  <c r="CR83" i="1"/>
  <c r="Q83" i="1" s="1"/>
  <c r="CP83" i="1" s="1"/>
  <c r="O83" i="1" s="1"/>
  <c r="AB83" i="1"/>
  <c r="CS82" i="1"/>
  <c r="R82" i="1" s="1"/>
  <c r="CY56" i="1"/>
  <c r="X56" i="1" s="1"/>
  <c r="CZ56" i="1"/>
  <c r="Y56" i="1" s="1"/>
  <c r="AG139" i="1"/>
  <c r="EV177" i="1"/>
  <c r="P209" i="1"/>
  <c r="CK30" i="1"/>
  <c r="BB139" i="1"/>
  <c r="CZ137" i="1"/>
  <c r="Y137" i="1" s="1"/>
  <c r="CY137" i="1"/>
  <c r="X137" i="1" s="1"/>
  <c r="CY132" i="1"/>
  <c r="X132" i="1" s="1"/>
  <c r="P125" i="1"/>
  <c r="CP125" i="1" s="1"/>
  <c r="O125" i="1" s="1"/>
  <c r="CY115" i="1"/>
  <c r="X115" i="1" s="1"/>
  <c r="CZ115" i="1"/>
  <c r="Y115" i="1" s="1"/>
  <c r="CP115" i="1"/>
  <c r="O115" i="1" s="1"/>
  <c r="CY112" i="1"/>
  <c r="X112" i="1" s="1"/>
  <c r="CY65" i="1"/>
  <c r="X65" i="1" s="1"/>
  <c r="CZ65" i="1"/>
  <c r="Y65" i="1" s="1"/>
  <c r="CY49" i="1"/>
  <c r="X49" i="1" s="1"/>
  <c r="CZ49" i="1"/>
  <c r="Y49" i="1" s="1"/>
  <c r="CY48" i="1"/>
  <c r="X48" i="1" s="1"/>
  <c r="CZ48" i="1"/>
  <c r="Y48" i="1" s="1"/>
  <c r="AB48" i="1"/>
  <c r="CR48" i="1"/>
  <c r="Q48" i="1" s="1"/>
  <c r="CP48" i="1" s="1"/>
  <c r="O48" i="1" s="1"/>
  <c r="ET177" i="1"/>
  <c r="CY134" i="1"/>
  <c r="X134" i="1" s="1"/>
  <c r="AB131" i="1"/>
  <c r="V126" i="1"/>
  <c r="CY113" i="1"/>
  <c r="X113" i="1" s="1"/>
  <c r="CZ113" i="1"/>
  <c r="Y113" i="1" s="1"/>
  <c r="GM113" i="1" s="1"/>
  <c r="CS99" i="1"/>
  <c r="R99" i="1" s="1"/>
  <c r="CY99" i="1" s="1"/>
  <c r="X99" i="1" s="1"/>
  <c r="CP99" i="1"/>
  <c r="O99" i="1" s="1"/>
  <c r="CR98" i="1"/>
  <c r="Q98" i="1" s="1"/>
  <c r="HH89" i="1"/>
  <c r="AB89" i="1"/>
  <c r="CQ89" i="1"/>
  <c r="P89" i="1" s="1"/>
  <c r="AD87" i="1"/>
  <c r="CR87" i="1" s="1"/>
  <c r="Q87" i="1" s="1"/>
  <c r="CD139" i="1"/>
  <c r="CS79" i="1"/>
  <c r="R79" i="1" s="1"/>
  <c r="CY79" i="1" s="1"/>
  <c r="X79" i="1" s="1"/>
  <c r="AD79" i="1"/>
  <c r="CR79" i="1" s="1"/>
  <c r="Q79" i="1" s="1"/>
  <c r="CY77" i="1"/>
  <c r="X77" i="1" s="1"/>
  <c r="CZ77" i="1"/>
  <c r="Y77" i="1" s="1"/>
  <c r="AB76" i="1"/>
  <c r="HH76" i="1"/>
  <c r="CQ76" i="1"/>
  <c r="P76" i="1" s="1"/>
  <c r="CZ68" i="1"/>
  <c r="Y68" i="1" s="1"/>
  <c r="CY68" i="1"/>
  <c r="X68" i="1" s="1"/>
  <c r="GO57" i="1"/>
  <c r="GM57" i="1"/>
  <c r="EB139" i="1"/>
  <c r="AB52" i="1"/>
  <c r="CT52" i="1"/>
  <c r="S52" i="1" s="1"/>
  <c r="CY124" i="1"/>
  <c r="X124" i="1" s="1"/>
  <c r="CZ124" i="1"/>
  <c r="Y124" i="1" s="1"/>
  <c r="CX270" i="3"/>
  <c r="CX269" i="3"/>
  <c r="CX268" i="3"/>
  <c r="CX266" i="3"/>
  <c r="CX274" i="3"/>
  <c r="CX267" i="3"/>
  <c r="CX271" i="3"/>
  <c r="CX273" i="3"/>
  <c r="CX265" i="3"/>
  <c r="CX272" i="3"/>
  <c r="W124" i="1"/>
  <c r="AJ139" i="1" s="1"/>
  <c r="AB116" i="1"/>
  <c r="CP103" i="1"/>
  <c r="O103" i="1" s="1"/>
  <c r="CP87" i="1"/>
  <c r="O87" i="1" s="1"/>
  <c r="CY82" i="1"/>
  <c r="X82" i="1" s="1"/>
  <c r="CZ82" i="1"/>
  <c r="Y82" i="1" s="1"/>
  <c r="CQ79" i="1"/>
  <c r="P79" i="1" s="1"/>
  <c r="CP79" i="1" s="1"/>
  <c r="O79" i="1" s="1"/>
  <c r="AB79" i="1"/>
  <c r="ET139" i="1"/>
  <c r="AD135" i="1"/>
  <c r="AD125" i="1"/>
  <c r="CR125" i="1" s="1"/>
  <c r="Q125" i="1" s="1"/>
  <c r="AB123" i="1"/>
  <c r="AD117" i="1"/>
  <c r="Q110" i="1"/>
  <c r="CP110" i="1" s="1"/>
  <c r="O110" i="1" s="1"/>
  <c r="CY88" i="1"/>
  <c r="X88" i="1" s="1"/>
  <c r="CZ88" i="1"/>
  <c r="Y88" i="1" s="1"/>
  <c r="CP69" i="1"/>
  <c r="O69" i="1" s="1"/>
  <c r="GM69" i="1" s="1"/>
  <c r="FR69" i="1"/>
  <c r="FR68" i="1"/>
  <c r="CP68" i="1"/>
  <c r="O68" i="1" s="1"/>
  <c r="CZ61" i="1"/>
  <c r="Y61" i="1" s="1"/>
  <c r="CY61" i="1"/>
  <c r="X61" i="1" s="1"/>
  <c r="CP59" i="1"/>
  <c r="O59" i="1" s="1"/>
  <c r="FR59" i="1"/>
  <c r="AB59" i="1"/>
  <c r="FR54" i="1"/>
  <c r="EG139" i="1"/>
  <c r="CY114" i="1"/>
  <c r="X114" i="1" s="1"/>
  <c r="CZ114" i="1"/>
  <c r="Y114" i="1" s="1"/>
  <c r="AB107" i="1"/>
  <c r="CY106" i="1"/>
  <c r="X106" i="1" s="1"/>
  <c r="AB88" i="1"/>
  <c r="CQ88" i="1"/>
  <c r="P88" i="1" s="1"/>
  <c r="HH88" i="1"/>
  <c r="CP71" i="1"/>
  <c r="O71" i="1" s="1"/>
  <c r="FR58" i="1"/>
  <c r="CP58" i="1"/>
  <c r="O58" i="1" s="1"/>
  <c r="CP47" i="1"/>
  <c r="O47" i="1" s="1"/>
  <c r="CZ44" i="1"/>
  <c r="Y44" i="1" s="1"/>
  <c r="CY44" i="1"/>
  <c r="X44" i="1" s="1"/>
  <c r="CZ42" i="1"/>
  <c r="Y42" i="1" s="1"/>
  <c r="CY42" i="1"/>
  <c r="X42" i="1" s="1"/>
  <c r="R120" i="1"/>
  <c r="CY120" i="1" s="1"/>
  <c r="X120" i="1" s="1"/>
  <c r="R111" i="1"/>
  <c r="CY111" i="1" s="1"/>
  <c r="X111" i="1" s="1"/>
  <c r="AB111" i="1"/>
  <c r="CP106" i="1"/>
  <c r="O106" i="1" s="1"/>
  <c r="CZ102" i="1"/>
  <c r="Y102" i="1" s="1"/>
  <c r="CY102" i="1"/>
  <c r="X102" i="1" s="1"/>
  <c r="CY96" i="1"/>
  <c r="X96" i="1" s="1"/>
  <c r="CZ96" i="1"/>
  <c r="Y96" i="1" s="1"/>
  <c r="CY89" i="1"/>
  <c r="X89" i="1" s="1"/>
  <c r="CZ89" i="1"/>
  <c r="Y89" i="1" s="1"/>
  <c r="AD62" i="1"/>
  <c r="CR62" i="1" s="1"/>
  <c r="Q62" i="1" s="1"/>
  <c r="CS62" i="1"/>
  <c r="R62" i="1" s="1"/>
  <c r="CY62" i="1" s="1"/>
  <c r="X62" i="1" s="1"/>
  <c r="CY45" i="1"/>
  <c r="X45" i="1" s="1"/>
  <c r="CZ45" i="1"/>
  <c r="Y45" i="1" s="1"/>
  <c r="CP45" i="1"/>
  <c r="O45" i="1" s="1"/>
  <c r="EU139" i="1"/>
  <c r="AD132" i="1"/>
  <c r="CS132" i="1"/>
  <c r="R132" i="1" s="1"/>
  <c r="CZ132" i="1" s="1"/>
  <c r="Y132" i="1" s="1"/>
  <c r="HG112" i="1"/>
  <c r="AB112" i="1"/>
  <c r="CR102" i="1"/>
  <c r="Q102" i="1" s="1"/>
  <c r="CP102" i="1" s="1"/>
  <c r="O102" i="1" s="1"/>
  <c r="AB102" i="1"/>
  <c r="CZ101" i="1"/>
  <c r="Y101" i="1" s="1"/>
  <c r="CY100" i="1"/>
  <c r="X100" i="1" s="1"/>
  <c r="CZ100" i="1"/>
  <c r="Y100" i="1" s="1"/>
  <c r="CP98" i="1"/>
  <c r="O98" i="1" s="1"/>
  <c r="CY97" i="1"/>
  <c r="X97" i="1" s="1"/>
  <c r="GO97" i="1" s="1"/>
  <c r="CZ97" i="1"/>
  <c r="Y97" i="1" s="1"/>
  <c r="GM97" i="1" s="1"/>
  <c r="CY93" i="1"/>
  <c r="X93" i="1" s="1"/>
  <c r="CZ93" i="1"/>
  <c r="Y93" i="1" s="1"/>
  <c r="AD86" i="1"/>
  <c r="CR86" i="1" s="1"/>
  <c r="Q86" i="1" s="1"/>
  <c r="CS86" i="1"/>
  <c r="R86" i="1" s="1"/>
  <c r="AB72" i="1"/>
  <c r="CQ72" i="1"/>
  <c r="P72" i="1" s="1"/>
  <c r="AD69" i="1"/>
  <c r="CR69" i="1" s="1"/>
  <c r="Q69" i="1" s="1"/>
  <c r="HH39" i="1"/>
  <c r="CQ39" i="1"/>
  <c r="P39" i="1" s="1"/>
  <c r="CY98" i="1"/>
  <c r="X98" i="1" s="1"/>
  <c r="T92" i="1"/>
  <c r="CQ91" i="1"/>
  <c r="P91" i="1" s="1"/>
  <c r="CP91" i="1" s="1"/>
  <c r="O91" i="1" s="1"/>
  <c r="AB91" i="1"/>
  <c r="CP82" i="1"/>
  <c r="O82" i="1" s="1"/>
  <c r="CZ81" i="1"/>
  <c r="Y81" i="1" s="1"/>
  <c r="CP75" i="1"/>
  <c r="O75" i="1" s="1"/>
  <c r="CR71" i="1"/>
  <c r="Q71" i="1" s="1"/>
  <c r="AB71" i="1"/>
  <c r="GM64" i="1"/>
  <c r="GO64" i="1"/>
  <c r="CP55" i="1"/>
  <c r="O55" i="1" s="1"/>
  <c r="FR55" i="1"/>
  <c r="CP52" i="1"/>
  <c r="O52" i="1" s="1"/>
  <c r="CQ124" i="1"/>
  <c r="P124" i="1" s="1"/>
  <c r="CP124" i="1" s="1"/>
  <c r="O124" i="1" s="1"/>
  <c r="CQ122" i="1"/>
  <c r="P122" i="1" s="1"/>
  <c r="CP122" i="1" s="1"/>
  <c r="O122" i="1" s="1"/>
  <c r="CS121" i="1"/>
  <c r="R121" i="1" s="1"/>
  <c r="CY121" i="1" s="1"/>
  <c r="X121" i="1" s="1"/>
  <c r="CQ111" i="1"/>
  <c r="P111" i="1" s="1"/>
  <c r="CP111" i="1" s="1"/>
  <c r="O111" i="1" s="1"/>
  <c r="Q92" i="1"/>
  <c r="CS90" i="1"/>
  <c r="R90" i="1" s="1"/>
  <c r="CZ90" i="1" s="1"/>
  <c r="Y90" i="1" s="1"/>
  <c r="AD90" i="1"/>
  <c r="CR90" i="1" s="1"/>
  <c r="Q90" i="1" s="1"/>
  <c r="CS88" i="1"/>
  <c r="R88" i="1" s="1"/>
  <c r="CP85" i="1"/>
  <c r="O85" i="1" s="1"/>
  <c r="GM85" i="1" s="1"/>
  <c r="FR85" i="1"/>
  <c r="CP81" i="1"/>
  <c r="O81" i="1" s="1"/>
  <c r="FR81" i="1"/>
  <c r="CP77" i="1"/>
  <c r="O77" i="1" s="1"/>
  <c r="GM77" i="1" s="1"/>
  <c r="CS63" i="1"/>
  <c r="R63" i="1" s="1"/>
  <c r="CZ63" i="1" s="1"/>
  <c r="Y63" i="1" s="1"/>
  <c r="CY63" i="1"/>
  <c r="X63" i="1" s="1"/>
  <c r="CX262" i="3"/>
  <c r="CX261" i="3"/>
  <c r="CX260" i="3"/>
  <c r="CX258" i="3"/>
  <c r="CX259" i="3"/>
  <c r="CX263" i="3"/>
  <c r="CX264" i="3"/>
  <c r="CX257" i="3"/>
  <c r="S110" i="1"/>
  <c r="CX230" i="3"/>
  <c r="CX229" i="3"/>
  <c r="CX228" i="3"/>
  <c r="CX226" i="3"/>
  <c r="CX234" i="3"/>
  <c r="CX225" i="3"/>
  <c r="CX232" i="3"/>
  <c r="CX224" i="3"/>
  <c r="CX231" i="3"/>
  <c r="CX223" i="3"/>
  <c r="CX227" i="3"/>
  <c r="CX233" i="3"/>
  <c r="AB99" i="1"/>
  <c r="CX190" i="3"/>
  <c r="CX189" i="3"/>
  <c r="CX188" i="3"/>
  <c r="CX186" i="3"/>
  <c r="CX185" i="3"/>
  <c r="CX192" i="3"/>
  <c r="CX191" i="3"/>
  <c r="CX187" i="3"/>
  <c r="CQ90" i="1"/>
  <c r="P90" i="1" s="1"/>
  <c r="HH84" i="1"/>
  <c r="CP70" i="1"/>
  <c r="O70" i="1" s="1"/>
  <c r="CY66" i="1"/>
  <c r="X66" i="1" s="1"/>
  <c r="CZ66" i="1"/>
  <c r="Y66" i="1" s="1"/>
  <c r="AB66" i="1"/>
  <c r="CR66" i="1"/>
  <c r="Q66" i="1" s="1"/>
  <c r="CP66" i="1" s="1"/>
  <c r="O66" i="1" s="1"/>
  <c r="CZ59" i="1"/>
  <c r="Y59" i="1" s="1"/>
  <c r="CY59" i="1"/>
  <c r="X59" i="1" s="1"/>
  <c r="CY50" i="1"/>
  <c r="X50" i="1" s="1"/>
  <c r="CZ50" i="1"/>
  <c r="Y50" i="1" s="1"/>
  <c r="CP44" i="1"/>
  <c r="O44" i="1" s="1"/>
  <c r="AB105" i="1"/>
  <c r="CZ98" i="1"/>
  <c r="Y98" i="1" s="1"/>
  <c r="CX134" i="3"/>
  <c r="CX133" i="3"/>
  <c r="CX138" i="3"/>
  <c r="CX136" i="3"/>
  <c r="CX135" i="3"/>
  <c r="CX139" i="3"/>
  <c r="CX137" i="3"/>
  <c r="CZ74" i="1"/>
  <c r="Y74" i="1" s="1"/>
  <c r="CY74" i="1"/>
  <c r="X74" i="1" s="1"/>
  <c r="CS67" i="1"/>
  <c r="R67" i="1" s="1"/>
  <c r="CY67" i="1" s="1"/>
  <c r="X67" i="1" s="1"/>
  <c r="CP67" i="1"/>
  <c r="O67" i="1" s="1"/>
  <c r="CP60" i="1"/>
  <c r="O60" i="1" s="1"/>
  <c r="AB50" i="1"/>
  <c r="CZ46" i="1"/>
  <c r="Y46" i="1" s="1"/>
  <c r="CY46" i="1"/>
  <c r="X46" i="1" s="1"/>
  <c r="GO46" i="1" s="1"/>
  <c r="CY41" i="1"/>
  <c r="X41" i="1" s="1"/>
  <c r="CZ41" i="1"/>
  <c r="Y41" i="1" s="1"/>
  <c r="AB97" i="1"/>
  <c r="CQ94" i="1"/>
  <c r="P94" i="1" s="1"/>
  <c r="CP94" i="1" s="1"/>
  <c r="O94" i="1" s="1"/>
  <c r="AB94" i="1"/>
  <c r="AB92" i="1"/>
  <c r="AD84" i="1"/>
  <c r="AB81" i="1"/>
  <c r="CS80" i="1"/>
  <c r="R80" i="1" s="1"/>
  <c r="CZ80" i="1" s="1"/>
  <c r="Y80" i="1" s="1"/>
  <c r="AD80" i="1"/>
  <c r="CR80" i="1" s="1"/>
  <c r="Q80" i="1" s="1"/>
  <c r="P78" i="1"/>
  <c r="AD78" i="1"/>
  <c r="CZ72" i="1"/>
  <c r="Y72" i="1" s="1"/>
  <c r="CS55" i="1"/>
  <c r="R55" i="1" s="1"/>
  <c r="CS54" i="1"/>
  <c r="R54" i="1" s="1"/>
  <c r="T94" i="1"/>
  <c r="R92" i="1"/>
  <c r="CY92" i="1" s="1"/>
  <c r="X92" i="1" s="1"/>
  <c r="CQ86" i="1"/>
  <c r="P86" i="1" s="1"/>
  <c r="CP86" i="1" s="1"/>
  <c r="O86" i="1" s="1"/>
  <c r="AB86" i="1"/>
  <c r="AB82" i="1"/>
  <c r="S78" i="1"/>
  <c r="CP74" i="1"/>
  <c r="O74" i="1" s="1"/>
  <c r="CR73" i="1"/>
  <c r="Q73" i="1" s="1"/>
  <c r="AB73" i="1"/>
  <c r="CP65" i="1"/>
  <c r="O65" i="1" s="1"/>
  <c r="AB65" i="1"/>
  <c r="CR61" i="1"/>
  <c r="Q61" i="1" s="1"/>
  <c r="CP61" i="1" s="1"/>
  <c r="O61" i="1" s="1"/>
  <c r="AB61" i="1"/>
  <c r="CS51" i="1"/>
  <c r="R51" i="1" s="1"/>
  <c r="CZ51" i="1" s="1"/>
  <c r="Y51" i="1" s="1"/>
  <c r="AD51" i="1"/>
  <c r="CP50" i="1"/>
  <c r="O50" i="1" s="1"/>
  <c r="GM50" i="1" s="1"/>
  <c r="CP49" i="1"/>
  <c r="O49" i="1" s="1"/>
  <c r="AB49" i="1"/>
  <c r="CZ47" i="1"/>
  <c r="Y47" i="1" s="1"/>
  <c r="CY47" i="1"/>
  <c r="X47" i="1" s="1"/>
  <c r="AB44" i="1"/>
  <c r="CZ43" i="1"/>
  <c r="Y43" i="1" s="1"/>
  <c r="CY43" i="1"/>
  <c r="X43" i="1" s="1"/>
  <c r="CX214" i="3"/>
  <c r="CX222" i="3"/>
  <c r="CX213" i="3"/>
  <c r="CX221" i="3"/>
  <c r="CX212" i="3"/>
  <c r="CX220" i="3"/>
  <c r="CX218" i="3"/>
  <c r="CX217" i="3"/>
  <c r="CX216" i="3"/>
  <c r="CP73" i="1"/>
  <c r="O73" i="1" s="1"/>
  <c r="GM73" i="1" s="1"/>
  <c r="CP62" i="1"/>
  <c r="O62" i="1" s="1"/>
  <c r="CP56" i="1"/>
  <c r="O56" i="1" s="1"/>
  <c r="AB56" i="1"/>
  <c r="CY40" i="1"/>
  <c r="X40" i="1" s="1"/>
  <c r="GM40" i="1" s="1"/>
  <c r="CZ40" i="1"/>
  <c r="Y40" i="1" s="1"/>
  <c r="AB36" i="1"/>
  <c r="CR36" i="1"/>
  <c r="Q36" i="1" s="1"/>
  <c r="CZ32" i="1"/>
  <c r="Y32" i="1" s="1"/>
  <c r="CY32" i="1"/>
  <c r="X32" i="1" s="1"/>
  <c r="CX198" i="3"/>
  <c r="CX197" i="3"/>
  <c r="CX196" i="3"/>
  <c r="CX194" i="3"/>
  <c r="CX193" i="3"/>
  <c r="CX195" i="3"/>
  <c r="CX199" i="3"/>
  <c r="R94" i="1"/>
  <c r="CZ94" i="1" s="1"/>
  <c r="Y94" i="1" s="1"/>
  <c r="P92" i="1"/>
  <c r="CX142" i="3"/>
  <c r="CX141" i="3"/>
  <c r="CX140" i="3"/>
  <c r="CX146" i="3"/>
  <c r="CX145" i="3"/>
  <c r="CX144" i="3"/>
  <c r="CX143" i="3"/>
  <c r="AB75" i="1"/>
  <c r="AB68" i="1"/>
  <c r="CZ58" i="1"/>
  <c r="Y58" i="1" s="1"/>
  <c r="CZ55" i="1"/>
  <c r="Y55" i="1" s="1"/>
  <c r="CY55" i="1"/>
  <c r="X55" i="1" s="1"/>
  <c r="AB55" i="1"/>
  <c r="CR55" i="1"/>
  <c r="Q55" i="1" s="1"/>
  <c r="CZ54" i="1"/>
  <c r="Y54" i="1" s="1"/>
  <c r="CY54" i="1"/>
  <c r="X54" i="1" s="1"/>
  <c r="AB54" i="1"/>
  <c r="CR54" i="1"/>
  <c r="Q54" i="1" s="1"/>
  <c r="CP54" i="1" s="1"/>
  <c r="O54" i="1" s="1"/>
  <c r="GM54" i="1" s="1"/>
  <c r="CY53" i="1"/>
  <c r="X53" i="1" s="1"/>
  <c r="CZ53" i="1"/>
  <c r="Y53" i="1" s="1"/>
  <c r="CP53" i="1"/>
  <c r="O53" i="1" s="1"/>
  <c r="HG44" i="1"/>
  <c r="CP43" i="1"/>
  <c r="O43" i="1" s="1"/>
  <c r="CS41" i="1"/>
  <c r="R41" i="1" s="1"/>
  <c r="AD41" i="1"/>
  <c r="CR41" i="1" s="1"/>
  <c r="Q41" i="1" s="1"/>
  <c r="CP41" i="1" s="1"/>
  <c r="O41" i="1" s="1"/>
  <c r="GM41" i="1" s="1"/>
  <c r="AB77" i="1"/>
  <c r="AB67" i="1"/>
  <c r="CT33" i="1"/>
  <c r="S33" i="1" s="1"/>
  <c r="CP42" i="1"/>
  <c r="O42" i="1" s="1"/>
  <c r="AB46" i="1"/>
  <c r="HH40" i="1"/>
  <c r="AB40" i="1"/>
  <c r="CS38" i="1"/>
  <c r="R38" i="1" s="1"/>
  <c r="AE139" i="1" s="1"/>
  <c r="CP38" i="1"/>
  <c r="O38" i="1" s="1"/>
  <c r="FR38" i="1"/>
  <c r="CP32" i="1"/>
  <c r="O32" i="1" s="1"/>
  <c r="CZ60" i="1"/>
  <c r="Y60" i="1" s="1"/>
  <c r="HG47" i="1"/>
  <c r="AB43" i="1"/>
  <c r="AB37" i="1"/>
  <c r="CQ37" i="1"/>
  <c r="P37" i="1" s="1"/>
  <c r="HH37" i="1"/>
  <c r="AD47" i="1"/>
  <c r="CR47" i="1" s="1"/>
  <c r="Q47" i="1" s="1"/>
  <c r="AB45" i="1"/>
  <c r="AB38" i="1"/>
  <c r="AD37" i="1"/>
  <c r="CR37" i="1" s="1"/>
  <c r="Q37" i="1" s="1"/>
  <c r="CS35" i="1"/>
  <c r="R35" i="1" s="1"/>
  <c r="HH41" i="1"/>
  <c r="CP35" i="1"/>
  <c r="O35" i="1" s="1"/>
  <c r="AB35" i="1"/>
  <c r="D34" i="5" l="1"/>
  <c r="J384" i="5"/>
  <c r="L733" i="5"/>
  <c r="L738" i="5"/>
  <c r="L736" i="5" s="1"/>
  <c r="J736" i="5"/>
  <c r="J740" i="5" s="1"/>
  <c r="GB252" i="1"/>
  <c r="ES317" i="1"/>
  <c r="GM61" i="1"/>
  <c r="GO61" i="1"/>
  <c r="GO66" i="1"/>
  <c r="GM66" i="1"/>
  <c r="AJ30" i="1"/>
  <c r="W139" i="1"/>
  <c r="R398" i="1"/>
  <c r="AE355" i="1"/>
  <c r="EC177" i="1"/>
  <c r="DP184" i="1"/>
  <c r="FT30" i="1"/>
  <c r="EK139" i="1"/>
  <c r="GM300" i="1"/>
  <c r="GO300" i="1"/>
  <c r="EA252" i="1"/>
  <c r="DN317" i="1"/>
  <c r="GO383" i="1"/>
  <c r="GM383" i="1"/>
  <c r="GO48" i="1"/>
  <c r="GM48" i="1"/>
  <c r="GO102" i="1"/>
  <c r="GM102" i="1"/>
  <c r="GM83" i="1"/>
  <c r="GO83" i="1"/>
  <c r="GO313" i="1"/>
  <c r="GM313" i="1"/>
  <c r="GO110" i="1"/>
  <c r="GO381" i="1"/>
  <c r="GM381" i="1"/>
  <c r="DY252" i="1"/>
  <c r="DL317" i="1"/>
  <c r="AG355" i="1"/>
  <c r="T398" i="1"/>
  <c r="FQ317" i="1"/>
  <c r="CG30" i="1"/>
  <c r="AX139" i="1"/>
  <c r="DZ252" i="1"/>
  <c r="DM317" i="1"/>
  <c r="GO369" i="1"/>
  <c r="GM369" i="1"/>
  <c r="DX355" i="1"/>
  <c r="DK398" i="1"/>
  <c r="GO396" i="1"/>
  <c r="GM396" i="1"/>
  <c r="CY33" i="1"/>
  <c r="X33" i="1" s="1"/>
  <c r="CZ33" i="1"/>
  <c r="Y33" i="1" s="1"/>
  <c r="DX139" i="1"/>
  <c r="GM75" i="1"/>
  <c r="GO75" i="1"/>
  <c r="AF252" i="1"/>
  <c r="S317" i="1"/>
  <c r="GM95" i="1"/>
  <c r="GO95" i="1"/>
  <c r="GM118" i="1"/>
  <c r="GO118" i="1"/>
  <c r="DL398" i="1"/>
  <c r="DY355" i="1"/>
  <c r="AB388" i="1"/>
  <c r="CR388" i="1"/>
  <c r="Q388" i="1" s="1"/>
  <c r="CP388" i="1" s="1"/>
  <c r="O388" i="1" s="1"/>
  <c r="GO378" i="1"/>
  <c r="GM378" i="1"/>
  <c r="CP78" i="1"/>
  <c r="O78" i="1" s="1"/>
  <c r="AG30" i="1"/>
  <c r="T139" i="1"/>
  <c r="CZ133" i="1"/>
  <c r="Y133" i="1" s="1"/>
  <c r="CY133" i="1"/>
  <c r="X133" i="1" s="1"/>
  <c r="EN184" i="1"/>
  <c r="FW177" i="1"/>
  <c r="GO365" i="1"/>
  <c r="GM365" i="1"/>
  <c r="CP179" i="1"/>
  <c r="O179" i="1" s="1"/>
  <c r="AC184" i="1"/>
  <c r="DW252" i="1"/>
  <c r="DJ317" i="1"/>
  <c r="GM312" i="1"/>
  <c r="GO312" i="1"/>
  <c r="GM294" i="1"/>
  <c r="GO294" i="1"/>
  <c r="DO177" i="1"/>
  <c r="P208" i="1"/>
  <c r="GM55" i="1"/>
  <c r="GM106" i="1"/>
  <c r="GO106" i="1"/>
  <c r="GM59" i="1"/>
  <c r="GO87" i="1"/>
  <c r="GM87" i="1"/>
  <c r="CY90" i="1"/>
  <c r="X90" i="1" s="1"/>
  <c r="DX177" i="1"/>
  <c r="DK184" i="1"/>
  <c r="FR80" i="1"/>
  <c r="CP80" i="1"/>
  <c r="O80" i="1" s="1"/>
  <c r="GM80" i="1" s="1"/>
  <c r="AE317" i="1"/>
  <c r="DN398" i="1"/>
  <c r="EA355" i="1"/>
  <c r="FR72" i="1"/>
  <c r="CP72" i="1"/>
  <c r="O72" i="1" s="1"/>
  <c r="GM72" i="1" s="1"/>
  <c r="AC139" i="1"/>
  <c r="CP89" i="1"/>
  <c r="O89" i="1" s="1"/>
  <c r="GM89" i="1" s="1"/>
  <c r="FR89" i="1"/>
  <c r="EB317" i="1"/>
  <c r="T184" i="1"/>
  <c r="AG177" i="1"/>
  <c r="GM260" i="1"/>
  <c r="Q184" i="1"/>
  <c r="AD177" i="1"/>
  <c r="AS177" i="1"/>
  <c r="F201" i="1"/>
  <c r="FR372" i="1"/>
  <c r="CP372" i="1"/>
  <c r="O372" i="1" s="1"/>
  <c r="GM372" i="1" s="1"/>
  <c r="AH355" i="1"/>
  <c r="U398" i="1"/>
  <c r="CZ67" i="1"/>
  <c r="Y67" i="1" s="1"/>
  <c r="GM67" i="1" s="1"/>
  <c r="CY51" i="1"/>
  <c r="X51" i="1" s="1"/>
  <c r="GO124" i="1"/>
  <c r="GM124" i="1"/>
  <c r="EU30" i="1"/>
  <c r="P161" i="1"/>
  <c r="EU214" i="1"/>
  <c r="CZ79" i="1"/>
  <c r="Y79" i="1" s="1"/>
  <c r="GO79" i="1" s="1"/>
  <c r="CR126" i="1"/>
  <c r="Q126" i="1" s="1"/>
  <c r="CP126" i="1" s="1"/>
  <c r="O126" i="1" s="1"/>
  <c r="AB126" i="1"/>
  <c r="CZ111" i="1"/>
  <c r="Y111" i="1" s="1"/>
  <c r="W184" i="1"/>
  <c r="AJ177" i="1"/>
  <c r="CP33" i="1"/>
  <c r="O33" i="1" s="1"/>
  <c r="AB62" i="1"/>
  <c r="GO53" i="1"/>
  <c r="GM53" i="1"/>
  <c r="FR92" i="1"/>
  <c r="CP92" i="1"/>
  <c r="O92" i="1" s="1"/>
  <c r="GM56" i="1"/>
  <c r="GO56" i="1"/>
  <c r="GO60" i="1"/>
  <c r="GM60" i="1"/>
  <c r="CZ92" i="1"/>
  <c r="Y92" i="1" s="1"/>
  <c r="GM45" i="1"/>
  <c r="GO45" i="1"/>
  <c r="CP88" i="1"/>
  <c r="O88" i="1" s="1"/>
  <c r="GM88" i="1" s="1"/>
  <c r="FR88" i="1"/>
  <c r="CR117" i="1"/>
  <c r="Q117" i="1" s="1"/>
  <c r="CP117" i="1" s="1"/>
  <c r="O117" i="1" s="1"/>
  <c r="AB117" i="1"/>
  <c r="GO99" i="1"/>
  <c r="GM99" i="1"/>
  <c r="AT184" i="1"/>
  <c r="CC177" i="1"/>
  <c r="GM130" i="1"/>
  <c r="GO130" i="1"/>
  <c r="GN274" i="1"/>
  <c r="GM274" i="1"/>
  <c r="GB177" i="1"/>
  <c r="ES184" i="1"/>
  <c r="U177" i="1"/>
  <c r="F206" i="1"/>
  <c r="BC252" i="1"/>
  <c r="F339" i="1"/>
  <c r="BC434" i="1"/>
  <c r="GO284" i="1"/>
  <c r="GM284" i="1"/>
  <c r="FR363" i="1"/>
  <c r="CP363" i="1"/>
  <c r="O363" i="1" s="1"/>
  <c r="GM266" i="1"/>
  <c r="GO266" i="1"/>
  <c r="GO302" i="1"/>
  <c r="GM302" i="1"/>
  <c r="GM109" i="1"/>
  <c r="AP177" i="1"/>
  <c r="F193" i="1"/>
  <c r="AB364" i="1"/>
  <c r="DM177" i="1"/>
  <c r="P206" i="1"/>
  <c r="GM374" i="1"/>
  <c r="GO391" i="1"/>
  <c r="GM391" i="1"/>
  <c r="CY280" i="1"/>
  <c r="X280" i="1" s="1"/>
  <c r="GM280" i="1" s="1"/>
  <c r="CZ280" i="1"/>
  <c r="Y280" i="1" s="1"/>
  <c r="AB136" i="1"/>
  <c r="CR136" i="1"/>
  <c r="Q136" i="1" s="1"/>
  <c r="CP136" i="1" s="1"/>
  <c r="O136" i="1" s="1"/>
  <c r="CP134" i="1"/>
  <c r="O134" i="1" s="1"/>
  <c r="P414" i="1"/>
  <c r="EI355" i="1"/>
  <c r="GM305" i="1"/>
  <c r="GO305" i="1"/>
  <c r="DU317" i="1"/>
  <c r="CP288" i="1"/>
  <c r="O288" i="1" s="1"/>
  <c r="FX177" i="1"/>
  <c r="EO184" i="1"/>
  <c r="CP181" i="1"/>
  <c r="O181" i="1" s="1"/>
  <c r="FR385" i="1"/>
  <c r="BY398" i="1" s="1"/>
  <c r="CP385" i="1"/>
  <c r="O385" i="1" s="1"/>
  <c r="GM385" i="1" s="1"/>
  <c r="EK355" i="1"/>
  <c r="P421" i="1"/>
  <c r="GB355" i="1"/>
  <c r="ES398" i="1"/>
  <c r="GO387" i="1"/>
  <c r="AE30" i="1"/>
  <c r="R139" i="1"/>
  <c r="GO67" i="1"/>
  <c r="FR30" i="1"/>
  <c r="FY139" i="1"/>
  <c r="EI139" i="1"/>
  <c r="AO30" i="1"/>
  <c r="AO214" i="1"/>
  <c r="F143" i="1"/>
  <c r="GM131" i="1"/>
  <c r="GO131" i="1"/>
  <c r="GO290" i="1"/>
  <c r="GM290" i="1"/>
  <c r="CY309" i="1"/>
  <c r="X309" i="1" s="1"/>
  <c r="GO309" i="1" s="1"/>
  <c r="CZ309" i="1"/>
  <c r="Y309" i="1" s="1"/>
  <c r="AI252" i="1"/>
  <c r="V317" i="1"/>
  <c r="GM121" i="1"/>
  <c r="GO121" i="1"/>
  <c r="GM263" i="1"/>
  <c r="GN263" i="1"/>
  <c r="GM368" i="1"/>
  <c r="CR393" i="1"/>
  <c r="Q393" i="1" s="1"/>
  <c r="CP393" i="1" s="1"/>
  <c r="O393" i="1" s="1"/>
  <c r="AB393" i="1"/>
  <c r="GO310" i="1"/>
  <c r="GM310" i="1"/>
  <c r="FR93" i="1"/>
  <c r="CP93" i="1"/>
  <c r="O93" i="1" s="1"/>
  <c r="GM93" i="1" s="1"/>
  <c r="GO137" i="1"/>
  <c r="GM137" i="1"/>
  <c r="GM278" i="1"/>
  <c r="AI355" i="1"/>
  <c r="V398" i="1"/>
  <c r="GO65" i="1"/>
  <c r="GM65" i="1"/>
  <c r="AB90" i="1"/>
  <c r="GO82" i="1"/>
  <c r="GM82" i="1"/>
  <c r="CP133" i="1"/>
  <c r="O133" i="1" s="1"/>
  <c r="EA30" i="1"/>
  <c r="DN139" i="1"/>
  <c r="AF177" i="1"/>
  <c r="S184" i="1"/>
  <c r="GO306" i="1"/>
  <c r="GM306" i="1"/>
  <c r="GO395" i="1"/>
  <c r="GM395" i="1"/>
  <c r="CZ368" i="1"/>
  <c r="Y368" i="1" s="1"/>
  <c r="GO63" i="1"/>
  <c r="GM63" i="1"/>
  <c r="U317" i="1"/>
  <c r="AH252" i="1"/>
  <c r="CY38" i="1"/>
  <c r="X38" i="1" s="1"/>
  <c r="GM38" i="1" s="1"/>
  <c r="CP90" i="1"/>
  <c r="O90" i="1" s="1"/>
  <c r="AI30" i="1"/>
  <c r="V139" i="1"/>
  <c r="CY126" i="1"/>
  <c r="X126" i="1" s="1"/>
  <c r="CZ126" i="1"/>
  <c r="Y126" i="1" s="1"/>
  <c r="GM282" i="1"/>
  <c r="GM262" i="1"/>
  <c r="GN262" i="1"/>
  <c r="CJ355" i="1"/>
  <c r="BA398" i="1"/>
  <c r="AB41" i="1"/>
  <c r="CP36" i="1"/>
  <c r="O36" i="1" s="1"/>
  <c r="GM36" i="1" s="1"/>
  <c r="CY94" i="1"/>
  <c r="X94" i="1" s="1"/>
  <c r="GM81" i="1"/>
  <c r="GO98" i="1"/>
  <c r="GM98" i="1"/>
  <c r="GO114" i="1"/>
  <c r="CZ99" i="1"/>
  <c r="Y99" i="1" s="1"/>
  <c r="GM114" i="1"/>
  <c r="DY30" i="1"/>
  <c r="DL139" i="1"/>
  <c r="GO107" i="1"/>
  <c r="GM107" i="1"/>
  <c r="AE177" i="1"/>
  <c r="R184" i="1"/>
  <c r="CZ260" i="1"/>
  <c r="Y260" i="1" s="1"/>
  <c r="AL317" i="1" s="1"/>
  <c r="CY260" i="1"/>
  <c r="X260" i="1" s="1"/>
  <c r="GN260" i="1" s="1"/>
  <c r="DW177" i="1"/>
  <c r="DJ184" i="1"/>
  <c r="GO370" i="1"/>
  <c r="GM370" i="1"/>
  <c r="GP182" i="1"/>
  <c r="GM289" i="1"/>
  <c r="GO289" i="1"/>
  <c r="GM295" i="1"/>
  <c r="GO295" i="1"/>
  <c r="CP360" i="1"/>
  <c r="O360" i="1" s="1"/>
  <c r="GM360" i="1" s="1"/>
  <c r="FR360" i="1"/>
  <c r="FQ398" i="1" s="1"/>
  <c r="CY276" i="1"/>
  <c r="X276" i="1" s="1"/>
  <c r="AK317" i="1" s="1"/>
  <c r="GN315" i="1"/>
  <c r="GM315" i="1"/>
  <c r="F420" i="1"/>
  <c r="BC355" i="1"/>
  <c r="CZ363" i="1"/>
  <c r="Y363" i="1" s="1"/>
  <c r="CY363" i="1"/>
  <c r="X363" i="1" s="1"/>
  <c r="AK398" i="1" s="1"/>
  <c r="GM261" i="1"/>
  <c r="GN261" i="1"/>
  <c r="GN314" i="1"/>
  <c r="GM314" i="1"/>
  <c r="AB372" i="1"/>
  <c r="EU355" i="1"/>
  <c r="P420" i="1"/>
  <c r="AB288" i="1"/>
  <c r="AQ252" i="1"/>
  <c r="F333" i="1"/>
  <c r="AC398" i="1"/>
  <c r="GM386" i="1"/>
  <c r="GM116" i="1"/>
  <c r="GO116" i="1"/>
  <c r="CZ120" i="1"/>
  <c r="Y120" i="1" s="1"/>
  <c r="AB307" i="1"/>
  <c r="AB369" i="1"/>
  <c r="F414" i="1"/>
  <c r="AQ355" i="1"/>
  <c r="AB299" i="1"/>
  <c r="AJ355" i="1"/>
  <c r="W398" i="1"/>
  <c r="GO394" i="1"/>
  <c r="GM394" i="1"/>
  <c r="GM301" i="1"/>
  <c r="CZ306" i="1"/>
  <c r="Y306" i="1" s="1"/>
  <c r="AB78" i="1"/>
  <c r="CR78" i="1"/>
  <c r="Q78" i="1" s="1"/>
  <c r="AD139" i="1" s="1"/>
  <c r="GO70" i="1"/>
  <c r="GM70" i="1"/>
  <c r="BZ30" i="1"/>
  <c r="AQ139" i="1"/>
  <c r="P321" i="1"/>
  <c r="EG252" i="1"/>
  <c r="CY298" i="1"/>
  <c r="X298" i="1" s="1"/>
  <c r="GN298" i="1" s="1"/>
  <c r="CZ298" i="1"/>
  <c r="Y298" i="1" s="1"/>
  <c r="GM270" i="1"/>
  <c r="GO270" i="1"/>
  <c r="CG355" i="1"/>
  <c r="AX398" i="1"/>
  <c r="CY369" i="1"/>
  <c r="X369" i="1" s="1"/>
  <c r="CZ369" i="1"/>
  <c r="Y369" i="1" s="1"/>
  <c r="EH177" i="1"/>
  <c r="P193" i="1"/>
  <c r="CZ35" i="1"/>
  <c r="Y35" i="1" s="1"/>
  <c r="DW139" i="1"/>
  <c r="CD30" i="1"/>
  <c r="AU139" i="1"/>
  <c r="GM123" i="1"/>
  <c r="GO123" i="1"/>
  <c r="P202" i="1"/>
  <c r="EL177" i="1"/>
  <c r="AK177" i="1"/>
  <c r="X184" i="1"/>
  <c r="EV22" i="1"/>
  <c r="P465" i="1"/>
  <c r="EV474" i="1"/>
  <c r="CZ360" i="1"/>
  <c r="Y360" i="1" s="1"/>
  <c r="CY360" i="1"/>
  <c r="X360" i="1" s="1"/>
  <c r="EI252" i="1"/>
  <c r="P333" i="1"/>
  <c r="CJ252" i="1"/>
  <c r="BA317" i="1"/>
  <c r="GM358" i="1"/>
  <c r="GO358" i="1"/>
  <c r="GM47" i="1"/>
  <c r="GO47" i="1"/>
  <c r="CR135" i="1"/>
  <c r="Q135" i="1" s="1"/>
  <c r="CP135" i="1" s="1"/>
  <c r="O135" i="1" s="1"/>
  <c r="AB135" i="1"/>
  <c r="FR76" i="1"/>
  <c r="BY139" i="1" s="1"/>
  <c r="CP76" i="1"/>
  <c r="O76" i="1" s="1"/>
  <c r="GM76" i="1" s="1"/>
  <c r="CZ125" i="1"/>
  <c r="Y125" i="1" s="1"/>
  <c r="CY125" i="1"/>
  <c r="X125" i="1" s="1"/>
  <c r="GM257" i="1"/>
  <c r="CJ177" i="1"/>
  <c r="BA184" i="1"/>
  <c r="DV177" i="1"/>
  <c r="DI184" i="1"/>
  <c r="FY252" i="1"/>
  <c r="EP317" i="1"/>
  <c r="FR375" i="1"/>
  <c r="CP375" i="1"/>
  <c r="O375" i="1" s="1"/>
  <c r="GM375" i="1" s="1"/>
  <c r="ER177" i="1"/>
  <c r="P195" i="1"/>
  <c r="GO297" i="1"/>
  <c r="GM297" i="1"/>
  <c r="AF398" i="1"/>
  <c r="CZ110" i="1"/>
  <c r="Y110" i="1" s="1"/>
  <c r="CY110" i="1"/>
  <c r="X110" i="1" s="1"/>
  <c r="GM110" i="1" s="1"/>
  <c r="GM58" i="1"/>
  <c r="ET30" i="1"/>
  <c r="P158" i="1"/>
  <c r="ET214" i="1"/>
  <c r="CY52" i="1"/>
  <c r="X52" i="1" s="1"/>
  <c r="GO52" i="1" s="1"/>
  <c r="CZ52" i="1"/>
  <c r="Y52" i="1" s="1"/>
  <c r="GO255" i="1"/>
  <c r="GM255" i="1"/>
  <c r="GM120" i="1"/>
  <c r="GO120" i="1"/>
  <c r="CD252" i="1"/>
  <c r="AU317" i="1"/>
  <c r="FR272" i="1"/>
  <c r="CP272" i="1"/>
  <c r="O272" i="1" s="1"/>
  <c r="GM272" i="1" s="1"/>
  <c r="P423" i="1"/>
  <c r="EM355" i="1"/>
  <c r="AL398" i="1"/>
  <c r="AB47" i="1"/>
  <c r="CZ38" i="1"/>
  <c r="Y38" i="1" s="1"/>
  <c r="GM32" i="1"/>
  <c r="GO32" i="1"/>
  <c r="GM43" i="1"/>
  <c r="GO43" i="1"/>
  <c r="AB51" i="1"/>
  <c r="CR51" i="1"/>
  <c r="Q51" i="1" s="1"/>
  <c r="CP51" i="1" s="1"/>
  <c r="O51" i="1" s="1"/>
  <c r="GM51" i="1" s="1"/>
  <c r="GO74" i="1"/>
  <c r="GM74" i="1"/>
  <c r="CR84" i="1"/>
  <c r="Q84" i="1" s="1"/>
  <c r="CP84" i="1" s="1"/>
  <c r="O84" i="1" s="1"/>
  <c r="GM84" i="1" s="1"/>
  <c r="AB84" i="1"/>
  <c r="GO44" i="1"/>
  <c r="GM44" i="1"/>
  <c r="GO122" i="1"/>
  <c r="GM122" i="1"/>
  <c r="AB69" i="1"/>
  <c r="GO91" i="1"/>
  <c r="GM91" i="1"/>
  <c r="CR132" i="1"/>
  <c r="Q132" i="1" s="1"/>
  <c r="CP132" i="1" s="1"/>
  <c r="O132" i="1" s="1"/>
  <c r="AB132" i="1"/>
  <c r="GO71" i="1"/>
  <c r="GM71" i="1"/>
  <c r="EG30" i="1"/>
  <c r="P143" i="1"/>
  <c r="EG214" i="1"/>
  <c r="GM68" i="1"/>
  <c r="EB30" i="1"/>
  <c r="DO139" i="1"/>
  <c r="AB125" i="1"/>
  <c r="GO115" i="1"/>
  <c r="GM115" i="1"/>
  <c r="BB30" i="1"/>
  <c r="F158" i="1"/>
  <c r="BB214" i="1"/>
  <c r="FV30" i="1"/>
  <c r="EM139" i="1"/>
  <c r="EC317" i="1"/>
  <c r="GP180" i="1"/>
  <c r="GM180" i="1"/>
  <c r="DT184" i="1"/>
  <c r="FR273" i="1"/>
  <c r="CP273" i="1"/>
  <c r="O273" i="1" s="1"/>
  <c r="GM273" i="1" s="1"/>
  <c r="CY103" i="1"/>
  <c r="X103" i="1" s="1"/>
  <c r="GO103" i="1" s="1"/>
  <c r="CZ103" i="1"/>
  <c r="Y103" i="1" s="1"/>
  <c r="GM267" i="1"/>
  <c r="GO267" i="1"/>
  <c r="P201" i="1"/>
  <c r="EK177" i="1"/>
  <c r="EQ184" i="1"/>
  <c r="FZ177" i="1"/>
  <c r="AO355" i="1"/>
  <c r="F402" i="1"/>
  <c r="GM276" i="1"/>
  <c r="AB300" i="1"/>
  <c r="EG355" i="1"/>
  <c r="P402" i="1"/>
  <c r="BD30" i="1"/>
  <c r="F170" i="1"/>
  <c r="BD214" i="1"/>
  <c r="AC317" i="1"/>
  <c r="CP254" i="1"/>
  <c r="O254" i="1" s="1"/>
  <c r="CD355" i="1"/>
  <c r="AU398" i="1"/>
  <c r="CY136" i="1"/>
  <c r="X136" i="1" s="1"/>
  <c r="GN265" i="1"/>
  <c r="AB392" i="1"/>
  <c r="CR392" i="1"/>
  <c r="Q392" i="1" s="1"/>
  <c r="CP392" i="1" s="1"/>
  <c r="O392" i="1" s="1"/>
  <c r="CZ299" i="1"/>
  <c r="Y299" i="1" s="1"/>
  <c r="GM299" i="1" s="1"/>
  <c r="CY299" i="1"/>
  <c r="X299" i="1" s="1"/>
  <c r="GN299" i="1" s="1"/>
  <c r="CG252" i="1"/>
  <c r="AX317" i="1"/>
  <c r="GM271" i="1"/>
  <c r="GO271" i="1"/>
  <c r="GO357" i="1"/>
  <c r="GM357" i="1"/>
  <c r="AB398" i="1"/>
  <c r="CZ182" i="1"/>
  <c r="Y182" i="1" s="1"/>
  <c r="GM182" i="1" s="1"/>
  <c r="GN277" i="1"/>
  <c r="GM256" i="1"/>
  <c r="CP307" i="1"/>
  <c r="O307" i="1" s="1"/>
  <c r="ED398" i="1"/>
  <c r="EB355" i="1"/>
  <c r="DO398" i="1"/>
  <c r="DV398" i="1"/>
  <c r="AB384" i="1"/>
  <c r="CZ364" i="1"/>
  <c r="Y364" i="1" s="1"/>
  <c r="GM364" i="1" s="1"/>
  <c r="FR37" i="1"/>
  <c r="CP37" i="1"/>
  <c r="O37" i="1" s="1"/>
  <c r="GM37" i="1" s="1"/>
  <c r="DU139" i="1"/>
  <c r="GO62" i="1"/>
  <c r="GM62" i="1"/>
  <c r="GO94" i="1"/>
  <c r="GM94" i="1"/>
  <c r="FR39" i="1"/>
  <c r="CP39" i="1"/>
  <c r="O39" i="1" s="1"/>
  <c r="GM39" i="1" s="1"/>
  <c r="GM125" i="1"/>
  <c r="GO125" i="1"/>
  <c r="ED184" i="1"/>
  <c r="CY34" i="1"/>
  <c r="X34" i="1" s="1"/>
  <c r="AK139" i="1" s="1"/>
  <c r="CZ34" i="1"/>
  <c r="Y34" i="1" s="1"/>
  <c r="AL139" i="1" s="1"/>
  <c r="AF139" i="1"/>
  <c r="GM105" i="1"/>
  <c r="GB30" i="1"/>
  <c r="ES139" i="1"/>
  <c r="P207" i="1"/>
  <c r="DN177" i="1"/>
  <c r="FY355" i="1"/>
  <c r="EP398" i="1"/>
  <c r="GN259" i="1"/>
  <c r="GM259" i="1"/>
  <c r="GO86" i="1"/>
  <c r="GM86" i="1"/>
  <c r="GM287" i="1"/>
  <c r="GO287" i="1"/>
  <c r="AB292" i="1"/>
  <c r="CR292" i="1"/>
  <c r="Q292" i="1" s="1"/>
  <c r="BB355" i="1"/>
  <c r="F417" i="1"/>
  <c r="GM359" i="1"/>
  <c r="AJ252" i="1"/>
  <c r="W317" i="1"/>
  <c r="DM139" i="1"/>
  <c r="DZ30" i="1"/>
  <c r="GM293" i="1"/>
  <c r="GO293" i="1"/>
  <c r="GO96" i="1"/>
  <c r="GM96" i="1"/>
  <c r="GO308" i="1"/>
  <c r="GM308" i="1"/>
  <c r="GM264" i="1"/>
  <c r="GN264" i="1"/>
  <c r="ET252" i="1"/>
  <c r="P336" i="1"/>
  <c r="GM285" i="1"/>
  <c r="GO285" i="1"/>
  <c r="GM49" i="1"/>
  <c r="GO49" i="1"/>
  <c r="GO111" i="1"/>
  <c r="GM111" i="1"/>
  <c r="AB87" i="1"/>
  <c r="AH30" i="1"/>
  <c r="U139" i="1"/>
  <c r="EI177" i="1"/>
  <c r="P194" i="1"/>
  <c r="CZ108" i="1"/>
  <c r="Y108" i="1" s="1"/>
  <c r="CY108" i="1"/>
  <c r="X108" i="1" s="1"/>
  <c r="GN108" i="1" s="1"/>
  <c r="CB139" i="1" s="1"/>
  <c r="AL177" i="1"/>
  <c r="Y184" i="1"/>
  <c r="EC398" i="1"/>
  <c r="GM303" i="1"/>
  <c r="GO303" i="1"/>
  <c r="T317" i="1"/>
  <c r="AG252" i="1"/>
  <c r="GM384" i="1"/>
  <c r="GO384" i="1"/>
  <c r="CY35" i="1"/>
  <c r="X35" i="1" s="1"/>
  <c r="GM35" i="1" s="1"/>
  <c r="GM42" i="1"/>
  <c r="GO42" i="1"/>
  <c r="CY80" i="1"/>
  <c r="X80" i="1" s="1"/>
  <c r="CY78" i="1"/>
  <c r="X78" i="1" s="1"/>
  <c r="CZ78" i="1"/>
  <c r="Y78" i="1" s="1"/>
  <c r="AB101" i="1"/>
  <c r="CR101" i="1"/>
  <c r="Q101" i="1" s="1"/>
  <c r="CP101" i="1" s="1"/>
  <c r="O101" i="1" s="1"/>
  <c r="EP184" i="1"/>
  <c r="FY177" i="1"/>
  <c r="GO361" i="1"/>
  <c r="GM361" i="1"/>
  <c r="DX317" i="1"/>
  <c r="CI177" i="1"/>
  <c r="AZ184" i="1"/>
  <c r="GO362" i="1"/>
  <c r="GM362" i="1"/>
  <c r="F429" i="1"/>
  <c r="BD355" i="1"/>
  <c r="GM296" i="1"/>
  <c r="GO296" i="1"/>
  <c r="AB311" i="1"/>
  <c r="CR311" i="1"/>
  <c r="Q311" i="1" s="1"/>
  <c r="CP311" i="1" s="1"/>
  <c r="O311" i="1" s="1"/>
  <c r="CJ30" i="1"/>
  <c r="BA139" i="1"/>
  <c r="DU398" i="1"/>
  <c r="DZ355" i="1"/>
  <c r="DM398" i="1"/>
  <c r="AB294" i="1"/>
  <c r="BY317" i="1"/>
  <c r="GO382" i="1"/>
  <c r="GM382" i="1"/>
  <c r="GM286" i="1"/>
  <c r="GO286" i="1"/>
  <c r="P205" i="1"/>
  <c r="DL177" i="1"/>
  <c r="EM317" i="1"/>
  <c r="FV252" i="1"/>
  <c r="DW398" i="1"/>
  <c r="GM380" i="1"/>
  <c r="AS355" i="1"/>
  <c r="F421" i="1"/>
  <c r="L740" i="5" l="1"/>
  <c r="AK30" i="1"/>
  <c r="X139" i="1"/>
  <c r="AL252" i="1"/>
  <c r="Y317" i="1"/>
  <c r="AK252" i="1"/>
  <c r="X317" i="1"/>
  <c r="AL30" i="1"/>
  <c r="Y139" i="1"/>
  <c r="CB30" i="1"/>
  <c r="AS139" i="1"/>
  <c r="AK355" i="1"/>
  <c r="X398" i="1"/>
  <c r="BY30" i="1"/>
  <c r="AP139" i="1"/>
  <c r="CI139" i="1"/>
  <c r="GM311" i="1"/>
  <c r="GO311" i="1"/>
  <c r="AD30" i="1"/>
  <c r="Q139" i="1"/>
  <c r="GO126" i="1"/>
  <c r="GM126" i="1"/>
  <c r="BY355" i="1"/>
  <c r="AP398" i="1"/>
  <c r="CI398" i="1"/>
  <c r="CB317" i="1"/>
  <c r="EP355" i="1"/>
  <c r="P408" i="1"/>
  <c r="AB355" i="1"/>
  <c r="O398" i="1"/>
  <c r="AU30" i="1"/>
  <c r="F164" i="1"/>
  <c r="AQ30" i="1"/>
  <c r="F155" i="1"/>
  <c r="AQ214" i="1"/>
  <c r="AO26" i="1"/>
  <c r="F218" i="1"/>
  <c r="AO434" i="1"/>
  <c r="DW355" i="1"/>
  <c r="DJ398" i="1"/>
  <c r="F195" i="1"/>
  <c r="AZ177" i="1"/>
  <c r="FQ355" i="1"/>
  <c r="EH398" i="1"/>
  <c r="GA398" i="1"/>
  <c r="BY252" i="1"/>
  <c r="AP317" i="1"/>
  <c r="CI317" i="1"/>
  <c r="DW30" i="1"/>
  <c r="DJ139" i="1"/>
  <c r="DV317" i="1"/>
  <c r="DU30" i="1"/>
  <c r="FX139" i="1"/>
  <c r="FW139" i="1"/>
  <c r="DH139" i="1"/>
  <c r="GM79" i="1"/>
  <c r="F204" i="1"/>
  <c r="BA177" i="1"/>
  <c r="DL30" i="1"/>
  <c r="P166" i="1"/>
  <c r="DL214" i="1"/>
  <c r="BA30" i="1"/>
  <c r="F165" i="1"/>
  <c r="BA214" i="1"/>
  <c r="EC355" i="1"/>
  <c r="DP398" i="1"/>
  <c r="FT317" i="1"/>
  <c r="AF30" i="1"/>
  <c r="S139" i="1"/>
  <c r="GM254" i="1"/>
  <c r="GO254" i="1"/>
  <c r="GN276" i="1"/>
  <c r="FV184" i="1"/>
  <c r="F342" i="1"/>
  <c r="AU252" i="1"/>
  <c r="GM108" i="1"/>
  <c r="EP252" i="1"/>
  <c r="P327" i="1"/>
  <c r="EV18" i="1"/>
  <c r="P505" i="1"/>
  <c r="AC355" i="1"/>
  <c r="CF398" i="1"/>
  <c r="CE398" i="1"/>
  <c r="P398" i="1"/>
  <c r="CH398" i="1"/>
  <c r="R177" i="1"/>
  <c r="F198" i="1"/>
  <c r="BA355" i="1"/>
  <c r="F424" i="1"/>
  <c r="GM133" i="1"/>
  <c r="GO133" i="1"/>
  <c r="F346" i="1"/>
  <c r="V252" i="1"/>
  <c r="FZ317" i="1"/>
  <c r="DH317" i="1"/>
  <c r="FX317" i="1"/>
  <c r="FW317" i="1"/>
  <c r="DU252" i="1"/>
  <c r="ES177" i="1"/>
  <c r="P204" i="1"/>
  <c r="EB252" i="1"/>
  <c r="DO317" i="1"/>
  <c r="GM179" i="1"/>
  <c r="AB184" i="1"/>
  <c r="GP179" i="1"/>
  <c r="DL355" i="1"/>
  <c r="P425" i="1"/>
  <c r="AD398" i="1"/>
  <c r="W30" i="1"/>
  <c r="W214" i="1"/>
  <c r="F169" i="1"/>
  <c r="Y177" i="1"/>
  <c r="F211" i="1"/>
  <c r="AD317" i="1"/>
  <c r="CP292" i="1"/>
  <c r="O292" i="1" s="1"/>
  <c r="AB317" i="1" s="1"/>
  <c r="EC252" i="1"/>
  <c r="DP317" i="1"/>
  <c r="FS398" i="1"/>
  <c r="GO78" i="1"/>
  <c r="GM78" i="1"/>
  <c r="DO30" i="1"/>
  <c r="P169" i="1"/>
  <c r="DO214" i="1"/>
  <c r="P196" i="1"/>
  <c r="DI177" i="1"/>
  <c r="R30" i="1"/>
  <c r="F159" i="1"/>
  <c r="R214" i="1"/>
  <c r="AE252" i="1"/>
  <c r="R317" i="1"/>
  <c r="ET26" i="1"/>
  <c r="P233" i="1"/>
  <c r="ET434" i="1"/>
  <c r="X177" i="1"/>
  <c r="F210" i="1"/>
  <c r="EC139" i="1"/>
  <c r="ED355" i="1"/>
  <c r="DQ398" i="1"/>
  <c r="GM135" i="1"/>
  <c r="GO135" i="1"/>
  <c r="F199" i="1"/>
  <c r="S177" i="1"/>
  <c r="GM181" i="1"/>
  <c r="GP181" i="1"/>
  <c r="EU26" i="1"/>
  <c r="P236" i="1"/>
  <c r="EU434" i="1"/>
  <c r="U355" i="1"/>
  <c r="F426" i="1"/>
  <c r="EN177" i="1"/>
  <c r="P189" i="1"/>
  <c r="T355" i="1"/>
  <c r="F425" i="1"/>
  <c r="GM309" i="1"/>
  <c r="DP177" i="1"/>
  <c r="P210" i="1"/>
  <c r="GM307" i="1"/>
  <c r="GO307" i="1"/>
  <c r="P192" i="1"/>
  <c r="EQ177" i="1"/>
  <c r="GM132" i="1"/>
  <c r="GO132" i="1"/>
  <c r="AB139" i="1"/>
  <c r="DT317" i="1"/>
  <c r="W355" i="1"/>
  <c r="F428" i="1"/>
  <c r="ES355" i="1"/>
  <c r="P424" i="1"/>
  <c r="EO177" i="1"/>
  <c r="P190" i="1"/>
  <c r="GM134" i="1"/>
  <c r="GO134" i="1"/>
  <c r="GM117" i="1"/>
  <c r="GO117" i="1"/>
  <c r="GM33" i="1"/>
  <c r="GO33" i="1"/>
  <c r="DT139" i="1"/>
  <c r="AC30" i="1"/>
  <c r="P139" i="1"/>
  <c r="CH139" i="1"/>
  <c r="CF139" i="1"/>
  <c r="CE139" i="1"/>
  <c r="DK177" i="1"/>
  <c r="P199" i="1"/>
  <c r="DJ252" i="1"/>
  <c r="P337" i="1"/>
  <c r="GO388" i="1"/>
  <c r="FU398" i="1" s="1"/>
  <c r="GM388" i="1"/>
  <c r="S252" i="1"/>
  <c r="F338" i="1"/>
  <c r="EP177" i="1"/>
  <c r="P191" i="1"/>
  <c r="AC252" i="1"/>
  <c r="CE317" i="1"/>
  <c r="CF317" i="1"/>
  <c r="CH317" i="1"/>
  <c r="P317" i="1"/>
  <c r="S398" i="1"/>
  <c r="AF355" i="1"/>
  <c r="AX355" i="1"/>
  <c r="F408" i="1"/>
  <c r="GO90" i="1"/>
  <c r="CC139" i="1" s="1"/>
  <c r="GM90" i="1"/>
  <c r="CA139" i="1" s="1"/>
  <c r="GO393" i="1"/>
  <c r="GM393" i="1"/>
  <c r="AT177" i="1"/>
  <c r="F202" i="1"/>
  <c r="DN355" i="1"/>
  <c r="P427" i="1"/>
  <c r="GM101" i="1"/>
  <c r="GO101" i="1"/>
  <c r="DO355" i="1"/>
  <c r="P428" i="1"/>
  <c r="BD26" i="1"/>
  <c r="F245" i="1"/>
  <c r="BD434" i="1"/>
  <c r="EM30" i="1"/>
  <c r="P164" i="1"/>
  <c r="FQ252" i="1"/>
  <c r="EH317" i="1"/>
  <c r="GA317" i="1"/>
  <c r="DM30" i="1"/>
  <c r="DM214" i="1"/>
  <c r="P167" i="1"/>
  <c r="CC398" i="1"/>
  <c r="EI30" i="1"/>
  <c r="P155" i="1"/>
  <c r="EI214" i="1"/>
  <c r="Q177" i="1"/>
  <c r="F196" i="1"/>
  <c r="GM103" i="1"/>
  <c r="DX252" i="1"/>
  <c r="DK317" i="1"/>
  <c r="FS317" i="1"/>
  <c r="U252" i="1"/>
  <c r="F345" i="1"/>
  <c r="DM252" i="1"/>
  <c r="P345" i="1"/>
  <c r="DM355" i="1"/>
  <c r="P426" i="1"/>
  <c r="T252" i="1"/>
  <c r="F344" i="1"/>
  <c r="ES30" i="1"/>
  <c r="P165" i="1"/>
  <c r="ES214" i="1"/>
  <c r="FQ139" i="1"/>
  <c r="FZ139" i="1" s="1"/>
  <c r="AX252" i="1"/>
  <c r="F327" i="1"/>
  <c r="F423" i="1"/>
  <c r="AU355" i="1"/>
  <c r="DT177" i="1"/>
  <c r="DG184" i="1"/>
  <c r="FU317" i="1"/>
  <c r="ED317" i="1"/>
  <c r="DN30" i="1"/>
  <c r="P168" i="1"/>
  <c r="DN214" i="1"/>
  <c r="GM52" i="1"/>
  <c r="GM136" i="1"/>
  <c r="GO136" i="1"/>
  <c r="GO280" i="1"/>
  <c r="DV139" i="1"/>
  <c r="AX30" i="1"/>
  <c r="AX214" i="1"/>
  <c r="F149" i="1"/>
  <c r="GM34" i="1"/>
  <c r="GM298" i="1"/>
  <c r="DN252" i="1"/>
  <c r="P346" i="1"/>
  <c r="ES252" i="1"/>
  <c r="P343" i="1"/>
  <c r="DV355" i="1"/>
  <c r="DI398" i="1"/>
  <c r="DX30" i="1"/>
  <c r="DK139" i="1"/>
  <c r="GM392" i="1"/>
  <c r="GO392" i="1"/>
  <c r="BA252" i="1"/>
  <c r="F343" i="1"/>
  <c r="ED139" i="1"/>
  <c r="EK30" i="1"/>
  <c r="P162" i="1"/>
  <c r="EK214" i="1"/>
  <c r="DQ184" i="1"/>
  <c r="ED177" i="1"/>
  <c r="AL355" i="1"/>
  <c r="Y398" i="1"/>
  <c r="BC22" i="1"/>
  <c r="F456" i="1"/>
  <c r="BC474" i="1"/>
  <c r="P342" i="1"/>
  <c r="EM252" i="1"/>
  <c r="W252" i="1"/>
  <c r="F347" i="1"/>
  <c r="BB26" i="1"/>
  <c r="F233" i="1"/>
  <c r="BB434" i="1"/>
  <c r="DJ177" i="1"/>
  <c r="P198" i="1"/>
  <c r="FY30" i="1"/>
  <c r="EP139" i="1"/>
  <c r="DU355" i="1"/>
  <c r="FZ398" i="1"/>
  <c r="DH398" i="1"/>
  <c r="FX398" i="1"/>
  <c r="FW398" i="1"/>
  <c r="U30" i="1"/>
  <c r="F167" i="1"/>
  <c r="U214" i="1"/>
  <c r="FS184" i="1"/>
  <c r="EG26" i="1"/>
  <c r="P218" i="1"/>
  <c r="EG434" i="1"/>
  <c r="DT398" i="1"/>
  <c r="V30" i="1"/>
  <c r="V214" i="1"/>
  <c r="F168" i="1"/>
  <c r="F427" i="1"/>
  <c r="V355" i="1"/>
  <c r="GO288" i="1"/>
  <c r="GM288" i="1"/>
  <c r="GM363" i="1"/>
  <c r="CA398" i="1" s="1"/>
  <c r="GM92" i="1"/>
  <c r="W177" i="1"/>
  <c r="F208" i="1"/>
  <c r="F205" i="1"/>
  <c r="T177" i="1"/>
  <c r="CE184" i="1"/>
  <c r="P184" i="1"/>
  <c r="CF184" i="1"/>
  <c r="CH184" i="1"/>
  <c r="AC177" i="1"/>
  <c r="T30" i="1"/>
  <c r="F166" i="1"/>
  <c r="T214" i="1"/>
  <c r="DK355" i="1"/>
  <c r="P419" i="1"/>
  <c r="DL252" i="1"/>
  <c r="P344" i="1"/>
  <c r="R355" i="1"/>
  <c r="F418" i="1"/>
  <c r="CC30" i="1" l="1"/>
  <c r="AT139" i="1"/>
  <c r="FZ30" i="1"/>
  <c r="EQ139" i="1"/>
  <c r="CA30" i="1"/>
  <c r="AR139" i="1"/>
  <c r="FU355" i="1"/>
  <c r="EL398" i="1"/>
  <c r="AB252" i="1"/>
  <c r="O317" i="1"/>
  <c r="CA355" i="1"/>
  <c r="AR398" i="1"/>
  <c r="FS252" i="1"/>
  <c r="EJ317" i="1"/>
  <c r="CF252" i="1"/>
  <c r="AW317" i="1"/>
  <c r="P30" i="1"/>
  <c r="P214" i="1"/>
  <c r="F142" i="1"/>
  <c r="ED30" i="1"/>
  <c r="DQ139" i="1"/>
  <c r="CE252" i="1"/>
  <c r="AV317" i="1"/>
  <c r="R252" i="1"/>
  <c r="F337" i="1"/>
  <c r="DL26" i="1"/>
  <c r="P241" i="1"/>
  <c r="DL434" i="1"/>
  <c r="AO22" i="1"/>
  <c r="AO474" i="1"/>
  <c r="F438" i="1"/>
  <c r="AP30" i="1"/>
  <c r="F154" i="1"/>
  <c r="AP214" i="1"/>
  <c r="Y355" i="1"/>
  <c r="F431" i="1"/>
  <c r="FS177" i="1"/>
  <c r="EJ184" i="1"/>
  <c r="ED252" i="1"/>
  <c r="DQ317" i="1"/>
  <c r="DM26" i="1"/>
  <c r="P242" i="1"/>
  <c r="DM434" i="1"/>
  <c r="DT355" i="1"/>
  <c r="DG398" i="1"/>
  <c r="EK26" i="1"/>
  <c r="P237" i="1"/>
  <c r="DG177" i="1"/>
  <c r="P186" i="1"/>
  <c r="EH252" i="1"/>
  <c r="P332" i="1"/>
  <c r="P252" i="1"/>
  <c r="F320" i="1"/>
  <c r="CF30" i="1"/>
  <c r="AW139" i="1"/>
  <c r="EJ398" i="1"/>
  <c r="FS355" i="1"/>
  <c r="DO252" i="1"/>
  <c r="P347" i="1"/>
  <c r="FZ252" i="1"/>
  <c r="EQ317" i="1"/>
  <c r="P177" i="1"/>
  <c r="F187" i="1"/>
  <c r="FW355" i="1"/>
  <c r="EN398" i="1"/>
  <c r="BC18" i="1"/>
  <c r="F496" i="1"/>
  <c r="CH252" i="1"/>
  <c r="AY317" i="1"/>
  <c r="CH30" i="1"/>
  <c r="AY139" i="1"/>
  <c r="DT252" i="1"/>
  <c r="DG317" i="1"/>
  <c r="DP252" i="1"/>
  <c r="P349" i="1"/>
  <c r="CH355" i="1"/>
  <c r="AY398" i="1"/>
  <c r="CC317" i="1"/>
  <c r="CI252" i="1"/>
  <c r="AZ317" i="1"/>
  <c r="DJ355" i="1"/>
  <c r="P418" i="1"/>
  <c r="CI355" i="1"/>
  <c r="AZ398" i="1"/>
  <c r="F172" i="1"/>
  <c r="Y214" i="1"/>
  <c r="Y30" i="1"/>
  <c r="FX355" i="1"/>
  <c r="EO398" i="1"/>
  <c r="Q398" i="1"/>
  <c r="AD355" i="1"/>
  <c r="DH30" i="1"/>
  <c r="DH214" i="1"/>
  <c r="P142" i="1"/>
  <c r="CC355" i="1"/>
  <c r="AT398" i="1"/>
  <c r="DT30" i="1"/>
  <c r="DG139" i="1"/>
  <c r="CF355" i="1"/>
  <c r="AW398" i="1"/>
  <c r="ER398" i="1"/>
  <c r="GA355" i="1"/>
  <c r="O355" i="1"/>
  <c r="F400" i="1"/>
  <c r="FU139" i="1"/>
  <c r="FT252" i="1"/>
  <c r="EK317" i="1"/>
  <c r="EK434" i="1" s="1"/>
  <c r="EH355" i="1"/>
  <c r="P413" i="1"/>
  <c r="X355" i="1"/>
  <c r="F430" i="1"/>
  <c r="V26" i="1"/>
  <c r="V434" i="1"/>
  <c r="F243" i="1"/>
  <c r="FQ30" i="1"/>
  <c r="EH139" i="1"/>
  <c r="GA139" i="1"/>
  <c r="DV252" i="1"/>
  <c r="DI317" i="1"/>
  <c r="AQ26" i="1"/>
  <c r="F230" i="1"/>
  <c r="AQ434" i="1"/>
  <c r="Q30" i="1"/>
  <c r="Q214" i="1"/>
  <c r="F157" i="1"/>
  <c r="AV184" i="1"/>
  <c r="CE177" i="1"/>
  <c r="EG22" i="1"/>
  <c r="EG474" i="1"/>
  <c r="P438" i="1"/>
  <c r="BB22" i="1"/>
  <c r="BB474" i="1"/>
  <c r="F453" i="1"/>
  <c r="DI355" i="1"/>
  <c r="P416" i="1"/>
  <c r="DN26" i="1"/>
  <c r="P243" i="1"/>
  <c r="DN434" i="1"/>
  <c r="CA317" i="1"/>
  <c r="AP355" i="1"/>
  <c r="F413" i="1"/>
  <c r="DK252" i="1"/>
  <c r="P338" i="1"/>
  <c r="GM292" i="1"/>
  <c r="GO292" i="1"/>
  <c r="AV398" i="1"/>
  <c r="CE355" i="1"/>
  <c r="AD252" i="1"/>
  <c r="Q317" i="1"/>
  <c r="FX30" i="1"/>
  <c r="EO139" i="1"/>
  <c r="EC30" i="1"/>
  <c r="DP139" i="1"/>
  <c r="R26" i="1"/>
  <c r="F234" i="1"/>
  <c r="R434" i="1"/>
  <c r="CD184" i="1"/>
  <c r="FW252" i="1"/>
  <c r="EN317" i="1"/>
  <c r="F350" i="1"/>
  <c r="Y252" i="1"/>
  <c r="U26" i="1"/>
  <c r="F242" i="1"/>
  <c r="U434" i="1"/>
  <c r="EP30" i="1"/>
  <c r="P149" i="1"/>
  <c r="EP214" i="1"/>
  <c r="FU252" i="1"/>
  <c r="EL317" i="1"/>
  <c r="FS139" i="1"/>
  <c r="AB177" i="1"/>
  <c r="O184" i="1"/>
  <c r="FX252" i="1"/>
  <c r="EO317" i="1"/>
  <c r="FV177" i="1"/>
  <c r="EM184" i="1"/>
  <c r="P430" i="1"/>
  <c r="DP355" i="1"/>
  <c r="CH177" i="1"/>
  <c r="AY184" i="1"/>
  <c r="P211" i="1"/>
  <c r="DQ177" i="1"/>
  <c r="ES26" i="1"/>
  <c r="P240" i="1"/>
  <c r="ES434" i="1"/>
  <c r="GA252" i="1"/>
  <c r="ER317" i="1"/>
  <c r="F419" i="1"/>
  <c r="S355" i="1"/>
  <c r="CE30" i="1"/>
  <c r="AV139" i="1"/>
  <c r="CA184" i="1"/>
  <c r="DH252" i="1"/>
  <c r="P320" i="1"/>
  <c r="DJ30" i="1"/>
  <c r="P159" i="1"/>
  <c r="DJ214" i="1"/>
  <c r="AS30" i="1"/>
  <c r="F162" i="1"/>
  <c r="AS214" i="1"/>
  <c r="X30" i="1"/>
  <c r="F171" i="1"/>
  <c r="X214" i="1"/>
  <c r="AB30" i="1"/>
  <c r="O139" i="1"/>
  <c r="EU22" i="1"/>
  <c r="EU474" i="1"/>
  <c r="P456" i="1"/>
  <c r="DO26" i="1"/>
  <c r="P244" i="1"/>
  <c r="DO434" i="1"/>
  <c r="F401" i="1"/>
  <c r="P355" i="1"/>
  <c r="AP252" i="1"/>
  <c r="F332" i="1"/>
  <c r="CI30" i="1"/>
  <c r="AZ139" i="1"/>
  <c r="T26" i="1"/>
  <c r="F241" i="1"/>
  <c r="T434" i="1"/>
  <c r="P401" i="1"/>
  <c r="DH355" i="1"/>
  <c r="AX26" i="1"/>
  <c r="F224" i="1"/>
  <c r="AX434" i="1"/>
  <c r="P431" i="1"/>
  <c r="DQ355" i="1"/>
  <c r="S30" i="1"/>
  <c r="S214" i="1"/>
  <c r="F160" i="1"/>
  <c r="FW30" i="1"/>
  <c r="EN139" i="1"/>
  <c r="X252" i="1"/>
  <c r="F349" i="1"/>
  <c r="EQ398" i="1"/>
  <c r="FZ355" i="1"/>
  <c r="DV30" i="1"/>
  <c r="DI139" i="1"/>
  <c r="BD22" i="1"/>
  <c r="BD474" i="1"/>
  <c r="F465" i="1"/>
  <c r="AW184" i="1"/>
  <c r="CF177" i="1"/>
  <c r="DK30" i="1"/>
  <c r="DK214" i="1"/>
  <c r="P160" i="1"/>
  <c r="EI26" i="1"/>
  <c r="P230" i="1"/>
  <c r="EI434" i="1"/>
  <c r="ET22" i="1"/>
  <c r="P453" i="1"/>
  <c r="ET474" i="1"/>
  <c r="W26" i="1"/>
  <c r="F244" i="1"/>
  <c r="W434" i="1"/>
  <c r="BA26" i="1"/>
  <c r="F240" i="1"/>
  <c r="BA434" i="1"/>
  <c r="CB252" i="1"/>
  <c r="AS317" i="1"/>
  <c r="EK22" i="1" l="1"/>
  <c r="P457" i="1"/>
  <c r="EK474" i="1"/>
  <c r="DI30" i="1"/>
  <c r="P157" i="1"/>
  <c r="DI214" i="1"/>
  <c r="P326" i="1"/>
  <c r="EO252" i="1"/>
  <c r="Y26" i="1"/>
  <c r="F247" i="1"/>
  <c r="Y434" i="1"/>
  <c r="AV252" i="1"/>
  <c r="F322" i="1"/>
  <c r="DJ26" i="1"/>
  <c r="DJ434" i="1"/>
  <c r="P234" i="1"/>
  <c r="ER355" i="1"/>
  <c r="P415" i="1"/>
  <c r="EJ252" i="1"/>
  <c r="P351" i="1"/>
  <c r="T22" i="1"/>
  <c r="T474" i="1"/>
  <c r="F461" i="1"/>
  <c r="R22" i="1"/>
  <c r="F454" i="1"/>
  <c r="R474" i="1"/>
  <c r="BB18" i="1"/>
  <c r="F493" i="1"/>
  <c r="CA252" i="1"/>
  <c r="AR317" i="1"/>
  <c r="AR355" i="1"/>
  <c r="F432" i="1"/>
  <c r="AV355" i="1"/>
  <c r="F403" i="1"/>
  <c r="F416" i="1"/>
  <c r="Q355" i="1"/>
  <c r="AX22" i="1"/>
  <c r="F444" i="1"/>
  <c r="AX474" i="1"/>
  <c r="ES22" i="1"/>
  <c r="ES474" i="1"/>
  <c r="P460" i="1"/>
  <c r="BD18" i="1"/>
  <c r="F505" i="1"/>
  <c r="CA177" i="1"/>
  <c r="AR184" i="1"/>
  <c r="EM177" i="1"/>
  <c r="P203" i="1"/>
  <c r="EM214" i="1"/>
  <c r="W22" i="1"/>
  <c r="F464" i="1"/>
  <c r="W474" i="1"/>
  <c r="EU18" i="1"/>
  <c r="P496" i="1"/>
  <c r="AV30" i="1"/>
  <c r="F144" i="1"/>
  <c r="AV214" i="1"/>
  <c r="EP26" i="1"/>
  <c r="P224" i="1"/>
  <c r="EP434" i="1"/>
  <c r="EN252" i="1"/>
  <c r="P322" i="1"/>
  <c r="EO30" i="1"/>
  <c r="EO214" i="1"/>
  <c r="P148" i="1"/>
  <c r="DI252" i="1"/>
  <c r="P335" i="1"/>
  <c r="AY30" i="1"/>
  <c r="F150" i="1"/>
  <c r="AY214" i="1"/>
  <c r="AW30" i="1"/>
  <c r="F148" i="1"/>
  <c r="AW214" i="1"/>
  <c r="DQ252" i="1"/>
  <c r="P350" i="1"/>
  <c r="AW252" i="1"/>
  <c r="F326" i="1"/>
  <c r="P422" i="1"/>
  <c r="EL355" i="1"/>
  <c r="AV177" i="1"/>
  <c r="F189" i="1"/>
  <c r="DK26" i="1"/>
  <c r="P235" i="1"/>
  <c r="DK434" i="1"/>
  <c r="Q252" i="1"/>
  <c r="F335" i="1"/>
  <c r="AY355" i="1"/>
  <c r="F409" i="1"/>
  <c r="AR30" i="1"/>
  <c r="F173" i="1"/>
  <c r="AY177" i="1"/>
  <c r="F192" i="1"/>
  <c r="FS30" i="1"/>
  <c r="EJ139" i="1"/>
  <c r="AQ22" i="1"/>
  <c r="F450" i="1"/>
  <c r="AQ474" i="1"/>
  <c r="DG30" i="1"/>
  <c r="DG214" i="1"/>
  <c r="P141" i="1"/>
  <c r="DM22" i="1"/>
  <c r="P462" i="1"/>
  <c r="DM474" i="1"/>
  <c r="CC252" i="1"/>
  <c r="AT317" i="1"/>
  <c r="S26" i="1"/>
  <c r="F235" i="1"/>
  <c r="S434" i="1"/>
  <c r="O30" i="1"/>
  <c r="F141" i="1"/>
  <c r="O214" i="1"/>
  <c r="GA30" i="1"/>
  <c r="ER139" i="1"/>
  <c r="AY252" i="1"/>
  <c r="F328" i="1"/>
  <c r="AO18" i="1"/>
  <c r="F478" i="1"/>
  <c r="AS252" i="1"/>
  <c r="F340" i="1"/>
  <c r="U22" i="1"/>
  <c r="U474" i="1"/>
  <c r="F462" i="1"/>
  <c r="EH30" i="1"/>
  <c r="EH214" i="1"/>
  <c r="P154" i="1"/>
  <c r="AZ355" i="1"/>
  <c r="F415" i="1"/>
  <c r="DQ30" i="1"/>
  <c r="DQ214" i="1"/>
  <c r="P172" i="1"/>
  <c r="EQ355" i="1"/>
  <c r="P409" i="1"/>
  <c r="X26" i="1"/>
  <c r="F246" i="1"/>
  <c r="X434" i="1"/>
  <c r="ER252" i="1"/>
  <c r="P334" i="1"/>
  <c r="EQ30" i="1"/>
  <c r="P150" i="1"/>
  <c r="EQ214" i="1"/>
  <c r="DN22" i="1"/>
  <c r="P463" i="1"/>
  <c r="DN474" i="1"/>
  <c r="P341" i="1"/>
  <c r="EL252" i="1"/>
  <c r="DP30" i="1"/>
  <c r="DP214" i="1"/>
  <c r="P171" i="1"/>
  <c r="EG18" i="1"/>
  <c r="P478" i="1"/>
  <c r="V22" i="1"/>
  <c r="F463" i="1"/>
  <c r="V474" i="1"/>
  <c r="FU30" i="1"/>
  <c r="EL139" i="1"/>
  <c r="P407" i="1"/>
  <c r="EO355" i="1"/>
  <c r="DG252" i="1"/>
  <c r="P319" i="1"/>
  <c r="EN355" i="1"/>
  <c r="P403" i="1"/>
  <c r="AP26" i="1"/>
  <c r="F229" i="1"/>
  <c r="AP434" i="1"/>
  <c r="P26" i="1"/>
  <c r="F217" i="1"/>
  <c r="P434" i="1"/>
  <c r="O252" i="1"/>
  <c r="F319" i="1"/>
  <c r="AT30" i="1"/>
  <c r="F163" i="1"/>
  <c r="AT214" i="1"/>
  <c r="CD177" i="1"/>
  <c r="AU184" i="1"/>
  <c r="DH26" i="1"/>
  <c r="P217" i="1"/>
  <c r="DH434" i="1"/>
  <c r="EQ252" i="1"/>
  <c r="P328" i="1"/>
  <c r="EJ177" i="1"/>
  <c r="P212" i="1"/>
  <c r="ET18" i="1"/>
  <c r="P493" i="1"/>
  <c r="O177" i="1"/>
  <c r="F186" i="1"/>
  <c r="Q26" i="1"/>
  <c r="F232" i="1"/>
  <c r="Q434" i="1"/>
  <c r="AW355" i="1"/>
  <c r="F407" i="1"/>
  <c r="P400" i="1"/>
  <c r="DG355" i="1"/>
  <c r="DO22" i="1"/>
  <c r="P464" i="1"/>
  <c r="DO474" i="1"/>
  <c r="EK252" i="1"/>
  <c r="P340" i="1"/>
  <c r="DL22" i="1"/>
  <c r="P461" i="1"/>
  <c r="DL474" i="1"/>
  <c r="BA22" i="1"/>
  <c r="BA474" i="1"/>
  <c r="F460" i="1"/>
  <c r="AW177" i="1"/>
  <c r="F190" i="1"/>
  <c r="EI22" i="1"/>
  <c r="P450" i="1"/>
  <c r="EI474" i="1"/>
  <c r="AZ30" i="1"/>
  <c r="F156" i="1"/>
  <c r="AZ214" i="1"/>
  <c r="EN30" i="1"/>
  <c r="EN214" i="1"/>
  <c r="P144" i="1"/>
  <c r="AS26" i="1"/>
  <c r="F237" i="1"/>
  <c r="AS434" i="1"/>
  <c r="F422" i="1"/>
  <c r="AT355" i="1"/>
  <c r="AZ252" i="1"/>
  <c r="F334" i="1"/>
  <c r="EJ355" i="1"/>
  <c r="P432" i="1"/>
  <c r="DN18" i="1" l="1"/>
  <c r="P503" i="1"/>
  <c r="DM18" i="1"/>
  <c r="P502" i="1"/>
  <c r="AU177" i="1"/>
  <c r="F203" i="1"/>
  <c r="AU214" i="1"/>
  <c r="AX18" i="1"/>
  <c r="F484" i="1"/>
  <c r="DJ22" i="1"/>
  <c r="P454" i="1"/>
  <c r="DJ474" i="1"/>
  <c r="EN26" i="1"/>
  <c r="P219" i="1"/>
  <c r="EN434" i="1"/>
  <c r="AY26" i="1"/>
  <c r="F225" i="1"/>
  <c r="AY434" i="1"/>
  <c r="F212" i="1"/>
  <c r="AR177" i="1"/>
  <c r="AR252" i="1"/>
  <c r="F351" i="1"/>
  <c r="T18" i="1"/>
  <c r="F501" i="1"/>
  <c r="DI26" i="1"/>
  <c r="P232" i="1"/>
  <c r="DI434" i="1"/>
  <c r="Q22" i="1"/>
  <c r="F452" i="1"/>
  <c r="Q474" i="1"/>
  <c r="AT26" i="1"/>
  <c r="F238" i="1"/>
  <c r="AT434" i="1"/>
  <c r="AP22" i="1"/>
  <c r="AP474" i="1"/>
  <c r="F449" i="1"/>
  <c r="EQ26" i="1"/>
  <c r="P225" i="1"/>
  <c r="EQ434" i="1"/>
  <c r="EH26" i="1"/>
  <c r="P229" i="1"/>
  <c r="EH434" i="1"/>
  <c r="S22" i="1"/>
  <c r="F455" i="1"/>
  <c r="S474" i="1"/>
  <c r="P22" i="1"/>
  <c r="F437" i="1"/>
  <c r="P474" i="1"/>
  <c r="EO26" i="1"/>
  <c r="P223" i="1"/>
  <c r="EO434" i="1"/>
  <c r="DK22" i="1"/>
  <c r="DK474" i="1"/>
  <c r="P455" i="1"/>
  <c r="W18" i="1"/>
  <c r="F504" i="1"/>
  <c r="BA18" i="1"/>
  <c r="F500" i="1"/>
  <c r="AR214" i="1"/>
  <c r="Y22" i="1"/>
  <c r="F467" i="1"/>
  <c r="Y474" i="1"/>
  <c r="EK18" i="1"/>
  <c r="P497" i="1"/>
  <c r="X22" i="1"/>
  <c r="F466" i="1"/>
  <c r="X474" i="1"/>
  <c r="AZ26" i="1"/>
  <c r="F231" i="1"/>
  <c r="AZ434" i="1"/>
  <c r="DO18" i="1"/>
  <c r="P504" i="1"/>
  <c r="EL30" i="1"/>
  <c r="EL214" i="1"/>
  <c r="P163" i="1"/>
  <c r="DQ26" i="1"/>
  <c r="P247" i="1"/>
  <c r="DQ434" i="1"/>
  <c r="U18" i="1"/>
  <c r="F502" i="1"/>
  <c r="ER30" i="1"/>
  <c r="P156" i="1"/>
  <c r="ER214" i="1"/>
  <c r="AT252" i="1"/>
  <c r="F341" i="1"/>
  <c r="AQ18" i="1"/>
  <c r="F490" i="1"/>
  <c r="R18" i="1"/>
  <c r="F494" i="1"/>
  <c r="O26" i="1"/>
  <c r="F216" i="1"/>
  <c r="O434" i="1"/>
  <c r="EJ30" i="1"/>
  <c r="P173" i="1"/>
  <c r="EJ214" i="1"/>
  <c r="DP26" i="1"/>
  <c r="P246" i="1"/>
  <c r="DP434" i="1"/>
  <c r="DG26" i="1"/>
  <c r="P216" i="1"/>
  <c r="DG434" i="1"/>
  <c r="EP22" i="1"/>
  <c r="EP474" i="1"/>
  <c r="P444" i="1"/>
  <c r="AS22" i="1"/>
  <c r="AS474" i="1"/>
  <c r="F457" i="1"/>
  <c r="DH22" i="1"/>
  <c r="DH474" i="1"/>
  <c r="P437" i="1"/>
  <c r="V18" i="1"/>
  <c r="F503" i="1"/>
  <c r="EI18" i="1"/>
  <c r="P490" i="1"/>
  <c r="DL18" i="1"/>
  <c r="P501" i="1"/>
  <c r="AW26" i="1"/>
  <c r="F223" i="1"/>
  <c r="AW434" i="1"/>
  <c r="AV26" i="1"/>
  <c r="F219" i="1"/>
  <c r="AV434" i="1"/>
  <c r="EM26" i="1"/>
  <c r="P239" i="1"/>
  <c r="EM434" i="1"/>
  <c r="ES18" i="1"/>
  <c r="P500" i="1"/>
  <c r="P18" i="1" l="1"/>
  <c r="F477" i="1"/>
  <c r="AW22" i="1"/>
  <c r="F443" i="1"/>
  <c r="AW474" i="1"/>
  <c r="EP18" i="1"/>
  <c r="P484" i="1"/>
  <c r="EJ26" i="1"/>
  <c r="P248" i="1"/>
  <c r="EJ434" i="1"/>
  <c r="EQ22" i="1"/>
  <c r="EQ474" i="1"/>
  <c r="P445" i="1"/>
  <c r="EN22" i="1"/>
  <c r="P439" i="1"/>
  <c r="EN474" i="1"/>
  <c r="AU26" i="1"/>
  <c r="F239" i="1"/>
  <c r="AU434" i="1"/>
  <c r="DQ22" i="1"/>
  <c r="DQ474" i="1"/>
  <c r="P467" i="1"/>
  <c r="AZ22" i="1"/>
  <c r="AZ474" i="1"/>
  <c r="F451" i="1"/>
  <c r="Y18" i="1"/>
  <c r="F507" i="1"/>
  <c r="Q18" i="1"/>
  <c r="F492" i="1"/>
  <c r="EM22" i="1"/>
  <c r="EM474" i="1"/>
  <c r="P459" i="1"/>
  <c r="DH18" i="1"/>
  <c r="P477" i="1"/>
  <c r="DG22" i="1"/>
  <c r="P436" i="1"/>
  <c r="DG474" i="1"/>
  <c r="DK18" i="1"/>
  <c r="P495" i="1"/>
  <c r="S18" i="1"/>
  <c r="F495" i="1"/>
  <c r="ER26" i="1"/>
  <c r="P231" i="1"/>
  <c r="ER434" i="1"/>
  <c r="X18" i="1"/>
  <c r="F506" i="1"/>
  <c r="AR26" i="1"/>
  <c r="F248" i="1"/>
  <c r="AR434" i="1"/>
  <c r="EO22" i="1"/>
  <c r="P443" i="1"/>
  <c r="EO474" i="1"/>
  <c r="AP18" i="1"/>
  <c r="F489" i="1"/>
  <c r="DI22" i="1"/>
  <c r="DI474" i="1"/>
  <c r="P452" i="1"/>
  <c r="O22" i="1"/>
  <c r="F436" i="1"/>
  <c r="O474" i="1"/>
  <c r="DJ18" i="1"/>
  <c r="P494" i="1"/>
  <c r="AS18" i="1"/>
  <c r="F497" i="1"/>
  <c r="EL26" i="1"/>
  <c r="P238" i="1"/>
  <c r="EL434" i="1"/>
  <c r="AV22" i="1"/>
  <c r="F439" i="1"/>
  <c r="AV474" i="1"/>
  <c r="DP22" i="1"/>
  <c r="P466" i="1"/>
  <c r="DP474" i="1"/>
  <c r="EH22" i="1"/>
  <c r="EH474" i="1"/>
  <c r="P449" i="1"/>
  <c r="AY22" i="1"/>
  <c r="AY474" i="1"/>
  <c r="F445" i="1"/>
  <c r="AT22" i="1"/>
  <c r="F458" i="1"/>
  <c r="AT474" i="1"/>
  <c r="O18" i="1" l="1"/>
  <c r="F476" i="1"/>
  <c r="AT18" i="1"/>
  <c r="F498" i="1"/>
  <c r="DI18" i="1"/>
  <c r="P492" i="1"/>
  <c r="AZ18" i="1"/>
  <c r="F491" i="1"/>
  <c r="EN18" i="1"/>
  <c r="P479" i="1"/>
  <c r="EM18" i="1"/>
  <c r="P499" i="1"/>
  <c r="AY18" i="1"/>
  <c r="F485" i="1"/>
  <c r="AV18" i="1"/>
  <c r="F479" i="1"/>
  <c r="DG18" i="1"/>
  <c r="P476" i="1"/>
  <c r="DQ18" i="1"/>
  <c r="P507" i="1"/>
  <c r="AW18" i="1"/>
  <c r="F483" i="1"/>
  <c r="EO18" i="1"/>
  <c r="P483" i="1"/>
  <c r="EH18" i="1"/>
  <c r="P489" i="1"/>
  <c r="EL22" i="1"/>
  <c r="P458" i="1"/>
  <c r="EL474" i="1"/>
  <c r="AU22" i="1"/>
  <c r="F459" i="1"/>
  <c r="AU474" i="1"/>
  <c r="ER22" i="1"/>
  <c r="P451" i="1"/>
  <c r="ER474" i="1"/>
  <c r="EQ18" i="1"/>
  <c r="P485" i="1"/>
  <c r="EJ22" i="1"/>
  <c r="P468" i="1"/>
  <c r="EJ474" i="1"/>
  <c r="DP18" i="1"/>
  <c r="P506" i="1"/>
  <c r="AR22" i="1"/>
  <c r="AR474" i="1"/>
  <c r="F468" i="1"/>
  <c r="AR18" i="1" l="1"/>
  <c r="F508" i="1"/>
  <c r="EJ18" i="1"/>
  <c r="P508" i="1"/>
  <c r="AU18" i="1"/>
  <c r="F499" i="1"/>
  <c r="P469" i="1"/>
  <c r="P470" i="1" s="1"/>
  <c r="P472" i="1" s="1"/>
  <c r="F469" i="1"/>
  <c r="F470" i="1" s="1"/>
  <c r="F472" i="1" s="1"/>
  <c r="EL18" i="1"/>
  <c r="P498" i="1"/>
  <c r="ER18" i="1"/>
  <c r="P491" i="1"/>
  <c r="P510" i="1" l="1"/>
  <c r="P512" i="1" s="1"/>
  <c r="P509" i="1"/>
  <c r="F509" i="1"/>
  <c r="F510" i="1" s="1"/>
  <c r="F512" i="1" s="1"/>
</calcChain>
</file>

<file path=xl/sharedStrings.xml><?xml version="1.0" encoding="utf-8"?>
<sst xmlns="http://schemas.openxmlformats.org/spreadsheetml/2006/main" count="20701" uniqueCount="941">
  <si>
    <t>АтомСмета</t>
  </si>
  <si>
    <t>_PS_</t>
  </si>
  <si>
    <t/>
  </si>
  <si>
    <t>1_(Копия)_(Копия)_(Копия)</t>
  </si>
  <si>
    <t>Системы автоматической установки аэрозольного пожаротушения, автоматической пожарной сигнализации</t>
  </si>
  <si>
    <t>Сметные нормы списания</t>
  </si>
  <si>
    <t>Коды ценников</t>
  </si>
  <si>
    <t>ФЕР-2020 И9</t>
  </si>
  <si>
    <t>Версия 1.3.3 ГСН (ГЭСН, ФЕР) и ТЕР (Методики НР (812/пр и 636/пр) и СП (774/пр) с 22.10.2021 г.)</t>
  </si>
  <si>
    <t>ФЕР-2020 - изменения И9</t>
  </si>
  <si>
    <t>Поправки для ГСН (ФЕР) 2020 от 10.01.2022 г И9 Капитальный ремонт производственных зданий</t>
  </si>
  <si>
    <t>ГСН</t>
  </si>
  <si>
    <t>1</t>
  </si>
  <si>
    <t>Новый раздел</t>
  </si>
  <si>
    <t>Автоматическая установка аэрозольного пожаротушения</t>
  </si>
  <si>
    <t>Новый подраздел</t>
  </si>
  <si>
    <t>Монтажные работы</t>
  </si>
  <si>
    <t>м11-05-001-01</t>
  </si>
  <si>
    <t>Механизм исполнительный, масса: до 20 кг</t>
  </si>
  <si>
    <t>ШТ</t>
  </si>
  <si>
    <t>ФЕРм-2001, м11-05-001-01, приказ Минстроя России № 876/пр от 26.12.2019</t>
  </si>
  <si>
    <t>)*1,35</t>
  </si>
  <si>
    <t>Приборы, средства автоматизации и вычислительной техники</t>
  </si>
  <si>
    <t>мФЕР-11</t>
  </si>
  <si>
    <t>Поправка: Мет.421/пр 04.08.20 Пр.10 Т.3 п. 1.2</t>
  </si>
  <si>
    <t>Пр/812-053.0-1</t>
  </si>
  <si>
    <t>Пр/774-053.0</t>
  </si>
  <si>
    <t>Письмо Минстроя России от 15.12.2021 №55265-ИФ/09</t>
  </si>
  <si>
    <t>2</t>
  </si>
  <si>
    <t>Цена поставщика</t>
  </si>
  <si>
    <t>Генератор огнетушащего аэрозоля FR 750E</t>
  </si>
  <si>
    <t>Материалы строительные</t>
  </si>
  <si>
    <t>Материалы, изделия и конструкции</t>
  </si>
  <si>
    <t>материалы (03)</t>
  </si>
  <si>
    <t>[49 288 / 1,2]</t>
  </si>
  <si>
    <t>0</t>
  </si>
  <si>
    <t>Письмо Минстроя России от 22.11.2021 №50719-ИФ/09</t>
  </si>
  <si>
    <t>[49 288 / 1,2] +  3% Трансп +  1,2% Заг.скл</t>
  </si>
  <si>
    <t>3</t>
  </si>
  <si>
    <t>1,2</t>
  </si>
  <si>
    <t>Генератор огнетушащего аэрозоля FR 750E(ЗИП)</t>
  </si>
  <si>
    <t>4</t>
  </si>
  <si>
    <t>Генератор огнетушащего аэрозоля FR-3500E</t>
  </si>
  <si>
    <t>[57 166 / 1,2]</t>
  </si>
  <si>
    <t>[57 166 / 1,2] +  3% Трансп +  1,2% Заг.скл</t>
  </si>
  <si>
    <t>5</t>
  </si>
  <si>
    <t>Генератор огнетушащего аэрозоля FR-3500E(ЗИП)</t>
  </si>
  <si>
    <t>6</t>
  </si>
  <si>
    <t>м08-03-573-04</t>
  </si>
  <si>
    <t>Шкаф (пульт) управления навесной, высота, ширина и глубина: до 600х600х350 мм</t>
  </si>
  <si>
    <t>ФЕРм-2001, м08-03-573-04, приказ Минстроя России № 876/пр от 26.12.2019</t>
  </si>
  <si>
    <t>Электротехнические установки: на других объектах</t>
  </si>
  <si>
    <t>мФЕР-08</t>
  </si>
  <si>
    <t>Пр/812-049.3-1</t>
  </si>
  <si>
    <t>Пр/774-049.3</t>
  </si>
  <si>
    <t>7</t>
  </si>
  <si>
    <t>Контейнер для самоспасателя ШК-2</t>
  </si>
  <si>
    <t>[1 343 / 1,2]</t>
  </si>
  <si>
    <t>[1 343 / 1,2] +  3% Трансп +  2% Заг.скл</t>
  </si>
  <si>
    <t>8</t>
  </si>
  <si>
    <t>Самоспасатель СПИ-20</t>
  </si>
  <si>
    <t>[3 750 / 1,2]</t>
  </si>
  <si>
    <t>[3 750 / 1,2] +  3% Трансп +  2% Заг.скл</t>
  </si>
  <si>
    <t>9</t>
  </si>
  <si>
    <t>м11-03-001-02</t>
  </si>
  <si>
    <t>Приборы, устанавливаемые на металлоконструкциях, щитах и пультах, масса: до 10 кг</t>
  </si>
  <si>
    <t>ФЕРм-2001, м11-03-001-02, приказ Минстроя России № 876/пр от 26.12.2019</t>
  </si>
  <si>
    <t>10</t>
  </si>
  <si>
    <t>Прибор приемно-контрольный и управления пожарный Сириус</t>
  </si>
  <si>
    <t>[23 095,8 / 1,2]</t>
  </si>
  <si>
    <t>[23 095,8 / 1,2] +  3% Трансп +  1,2% Заг.скл</t>
  </si>
  <si>
    <t>11</t>
  </si>
  <si>
    <t>м08-01-121-01</t>
  </si>
  <si>
    <t>Аккумулятор кислотный стационарный, тип: С-1, СК-1</t>
  </si>
  <si>
    <t>ФЕРм-2001, м08-01-121-01, приказ Минстроя России № 876/пр от 26.12.2019</t>
  </si>
  <si>
    <t>12</t>
  </si>
  <si>
    <t>62.4.01.01-0006</t>
  </si>
  <si>
    <t>Батарея аккумуляторная, тип АКБ-17, 12В/ емкость 17 А/ч</t>
  </si>
  <si>
    <t>ФССЦ-2001, 62.4.01.01-0006, приказ Минстроя России № 876/пр от 26.12.2019</t>
  </si>
  <si>
    <t>оборудование</t>
  </si>
  <si>
    <t>Оборудование по ценникам</t>
  </si>
  <si>
    <t>ОБОРУД.</t>
  </si>
  <si>
    <t>13</t>
  </si>
  <si>
    <t>м10-08-001-13</t>
  </si>
  <si>
    <t>Устройства промежуточные на количество лучей: 1</t>
  </si>
  <si>
    <t>ФЕРм-2001, м10-08-001-13, приказ Минстроя России № 876/пр от 26.12.2019</t>
  </si>
  <si>
    <t>Оборудование связи: прокладка и монтаж сетей связи</t>
  </si>
  <si>
    <t>мФЕР-10</t>
  </si>
  <si>
    <t>Пр/812-051.1-1</t>
  </si>
  <si>
    <t>Пр/774-051.1</t>
  </si>
  <si>
    <t>14</t>
  </si>
  <si>
    <t>61.2.07.02-0028</t>
  </si>
  <si>
    <t>Блок индикации и управления пожаротушением, марка "С2000- ПТ"</t>
  </si>
  <si>
    <t>ФССЦ-2001, 61.2.07.02-0028, приказ Минстроя России № 876/пр от 26.12.2019</t>
  </si>
  <si>
    <t>15</t>
  </si>
  <si>
    <t>м10-04-112-02</t>
  </si>
  <si>
    <t>Шкаф или панель коммутации связи и сигнализации на стене или в нише, количество пар: 100</t>
  </si>
  <si>
    <t>ФЕРм-2001, м10-04-112-02, приказ Минстроя России № 876/пр от 26.12.2019</t>
  </si>
  <si>
    <t>Оборудование связи: монтаж радиотелевизионного и электронного оборудования</t>
  </si>
  <si>
    <t>Пр/812-051.2-1</t>
  </si>
  <si>
    <t>Пр/774-051.2</t>
  </si>
  <si>
    <t>15,1</t>
  </si>
  <si>
    <t>999-0005</t>
  </si>
  <si>
    <t>Масса оборудования</t>
  </si>
  <si>
    <t>т</t>
  </si>
  <si>
    <t>16</t>
  </si>
  <si>
    <t>Шкаф пожарной сигнализации ШПС-12</t>
  </si>
  <si>
    <t>[17 977,74 / 1,2]</t>
  </si>
  <si>
    <t>[17 977,74 / 1,2] +  3% Трансп +  2% Заг.скл</t>
  </si>
  <si>
    <t>17</t>
  </si>
  <si>
    <t>18</t>
  </si>
  <si>
    <t>19</t>
  </si>
  <si>
    <t>м10-08-001-01</t>
  </si>
  <si>
    <t>Приборы ПС приемно-контрольные, пусковые, концентратор: блок базовый на 10 лучей</t>
  </si>
  <si>
    <t>ФЕРм-2001, м10-08-001-01, приказ Минстроя России № 876/пр от 26.12.2019</t>
  </si>
  <si>
    <t>20</t>
  </si>
  <si>
    <t>61.2.07.02-0034</t>
  </si>
  <si>
    <t>Блок контрольно-пусковой, марка "С2000-КПБ"</t>
  </si>
  <si>
    <t>ФССЦ-2001, 61.2.07.02-0034, приказ Минстроя России № 876/пр от 26.12.2019</t>
  </si>
  <si>
    <t>21</t>
  </si>
  <si>
    <t>м08-03-531-02</t>
  </si>
  <si>
    <t>Пускатель ручной общего назначения на ток до 25 А отдельно стоящий, устанавливаемый на конструкции: на стене или колонне</t>
  </si>
  <si>
    <t>ФЕРм-2001, м08-03-531-02, приказ Минстроя России № 876/пр от 26.12.2019</t>
  </si>
  <si>
    <t>22</t>
  </si>
  <si>
    <t>Кнопка пуска желтая УДП 513-3АМ</t>
  </si>
  <si>
    <t>[730,08 / 1,2]</t>
  </si>
  <si>
    <t>[730,08 / 1,2] +  3% Трансп +  1,2% Заг.скл</t>
  </si>
  <si>
    <t>23</t>
  </si>
  <si>
    <t>м10-08-005-03</t>
  </si>
  <si>
    <t>Провод двух- и трехжильный с разделительным основанием по стенам и потолкам, прокладываемый по основаниям: бетонным и металлическим</t>
  </si>
  <si>
    <t>100 м</t>
  </si>
  <si>
    <t>ФЕРм-2001, м10-08-005-03, приказ Минстроя России № 876/пр от 26.12.2019</t>
  </si>
  <si>
    <t>24</t>
  </si>
  <si>
    <t>Кабель для цифрового линейного обнаружения тепла  TC 155( в т.ч.зип 50м)</t>
  </si>
  <si>
    <t>м</t>
  </si>
  <si>
    <t>[404,4 / 1,2]</t>
  </si>
  <si>
    <t>[404,4 / 1,2] +  3% Трансп +  1,2% Заг.скл</t>
  </si>
  <si>
    <t>25</t>
  </si>
  <si>
    <t>м10-08-001-11</t>
  </si>
  <si>
    <t>Устройства промежуточные на количество лучей: 10</t>
  </si>
  <si>
    <t>ФЕРм-2001, м10-08-001-11, приказ Минстроя России № 876/пр от 26.12.2019</t>
  </si>
  <si>
    <t>26</t>
  </si>
  <si>
    <t>Адресный расширитель С2000 АР8</t>
  </si>
  <si>
    <t>[1 931,28 / 1,2]</t>
  </si>
  <si>
    <t>[1 931,28 / 1,2] +  3% Трансп +  1,2% Заг.скл</t>
  </si>
  <si>
    <t>27</t>
  </si>
  <si>
    <t>м10-08-001-09</t>
  </si>
  <si>
    <t>Приборы приемно-контрольные объектовые на: 2 луча</t>
  </si>
  <si>
    <t>ФЕРм-2001, м10-08-001-09, приказ Минстроя России № 876/пр от 26.12.2019</t>
  </si>
  <si>
    <t>28</t>
  </si>
  <si>
    <t>Интерфейсный модуль  МИП-3</t>
  </si>
  <si>
    <t>[8 952 / 1,2]</t>
  </si>
  <si>
    <t>[8 952 / 1,2] +  3% Трансп +  1,2% Заг.скл</t>
  </si>
  <si>
    <t>29</t>
  </si>
  <si>
    <t>м10-08-002-04</t>
  </si>
  <si>
    <t>Извещатель ОС автоматический: контактный, магнитоконтактный на открывание окон, дверей</t>
  </si>
  <si>
    <t>ФЕРм-2001, м10-08-002-04, приказ Минстроя России № 876/пр от 26.12.2019</t>
  </si>
  <si>
    <t>30</t>
  </si>
  <si>
    <t>61.2.01.06-0003</t>
  </si>
  <si>
    <t>Извещатель охранный адресный магнитоконтактный, марка "С2000-СМК"</t>
  </si>
  <si>
    <t>10 ШТ</t>
  </si>
  <si>
    <t>ФССЦ-2001, 61.2.01.06-0003, приказ Минстроя России № 876/пр от 26.12.2019</t>
  </si>
  <si>
    <t>31</t>
  </si>
  <si>
    <t>м08-03-593-10</t>
  </si>
  <si>
    <t>Световые настенные указатели</t>
  </si>
  <si>
    <t>100 ШТ</t>
  </si>
  <si>
    <t>ФЕРм-2001, м08-03-593-10, приказ Минстроя России № 876/пр от 26.12.2019</t>
  </si>
  <si>
    <t>32</t>
  </si>
  <si>
    <t>Оповещатель световой табло "АЭРОЗОЛЬ УХОДИ" КРИСТАЛЛ-12</t>
  </si>
  <si>
    <t>[195 / 1,2]</t>
  </si>
  <si>
    <t>[195 / 1,2] +  3% Трансп +  2% Заг.скл</t>
  </si>
  <si>
    <t>33</t>
  </si>
  <si>
    <t>Оповещатель световой табло "АЭРОЗОЛЬ НЕ ВХОДИ" КРИСТАЛЛ-12</t>
  </si>
  <si>
    <t>34</t>
  </si>
  <si>
    <t>Оповещатель световой табло "АВТОМАТИКА ВЫКЛЮЧЕНА" КРИСТАЛЛ-12</t>
  </si>
  <si>
    <t>35</t>
  </si>
  <si>
    <t>м10-04-101-07</t>
  </si>
  <si>
    <t>Громкоговоритель или звуковая колонка: в помещении</t>
  </si>
  <si>
    <t>ФЕРм-2001, м10-04-101-07, приказ Минстроя России № 876/пр от 26.12.2019</t>
  </si>
  <si>
    <t>36</t>
  </si>
  <si>
    <t>Оповещатель звуковой Маяк-12-КП</t>
  </si>
  <si>
    <t>[441 / 1,2]</t>
  </si>
  <si>
    <t>[441 / 1,2] +  3% Трансп +  1,2% Заг.скл</t>
  </si>
  <si>
    <t>37</t>
  </si>
  <si>
    <t>м08-02-411-01</t>
  </si>
  <si>
    <t>Рукав металлический наружным диаметром: до 48 мм</t>
  </si>
  <si>
    <t>ФЕРм-2001, м08-02-411-01, приказ Минстроя России № 876/пр от 26.12.2019</t>
  </si>
  <si>
    <t>38</t>
  </si>
  <si>
    <t>08.1.02.13-0007</t>
  </si>
  <si>
    <t>Рукава металлические из стальной оцинкованной ленты, негерметичные, простого профиля, РЗ-ЦХ, диаметр условный 20 мм</t>
  </si>
  <si>
    <t>ФССЦ-2001, 08.1.02.13-0007, приказ Минстроя России № 876/пр от 26.12.2019</t>
  </si>
  <si>
    <t>Материалы и конструкции ( строительные ) по ценникам и каталогом</t>
  </si>
  <si>
    <t>ФССЦст</t>
  </si>
  <si>
    <t>39</t>
  </si>
  <si>
    <t>20.2.08.07-0056</t>
  </si>
  <si>
    <t>Скобы анодированные однолапковые для крепления кабелей, проводов, труб к различным основаниям, СМО 19-20</t>
  </si>
  <si>
    <t>ФССЦ-2001, 20.2.08.07-0056, приказ Минстроя России № 876/пр от 26.12.2019</t>
  </si>
  <si>
    <t>Материалы монтажные</t>
  </si>
  <si>
    <t>Материалы и конструкции ( монтажные )  по ценникам и каталогам</t>
  </si>
  <si>
    <t>ФССЦм</t>
  </si>
  <si>
    <t>40</t>
  </si>
  <si>
    <t>Саморез 4,2х25 PR08.3508</t>
  </si>
  <si>
    <t>[0,95 / 1,2]</t>
  </si>
  <si>
    <t>[0,95 / 1,2] +  3% Трансп +  2% Заг.скл</t>
  </si>
  <si>
    <t>41</t>
  </si>
  <si>
    <t>Дюбель металлический универсальный 5x30 PR08.3498</t>
  </si>
  <si>
    <t>[2,79 / 1,2]</t>
  </si>
  <si>
    <t>[2,79 / 1,2] +  3% Трансп +  2% Заг.скл</t>
  </si>
  <si>
    <t>42</t>
  </si>
  <si>
    <t>м10-08-019-01</t>
  </si>
  <si>
    <t>Коробка ответвительная на стене</t>
  </si>
  <si>
    <t>ФЕРм-2001, м10-08-019-01, приказ Минстроя России № 876/пр от 26.12.2019</t>
  </si>
  <si>
    <t>43</t>
  </si>
  <si>
    <t>Коммутационная коробка огнестойкая КМ-О(4к)</t>
  </si>
  <si>
    <t>[196,62 / 1,2]</t>
  </si>
  <si>
    <t>[196,62 / 1,2] +  3% Трансп +  2% Заг.скл</t>
  </si>
  <si>
    <t>44</t>
  </si>
  <si>
    <t>м08-02-412-01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</si>
  <si>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сечение: до 2,5 мм2</t>
  </si>
  <si>
    <t>ФЕРм-2001, м08-02-412-01, приказ Минстроя России № 876/пр от 26.12.2019</t>
  </si>
  <si>
    <t>45</t>
  </si>
  <si>
    <t>Огнестойкий кабель КСРЭПнг(А)-FRHF 1х2х0,97 мм (0,75 мм.кв.)</t>
  </si>
  <si>
    <t>[46,51 / 1,2]</t>
  </si>
  <si>
    <t>[46,51 / 1,2] +  3% Трансп +  2% Заг.скл</t>
  </si>
  <si>
    <t>46</t>
  </si>
  <si>
    <t>м08-02-412-02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</si>
  <si>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сечение: до 6 мм2</t>
  </si>
  <si>
    <t>ФЕРм-2001, м08-02-412-02, приказ Минстроя России № 876/пр от 26.12.2019</t>
  </si>
  <si>
    <t>47</t>
  </si>
  <si>
    <t>Огнестойкий кабель КСРЭПнг(А)-FRHF 1х2х1,38 м (1.0 мм.кв)</t>
  </si>
  <si>
    <t>[74,22 / 1,2]</t>
  </si>
  <si>
    <t>[74,22 / 1,2] +  3% Трансп +  2% Заг.скл</t>
  </si>
  <si>
    <t>48</t>
  </si>
  <si>
    <t>Огнестойкий кабель КСРЭПнг(А)-FRHF 2х2х0,97 мм</t>
  </si>
  <si>
    <t>[89,85 / 1,2]</t>
  </si>
  <si>
    <t>[89,85 / 1,2] +  3% Трансп +  2% Заг.скл</t>
  </si>
  <si>
    <t>49</t>
  </si>
  <si>
    <t>Огнестойкий кабель КПРПГнг(А)-FRHF 3х1,5</t>
  </si>
  <si>
    <t>[151,75 / 1,2]</t>
  </si>
  <si>
    <t>[151,75 / 1,2] +  3% Трансп +  2% Заг.скл</t>
  </si>
  <si>
    <t>50</t>
  </si>
  <si>
    <t>Г-образный кронштейн для крепления RMC-2</t>
  </si>
  <si>
    <t>[350 / 1,2]</t>
  </si>
  <si>
    <t>[350 / 1,2] +  3% Трансп +  2% Заг.скл</t>
  </si>
  <si>
    <t>51</t>
  </si>
  <si>
    <t>м08-02-472-10</t>
  </si>
  <si>
    <t>Проводник заземляющий из медного изолированного провода сечением 25 мм2 открыто по строительным основаниям</t>
  </si>
  <si>
    <t>ФЕРм-2001, м08-02-472-10, приказ Минстроя России № 876/пр от 26.12.2019</t>
  </si>
  <si>
    <t>52</t>
  </si>
  <si>
    <t>Кабель заземления ПВ3</t>
  </si>
  <si>
    <t>[109 / 1,2]</t>
  </si>
  <si>
    <t>[109 / 1,2] +  3% Трансп +  2% Заг.скл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</si>
  <si>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</si>
  <si>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</si>
  <si>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</si>
  <si>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</si>
  <si>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</si>
  <si>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</si>
  <si>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</si>
  <si>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</si>
  <si>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МР_ВСЕГОБЕЗНАЧ</t>
  </si>
  <si>
    <t>Всего, стоимость материалов без начислений</t>
  </si>
  <si>
    <t>МР_ТР_3_%</t>
  </si>
  <si>
    <t>Транспортные 3 %</t>
  </si>
  <si>
    <t>45|47|65|97|99|101|113|115|119|123|127|129|131</t>
  </si>
  <si>
    <t>МР_ЗСР_2_%</t>
  </si>
  <si>
    <t>Заг.-складские 2 %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</si>
  <si>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</si>
  <si>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</si>
  <si>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</si>
  <si>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</si>
  <si>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</si>
  <si>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</si>
  <si>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ОБ_ВСЕГОБЕЗНАЧ</t>
  </si>
  <si>
    <t>Всего, стоимость оборудования без начислений</t>
  </si>
  <si>
    <t>ОБ_ТР_3_%</t>
  </si>
  <si>
    <t>35|37|39|41|51|77|81|85|89|105</t>
  </si>
  <si>
    <t>ОБ_ЗСР_1,2_%</t>
  </si>
  <si>
    <t>Заг.-складские 1,2 %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</si>
  <si>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</si>
  <si>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</si>
  <si>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</si>
  <si>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</si>
  <si>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</si>
  <si>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</si>
  <si>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</si>
  <si>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</si>
  <si>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</si>
  <si>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</si>
  <si>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</si>
  <si>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</si>
  <si>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</si>
  <si>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</si>
  <si>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</si>
  <si>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</si>
  <si>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</si>
  <si>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</si>
  <si>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</si>
  <si>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</si>
  <si>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</si>
  <si>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</si>
  <si>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</si>
  <si>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</si>
  <si>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</si>
  <si>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</si>
  <si>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</si>
  <si>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</si>
  <si>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</si>
  <si>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</si>
  <si>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</si>
  <si>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</si>
  <si>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Перевозка</t>
  </si>
  <si>
    <t>Перевозка грузов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</si>
  <si>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</si>
  <si>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</si>
  <si>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</si>
  <si>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</si>
  <si>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</si>
  <si>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</si>
  <si>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Пусконаладочные работы</t>
  </si>
  <si>
    <t>53</t>
  </si>
  <si>
    <t>п02-01-001-11</t>
  </si>
  <si>
    <t>Автоматизированная система управления I категории технической сложности с количеством каналов (Кобщ): 160</t>
  </si>
  <si>
    <t>система</t>
  </si>
  <si>
    <t>ФЕРп-2001, п02-01-001-11, приказ Минстроя России № 876/пр от 26.12.2019</t>
  </si>
  <si>
    <t>Пусконаладочные работы (Если АЭС=1, то Пусконаладочные работы технологического оборудования АЭС)</t>
  </si>
  <si>
    <t>ФЕРп</t>
  </si>
  <si>
    <t>Пр/812-084.0-1</t>
  </si>
  <si>
    <t>Пр/774-084.0</t>
  </si>
  <si>
    <t>54</t>
  </si>
  <si>
    <t>п02-01-001-12</t>
  </si>
  <si>
    <t>Автоматизированная система управления I категории технической сложности с количеством каналов (Кобщ): за каждый канал свыше 160 до 319 добавлять к расценке 02-01-001-11</t>
  </si>
  <si>
    <t>канал</t>
  </si>
  <si>
    <t>ФЕРп-2001, п02-01-001-12, приказ Минстроя России № 876/пр от 26.12.2019</t>
  </si>
  <si>
    <t>Автоматическая пожарная сигнализация</t>
  </si>
  <si>
    <t>55</t>
  </si>
  <si>
    <t>м10-08-001-02</t>
  </si>
  <si>
    <t>Приборы ПС приемно-контрольные, пусковые, концентратор: блок базовый на 20 лучей</t>
  </si>
  <si>
    <t>ФЕРм-2001, м10-08-001-02, приказ Минстроя России № 876/пр от 26.12.2019</t>
  </si>
  <si>
    <t>56</t>
  </si>
  <si>
    <t>Контроллер двухпроводной линии с гальванической развязкой С2000-КДЛ-С</t>
  </si>
  <si>
    <t>[3 577,08 / 1,2]</t>
  </si>
  <si>
    <t>[3 577,08 / 1,2] +  3% Трансп +  1,2% Заг.скл</t>
  </si>
  <si>
    <t>57</t>
  </si>
  <si>
    <t>20-02-004-16</t>
  </si>
  <si>
    <t>Установка клапанов: огнезадерживающих с ручной регулировкой периметром до 3200 мм</t>
  </si>
  <si>
    <t>ФЕР-2001, 20-02-004-16, приказ Минстроя России № 876/пр от 26.12.2019</t>
  </si>
  <si>
    <t>Санитарно-технические работы</t>
  </si>
  <si>
    <t>Сантехнические работы: внутренние трубопроводы, внутренние устройства водопровода, канализации, отопления, газоснабжения, вентиляция  кондиционирование воздуха</t>
  </si>
  <si>
    <t>Вентиляция и кондиционирование</t>
  </si>
  <si>
    <t>ФЕР-20</t>
  </si>
  <si>
    <t>Пр/812-016.0-1</t>
  </si>
  <si>
    <t>Пр/774-016.0</t>
  </si>
  <si>
    <t>57,1</t>
  </si>
  <si>
    <t>19.3.01.11</t>
  </si>
  <si>
    <t>Клапаны огнезадерживающие</t>
  </si>
  <si>
    <t>58</t>
  </si>
  <si>
    <t>19.3.01.11-0036</t>
  </si>
  <si>
    <t>Клапаны огнезадерживающие обратные, с пределом огнестойкости 0,5 часа, периметр 2400 мм</t>
  </si>
  <si>
    <t>ФССЦ-2001, 19.3.01.11-0036, приказ Минстроя России № 876/пр от 26.12.2019</t>
  </si>
  <si>
    <t>59</t>
  </si>
  <si>
    <t>19.3.01.11-0035</t>
  </si>
  <si>
    <t>Клапаны огнезадерживающие обратные, с пределом огнестойкости 0,5 часа, периметр 2000 мм</t>
  </si>
  <si>
    <t>ФССЦ-2001, 19.3.01.11-0035, приказ Минстроя России № 876/пр от 26.12.2019</t>
  </si>
  <si>
    <t>60</t>
  </si>
  <si>
    <t>61</t>
  </si>
  <si>
    <t>Блок сигнально-пусковой адресный  С2000-СП4/220</t>
  </si>
  <si>
    <t>[2 550,6 / 1,2]</t>
  </si>
  <si>
    <t>[2 550,6 / 1,2] +  3% Трансп +  1,2% Заг.скл</t>
  </si>
  <si>
    <t>62</t>
  </si>
  <si>
    <t>63</t>
  </si>
  <si>
    <t>Пост кнопочный ПКЕ 222-1У2 220В (красный)</t>
  </si>
  <si>
    <t>[78 / 1,2]</t>
  </si>
  <si>
    <t>[78 / 1,2] +  3% Трансп +  1,2% Заг.скл</t>
  </si>
  <si>
    <t>64</t>
  </si>
  <si>
    <t>20-02-004-15</t>
  </si>
  <si>
    <t>Установка клапанов: огнезадерживающих с ручной регулировкой периметром до 1600 мм</t>
  </si>
  <si>
    <t>ФЕР-2001, 20-02-004-15, приказ Минстроя России № 876/пр от 26.12.2019</t>
  </si>
  <si>
    <t>64,1</t>
  </si>
  <si>
    <t>65</t>
  </si>
  <si>
    <t>19.3.01.11-0034</t>
  </si>
  <si>
    <t>Клапаны огнезадерживающие обратные, с пределом огнестойкости 0,5 часа, периметр 1800 мм</t>
  </si>
  <si>
    <t>ФССЦ-2001, 19.3.01.11-0034, приказ Минстроя России № 876/пр от 26.12.2019</t>
  </si>
  <si>
    <t>66</t>
  </si>
  <si>
    <t>м08-01-083-01</t>
  </si>
  <si>
    <t>Устройство сигнально-блокировочное</t>
  </si>
  <si>
    <t>ФЕРм-2001, м08-01-083-01, приказ Минстроя России № 876/пр от 26.12.2019</t>
  </si>
  <si>
    <t>67</t>
  </si>
  <si>
    <t>61.2.07.02-0051</t>
  </si>
  <si>
    <t>Блоки разветвительно-изолирующие типа БРИЗ, для участка двухпроводной линии с коротким замыканием, размер не более 56x38x20 мм</t>
  </si>
  <si>
    <t>ФССЦ-2001, 61.2.07.02-0051, приказ Минстроя России № 876/пр от 26.12.2019</t>
  </si>
  <si>
    <t>68</t>
  </si>
  <si>
    <t>м10-08-002-02</t>
  </si>
  <si>
    <t>Извещатель ПС автоматический: дымовой, фотоэлектрический, радиоизотопный, световой в нормальном исполнении</t>
  </si>
  <si>
    <t>ФЕРм-2001, м10-08-002-02, приказ Минстроя России № 876/пр от 26.12.2019</t>
  </si>
  <si>
    <t>69</t>
  </si>
  <si>
    <t>Извещатель дымовой ДИП-34А-04</t>
  </si>
  <si>
    <t>[1 287 / 1,2]</t>
  </si>
  <si>
    <t>[1 287 / 1,2] +  3% Трансп +  2% Заг.скл</t>
  </si>
  <si>
    <t>70</t>
  </si>
  <si>
    <t>Извещатель дымовой ДИП-34А-04 (ЗИП)</t>
  </si>
  <si>
    <t>71</t>
  </si>
  <si>
    <t>72</t>
  </si>
  <si>
    <t>Извещатель ручной ИПР-513-3АМ исп.01</t>
  </si>
  <si>
    <t>73</t>
  </si>
  <si>
    <t>Извещатель ручной ИПР-513-3АМ исп.01(ЗИП)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</si>
  <si>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</si>
  <si>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</si>
  <si>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</si>
  <si>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</si>
  <si>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</si>
  <si>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</si>
  <si>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</si>
  <si>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</si>
  <si>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</si>
  <si>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</si>
  <si>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14.2.02.12-0801</t>
  </si>
  <si>
    <t>Пена противопожарная, марка "PROMAFOAM-C" (700 мл)  (Прим.Пена монтажная огнеупорная ОГНЕЗА)</t>
  </si>
  <si>
    <t>ФССЦ-2001, 14.2.02.12-0801, приказ Минстроя России № 876/пр от 26.12.2019</t>
  </si>
  <si>
    <t>287|289|305|309|313</t>
  </si>
  <si>
    <t>257|269|273</t>
  </si>
  <si>
    <t>Дополнительные работы</t>
  </si>
  <si>
    <t>84</t>
  </si>
  <si>
    <t>85</t>
  </si>
  <si>
    <t>Кнопка дистанционного пуска  УДП- 513-3АМ</t>
  </si>
  <si>
    <t>86</t>
  </si>
  <si>
    <t>87</t>
  </si>
  <si>
    <t>88</t>
  </si>
  <si>
    <t>89</t>
  </si>
  <si>
    <t>90</t>
  </si>
  <si>
    <t>91</t>
  </si>
  <si>
    <t>61.2.04.07-0008</t>
  </si>
  <si>
    <t>Оповещатель световой МОЛНИЯ-12(24)(Молния-12 "Аэрозоль не входи" прим)</t>
  </si>
  <si>
    <t>ФССЦ-2001, 61.2.04.07-0008, приказ Минстроя России № 876/пр от 26.12.2019</t>
  </si>
  <si>
    <t>92</t>
  </si>
  <si>
    <t>Оповещатель световой МОЛНИЯ-12(24)(Молния-12 "Аэрозоль уходи" прим)</t>
  </si>
  <si>
    <t>93</t>
  </si>
  <si>
    <t>Оповещатель световой МОЛНИЯ-12(24)(Молния-12 "Выход" прим)</t>
  </si>
  <si>
    <t>94</t>
  </si>
  <si>
    <t>м10-08-001-03</t>
  </si>
  <si>
    <t>Приборы ПС приемно-контрольные, пусковые, концентратор: блок линейный</t>
  </si>
  <si>
    <t>10 лучей</t>
  </si>
  <si>
    <t>ФЕРм-2001, м10-08-001-03, приказ Минстроя России № 876/пр от 26.12.2019</t>
  </si>
  <si>
    <t>95</t>
  </si>
  <si>
    <t>Блок индикации с клавиатурой С2000-БКИ</t>
  </si>
  <si>
    <t>[7 224,36 / 1,2]</t>
  </si>
  <si>
    <t>[7 224,36 / 1,2] +  3% Трансп +  1,2% Заг.скл</t>
  </si>
  <si>
    <t>96</t>
  </si>
  <si>
    <t>97</t>
  </si>
  <si>
    <t>м10-08-001-12</t>
  </si>
  <si>
    <t>Устройства промежуточные на количество лучей: 5</t>
  </si>
  <si>
    <t>ФЕРм-2001, м10-08-001-12, приказ Минстроя России № 876/пр от 26.12.2019</t>
  </si>
  <si>
    <t>98</t>
  </si>
  <si>
    <t>Устройство коммутационное УК-ВК исп.14</t>
  </si>
  <si>
    <t>[1 112,28 / 1,2]</t>
  </si>
  <si>
    <t>[1 112,28 / 1,2] +  3% Трансп +  1,2% Заг.скл</t>
  </si>
  <si>
    <t>99</t>
  </si>
  <si>
    <t>м08-03-526-01</t>
  </si>
  <si>
    <t>Автомат одно-, двух-, трехполюсный, устанавливаемый на конструкции: на стене или колонне, на ток до 25 А</t>
  </si>
  <si>
    <t>ФЕРм-2001, м08-03-526-01, приказ Минстроя России № 876/пр от 26.12.2019</t>
  </si>
  <si>
    <t>100</t>
  </si>
  <si>
    <t>Автомат 3-х фаз. 16А с расцепителем дист.</t>
  </si>
  <si>
    <t>[2 450 / 1,2]</t>
  </si>
  <si>
    <t>[2 450 / 1,2] +  3% Трансп +  1,2% Заг.скл</t>
  </si>
  <si>
    <t>101</t>
  </si>
  <si>
    <t>м08-02-390-03</t>
  </si>
  <si>
    <t>Короба пластмассовые: шириной до 120 мм</t>
  </si>
  <si>
    <t>ФЕРм-2001, м08-02-390-03, приказ Минстроя России № 876/пр от 26.12.2019</t>
  </si>
  <si>
    <t>102</t>
  </si>
  <si>
    <t>20.2.05.04-0014</t>
  </si>
  <si>
    <t>Кабель-канал (короб) "Legrand": 50х100 мм</t>
  </si>
  <si>
    <t>ФССЦ-2001, 20.2.05.04-0014, приказ Минстроя России № 876/пр от 26.12.2019</t>
  </si>
  <si>
    <t>103</t>
  </si>
  <si>
    <t>Хомут (FR ПР-25) PR08.3659</t>
  </si>
  <si>
    <t>[7,68 / 1,2]</t>
  </si>
  <si>
    <t>[7,68 / 1,2] +  3% Трансп +  2% Заг.скл</t>
  </si>
  <si>
    <t>396</t>
  </si>
  <si>
    <t>360|380|386|390</t>
  </si>
  <si>
    <t>45|47|65|97|99|101|113|115|119|123|127|129|131|287|289|305|309|313|396</t>
  </si>
  <si>
    <t>35|37|39|41|51|77|81|85|89|105|257|269|273|360|380|386|390</t>
  </si>
  <si>
    <t>НДС 20%</t>
  </si>
  <si>
    <t>Всего с НДС</t>
  </si>
  <si>
    <t>Договорной коэффициент</t>
  </si>
  <si>
    <t>ИТОГО по смете с учетом Договорного коэффициента</t>
  </si>
  <si>
    <t>НДС</t>
  </si>
  <si>
    <t>Итого с НДС</t>
  </si>
  <si>
    <t>Дог коэф</t>
  </si>
  <si>
    <t>Итого с коэф</t>
  </si>
  <si>
    <t>Автоматизированные системы управления</t>
  </si>
  <si>
    <t>Мет. 421/пр. 04.08.20. пр. 8; п.2</t>
  </si>
  <si>
    <t>СТР_РЕК</t>
  </si>
  <si>
    <t>СТРОИТЕЛЬСТВО и РЕКОНСТРУКЦИЯ  зданий и сооружений всех назначений</t>
  </si>
  <si>
    <t>Строительство и реконструкция</t>
  </si>
  <si>
    <t>РЕМ_ЖИЛ</t>
  </si>
  <si>
    <t>КАП. РЕМ. ЖИЛЫХ И ОБЩЕСТВЕННЫХ ЗДАНИЙ</t>
  </si>
  <si>
    <t>Капитальный ремонт жилых и общественных зданий</t>
  </si>
  <si>
    <t>РЕМ_ПР</t>
  </si>
  <si>
    <t>КАП. РЕМ. ПРОИЗВОДСТВЕННЫХ ЗД. и СООРУЖЕНИЙ,  НАРУЖНЫХ ИНЖЕНЕРНЫХ СЕТЕЙ, УЛИЦ И ДОРОГ МЕСТНОГО ЗНАЧЕНИЯ, ИНЖ,СООРУЖЕНИЙ ( ГИДРОТЕХ,СООРУЖ, МОСТОВ И ПУТЕПРОВОДОВ И Т.П.)</t>
  </si>
  <si>
    <t>Капитальный ремонт прозводственных зданий</t>
  </si>
  <si>
    <t>Территория</t>
  </si>
  <si>
    <t>для территории Российской Федерации, не относящейся к районам Крайнего Севера и приравненным к ним местностям</t>
  </si>
  <si>
    <t>МПРКС</t>
  </si>
  <si>
    <t>для территории Российской Федерации, относящейся к местностям, приравненным к районам Крайнего Севера</t>
  </si>
  <si>
    <t>РКС</t>
  </si>
  <si>
    <t>для территории Российской Федерации, относящейся к районам Крайнего Севера</t>
  </si>
  <si>
    <t>СЛЖ</t>
  </si>
  <si>
    <t>При определении сметной стоимости строительства объектов капитального строительства, относящихся к особо опасным и технически сложным. За исключением АЭС.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</si>
  <si>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</si>
  <si>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Сложные объекты</t>
  </si>
  <si>
    <t>АЭС</t>
  </si>
  <si>
    <t>При определении сметной стоимости строительства объектов капитального строительства АЭС.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</si>
  <si>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</si>
  <si>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ОПТ/В</t>
  </si>
  <si>
    <t>{вкл}    - Прокладка  МЕЖДУГОРОДНЫХ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</si>
  <si>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</si>
  <si>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Прокладка междугородных в/опт. кабелей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</si>
  <si>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</si>
  <si>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</si>
  <si>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</si>
  <si>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Диспетчеризация авитранспорта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</si>
  <si>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</si>
  <si>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</si>
  <si>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</si>
  <si>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Производство работ закрытым способом (обслуживающие процессы)</t>
  </si>
  <si>
    <t>ГОР</t>
  </si>
  <si>
    <t>(вкл) - ФЕРм-08, выполнение работ на горнорудных объектах  (выкл) - ФЕРм-08, выполнение работ на других объектах</t>
  </si>
  <si>
    <t>Выполнение работ на горнорудных объектах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</si>
  <si>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</si>
  <si>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</si>
  <si>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</si>
  <si>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п.25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</si>
  <si>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</si>
  <si>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</si>
  <si>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</si>
  <si>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п.16</t>
  </si>
  <si>
    <t>К_НР_СЛЖ</t>
  </si>
  <si>
    <t>При определении сметной стоимости строительства объектов капитального строительства, относящихся к особо опасным и технически сложным. За исключением объектов атомных электрических станций.  ( если {СЛЖ} = [вкл] )</t>
  </si>
  <si>
    <t>п.27 СЛОЖН</t>
  </si>
  <si>
    <t>К_НР_АЭС</t>
  </si>
  <si>
    <t>При определении сметной стоимости строительства объектов капитального строительства, относящихся к особо опасным и технически сложным. Для объектов атомных электрических станций.  ( если {АЭС} = [вкл] )</t>
  </si>
  <si>
    <t>п.27 АЭС</t>
  </si>
  <si>
    <t>Р_ОКР</t>
  </si>
  <si>
    <t>Разрядность округления результата расчета НР и СП  (с 05.04.2020 - до семи знаков после запятой)</t>
  </si>
  <si>
    <t>Лист_НРиСП</t>
  </si>
  <si>
    <t>Уровень цен</t>
  </si>
  <si>
    <t>Индексы за итогом</t>
  </si>
  <si>
    <t>4 квартал 2021г</t>
  </si>
  <si>
    <t>Новый уровень цен</t>
  </si>
  <si>
    <t>_OBSM_</t>
  </si>
  <si>
    <t>1-100-30</t>
  </si>
  <si>
    <t>Затраты труда рабочих (Средний разряд - 3)</t>
  </si>
  <si>
    <t>чел.-ч.</t>
  </si>
  <si>
    <t>4-100-00</t>
  </si>
  <si>
    <t>Затраты труда машинистов</t>
  </si>
  <si>
    <t>91.06.09-001</t>
  </si>
  <si>
    <t>ФСЭМ-2001, 91.06.09-001 , приказ Минстроя России № 876/пр от 26.12.2019</t>
  </si>
  <si>
    <t>Вышки телескопические 25 м</t>
  </si>
  <si>
    <t>маш.-ч.</t>
  </si>
  <si>
    <t>91.14.02-001</t>
  </si>
  <si>
    <t>ФСЭМ-2001, 91.14.02-001 , приказ Минстроя России № 876/пр от 26.12.2019</t>
  </si>
  <si>
    <t>Автомобили бортовые, грузоподъемность до 5 т</t>
  </si>
  <si>
    <t>01.7.15.03-0034</t>
  </si>
  <si>
    <t>ФССЦ-2001, 01.7.15.03-0034, приказ Минстроя России № 876/пр от 26.12.2019</t>
  </si>
  <si>
    <t>Болты с гайками и шайбами оцинкованные, диаметр 12 мм</t>
  </si>
  <si>
    <t>кг</t>
  </si>
  <si>
    <t>999-9950</t>
  </si>
  <si>
    <t>Вспомогательные ненормируемые материалы (2% от ОЗП)</t>
  </si>
  <si>
    <t>РУБ</t>
  </si>
  <si>
    <t>1-100-42</t>
  </si>
  <si>
    <t>Затраты труда рабочих (Средний разряд - 4,2)</t>
  </si>
  <si>
    <t>91.04.01-041</t>
  </si>
  <si>
    <t>ФСЭМ-2001, 91.04.01-041 , приказ Минстроя России № 876/пр от 26.12.2019</t>
  </si>
  <si>
    <t>Молотки бурильные легкие при работе от передвижных компрессорных станций</t>
  </si>
  <si>
    <t>91.05.05-015</t>
  </si>
  <si>
    <t>ФСЭМ-2001, 91.05.05-015 , приказ Минстроя России № 876/пр от 26.12.2019</t>
  </si>
  <si>
    <t>Краны на автомобильном ходу, грузоподъемность 16 т</t>
  </si>
  <si>
    <t>91.17.04-233</t>
  </si>
  <si>
    <t>ФСЭМ-2001, 91.17.04-233 , приказ Минстроя России № 876/пр от 26.12.2019</t>
  </si>
  <si>
    <t>Установки для сварки ручной дуговой (постоянного тока)</t>
  </si>
  <si>
    <t>91.18.01-007</t>
  </si>
  <si>
    <t>ФСЭМ-2001, 91.18.01-007 , приказ Минстроя России № 876/пр от 26.12.2019</t>
  </si>
  <si>
    <t>Компрессоры передвижные с двигателем внутреннего сгорания, давление до 686 кПа (7 ат), производительность до 5 м3/мин</t>
  </si>
  <si>
    <t>01.7.11.07-0034</t>
  </si>
  <si>
    <t>ФССЦ-2001, 01.7.11.07-0034, приказ Минстроя России № 876/пр от 26.12.2019</t>
  </si>
  <si>
    <t>Электроды сварочные Э42А, диаметр 4 мм</t>
  </si>
  <si>
    <t>01.7.15.03-0042</t>
  </si>
  <si>
    <t>ФССЦ-2001, 01.7.15.03-0042, приказ Минстроя России № 876/пр от 26.12.2019</t>
  </si>
  <si>
    <t>Болты с гайками и шайбами строительные</t>
  </si>
  <si>
    <t>14.4.02.09-0001</t>
  </si>
  <si>
    <t>ФССЦ-2001, 14.4.02.09-0001, приказ Минстроя России № 876/пр от 26.12.2019</t>
  </si>
  <si>
    <t>Краска</t>
  </si>
  <si>
    <t>01.7.15.03-0031</t>
  </si>
  <si>
    <t>ФССЦ-2001, 01.7.15.03-0031, приказ Минстроя России № 876/пр от 26.12.2019</t>
  </si>
  <si>
    <t>Болты с гайками и шайбами оцинкованные, диаметр 6 мм</t>
  </si>
  <si>
    <t>1-100-40</t>
  </si>
  <si>
    <t>Затраты труда рабочих (Средний разряд - 4)</t>
  </si>
  <si>
    <t>01.3.03.05-0002</t>
  </si>
  <si>
    <t>ФССЦ-2001, 01.3.03.05-0002, приказ Минстроя России № 876/пр от 26.12.2019</t>
  </si>
  <si>
    <t>Кислота серная аккумуляторная, сорт высший</t>
  </si>
  <si>
    <t>01.3.05.23-0061</t>
  </si>
  <si>
    <t>ФССЦ-2001, 01.3.05.23-0061, приказ Минстроя России № 876/пр от 26.12.2019</t>
  </si>
  <si>
    <t>Натрий едкий марка ТД, технический</t>
  </si>
  <si>
    <t>01.7.03.01-0005</t>
  </si>
  <si>
    <t>ФССЦ-2001, 01.7.03.01-0005, приказ Минстроя России № 876/пр от 26.12.2019</t>
  </si>
  <si>
    <t>Вода дистиллированная</t>
  </si>
  <si>
    <t>10.1.01.02-0011</t>
  </si>
  <si>
    <t>ФССЦ-2001, 10.1.01.02-0011, приказ Минстроя России № 876/пр от 26.12.2019</t>
  </si>
  <si>
    <t>Сплавы алюминиевые литейные АК5М2</t>
  </si>
  <si>
    <t>1-100-44</t>
  </si>
  <si>
    <t>Затраты труда рабочих (Средний разряд - 4,4)</t>
  </si>
  <si>
    <t>01.3.05.17-0002</t>
  </si>
  <si>
    <t>ФССЦ-2001, 01.3.05.17-0002, приказ Минстроя России № 876/пр от 26.12.2019</t>
  </si>
  <si>
    <t>Канифоль сосновая</t>
  </si>
  <si>
    <t>01.7.15.07-0012</t>
  </si>
  <si>
    <t>ФССЦ-2001, 01.7.15.07-0012, приказ Минстроя России № 876/пр от 26.12.2019</t>
  </si>
  <si>
    <t>Дюбели пластмассовые с шурупами, размер 12x70 мм</t>
  </si>
  <si>
    <t>03.1.01.01-0002</t>
  </si>
  <si>
    <t>ФССЦ-2001, 03.1.01.01-0002, приказ Минстроя России № 876/пр от 26.12.2019</t>
  </si>
  <si>
    <t>Гипс строительный Г-3</t>
  </si>
  <si>
    <t>10.3.02.03-0012</t>
  </si>
  <si>
    <t>ФССЦ-2001, 10.3.02.03-0012, приказ Минстроя России № 876/пр от 26.12.2019</t>
  </si>
  <si>
    <t>Припои оловянно-свинцовые бессурьмянистые, марка ПОС40</t>
  </si>
  <si>
    <t>01.7.06.05-0042</t>
  </si>
  <si>
    <t>ФССЦ-2001, 01.7.06.05-0042, приказ Минстроя России № 876/пр от 26.12.2019</t>
  </si>
  <si>
    <t>Лента липкая изоляционная на поликасиновом компаунде, ширина 20-30 мм, толщина от 0,14 до 0,19 мм</t>
  </si>
  <si>
    <t>01.7.20.04-0003</t>
  </si>
  <si>
    <t>ФССЦ-2001, 01.7.20.04-0003, приказ Минстроя России № 876/пр от 26.12.2019</t>
  </si>
  <si>
    <t>Нитки суровые</t>
  </si>
  <si>
    <t>14.4.03.08-0001</t>
  </si>
  <si>
    <t>ФССЦ-2001, 14.4.03.08-0001, приказ Минстроя России № 876/пр от 26.12.2019</t>
  </si>
  <si>
    <t>Лак пропиточный без растворителей АС-9115</t>
  </si>
  <si>
    <t>24.3.01.01-0004</t>
  </si>
  <si>
    <t>ФССЦ-2001, 24.3.01.01-0004, приказ Минстроя России № 876/пр от 26.12.2019</t>
  </si>
  <si>
    <t>Трубка электроизоляционная ПВХ-305, диаметр 6-10 мм</t>
  </si>
  <si>
    <t>25.2.01.01-0017</t>
  </si>
  <si>
    <t>ФССЦ-2001, 25.2.01.01-0017, приказ Минстроя России № 876/пр от 26.12.2019</t>
  </si>
  <si>
    <t>Бирки маркировочные пластмассовые</t>
  </si>
  <si>
    <t>1-100-43</t>
  </si>
  <si>
    <t>Затраты труда рабочих (Средний разряд - 4,3)</t>
  </si>
  <si>
    <t>01.3.01.02-0002</t>
  </si>
  <si>
    <t>ФССЦ-2001, 01.3.01.02-0002, приказ Минстроя России № 876/пр от 26.12.2019</t>
  </si>
  <si>
    <t>Вазелин технический</t>
  </si>
  <si>
    <t>01.7.02.09-0002</t>
  </si>
  <si>
    <t>ФССЦ-2001, 01.7.02.09-0002, приказ Минстроя России № 876/пр от 26.12.2019</t>
  </si>
  <si>
    <t>Шпагат бумажный</t>
  </si>
  <si>
    <t>01.7.06.05-0041</t>
  </si>
  <si>
    <t>ФССЦ-2001, 01.7.06.05-0041, приказ Минстроя России № 876/пр от 26.12.2019</t>
  </si>
  <si>
    <t>Лента изоляционная прорезиненная односторонняя, ширина 20 мм, толщина 0,25-0,35 мм</t>
  </si>
  <si>
    <t>01.7.15.07-0014</t>
  </si>
  <si>
    <t>ФССЦ-2001, 01.7.15.07-0014, приказ Минстроя России № 876/пр от 26.12.2019</t>
  </si>
  <si>
    <t>Дюбели распорные полипропиленовые</t>
  </si>
  <si>
    <t>01.7.20.04-0005</t>
  </si>
  <si>
    <t>ФССЦ-2001, 01.7.20.04-0005, приказ Минстроя России № 876/пр от 26.12.2019</t>
  </si>
  <si>
    <t>Нитки швейные</t>
  </si>
  <si>
    <t>07.2.07.04-0007</t>
  </si>
  <si>
    <t>ФССЦ-2001, 07.2.07.04-0007, приказ Минстроя России № 876/пр от 26.12.2019</t>
  </si>
  <si>
    <t>Конструкции стальные индивидуальные решетчатые сварные, масса до 0,1 т</t>
  </si>
  <si>
    <t>14.4.03.17-0011</t>
  </si>
  <si>
    <t>ФССЦ-2001, 14.4.03.17-0011, приказ Минстроя России № 876/пр от 26.12.2019</t>
  </si>
  <si>
    <t>Лак электроизоляционный 318</t>
  </si>
  <si>
    <t>20.1.02.23-0082</t>
  </si>
  <si>
    <t>ФССЦ-2001, 20.1.02.23-0082, приказ Минстроя России № 876/пр от 26.12.2019</t>
  </si>
  <si>
    <t>Перемычки гибкие, тип ПГС-50</t>
  </si>
  <si>
    <t>01.7.15.10-0056</t>
  </si>
  <si>
    <t>ФССЦ-2001, 01.7.15.10-0056, приказ Минстроя России № 876/пр от 26.12.2019</t>
  </si>
  <si>
    <t>Скобы металлические, монтажные, однолапковые СО для крепления труб и кабелей, диаметр закрепляемого кабеля 6 мм, вид климатического исполнения У3, размер 4,2x5,0x19,0 мм</t>
  </si>
  <si>
    <t>14.1.04.02-0002</t>
  </si>
  <si>
    <t>ФССЦ-2001, 14.1.04.02-0002, приказ Минстроя России № 876/пр от 26.12.2019</t>
  </si>
  <si>
    <t>Клей 88-СА</t>
  </si>
  <si>
    <t>1-100-45</t>
  </si>
  <si>
    <t>Затраты труда рабочих (Средний разряд - 4,5)</t>
  </si>
  <si>
    <t>01.7.15.14-0168</t>
  </si>
  <si>
    <t>ФССЦ-2001, 01.7.15.14-0168, приказ Минстроя России № 876/пр от 26.12.2019</t>
  </si>
  <si>
    <t>Шурупы с полукруглой головкой 5x70 мм</t>
  </si>
  <si>
    <t>21.2.01.02-0141</t>
  </si>
  <si>
    <t>ФССЦ-2001, 21.2.01.02-0141, приказ Минстроя России № 876/пр от 26.12.2019</t>
  </si>
  <si>
    <t>Провод неизолированный для воздушных линий электропередачи медные, марка М, сечение 4 мм2</t>
  </si>
  <si>
    <t>1-100-35</t>
  </si>
  <si>
    <t>Затраты труда рабочих (Средний разряд - 3,5)</t>
  </si>
  <si>
    <t>21.2.03.09-0105</t>
  </si>
  <si>
    <t>ФССЦ-2001, 21.2.03.09-0105, приказ Минстроя России № 876/пр от 26.12.2019</t>
  </si>
  <si>
    <t>Провод силовой ПРТО 1x1,5-660</t>
  </si>
  <si>
    <t>1000 м</t>
  </si>
  <si>
    <t>1000 М</t>
  </si>
  <si>
    <t>22.2.02.23-0011</t>
  </si>
  <si>
    <t>ФССЦ-2001, 22.2.02.23-0011, приказ Минстроя России № 876/пр от 26.12.2019</t>
  </si>
  <si>
    <t>Глухари</t>
  </si>
  <si>
    <t>1-100-38</t>
  </si>
  <si>
    <t>Затраты труда рабочих (Средний разряд - 3,8)</t>
  </si>
  <si>
    <t>01.7.15.04-0011</t>
  </si>
  <si>
    <t>ФССЦ-2001, 01.7.15.04-0011, приказ Минстроя России № 876/пр от 26.12.2019</t>
  </si>
  <si>
    <t>Винты с полукруглой головкой, длина 50 мм</t>
  </si>
  <si>
    <t>08.3.07.01-0076</t>
  </si>
  <si>
    <t>ФССЦ-2001, 08.3.07.01-0076, приказ Минстроя России № 876/пр от 26.12.2019</t>
  </si>
  <si>
    <t>Прокат полосовой, горячекатаный, марка стали Ст3сп, ширина 50-200 мм, толщина 4-5 мм</t>
  </si>
  <si>
    <t>18.5.08.09-0001</t>
  </si>
  <si>
    <t>ФССЦ-2001, 18.5.08.09-0001, приказ Минстроя России № 876/пр от 26.12.2019</t>
  </si>
  <si>
    <t>Патрубки</t>
  </si>
  <si>
    <t>20.2.02.01-0019</t>
  </si>
  <si>
    <t>ФССЦ-2001, 20.2.02.01-0019, приказ Минстроя России № 876/пр от 26.12.2019</t>
  </si>
  <si>
    <t>Втулки изолирующие</t>
  </si>
  <si>
    <t>1000 ШТ</t>
  </si>
  <si>
    <t>1-100-41</t>
  </si>
  <si>
    <t>Затраты труда рабочих (Средний разряд - 4,1)</t>
  </si>
  <si>
    <t>01.7.15.14-0165</t>
  </si>
  <si>
    <t>ФССЦ-2001, 01.7.15.14-0165, приказ Минстроя России № 876/пр от 26.12.2019</t>
  </si>
  <si>
    <t>Шурупы с полукруглой головкой 4x40 мм</t>
  </si>
  <si>
    <t>08.3.03.05-0013</t>
  </si>
  <si>
    <t>ФССЦ-2001, 08.3.03.05-0013, приказ Минстроя России № 876/пр от 26.12.2019</t>
  </si>
  <si>
    <t>Проволока стальная низкоуглеродистая разного назначения оцинкованная, диаметр 1,6 мм</t>
  </si>
  <si>
    <t>01.7.07.20-0002</t>
  </si>
  <si>
    <t>ФССЦ-2001, 01.7.07.20-0002, приказ Минстроя России № 876/пр от 26.12.2019</t>
  </si>
  <si>
    <t>Тальк молотый, сорт I</t>
  </si>
  <si>
    <t>20.2.01.05-0001</t>
  </si>
  <si>
    <t>ФССЦ-2001, 20.2.01.05-0001, приказ Минстроя России № 876/пр от 26.12.2019</t>
  </si>
  <si>
    <t>Гильзы кабельные медные ГМ 2,5</t>
  </si>
  <si>
    <t>20.2.02.01-0011</t>
  </si>
  <si>
    <t>ФССЦ-2001, 20.2.02.01-0011, приказ Минстроя России № 876/пр от 26.12.2019</t>
  </si>
  <si>
    <t>Втулки, диаметр 17 мм</t>
  </si>
  <si>
    <t>20.2.01.05-0003</t>
  </si>
  <si>
    <t>ФССЦ-2001, 20.2.01.05-0003, приказ Минстроя России № 876/пр от 26.12.2019</t>
  </si>
  <si>
    <t>Гильзы кабельные медные ГМ 6</t>
  </si>
  <si>
    <t>20.2.02.01-0012</t>
  </si>
  <si>
    <t>ФССЦ-2001, 20.2.02.01-0012, приказ Минстроя России № 876/пр от 26.12.2019</t>
  </si>
  <si>
    <t>Втулки, диаметр 22 мм</t>
  </si>
  <si>
    <t>01.7.15.14-0043</t>
  </si>
  <si>
    <t>ФССЦ-2001, 01.7.15.14-0043, приказ Минстроя России № 876/пр от 26.12.2019</t>
  </si>
  <si>
    <t>Шурупы самонарезающий прокалывающий, для крепления металлических профилей или листовых деталей 3,5/11 мм</t>
  </si>
  <si>
    <t>3-100-01</t>
  </si>
  <si>
    <t>Техник I категории</t>
  </si>
  <si>
    <t>чел.-ч</t>
  </si>
  <si>
    <t>3-200-01</t>
  </si>
  <si>
    <t>Инженер I категории</t>
  </si>
  <si>
    <t>3-200-02</t>
  </si>
  <si>
    <t>Инженер II категории</t>
  </si>
  <si>
    <t>3-200-03</t>
  </si>
  <si>
    <t>Инженер III категории</t>
  </si>
  <si>
    <t>3-300-01</t>
  </si>
  <si>
    <t>Ведущий инженер</t>
  </si>
  <si>
    <t>1-100-32</t>
  </si>
  <si>
    <t>Затраты труда рабочих (Средний разряд - 3,2)</t>
  </si>
  <si>
    <t>91.06.03-047</t>
  </si>
  <si>
    <t>ФСЭМ-2001, 91.06.03-047 , приказ Минстроя России № 876/пр от 26.12.2019</t>
  </si>
  <si>
    <t>Лебедки ручные и рычажные тяговым усилием 31,39 кН (3,2 т)</t>
  </si>
  <si>
    <t>01.1.01.09-0026</t>
  </si>
  <si>
    <t>ФССЦ-2001, 01.1.01.09-0026, приказ Минстроя России № 876/пр от 26.12.2019</t>
  </si>
  <si>
    <t>Шнур асбестовый общего назначения ШАОН, диаметр 8-10 мм</t>
  </si>
  <si>
    <t>01.7.19.04-0031</t>
  </si>
  <si>
    <t>ФССЦ-2001, 01.7.19.04-0031, приказ Минстроя России № 876/пр от 26.12.2019</t>
  </si>
  <si>
    <t>Прокладки резиновые (пластина техническая прессованная)</t>
  </si>
  <si>
    <t>08.1.03.04-0001</t>
  </si>
  <si>
    <t>ФССЦ-2001, 08.1.03.04-0001, приказ Минстроя России № 876/пр от 26.12.2019</t>
  </si>
  <si>
    <t>Блочки</t>
  </si>
  <si>
    <t>20.1.02.19-0015</t>
  </si>
  <si>
    <t>ФССЦ-2001, 20.1.02.19-0015, приказ Минстроя России № 876/пр от 26.12.2019</t>
  </si>
  <si>
    <t>Канат стальной арматурный 1x7, диаметр каната 4,5 мм, диаметр проволоки 1,5 мм</t>
  </si>
  <si>
    <t>23.3.06.04-0008</t>
  </si>
  <si>
    <t>ФССЦ-2001, 23.3.06.04-0008, приказ Минстроя России № 876/пр от 26.12.2019</t>
  </si>
  <si>
    <t>Трубы стальные сварные неоцинкованные водогазопроводные с резьбой, легкие, номинальный диаметр 25 мм, толщина стенки 2,8 мм</t>
  </si>
  <si>
    <t>01.7.15.13-0002</t>
  </si>
  <si>
    <t>ФССЦ-2001, 01.7.15.13-0002, приказ Минстроя России № 876/пр от 26.12.2019</t>
  </si>
  <si>
    <t>Шплинты проволочные</t>
  </si>
  <si>
    <t>08.4.03.02-0001</t>
  </si>
  <si>
    <t>ФССЦ-2001, 08.4.03.02-0001, приказ Минстроя России № 876/пр от 26.12.2019</t>
  </si>
  <si>
    <t>Сталь арматурная, горячекатаная, гладкая, класс А-I, диаметр 6 мм</t>
  </si>
  <si>
    <t>1-100-39</t>
  </si>
  <si>
    <t>Затраты труда рабочих (Средний разряд - 3,9)</t>
  </si>
  <si>
    <t>91.06.06-048</t>
  </si>
  <si>
    <t>ФСЭМ-2001, 91.06.06-048 , приказ Минстроя России № 876/пр от 26.12.2019</t>
  </si>
  <si>
    <t>Подъемники одномачтовые, грузоподъемность до 500 кг, высота подъема 45 м</t>
  </si>
  <si>
    <t>01.7.15.07-0022</t>
  </si>
  <si>
    <t>ФССЦ-2001, 01.7.15.07-0022, приказ Минстроя России № 876/пр от 26.12.2019</t>
  </si>
  <si>
    <t>Дюбели распорные полиэтиленовые, размер 6x40 мм</t>
  </si>
  <si>
    <t>ГОСУДАРСТВЕННЫЕ СМЕТНЫЕ НОРМАТИВЫ (ФЕР-2020), утвержденные приказами Минстроя России от 26 декабря 2019 г.   № 876/пр (в редакции приказов Минстроя РФ от 30 марта 2020 г. № 172/пр, от 1 июня 2020 г. № 294/пр, от 30 июня 2020 г. № 352/пр,   от 20 октября 2020 г. № 636/пр, от 9 февраля 2021 г. № 51/пр, от 24 мая 2021 г. № 321/пр, от 24 июня 2021 г. № 408/пр,  от 14 октября 2021 № 746/пр, от 20 декабря 2021 № 962/пр)</t>
  </si>
  <si>
    <t>Поправка: Мет.421/пр 04.08.20 Пр.10 Т.3 п. 1.2  Наименование: Производство ремонтно-строительных работ осуществляется в помещениях эксплуатируемого объекта капитального строительства без остановки рабочего процесса, при этом: в зоне производства ремонтно-строительных работ имеются действующее технологическое или лабораторное оборудование, мебель и иные загромождающие помещения предметы</t>
  </si>
  <si>
    <t>"СОГЛАСОВАНО"</t>
  </si>
  <si>
    <t>"УТВЕРЖДАЮ"</t>
  </si>
  <si>
    <t>"_____"________________ 2023 г.</t>
  </si>
  <si>
    <t>(наименование стройки)</t>
  </si>
  <si>
    <t>(наименование объекта капитального строительства)</t>
  </si>
  <si>
    <t>(наименование конструктивного решения)</t>
  </si>
  <si>
    <t>Составлен</t>
  </si>
  <si>
    <t>методом</t>
  </si>
  <si>
    <t>Основание</t>
  </si>
  <si>
    <t>(проектная и (или) иная техническая документация)</t>
  </si>
  <si>
    <t>Сметная стоимость</t>
  </si>
  <si>
    <t>тыс. руб.</t>
  </si>
  <si>
    <t>Средства на оплату труда</t>
  </si>
  <si>
    <t>в том числе:</t>
  </si>
  <si>
    <t>рабочих</t>
  </si>
  <si>
    <t xml:space="preserve"> </t>
  </si>
  <si>
    <t>строительных работ</t>
  </si>
  <si>
    <t xml:space="preserve">Нормативные затраты труда рабочих </t>
  </si>
  <si>
    <t xml:space="preserve">монтажных работ    </t>
  </si>
  <si>
    <t xml:space="preserve">Нормативные затраты труда машинистов </t>
  </si>
  <si>
    <t xml:space="preserve">оборудования         </t>
  </si>
  <si>
    <t>Расчетный измеритель</t>
  </si>
  <si>
    <t xml:space="preserve">прочих затрат       </t>
  </si>
  <si>
    <t>конструктивного решения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</si>
  <si>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</si>
  <si>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</si>
  <si>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</si>
  <si>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</si>
  <si>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</si>
  <si>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 в базисном уровне цен (в текущем уровне цен (гр.8) для ресурсов, отсутствующих в СНБ), руб.</t>
  </si>
  <si>
    <t>Индексы</t>
  </si>
  <si>
    <t>Сметная стоимость в текущем уровне цен, руб.</t>
  </si>
  <si>
    <t>на единицу</t>
  </si>
  <si>
    <t>коэффициенты</t>
  </si>
  <si>
    <r>
      <t>всего с учетом коэффицие</t>
    </r>
    <r>
      <rPr>
        <sz val="10"/>
        <color indexed="8"/>
        <rFont val="Arial"/>
        <family val="2"/>
        <charset val="204"/>
      </rPr>
      <t>нтов</t>
    </r>
  </si>
  <si>
    <t>всего</t>
  </si>
  <si>
    <t>Наименование программного продукта: Программа для ЭВМ «Программа: «АтомСмета» версия 11»</t>
  </si>
  <si>
    <t>Базисно-индексным</t>
  </si>
  <si>
    <t>Составлена в ценах IV квартал 2021 года (1.01.2000)</t>
  </si>
  <si>
    <t>Раздел: Автоматическая установка аэрозольного пожаротушения</t>
  </si>
  <si>
    <t>Подраздел: Монтажные работы</t>
  </si>
  <si>
    <r>
      <t>Механизм исполнительный, масса: до 20 кг</t>
    </r>
    <r>
      <rPr>
        <i/>
        <sz val="10"/>
        <rFont val="Arial"/>
        <family val="2"/>
        <charset val="204"/>
      </rPr>
      <t xml:space="preserve">
Поправки к: 
ЭМ )*1,35;   
ОТм )*1,35;   
ОТ )*1,35;   
ЗТ )*1,35;   
ЗТм )*1,35</t>
    </r>
  </si>
  <si>
    <t>ОТ</t>
  </si>
  <si>
    <t>ЭМ</t>
  </si>
  <si>
    <t>в т.ч. ОТм</t>
  </si>
  <si>
    <t>М</t>
  </si>
  <si>
    <t>ЗТ</t>
  </si>
  <si>
    <t>чел-ч</t>
  </si>
  <si>
    <t>ЗТм</t>
  </si>
  <si>
    <t>Итого по расценке</t>
  </si>
  <si>
    <t>ФОТ</t>
  </si>
  <si>
    <t>НР Приборы, средства автоматизации и вычислительной техники</t>
  </si>
  <si>
    <t>%</t>
  </si>
  <si>
    <t>СП Приборы, средства автоматизации и вычислительной техники</t>
  </si>
  <si>
    <t>Всего по позиции</t>
  </si>
  <si>
    <r>
      <t>ОБОРУДОВАНИЕ:_x000D_
Генератор огнетушащего аэрозоля FR 750E</t>
    </r>
    <r>
      <rPr>
        <i/>
        <sz val="11"/>
        <color rgb="FF821E82"/>
        <rFont val="Arial"/>
        <family val="2"/>
        <charset val="204"/>
      </rPr>
      <t xml:space="preserve">
42 813,20 = [49 288 / 1,2] +  3% Трансп +  1,2% Заг.скл</t>
    </r>
  </si>
  <si>
    <r>
      <t>ОБОРУДОВАНИЕ:_x000D_
Генератор огнетушащего аэрозоля FR 750E(ЗИП)</t>
    </r>
    <r>
      <rPr>
        <i/>
        <sz val="11"/>
        <color rgb="FF821E82"/>
        <rFont val="Arial"/>
        <family val="2"/>
        <charset val="204"/>
      </rPr>
      <t xml:space="preserve">
42 813,20 = [49 288 / 1,2] +  3% Трансп +  1,2% Заг.скл</t>
    </r>
  </si>
  <si>
    <r>
      <t>ОБОРУДОВАНИЕ:_x000D_
Генератор огнетушащего аэрозоля FR-3500E</t>
    </r>
    <r>
      <rPr>
        <i/>
        <sz val="11"/>
        <color rgb="FF821E82"/>
        <rFont val="Arial"/>
        <family val="2"/>
        <charset val="204"/>
      </rPr>
      <t xml:space="preserve">
49 656,29 = [57 166 / 1,2] +  3% Трансп +  1,2% Заг.скл</t>
    </r>
  </si>
  <si>
    <r>
      <t>ОБОРУДОВАНИЕ:_x000D_
Генератор огнетушащего аэрозоля FR-3500E(ЗИП)</t>
    </r>
    <r>
      <rPr>
        <i/>
        <sz val="11"/>
        <color rgb="FF821E82"/>
        <rFont val="Arial"/>
        <family val="2"/>
        <charset val="204"/>
      </rPr>
      <t xml:space="preserve">
49 656,29 = [57 166 / 1,2] +  3% Трансп +  1,2% Заг.скл</t>
    </r>
  </si>
  <si>
    <r>
      <t>Шкаф (пульт) управления навесной, высота, ширина и глубина: до 600х600х350 мм</t>
    </r>
    <r>
      <rPr>
        <i/>
        <sz val="10"/>
        <rFont val="Arial"/>
        <family val="2"/>
        <charset val="204"/>
      </rPr>
      <t xml:space="preserve">
Поправки к: 
ЭМ )*1,35;   
ОТм )*1,35;   
ОТ )*1,35;   
ЗТ )*1,35;   
ЗТм )*1,35</t>
    </r>
  </si>
  <si>
    <t>НР Электротехнические установки: на других объектах</t>
  </si>
  <si>
    <t>СП Электротехнические установки: на других объектах</t>
  </si>
  <si>
    <r>
      <t>Контейнер для самоспасателя ШК-2</t>
    </r>
    <r>
      <rPr>
        <i/>
        <sz val="11"/>
        <rFont val="Arial"/>
        <family val="2"/>
        <charset val="204"/>
      </rPr>
      <t xml:space="preserve">
1 175,81 = [1 343 / 1,2] +  3% Трансп +  2% Заг.скл</t>
    </r>
  </si>
  <si>
    <r>
      <t>Самоспасатель СПИ-20</t>
    </r>
    <r>
      <rPr>
        <i/>
        <sz val="11"/>
        <rFont val="Arial"/>
        <family val="2"/>
        <charset val="204"/>
      </rPr>
      <t xml:space="preserve">
3 283,13 = [3 750 / 1,2] +  3% Трансп +  2% Заг.скл</t>
    </r>
  </si>
  <si>
    <r>
      <t>Приборы, устанавливаемые на металлоконструкциях, щитах и пультах, масса: до 10 кг</t>
    </r>
    <r>
      <rPr>
        <i/>
        <sz val="10"/>
        <rFont val="Arial"/>
        <family val="2"/>
        <charset val="204"/>
      </rPr>
      <t xml:space="preserve">
Поправки к: 
ЭМ )*1,35;   
ОТм )*1,35;   
ОТ )*1,35;   
ЗТ )*1,35;   
ЗТм )*1,35</t>
    </r>
  </si>
  <si>
    <r>
      <t>ОБОРУДОВАНИЕ:_x000D_
Прибор приемно-контрольный и управления пожарный Сириус</t>
    </r>
    <r>
      <rPr>
        <i/>
        <sz val="11"/>
        <color rgb="FF821E82"/>
        <rFont val="Arial"/>
        <family val="2"/>
        <charset val="204"/>
      </rPr>
      <t xml:space="preserve">
20 061,79 = [23 095,8 / 1,2] +  3% Трансп +  1,2% Заг.скл</t>
    </r>
  </si>
  <si>
    <r>
      <t>Аккумулятор кислотный стационарный, тип: С-1, СК-1</t>
    </r>
    <r>
      <rPr>
        <i/>
        <sz val="10"/>
        <rFont val="Arial"/>
        <family val="2"/>
        <charset val="204"/>
      </rPr>
      <t xml:space="preserve">
Поправки к: 
ЭМ )*1,35;   
ОТм )*1,35;   
ОТ )*1,35;   
ЗТ )*1,35;   
ЗТм )*1,35</t>
    </r>
  </si>
  <si>
    <t>ОБОРУДОВАНИЕ:_x000D_
Батарея аккумуляторная, тип АКБ-17, 12В/ емкость 17 А/ч</t>
  </si>
  <si>
    <r>
      <t>Устройства промежуточные на количество лучей: 1</t>
    </r>
    <r>
      <rPr>
        <i/>
        <sz val="10"/>
        <rFont val="Arial"/>
        <family val="2"/>
        <charset val="204"/>
      </rPr>
      <t xml:space="preserve">
Поправки к: 
ЭМ )*1,35;   
ОТм )*1,35;   
ОТ )*1,35;   
ЗТ )*1,35;   
ЗТм )*1,35</t>
    </r>
  </si>
  <si>
    <t>НР Оборудование связи: прокладка и монтаж сетей связи</t>
  </si>
  <si>
    <t>СП Оборудование связи: прокладка и монтаж сетей связи</t>
  </si>
  <si>
    <t>ОБОРУДОВАНИЕ:_x000D_
Блок индикации и управления пожаротушением, марка "С2000- ПТ"</t>
  </si>
  <si>
    <r>
      <t>Шкаф или панель коммутации связи и сигнализации на стене или в нише, количество пар: 100</t>
    </r>
    <r>
      <rPr>
        <i/>
        <sz val="10"/>
        <rFont val="Arial"/>
        <family val="2"/>
        <charset val="204"/>
      </rPr>
      <t xml:space="preserve">
Поправки к: 
ЭМ )*1,35;   
ОТм )*1,35;   
ОТ )*1,35;   
ЗТ )*1,35;   
ЗТм )*1,35</t>
    </r>
  </si>
  <si>
    <t>НР Оборудование связи: монтаж радиотелевизионного и электронного оборудования</t>
  </si>
  <si>
    <t>СП Оборудование связи: монтаж радиотелевизионного и электронного оборудования</t>
  </si>
  <si>
    <r>
      <t>Шкаф пожарной сигнализации ШПС-12</t>
    </r>
    <r>
      <rPr>
        <i/>
        <sz val="11"/>
        <rFont val="Arial"/>
        <family val="2"/>
        <charset val="204"/>
      </rPr>
      <t xml:space="preserve">
15 739,51 = [17 977,74 / 1,2] +  3% Трансп +  2% Заг.скл</t>
    </r>
  </si>
  <si>
    <r>
      <t>Приборы ПС приемно-контрольные, пусковые, концентратор: блок базовый на 10 лучей</t>
    </r>
    <r>
      <rPr>
        <i/>
        <sz val="10"/>
        <rFont val="Arial"/>
        <family val="2"/>
        <charset val="204"/>
      </rPr>
      <t xml:space="preserve">
Поправки к: 
ЭМ )*1,35;   
ОТм )*1,35;   
ОТ )*1,35;   
ЗТ )*1,35;   
ЗТм )*1,35</t>
    </r>
  </si>
  <si>
    <t>ОБОРУДОВАНИЕ:_x000D_
Блок контрольно-пусковой, марка "С2000-КПБ"</t>
  </si>
  <si>
    <r>
      <t>Пускатель ручной общего назначения на ток до 25 А отдельно стоящий, устанавливаемый на конструкции: на стене или колонне</t>
    </r>
    <r>
      <rPr>
        <i/>
        <sz val="10"/>
        <rFont val="Arial"/>
        <family val="2"/>
        <charset val="204"/>
      </rPr>
      <t xml:space="preserve">
Поправки к: 
ЭМ )*1,35;   
ОТм )*1,35;   
ОТ )*1,35;   
ЗТ )*1,35;   
ЗТм )*1,35</t>
    </r>
  </si>
  <si>
    <r>
      <t>ОБОРУДОВАНИЕ:_x000D_
Кнопка пуска желтая УДП 513-3АМ</t>
    </r>
    <r>
      <rPr>
        <i/>
        <sz val="11"/>
        <color rgb="FF821E82"/>
        <rFont val="Arial"/>
        <family val="2"/>
        <charset val="204"/>
      </rPr>
      <t xml:space="preserve">
634,17 = [730,08 / 1,2] +  3% Трансп +  1,2% Заг.скл</t>
    </r>
  </si>
  <si>
    <r>
      <t>Провод двух- и трехжильный с разделительным основанием по стенам и потолкам, прокладываемый по основаниям: бетонным и металлическим</t>
    </r>
    <r>
      <rPr>
        <i/>
        <sz val="10"/>
        <rFont val="Arial"/>
        <family val="2"/>
        <charset val="204"/>
      </rPr>
      <t xml:space="preserve">
Поправки к: 
ЭМ )*1,35;   
ОТм )*1,35;   
ОТ )*1,35;   
ЗТ )*1,35;   
ЗТм )*1,35</t>
    </r>
  </si>
  <si>
    <r>
      <t>ОБОРУДОВАНИЕ:_x000D_
Кабель для цифрового линейного обнаружения тепла  TC 155( в т.ч.зип 50м)</t>
    </r>
    <r>
      <rPr>
        <i/>
        <sz val="11"/>
        <color rgb="FF821E82"/>
        <rFont val="Arial"/>
        <family val="2"/>
        <charset val="204"/>
      </rPr>
      <t xml:space="preserve">
351,28 = [404,4 / 1,2] +  3% Трансп +  1,2% Заг.скл</t>
    </r>
  </si>
  <si>
    <r>
      <t>Устройства промежуточные на количество лучей: 10</t>
    </r>
    <r>
      <rPr>
        <i/>
        <sz val="10"/>
        <rFont val="Arial"/>
        <family val="2"/>
        <charset val="204"/>
      </rPr>
      <t xml:space="preserve">
Поправки к: 
ЭМ )*1,35;   
ОТм )*1,35;   
ОТ )*1,35;   
ЗТ )*1,35;   
ЗТм )*1,35</t>
    </r>
  </si>
  <si>
    <r>
      <t>ОБОРУДОВАНИЕ:_x000D_
Адресный расширитель С2000 АР8</t>
    </r>
    <r>
      <rPr>
        <i/>
        <sz val="11"/>
        <color rgb="FF821E82"/>
        <rFont val="Arial"/>
        <family val="2"/>
        <charset val="204"/>
      </rPr>
      <t xml:space="preserve">
1 677,57 = [1 931,28 / 1,2] +  3% Трансп +  1,2% Заг.скл</t>
    </r>
  </si>
  <si>
    <r>
      <t>Приборы приемно-контрольные объектовые на: 2 луча</t>
    </r>
    <r>
      <rPr>
        <i/>
        <sz val="10"/>
        <rFont val="Arial"/>
        <family val="2"/>
        <charset val="204"/>
      </rPr>
      <t xml:space="preserve">
Поправки к: 
ЭМ )*1,35;   
ОТм )*1,35;   
ОТ )*1,35;   
ЗТ )*1,35;   
ЗТм )*1,35</t>
    </r>
  </si>
  <si>
    <r>
      <t>ОБОРУДОВАНИЕ:_x000D_
Интерфейсный модуль  МИП-3</t>
    </r>
    <r>
      <rPr>
        <i/>
        <sz val="11"/>
        <color rgb="FF821E82"/>
        <rFont val="Arial"/>
        <family val="2"/>
        <charset val="204"/>
      </rPr>
      <t xml:space="preserve">
7 776,01 = [8 952 / 1,2] +  3% Трансп +  1,2% Заг.скл</t>
    </r>
  </si>
  <si>
    <r>
      <t>Извещатель ОС автоматический: контактный, магнитоконтактный на открывание окон, дверей</t>
    </r>
    <r>
      <rPr>
        <i/>
        <sz val="10"/>
        <rFont val="Arial"/>
        <family val="2"/>
        <charset val="204"/>
      </rPr>
      <t xml:space="preserve">
Поправки к: 
ЭМ )*1,35;   
ОТм )*1,35;   
ОТ )*1,35;   
ЗТ )*1,35;   
ЗТм )*1,35</t>
    </r>
  </si>
  <si>
    <t>ОБОРУДОВАНИЕ:_x000D_
Извещатель охранный адресный магнитоконтактный, марка "С2000-СМК"</t>
  </si>
  <si>
    <r>
      <t>Световые настенные указатели</t>
    </r>
    <r>
      <rPr>
        <i/>
        <sz val="10"/>
        <rFont val="Arial"/>
        <family val="2"/>
        <charset val="204"/>
      </rPr>
      <t xml:space="preserve">
Поправки к: 
ЭМ )*1,35;   
ОТм )*1,35;   
ОТ )*1,35;   
ЗТ )*1,35;   
ЗТм )*1,35</t>
    </r>
  </si>
  <si>
    <r>
      <t>Оповещатель световой табло "АЭРОЗОЛЬ УХОДИ" КРИСТАЛЛ-12</t>
    </r>
    <r>
      <rPr>
        <i/>
        <sz val="11"/>
        <rFont val="Arial"/>
        <family val="2"/>
        <charset val="204"/>
      </rPr>
      <t xml:space="preserve">
170,73 = [195 / 1,2] +  3% Трансп +  2% Заг.скл</t>
    </r>
  </si>
  <si>
    <r>
      <t>Оповещатель световой табло "АЭРОЗОЛЬ НЕ ВХОДИ" КРИСТАЛЛ-12</t>
    </r>
    <r>
      <rPr>
        <i/>
        <sz val="11"/>
        <rFont val="Arial"/>
        <family val="2"/>
        <charset val="204"/>
      </rPr>
      <t xml:space="preserve">
170,73 = [195 / 1,2] +  3% Трансп +  2% Заг.скл</t>
    </r>
  </si>
  <si>
    <r>
      <t>Оповещатель световой табло "АВТОМАТИКА ВЫКЛЮЧЕНА" КРИСТАЛЛ-12</t>
    </r>
    <r>
      <rPr>
        <i/>
        <sz val="11"/>
        <rFont val="Arial"/>
        <family val="2"/>
        <charset val="204"/>
      </rPr>
      <t xml:space="preserve">
170,73 = [195 / 1,2] +  3% Трансп +  2% Заг.скл</t>
    </r>
  </si>
  <si>
    <r>
      <t>Громкоговоритель или звуковая колонка: в помещении</t>
    </r>
    <r>
      <rPr>
        <i/>
        <sz val="10"/>
        <rFont val="Arial"/>
        <family val="2"/>
        <charset val="204"/>
      </rPr>
      <t xml:space="preserve">
Поправки к: 
ЭМ )*1,35;   
ОТм )*1,35;   
ОТ )*1,35;   
ЗТ )*1,35;   
ЗТм )*1,35</t>
    </r>
  </si>
  <si>
    <r>
      <t>ОБОРУДОВАНИЕ:_x000D_
Оповещатель звуковой Маяк-12-КП</t>
    </r>
    <r>
      <rPr>
        <i/>
        <sz val="11"/>
        <color rgb="FF821E82"/>
        <rFont val="Arial"/>
        <family val="2"/>
        <charset val="204"/>
      </rPr>
      <t xml:space="preserve">
383,07 = [441 / 1,2] +  3% Трансп +  1,2% Заг.скл</t>
    </r>
  </si>
  <si>
    <r>
      <t>Рукав металлический наружным диаметром: до 48 мм</t>
    </r>
    <r>
      <rPr>
        <i/>
        <sz val="10"/>
        <rFont val="Arial"/>
        <family val="2"/>
        <charset val="204"/>
      </rPr>
      <t xml:space="preserve">
Поправки к: 
ЭМ )*1,35;   
ОТм )*1,35;   
ОТ )*1,35;   
ЗТ )*1,35;   
ЗТм )*1,35</t>
    </r>
  </si>
  <si>
    <r>
      <t>Саморез 4,2х25 PR08.3508</t>
    </r>
    <r>
      <rPr>
        <i/>
        <sz val="11"/>
        <rFont val="Arial"/>
        <family val="2"/>
        <charset val="204"/>
      </rPr>
      <t xml:space="preserve">
0,83 = [0,95 / 1,2] +  3% Трансп +  2% Заг.скл</t>
    </r>
  </si>
  <si>
    <r>
      <t>Дюбель металлический универсальный 5x30 PR08.3498</t>
    </r>
    <r>
      <rPr>
        <i/>
        <sz val="11"/>
        <rFont val="Arial"/>
        <family val="2"/>
        <charset val="204"/>
      </rPr>
      <t xml:space="preserve">
2,44 = [2,79 / 1,2] +  3% Трансп +  2% Заг.скл</t>
    </r>
  </si>
  <si>
    <r>
      <t>Коробка ответвительная на стене</t>
    </r>
    <r>
      <rPr>
        <i/>
        <sz val="10"/>
        <rFont val="Arial"/>
        <family val="2"/>
        <charset val="204"/>
      </rPr>
      <t xml:space="preserve">
Поправки к: 
ЭМ )*1,35;   
ОТм )*1,35;   
ОТ )*1,35;   
ЗТ )*1,35;   
ЗТм )*1,35</t>
    </r>
  </si>
  <si>
    <r>
      <t>Коммутационная коробка огнестойкая КМ-О(4к)</t>
    </r>
    <r>
      <rPr>
        <i/>
        <sz val="11"/>
        <rFont val="Arial"/>
        <family val="2"/>
        <charset val="204"/>
      </rPr>
      <t xml:space="preserve">
172,15 = [196,62 / 1,2] +  3% Трансп +  2% Заг.скл</t>
    </r>
  </si>
  <si>
    <r>
      <t>Затягивание провода в проложенные трубы и металлические рукава первого одножильного или многожильного в общей оплетке, суммарное сечение: до 2,5 мм2</t>
    </r>
    <r>
      <rPr>
        <i/>
        <sz val="10"/>
        <rFont val="Arial"/>
        <family val="2"/>
        <charset val="204"/>
      </rPr>
      <t xml:space="preserve">
Поправки к: 
ЭМ )*1,35;   
ОТм )*1,35;   
ОТ )*1,35;   
ЗТ )*1,35;   
ЗТм )*1,35</t>
    </r>
  </si>
  <si>
    <r>
      <t>Огнестойкий кабель КСРЭПнг(А)-FRHF 1х2х0,97 мм (0,75 мм.кв.)</t>
    </r>
    <r>
      <rPr>
        <i/>
        <sz val="11"/>
        <rFont val="Arial"/>
        <family val="2"/>
        <charset val="204"/>
      </rPr>
      <t xml:space="preserve">
40,72 = [46,51 / 1,2] +  3% Трансп +  2% Заг.скл</t>
    </r>
  </si>
  <si>
    <r>
      <t>Затягивание провода в проложенные трубы и металлические рукава первого одножильного или многожильного в общей оплетке, суммарное сечение: до 6 мм2</t>
    </r>
    <r>
      <rPr>
        <i/>
        <sz val="10"/>
        <rFont val="Arial"/>
        <family val="2"/>
        <charset val="204"/>
      </rPr>
      <t xml:space="preserve">
Поправки к: 
ЭМ )*1,35;   
ОТм )*1,35;   
ОТ )*1,35;   
ЗТ )*1,35;   
ЗТм )*1,35</t>
    </r>
  </si>
  <si>
    <r>
      <t>Огнестойкий кабель КСРЭПнг(А)-FRHF 1х2х1,38 м (1.0 мм.кв)</t>
    </r>
    <r>
      <rPr>
        <i/>
        <sz val="11"/>
        <rFont val="Arial"/>
        <family val="2"/>
        <charset val="204"/>
      </rPr>
      <t xml:space="preserve">
64,98 = [74,22 / 1,2] +  3% Трансп +  2% Заг.скл</t>
    </r>
  </si>
  <si>
    <r>
      <t>Огнестойкий кабель КСРЭПнг(А)-FRHF 2х2х0,97 мм</t>
    </r>
    <r>
      <rPr>
        <i/>
        <sz val="11"/>
        <rFont val="Arial"/>
        <family val="2"/>
        <charset val="204"/>
      </rPr>
      <t xml:space="preserve">
78,67 = [89,85 / 1,2] +  3% Трансп +  2% Заг.скл</t>
    </r>
  </si>
  <si>
    <r>
      <t>Огнестойкий кабель КПРПГнг(А)-FRHF 3х1,5</t>
    </r>
    <r>
      <rPr>
        <i/>
        <sz val="11"/>
        <rFont val="Arial"/>
        <family val="2"/>
        <charset val="204"/>
      </rPr>
      <t xml:space="preserve">
132,86 = [151,75 / 1,2] +  3% Трансп +  2% Заг.скл</t>
    </r>
  </si>
  <si>
    <t>Итого прямые затраты по подразделу (в базисном уровне цен)</t>
  </si>
  <si>
    <t>в том числе</t>
  </si>
  <si>
    <t xml:space="preserve">   оплата труда</t>
  </si>
  <si>
    <t xml:space="preserve">   эксплуатация машин и механизмов</t>
  </si>
  <si>
    <t xml:space="preserve">   материальные ресурсы</t>
  </si>
  <si>
    <t xml:space="preserve">   перевозка</t>
  </si>
  <si>
    <t>Итого ФОТ (в базисном уровне цен) (справочно)</t>
  </si>
  <si>
    <t>Итого накладные расходы (в базисном уровне цен)</t>
  </si>
  <si>
    <t>Итого сметная прибыль (в базисном уровне цен)</t>
  </si>
  <si>
    <t>Итого оборудование (в базисном уровне цен)</t>
  </si>
  <si>
    <t>Итого прочие затраты (в базисном уровне цен)</t>
  </si>
  <si>
    <t>Итого по подразделу (в базисном уровне цен)</t>
  </si>
  <si>
    <t xml:space="preserve">   материальные ресурсы, отсутствующие в СНБ (в базисном уровне цен)</t>
  </si>
  <si>
    <t xml:space="preserve">   оборудование, отсутствующие в СНБ (в базисном уровне цен)</t>
  </si>
  <si>
    <t>Подраздел: Пусконаладочные работы</t>
  </si>
  <si>
    <t>НР Пусконаладочные работы</t>
  </si>
  <si>
    <t>СП Пусконаладочные работы</t>
  </si>
  <si>
    <t>Итого прямые затраты по разделу (в базисном уровне цен)</t>
  </si>
  <si>
    <t>Итого по разделу (в базисном уровне цен)</t>
  </si>
  <si>
    <t>Раздел: Автоматическая пожарная сигнализация</t>
  </si>
  <si>
    <r>
      <t>Приборы ПС приемно-контрольные, пусковые, концентратор: блок базовый на 20 лучей</t>
    </r>
    <r>
      <rPr>
        <i/>
        <sz val="10"/>
        <rFont val="Arial"/>
        <family val="2"/>
        <charset val="204"/>
      </rPr>
      <t xml:space="preserve">
Поправки к: 
ЭМ )*1,35;   
ОТм )*1,35;   
ОТ )*1,35;   
ЗТ )*1,35;   
ЗТм )*1,35</t>
    </r>
  </si>
  <si>
    <r>
      <t>ОБОРУДОВАНИЕ:_x000D_
Контроллер двухпроводной линии с гальванической развязкой С2000-КДЛ-С</t>
    </r>
    <r>
      <rPr>
        <i/>
        <sz val="11"/>
        <color rgb="FF821E82"/>
        <rFont val="Arial"/>
        <family val="2"/>
        <charset val="204"/>
      </rPr>
      <t xml:space="preserve">
3 107,17 = [3 577,08 / 1,2] +  3% Трансп +  1,2% Заг.скл</t>
    </r>
  </si>
  <si>
    <r>
      <t>Установка клапанов: огнезадерживающих с ручной регулировкой периметром до 3200 мм</t>
    </r>
    <r>
      <rPr>
        <i/>
        <sz val="10"/>
        <rFont val="Arial"/>
        <family val="2"/>
        <charset val="204"/>
      </rPr>
      <t xml:space="preserve">
Поправки к: 
ЭМ )*1,35;   
ОТм )*1,35;   
ОТ )*1,35;   
ЗТ )*1,35;   
ЗТм )*1,35</t>
    </r>
  </si>
  <si>
    <t>НР Сантехнические работы: внутренние трубопроводы, внутренние устройства водопровода, канализации, отопления, газоснабжения, вентиляция  кондиционирование воздуха</t>
  </si>
  <si>
    <t>СП Сантехнические работы: внутренние трубопроводы, внутренние устройства водопровода, канализации, отопления, газоснабжения, вентиляция  кондиционирование воздуха</t>
  </si>
  <si>
    <r>
      <t>ОБОРУДОВАНИЕ:_x000D_
Блок сигнально-пусковой адресный  С2000-СП4/220</t>
    </r>
    <r>
      <rPr>
        <i/>
        <sz val="11"/>
        <color rgb="FF821E82"/>
        <rFont val="Arial"/>
        <family val="2"/>
        <charset val="204"/>
      </rPr>
      <t xml:space="preserve">
2 215,54 = [2 550,6 / 1,2] +  3% Трансп +  1,2% Заг.скл</t>
    </r>
  </si>
  <si>
    <r>
      <t>ОБОРУДОВАНИЕ:_x000D_
Пост кнопочный ПКЕ 222-1У2 220В (красный)</t>
    </r>
    <r>
      <rPr>
        <i/>
        <sz val="11"/>
        <color rgb="FF821E82"/>
        <rFont val="Arial"/>
        <family val="2"/>
        <charset val="204"/>
      </rPr>
      <t xml:space="preserve">
67,75 = [78 / 1,2] +  3% Трансп +  1,2% Заг.скл</t>
    </r>
  </si>
  <si>
    <r>
      <t>Установка клапанов: огнезадерживающих с ручной регулировкой периметром до 1600 мм</t>
    </r>
    <r>
      <rPr>
        <i/>
        <sz val="10"/>
        <rFont val="Arial"/>
        <family val="2"/>
        <charset val="204"/>
      </rPr>
      <t xml:space="preserve">
Поправки к: 
ЭМ )*1,35;   
ОТм )*1,35;   
ОТ )*1,35;   
ЗТ )*1,35;   
ЗТм )*1,35</t>
    </r>
  </si>
  <si>
    <r>
      <t>Устройство сигнально-блокировочное</t>
    </r>
    <r>
      <rPr>
        <i/>
        <sz val="10"/>
        <rFont val="Arial"/>
        <family val="2"/>
        <charset val="204"/>
      </rPr>
      <t xml:space="preserve">
Поправки к: 
ЭМ )*1,35;   
ОТм )*1,35;   
ОТ )*1,35;   
ЗТ )*1,35;   
ЗТм )*1,35</t>
    </r>
  </si>
  <si>
    <t>ОБОРУДОВАНИЕ:_x000D_
Блоки разветвительно-изолирующие типа БРИЗ, для участка двухпроводной линии с коротким замыканием, размер не более 56x38x20 мм</t>
  </si>
  <si>
    <r>
      <t>Извещатель ПС автоматический: дымовой, фотоэлектрический, радиоизотопный, световой в нормальном исполнении</t>
    </r>
    <r>
      <rPr>
        <i/>
        <sz val="10"/>
        <rFont val="Arial"/>
        <family val="2"/>
        <charset val="204"/>
      </rPr>
      <t xml:space="preserve">
Поправки к: 
ЭМ )*1,35;   
ОТм )*1,35;   
ОТ )*1,35;   
ЗТ )*1,35;   
ЗТм )*1,35</t>
    </r>
  </si>
  <si>
    <r>
      <t>Извещатель дымовой ДИП-34А-04</t>
    </r>
    <r>
      <rPr>
        <i/>
        <sz val="11"/>
        <rFont val="Arial"/>
        <family val="2"/>
        <charset val="204"/>
      </rPr>
      <t xml:space="preserve">
1 126,77 = [1 287 / 1,2] +  3% Трансп +  2% Заг.скл</t>
    </r>
  </si>
  <si>
    <r>
      <t>Извещатель дымовой ДИП-34А-04 (ЗИП)</t>
    </r>
    <r>
      <rPr>
        <i/>
        <sz val="11"/>
        <rFont val="Arial"/>
        <family val="2"/>
        <charset val="204"/>
      </rPr>
      <t xml:space="preserve">
1 126,77 = [1 287 / 1,2] +  3% Трансп +  2% Заг.скл</t>
    </r>
  </si>
  <si>
    <r>
      <t>Извещатель ручной ИПР-513-3АМ исп.01</t>
    </r>
    <r>
      <rPr>
        <i/>
        <sz val="11"/>
        <rFont val="Arial"/>
        <family val="2"/>
        <charset val="204"/>
      </rPr>
      <t xml:space="preserve">
608,40 = [730,08 / 1,2]</t>
    </r>
  </si>
  <si>
    <r>
      <t>Извещатель ручной ИПР-513-3АМ исп.01(ЗИП)</t>
    </r>
    <r>
      <rPr>
        <i/>
        <sz val="11"/>
        <rFont val="Arial"/>
        <family val="2"/>
        <charset val="204"/>
      </rPr>
      <t xml:space="preserve">
608,40 = [730,08 / 1,2]</t>
    </r>
  </si>
  <si>
    <t>Раздел: Дополнительные работы</t>
  </si>
  <si>
    <r>
      <t>ОБОРУДОВАНИЕ:_x000D_
Кнопка дистанционного пуска  УДП- 513-3АМ</t>
    </r>
    <r>
      <rPr>
        <i/>
        <sz val="11"/>
        <color rgb="FF821E82"/>
        <rFont val="Arial"/>
        <family val="2"/>
        <charset val="204"/>
      </rPr>
      <t xml:space="preserve">
634,17 = [730,08 / 1,2] +  3% Трансп +  1,2% Заг.скл</t>
    </r>
  </si>
  <si>
    <t>ОБОРУДОВАНИЕ:_x000D_
Оповещатель световой МОЛНИЯ-12(24)(Молния-12 "Аэрозоль не входи" прим)</t>
  </si>
  <si>
    <t>ОБОРУДОВАНИЕ:_x000D_
Оповещатель световой МОЛНИЯ-12(24)(Молния-12 "Аэрозоль уходи" прим)</t>
  </si>
  <si>
    <t>ОБОРУДОВАНИЕ:_x000D_
Оповещатель световой МОЛНИЯ-12(24)(Молния-12 "Выход" прим)</t>
  </si>
  <si>
    <r>
      <t>Приборы ПС приемно-контрольные, пусковые, концентратор: блок линейный</t>
    </r>
    <r>
      <rPr>
        <i/>
        <sz val="10"/>
        <rFont val="Arial"/>
        <family val="2"/>
        <charset val="204"/>
      </rPr>
      <t xml:space="preserve">
Поправки к: 
ЭМ )*1,35;   
ОТм )*1,35;   
ОТ )*1,35;   
ЗТ )*1,35;   
ЗТм )*1,35</t>
    </r>
  </si>
  <si>
    <r>
      <t>ОБОРУДОВАНИЕ:_x000D_
Блок индикации с клавиатурой С2000-БКИ</t>
    </r>
    <r>
      <rPr>
        <i/>
        <sz val="11"/>
        <color rgb="FF821E82"/>
        <rFont val="Arial"/>
        <family val="2"/>
        <charset val="204"/>
      </rPr>
      <t xml:space="preserve">
6 275,32 = [7 224,36 / 1,2] +  3% Трансп +  1,2% Заг.скл</t>
    </r>
  </si>
  <si>
    <r>
      <t>Устройства промежуточные на количество лучей: 5</t>
    </r>
    <r>
      <rPr>
        <i/>
        <sz val="10"/>
        <rFont val="Arial"/>
        <family val="2"/>
        <charset val="204"/>
      </rPr>
      <t xml:space="preserve">
Поправки к: 
ЭМ )*1,35;   
ОТм )*1,35;   
ОТ )*1,35;   
ЗТ )*1,35;   
ЗТм )*1,35</t>
    </r>
  </si>
  <si>
    <r>
      <t>ОБОРУДОВАНИЕ:_x000D_
Устройство коммутационное УК-ВК исп.14</t>
    </r>
    <r>
      <rPr>
        <i/>
        <sz val="11"/>
        <color rgb="FF821E82"/>
        <rFont val="Arial"/>
        <family val="2"/>
        <charset val="204"/>
      </rPr>
      <t xml:space="preserve">
966,17 = [1 112,28 / 1,2] +  3% Трансп +  1,2% Заг.скл</t>
    </r>
  </si>
  <si>
    <r>
      <t>Автомат одно-, двух-, трехполюсный, устанавливаемый на конструкции: на стене или колонне, на ток до 25 А</t>
    </r>
    <r>
      <rPr>
        <i/>
        <sz val="10"/>
        <rFont val="Arial"/>
        <family val="2"/>
        <charset val="204"/>
      </rPr>
      <t xml:space="preserve">
Поправки к: 
ЭМ )*1,35;   
ОТм )*1,35;   
ОТ )*1,35;   
ЗТ )*1,35;   
ЗТм )*1,35</t>
    </r>
  </si>
  <si>
    <r>
      <t>ОБОРУДОВАНИЕ:_x000D_
Автомат 3-х фаз. 16А с расцепителем дист.</t>
    </r>
    <r>
      <rPr>
        <i/>
        <sz val="11"/>
        <color rgb="FF821E82"/>
        <rFont val="Arial"/>
        <family val="2"/>
        <charset val="204"/>
      </rPr>
      <t xml:space="preserve">
2 128,16 = [2 450 / 1,2] +  3% Трансп +  1,2% Заг.скл</t>
    </r>
  </si>
  <si>
    <r>
      <t>Короба пластмассовые: шириной до 120 мм</t>
    </r>
    <r>
      <rPr>
        <i/>
        <sz val="10"/>
        <rFont val="Arial"/>
        <family val="2"/>
        <charset val="204"/>
      </rPr>
      <t xml:space="preserve">
Поправки к: 
ЭМ )*1,35;   
ОТм )*1,35;   
ОТ )*1,35;   
ЗТ )*1,35;   
ЗТм )*1,35</t>
    </r>
  </si>
  <si>
    <r>
      <t>Хомут (FR ПР-25) PR08.3659</t>
    </r>
    <r>
      <rPr>
        <i/>
        <sz val="11"/>
        <rFont val="Arial"/>
        <family val="2"/>
        <charset val="204"/>
      </rPr>
      <t xml:space="preserve">
6,72 = [7,68 / 1,2] +  3% Трансп +  2% Заг.скл</t>
    </r>
  </si>
  <si>
    <t>ВСЕГО по смете</t>
  </si>
  <si>
    <t>ВСЕГО СМР (без учета перевозки) по смете (в базисном уровне цен с пересчетом в текущий уровень)</t>
  </si>
  <si>
    <t>ВСЕГО перевозка по смете (в базисном уровне цен с пересчетом в текущий уровень)</t>
  </si>
  <si>
    <t>ВСЕГО оборудование по смете (в базисном уровне цен с пересчетом в текущий уровень)</t>
  </si>
  <si>
    <t>ВСЕГО прочие затраты по смете (в базисном уровне цен с пересчетом в текущий уровень)</t>
  </si>
  <si>
    <t xml:space="preserve">   пусконаладочные работы</t>
  </si>
  <si>
    <t xml:space="preserve">   прочие затраты</t>
  </si>
  <si>
    <t>ВСЕГО по смете (в базисном и текущем уровнях цен)</t>
  </si>
  <si>
    <t xml:space="preserve">   материальные ресурсы, отсутствующие в СНБ (в текущем уровне цен)</t>
  </si>
  <si>
    <t xml:space="preserve">   оборудование, отсутствующие в СНБ (в текущем уровне цен)</t>
  </si>
  <si>
    <t xml:space="preserve">Составил   </t>
  </si>
  <si>
    <t>[должность,подпись(инициалы,фамилия)]</t>
  </si>
  <si>
    <t xml:space="preserve">Проверил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</si>
</sst>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#,##0.00;[Red]\-\ #,##0.00"/>
    <numFmt numFmtId="166" formatCode="#,##0;[Red]\-\ #,##0"/>
    <numFmt numFmtId="167" formatCode="#,##0.00#####;[Red]\-\ #,##0.00#####"/>
  </numFmts>
  <fonts count="28" x14ac:knownFonts="1">
    <font>
      <sz val="10"/>
      <name val="Arial"/>
      <charset val="204"/>
    </font>
    <font>
      <b/>
      <sz val="10"/>
      <color indexed="12"/>
      <name val="Arial"/>
      <charset val="204"/>
    </font>
    <font>
      <sz val="10"/>
      <color indexed="18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sz val="10"/>
      <color indexed="16"/>
      <name val="Arial"/>
      <charset val="204"/>
    </font>
    <font>
      <b/>
      <sz val="10"/>
      <color indexed="14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sz val="11"/>
      <name val="Arial"/>
      <family val="2"/>
      <charset val="204"/>
    </font>
    <font>
      <i/>
      <sz val="9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b/>
      <sz val="10"/>
      <name val="Arial"/>
      <family val="2"/>
      <charset val="204"/>
    </font>
    <font>
      <i/>
      <sz val="10"/>
      <name val="Arial"/>
      <family val="2"/>
      <charset val="204"/>
    </font>
    <font>
      <sz val="10"/>
      <color indexed="8"/>
      <name val="Arial"/>
      <family val="2"/>
      <charset val="204"/>
    </font>
    <font>
      <i/>
      <sz val="11"/>
      <name val="Arial"/>
      <family val="2"/>
      <charset val="204"/>
    </font>
    <font>
      <sz val="10"/>
      <color rgb="FF821E82"/>
      <name val="Arial"/>
      <family val="2"/>
      <charset val="204"/>
    </font>
    <font>
      <sz val="11"/>
      <color rgb="FF821E82"/>
      <name val="Arial"/>
      <family val="2"/>
      <charset val="204"/>
    </font>
    <font>
      <i/>
      <sz val="11"/>
      <color rgb="FF821E82"/>
      <name val="Arial"/>
      <family val="2"/>
      <charset val="204"/>
    </font>
    <font>
      <b/>
      <sz val="11"/>
      <color rgb="FF821E82"/>
      <name val="Arial"/>
      <family val="2"/>
      <charset val="204"/>
    </font>
    <font>
      <sz val="11"/>
      <color rgb="FFFF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 applyAlignment="1"/>
    <xf numFmtId="0" fontId="15" fillId="0" borderId="0" xfId="0" applyFont="1"/>
    <xf numFmtId="0" fontId="15" fillId="0" borderId="0" xfId="0" applyFont="1" applyAlignment="1"/>
    <xf numFmtId="0" fontId="15" fillId="0" borderId="0" xfId="0" applyFont="1" applyBorder="1" applyAlignment="1">
      <alignment horizontal="left"/>
    </xf>
    <xf numFmtId="0" fontId="15" fillId="0" borderId="0" xfId="0" applyFont="1" applyAlignment="1">
      <alignment horizontal="left"/>
    </xf>
    <xf numFmtId="0" fontId="15" fillId="0" borderId="0" xfId="0" applyFont="1" applyBorder="1" applyAlignment="1">
      <alignment wrapText="1"/>
    </xf>
    <xf numFmtId="0" fontId="0" fillId="0" borderId="0" xfId="0" applyBorder="1"/>
    <xf numFmtId="0" fontId="15" fillId="0" borderId="0" xfId="0" applyFont="1" applyBorder="1"/>
    <xf numFmtId="0" fontId="15" fillId="0" borderId="0" xfId="0" applyFont="1" applyAlignment="1">
      <alignment wrapText="1"/>
    </xf>
    <xf numFmtId="0" fontId="17" fillId="0" borderId="0" xfId="0" applyFont="1" applyAlignment="1">
      <alignment vertical="center" wrapText="1"/>
    </xf>
    <xf numFmtId="0" fontId="17" fillId="0" borderId="0" xfId="0" applyFont="1" applyBorder="1" applyAlignment="1">
      <alignment horizontal="center" wrapText="1"/>
    </xf>
    <xf numFmtId="0" fontId="17" fillId="0" borderId="0" xfId="0" applyFont="1" applyBorder="1" applyAlignment="1">
      <alignment wrapText="1"/>
    </xf>
    <xf numFmtId="0" fontId="11" fillId="0" borderId="1" xfId="0" applyFont="1" applyBorder="1" applyAlignment="1">
      <alignment horizontal="center"/>
    </xf>
    <xf numFmtId="0" fontId="11" fillId="0" borderId="0" xfId="0" applyFont="1" applyBorder="1"/>
    <xf numFmtId="0" fontId="11" fillId="0" borderId="0" xfId="0" applyFont="1" applyAlignment="1">
      <alignment horizontal="left" wrapText="1"/>
    </xf>
    <xf numFmtId="0" fontId="11" fillId="0" borderId="0" xfId="0" applyFont="1" applyAlignment="1">
      <alignment wrapText="1"/>
    </xf>
    <xf numFmtId="0" fontId="16" fillId="0" borderId="0" xfId="0" applyFont="1" applyBorder="1" applyAlignment="1">
      <alignment vertical="top" wrapText="1"/>
    </xf>
    <xf numFmtId="0" fontId="19" fillId="0" borderId="0" xfId="0" applyFont="1"/>
    <xf numFmtId="14" fontId="15" fillId="0" borderId="0" xfId="0" applyNumberFormat="1" applyFont="1" applyBorder="1" applyAlignment="1"/>
    <xf numFmtId="0" fontId="15" fillId="0" borderId="0" xfId="0" applyFont="1" applyBorder="1" applyAlignment="1"/>
    <xf numFmtId="0" fontId="11" fillId="0" borderId="0" xfId="0" applyFont="1" applyFill="1"/>
    <xf numFmtId="0" fontId="15" fillId="0" borderId="0" xfId="0" applyFont="1" applyFill="1"/>
    <xf numFmtId="0" fontId="20" fillId="0" borderId="0" xfId="0" applyFont="1"/>
    <xf numFmtId="164" fontId="15" fillId="0" borderId="0" xfId="0" applyNumberFormat="1" applyFont="1" applyFill="1"/>
    <xf numFmtId="165" fontId="11" fillId="0" borderId="0" xfId="0" applyNumberFormat="1" applyFont="1" applyFill="1" applyAlignment="1">
      <alignment horizontal="right"/>
    </xf>
    <xf numFmtId="0" fontId="11" fillId="0" borderId="0" xfId="0" applyFont="1" applyFill="1" applyBorder="1"/>
    <xf numFmtId="0" fontId="11" fillId="0" borderId="0" xfId="0" applyFont="1" applyFill="1" applyBorder="1" applyAlignment="1">
      <alignment horizontal="left"/>
    </xf>
    <xf numFmtId="0" fontId="11" fillId="0" borderId="12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/>
    </xf>
    <xf numFmtId="0" fontId="15" fillId="0" borderId="12" xfId="0" applyFont="1" applyBorder="1" applyAlignment="1">
      <alignment horizontal="center"/>
    </xf>
    <xf numFmtId="0" fontId="15" fillId="0" borderId="13" xfId="0" applyFont="1" applyBorder="1" applyAlignment="1">
      <alignment horizontal="center"/>
    </xf>
    <xf numFmtId="165" fontId="15" fillId="0" borderId="0" xfId="0" applyNumberFormat="1" applyFont="1"/>
    <xf numFmtId="0" fontId="20" fillId="0" borderId="0" xfId="0" applyFont="1" applyAlignment="1">
      <alignment vertical="top" wrapText="1"/>
    </xf>
    <xf numFmtId="0" fontId="15" fillId="0" borderId="1" xfId="0" applyFont="1" applyBorder="1"/>
    <xf numFmtId="165" fontId="0" fillId="0" borderId="0" xfId="0" applyNumberFormat="1"/>
    <xf numFmtId="166" fontId="0" fillId="0" borderId="0" xfId="0" applyNumberFormat="1"/>
    <xf numFmtId="0" fontId="23" fillId="0" borderId="0" xfId="0" applyFont="1"/>
    <xf numFmtId="0" fontId="11" fillId="0" borderId="0" xfId="0" applyFont="1" applyAlignment="1">
      <alignment vertical="top" wrapText="1"/>
    </xf>
    <xf numFmtId="0" fontId="0" fillId="0" borderId="1" xfId="0" applyBorder="1"/>
    <xf numFmtId="0" fontId="11" fillId="0" borderId="1" xfId="0" applyFont="1" applyBorder="1" applyAlignment="1">
      <alignment vertical="top" wrapText="1"/>
    </xf>
    <xf numFmtId="165" fontId="15" fillId="0" borderId="0" xfId="0" applyNumberFormat="1" applyFont="1" applyAlignment="1">
      <alignment horizontal="right"/>
    </xf>
    <xf numFmtId="0" fontId="15" fillId="0" borderId="0" xfId="0" applyFont="1" applyAlignment="1">
      <alignment horizontal="right"/>
    </xf>
    <xf numFmtId="165" fontId="15" fillId="0" borderId="0" xfId="0" applyNumberFormat="1" applyFont="1" applyFill="1"/>
    <xf numFmtId="165" fontId="11" fillId="0" borderId="0" xfId="0" applyNumberFormat="1" applyFont="1" applyAlignment="1">
      <alignment horizontal="right"/>
    </xf>
    <xf numFmtId="167" fontId="11" fillId="0" borderId="0" xfId="0" applyNumberFormat="1" applyFont="1" applyFill="1" applyBorder="1" applyAlignment="1">
      <alignment horizontal="right"/>
    </xf>
    <xf numFmtId="0" fontId="22" fillId="0" borderId="0" xfId="0" applyFont="1" applyAlignment="1">
      <alignment horizontal="right" wrapText="1"/>
    </xf>
    <xf numFmtId="0" fontId="15" fillId="0" borderId="0" xfId="0" applyFont="1" applyAlignment="1">
      <alignment horizontal="right" wrapText="1"/>
    </xf>
    <xf numFmtId="166" fontId="15" fillId="0" borderId="0" xfId="0" applyNumberFormat="1" applyFont="1" applyAlignment="1">
      <alignment horizontal="right"/>
    </xf>
    <xf numFmtId="165" fontId="22" fillId="0" borderId="0" xfId="0" applyNumberFormat="1" applyFont="1" applyAlignment="1">
      <alignment horizontal="right"/>
    </xf>
    <xf numFmtId="166" fontId="22" fillId="0" borderId="0" xfId="0" applyNumberFormat="1" applyFont="1" applyAlignment="1">
      <alignment horizontal="right"/>
    </xf>
    <xf numFmtId="0" fontId="22" fillId="0" borderId="1" xfId="0" applyFont="1" applyBorder="1" applyAlignment="1">
      <alignment horizontal="right" wrapText="1"/>
    </xf>
    <xf numFmtId="0" fontId="15" fillId="0" borderId="1" xfId="0" applyFont="1" applyBorder="1" applyAlignment="1">
      <alignment horizontal="right"/>
    </xf>
    <xf numFmtId="165" fontId="15" fillId="0" borderId="1" xfId="0" applyNumberFormat="1" applyFont="1" applyBorder="1" applyAlignment="1">
      <alignment horizontal="right"/>
    </xf>
    <xf numFmtId="0" fontId="15" fillId="0" borderId="1" xfId="0" applyFont="1" applyBorder="1" applyAlignment="1">
      <alignment horizontal="right" wrapText="1"/>
    </xf>
    <xf numFmtId="166" fontId="15" fillId="0" borderId="1" xfId="0" applyNumberFormat="1" applyFont="1" applyBorder="1" applyAlignment="1">
      <alignment horizontal="right"/>
    </xf>
    <xf numFmtId="0" fontId="25" fillId="0" borderId="1" xfId="0" applyFont="1" applyBorder="1" applyAlignment="1">
      <alignment horizontal="right" wrapText="1"/>
    </xf>
    <xf numFmtId="0" fontId="24" fillId="0" borderId="1" xfId="0" applyFont="1" applyBorder="1" applyAlignment="1">
      <alignment horizontal="right"/>
    </xf>
    <xf numFmtId="165" fontId="24" fillId="0" borderId="1" xfId="0" applyNumberFormat="1" applyFont="1" applyBorder="1" applyAlignment="1">
      <alignment horizontal="right"/>
    </xf>
    <xf numFmtId="0" fontId="24" fillId="0" borderId="1" xfId="0" applyFont="1" applyBorder="1" applyAlignment="1">
      <alignment horizontal="right" wrapText="1"/>
    </xf>
    <xf numFmtId="166" fontId="24" fillId="0" borderId="1" xfId="0" applyNumberFormat="1" applyFont="1" applyBorder="1" applyAlignment="1">
      <alignment horizontal="right"/>
    </xf>
    <xf numFmtId="0" fontId="25" fillId="0" borderId="0" xfId="0" applyFont="1" applyAlignment="1">
      <alignment horizontal="right" wrapText="1"/>
    </xf>
    <xf numFmtId="0" fontId="24" fillId="0" borderId="0" xfId="0" applyFont="1" applyAlignment="1">
      <alignment horizontal="right"/>
    </xf>
    <xf numFmtId="165" fontId="24" fillId="0" borderId="0" xfId="0" applyNumberFormat="1" applyFont="1" applyAlignment="1">
      <alignment horizontal="right"/>
    </xf>
    <xf numFmtId="0" fontId="24" fillId="0" borderId="0" xfId="0" applyFont="1" applyAlignment="1">
      <alignment horizontal="right" wrapText="1"/>
    </xf>
    <xf numFmtId="166" fontId="24" fillId="0" borderId="0" xfId="0" applyNumberFormat="1" applyFont="1" applyAlignment="1">
      <alignment horizontal="right"/>
    </xf>
    <xf numFmtId="0" fontId="17" fillId="0" borderId="0" xfId="0" applyFont="1" applyAlignment="1">
      <alignment vertical="center"/>
    </xf>
    <xf numFmtId="0" fontId="19" fillId="0" borderId="0" xfId="0" applyFont="1" applyAlignment="1">
      <alignment horizontal="left" vertical="center" wrapText="1"/>
    </xf>
    <xf numFmtId="0" fontId="17" fillId="0" borderId="0" xfId="0" applyFont="1" applyAlignment="1">
      <alignment horizontal="right" vertical="center"/>
    </xf>
    <xf numFmtId="165" fontId="17" fillId="0" borderId="0" xfId="0" applyNumberFormat="1" applyFont="1" applyAlignment="1">
      <alignment horizontal="right" vertical="center"/>
    </xf>
    <xf numFmtId="166" fontId="17" fillId="0" borderId="0" xfId="0" applyNumberFormat="1" applyFont="1" applyAlignment="1">
      <alignment horizontal="right" vertical="center"/>
    </xf>
    <xf numFmtId="0" fontId="15" fillId="0" borderId="0" xfId="0" applyFont="1" applyAlignment="1">
      <alignment vertical="center"/>
    </xf>
    <xf numFmtId="0" fontId="11" fillId="0" borderId="0" xfId="0" applyFont="1" applyAlignment="1">
      <alignment horizontal="left" vertical="center" wrapText="1"/>
    </xf>
    <xf numFmtId="0" fontId="15" fillId="0" borderId="0" xfId="0" applyFont="1" applyAlignment="1">
      <alignment horizontal="right" vertical="center"/>
    </xf>
    <xf numFmtId="165" fontId="15" fillId="0" borderId="0" xfId="0" applyNumberFormat="1" applyFont="1" applyAlignment="1">
      <alignment horizontal="right" vertical="center"/>
    </xf>
    <xf numFmtId="166" fontId="15" fillId="0" borderId="0" xfId="0" applyNumberFormat="1" applyFont="1" applyAlignment="1">
      <alignment horizontal="right" vertical="center"/>
    </xf>
    <xf numFmtId="0" fontId="15" fillId="0" borderId="0" xfId="0" applyFont="1" applyAlignment="1">
      <alignment horizontal="left" vertical="top" wrapText="1"/>
    </xf>
    <xf numFmtId="0" fontId="15" fillId="0" borderId="0" xfId="0" applyFont="1" applyAlignment="1">
      <alignment horizontal="right" vertical="top" wrapText="1"/>
    </xf>
    <xf numFmtId="0" fontId="15" fillId="0" borderId="1" xfId="0" applyFont="1" applyBorder="1" applyAlignment="1">
      <alignment horizontal="left" vertical="top" wrapText="1"/>
    </xf>
    <xf numFmtId="0" fontId="24" fillId="0" borderId="1" xfId="0" applyFont="1" applyBorder="1" applyAlignment="1">
      <alignment horizontal="left" vertical="top" wrapText="1"/>
    </xf>
    <xf numFmtId="0" fontId="24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14" fillId="0" borderId="1" xfId="0" applyFont="1" applyBorder="1" applyAlignment="1">
      <alignment horizontal="center" wrapText="1"/>
    </xf>
    <xf numFmtId="0" fontId="17" fillId="0" borderId="0" xfId="0" applyFont="1" applyAlignment="1">
      <alignment horizontal="left" vertical="center" wrapText="1"/>
    </xf>
    <xf numFmtId="2" fontId="5" fillId="0" borderId="0" xfId="0" applyNumberFormat="1" applyFont="1"/>
    <xf numFmtId="0" fontId="15" fillId="0" borderId="0" xfId="0" applyFont="1" applyBorder="1" applyAlignment="1">
      <alignment horizontal="left" wrapText="1"/>
    </xf>
    <xf numFmtId="0" fontId="11" fillId="0" borderId="0" xfId="0" applyFont="1" applyAlignment="1">
      <alignment horizontal="left" vertical="top" wrapText="1"/>
    </xf>
    <xf numFmtId="0" fontId="14" fillId="0" borderId="1" xfId="0" applyFont="1" applyBorder="1" applyAlignment="1">
      <alignment horizontal="center" wrapText="1"/>
    </xf>
    <xf numFmtId="0" fontId="16" fillId="0" borderId="2" xfId="0" applyFont="1" applyBorder="1" applyAlignment="1">
      <alignment horizontal="center" vertical="top" wrapText="1"/>
    </xf>
    <xf numFmtId="0" fontId="14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16" fillId="0" borderId="0" xfId="0" applyFont="1" applyBorder="1" applyAlignment="1">
      <alignment horizontal="center" vertical="top" wrapText="1"/>
    </xf>
    <xf numFmtId="165" fontId="11" fillId="0" borderId="0" xfId="0" applyNumberFormat="1" applyFont="1" applyFill="1" applyAlignment="1">
      <alignment horizontal="right"/>
    </xf>
    <xf numFmtId="0" fontId="11" fillId="0" borderId="0" xfId="0" applyFont="1" applyFill="1" applyAlignment="1">
      <alignment horizontal="right"/>
    </xf>
    <xf numFmtId="2" fontId="11" fillId="0" borderId="0" xfId="0" applyNumberFormat="1" applyFont="1" applyFill="1" applyAlignment="1">
      <alignment horizontal="right"/>
    </xf>
    <xf numFmtId="0" fontId="14" fillId="0" borderId="0" xfId="0" applyFont="1" applyBorder="1" applyAlignment="1">
      <alignment horizontal="center" wrapText="1"/>
    </xf>
    <xf numFmtId="0" fontId="18" fillId="0" borderId="1" xfId="0" applyFont="1" applyBorder="1" applyAlignment="1">
      <alignment horizontal="center" wrapText="1"/>
    </xf>
    <xf numFmtId="0" fontId="11" fillId="0" borderId="1" xfId="0" applyFont="1" applyBorder="1" applyAlignment="1">
      <alignment horizontal="left"/>
    </xf>
    <xf numFmtId="0" fontId="15" fillId="0" borderId="0" xfId="0" applyFont="1" applyAlignment="1">
      <alignment horizontal="right" vertical="center"/>
    </xf>
    <xf numFmtId="0" fontId="12" fillId="0" borderId="2" xfId="0" applyFont="1" applyBorder="1" applyAlignment="1">
      <alignment horizontal="center"/>
    </xf>
    <xf numFmtId="0" fontId="11" fillId="0" borderId="3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5" fillId="0" borderId="0" xfId="0" applyFont="1" applyAlignment="1">
      <alignment horizontal="left" wrapText="1"/>
    </xf>
    <xf numFmtId="166" fontId="26" fillId="0" borderId="2" xfId="0" applyNumberFormat="1" applyFont="1" applyBorder="1" applyAlignment="1">
      <alignment horizontal="right"/>
    </xf>
    <xf numFmtId="165" fontId="26" fillId="0" borderId="2" xfId="0" applyNumberFormat="1" applyFont="1" applyBorder="1" applyAlignment="1">
      <alignment horizontal="right"/>
    </xf>
    <xf numFmtId="165" fontId="17" fillId="0" borderId="2" xfId="0" applyNumberFormat="1" applyFont="1" applyBorder="1" applyAlignment="1">
      <alignment horizontal="right"/>
    </xf>
    <xf numFmtId="0" fontId="11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166" fontId="17" fillId="0" borderId="2" xfId="0" applyNumberFormat="1" applyFont="1" applyBorder="1" applyAlignment="1">
      <alignment horizontal="right"/>
    </xf>
    <xf numFmtId="0" fontId="13" fillId="0" borderId="0" xfId="0" applyFont="1" applyAlignment="1">
      <alignment horizontal="center" wrapText="1"/>
    </xf>
    <xf numFmtId="0" fontId="17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22" fillId="0" borderId="0" xfId="0" applyFont="1" applyAlignment="1">
      <alignment horizontal="left" vertical="center" wrapText="1"/>
    </xf>
    <xf numFmtId="165" fontId="27" fillId="0" borderId="0" xfId="0" applyNumberFormat="1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Q754"/>
  <sheetViews>
    <sheetView tabSelected="1" topLeftCell="A716" zoomScaleNormal="100" workbookViewId="0">
      <selection activeCell="L744" sqref="L744:L747"/>
    </sheetView>
  </sheetViews>
  <sheetFormatPr defaultRowHeight="12.75" x14ac:dyDescent="0.2"/>
  <cols>
    <col min="1" max="1" width="5.7109375" customWidth="1"/>
    <col min="2" max="2" width="20.7109375" customWidth="1"/>
    <col min="3" max="3" width="40.7109375" customWidth="1"/>
    <col min="4" max="4" width="10.7109375" customWidth="1"/>
    <col min="5" max="12" width="14.7109375" customWidth="1"/>
    <col min="15" max="91" width="0" hidden="1" customWidth="1"/>
    <col min="92" max="92" width="171.7109375" hidden="1" customWidth="1"/>
    <col min="93" max="93" width="0" hidden="1" customWidth="1"/>
    <col min="94" max="94" width="190.7109375" hidden="1" customWidth="1"/>
    <col min="95" max="95" width="109.7109375" hidden="1" customWidth="1"/>
    <col min="96" max="99" width="0" hidden="1" customWidth="1"/>
  </cols>
  <sheetData>
    <row r="1" spans="1:94" x14ac:dyDescent="0.2">
      <c r="A1" s="12" t="str">
        <f>Source!B1</f>
        <v>АтомСмета</v>
      </c>
    </row>
    <row r="3" spans="1:94" ht="16.5" x14ac:dyDescent="0.25">
      <c r="A3" s="13"/>
      <c r="B3" s="101" t="s">
        <v>775</v>
      </c>
      <c r="C3" s="101"/>
      <c r="D3" s="101"/>
      <c r="E3" s="101"/>
      <c r="F3" s="14"/>
      <c r="G3" s="14"/>
      <c r="H3" s="101" t="s">
        <v>776</v>
      </c>
      <c r="I3" s="101"/>
      <c r="J3" s="101"/>
      <c r="K3" s="101"/>
      <c r="L3" s="101"/>
    </row>
    <row r="4" spans="1:94" ht="14.25" x14ac:dyDescent="0.2">
      <c r="A4" s="14"/>
      <c r="B4" s="102"/>
      <c r="C4" s="102"/>
      <c r="D4" s="102"/>
      <c r="E4" s="102"/>
      <c r="F4" s="14"/>
      <c r="G4" s="14"/>
      <c r="H4" s="102"/>
      <c r="I4" s="102"/>
      <c r="J4" s="102"/>
      <c r="K4" s="102"/>
      <c r="L4" s="102"/>
    </row>
    <row r="5" spans="1:94" ht="14.25" x14ac:dyDescent="0.2">
      <c r="A5" s="15"/>
      <c r="B5" s="15"/>
      <c r="C5" s="16"/>
      <c r="D5" s="16"/>
      <c r="E5" s="16"/>
      <c r="F5" s="14"/>
      <c r="G5" s="14"/>
      <c r="H5" s="17"/>
      <c r="I5" s="16"/>
      <c r="J5" s="16"/>
      <c r="K5" s="16"/>
      <c r="L5" s="17"/>
    </row>
    <row r="6" spans="1:94" ht="14.25" x14ac:dyDescent="0.2">
      <c r="A6" s="17"/>
      <c r="B6" s="102" t="str">
        <f>CONCATENATE("______________________ ", IF(Source!AL12&lt;&gt;"", Source!AL12, ""))</f>
        <v xml:space="preserve">______________________ </v>
      </c>
      <c r="C6" s="102"/>
      <c r="D6" s="102"/>
      <c r="E6" s="102"/>
      <c r="F6" s="14"/>
      <c r="G6" s="14"/>
      <c r="H6" s="102" t="str">
        <f>CONCATENATE("______________________ ", IF(Source!AH12&lt;&gt;"", Source!AH12, ""))</f>
        <v xml:space="preserve">______________________ </v>
      </c>
      <c r="I6" s="102"/>
      <c r="J6" s="102"/>
      <c r="K6" s="102"/>
      <c r="L6" s="102"/>
    </row>
    <row r="7" spans="1:94" ht="14.25" x14ac:dyDescent="0.2">
      <c r="A7" s="18"/>
      <c r="B7" s="97" t="s">
        <v>777</v>
      </c>
      <c r="C7" s="97"/>
      <c r="D7" s="97"/>
      <c r="E7" s="97"/>
      <c r="F7" s="14"/>
      <c r="G7" s="14"/>
      <c r="H7" s="97" t="s">
        <v>777</v>
      </c>
      <c r="I7" s="97"/>
      <c r="J7" s="97"/>
      <c r="K7" s="97"/>
      <c r="L7" s="97"/>
    </row>
    <row r="10" spans="1:94" ht="38.25" x14ac:dyDescent="0.2">
      <c r="A10" s="98" t="str">
        <f>CONCATENATE( "Наименование редакции сметных нормативов: ", Source!CQ12)</f>
        <v>Наименование редакции сметных нормативов: ГОСУДАРСТВЕННЫЕ СМЕТНЫЕ НОРМАТИВЫ (ФЕР-2020), утвержденные приказами Минстроя России от 26 декабря 2019 г.   № 876/пр (в редакции приказов Минстроя РФ от 30 марта 2020 г. № 172/пр, от 1 июня 2020 г. № 294/пр, от 30 июня 2020 г. № 352/пр,   от 20 октября 2020 г. № 636/пр, от 9 февраля 2021 г. № 51/пр, от 24 мая 2021 г. № 321/пр, от 24 июня 2021 г. № 408/пр,  от 14 октября 2021 № 746/пр, от 20 декабря 2021 № 962/пр)</v>
      </c>
      <c r="B10" s="98"/>
      <c r="C10" s="98"/>
      <c r="D10" s="98"/>
      <c r="E10" s="98"/>
      <c r="F10" s="98"/>
      <c r="G10" s="98"/>
      <c r="H10" s="98"/>
      <c r="I10" s="98"/>
      <c r="J10" s="98"/>
      <c r="K10" s="98"/>
      <c r="L10" s="98"/>
      <c r="CP10" s="93" t="str">
        <f>CONCATENATE( "Наименование редакции сметных нормативов: ", Source!CQ12)</f>
        <v>Наименование редакции сметных нормативов: ГОСУДАРСТВЕННЫЕ СМЕТНЫЕ НОРМАТИВЫ (ФЕР-2020), утвержденные приказами Минстроя России от 26 декабря 2019 г.   № 876/пр (в редакции приказов Минстроя РФ от 30 марта 2020 г. № 172/пр, от 1 июня 2020 г. № 294/пр, от 30 июня 2020 г. № 352/пр,   от 20 октября 2020 г. № 636/пр, от 9 февраля 2021 г. № 51/пр, от 24 мая 2021 г. № 321/пр, от 24 июня 2021 г. № 408/пр,  от 14 октября 2021 № 746/пр, от 20 декабря 2021 № 962/пр)</v>
      </c>
    </row>
    <row r="11" spans="1:94" x14ac:dyDescent="0.2">
      <c r="A11" s="11"/>
      <c r="B11" s="11"/>
      <c r="D11" s="19"/>
      <c r="E11" s="19"/>
      <c r="F11" s="19"/>
      <c r="G11" s="19"/>
      <c r="H11" s="19"/>
      <c r="I11" s="19"/>
      <c r="J11" s="19"/>
      <c r="K11" s="19"/>
    </row>
    <row r="12" spans="1:94" x14ac:dyDescent="0.2">
      <c r="A12" s="98" t="s">
        <v>811</v>
      </c>
      <c r="B12" s="98"/>
      <c r="C12" s="98"/>
      <c r="D12" s="98"/>
      <c r="E12" s="98"/>
      <c r="F12" s="98"/>
      <c r="G12" s="98"/>
      <c r="H12" s="98"/>
      <c r="I12" s="98"/>
      <c r="J12" s="98"/>
      <c r="K12" s="98"/>
    </row>
    <row r="15" spans="1:94" ht="15.75" x14ac:dyDescent="0.25">
      <c r="A15" s="18"/>
      <c r="B15" s="99"/>
      <c r="C15" s="99"/>
      <c r="D15" s="99"/>
      <c r="E15" s="99"/>
      <c r="F15" s="99"/>
      <c r="G15" s="99"/>
      <c r="H15" s="99"/>
      <c r="I15" s="99"/>
      <c r="J15" s="99"/>
      <c r="K15" s="99"/>
      <c r="L15" s="18"/>
    </row>
    <row r="16" spans="1:94" ht="14.25" x14ac:dyDescent="0.2">
      <c r="A16" s="20"/>
      <c r="B16" s="100" t="s">
        <v>778</v>
      </c>
      <c r="C16" s="100"/>
      <c r="D16" s="100"/>
      <c r="E16" s="100"/>
      <c r="F16" s="100"/>
      <c r="G16" s="100"/>
      <c r="H16" s="100"/>
      <c r="I16" s="100"/>
      <c r="J16" s="100"/>
      <c r="K16" s="100"/>
      <c r="L16" s="18"/>
    </row>
    <row r="17" spans="1:92" ht="14.25" x14ac:dyDescent="0.2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</row>
    <row r="18" spans="1:92" ht="15.75" x14ac:dyDescent="0.25">
      <c r="A18" s="14"/>
      <c r="B18" s="99" t="str">
        <f>IF(Source!G12&lt;&gt;"Новый объект", Source!G12, "")</f>
        <v>Системы автоматической установки аэрозольного пожаротушения, автоматической пожарной сигнализации</v>
      </c>
      <c r="C18" s="99"/>
      <c r="D18" s="99"/>
      <c r="E18" s="99"/>
      <c r="F18" s="99"/>
      <c r="G18" s="99"/>
      <c r="H18" s="99"/>
      <c r="I18" s="99"/>
      <c r="J18" s="99"/>
      <c r="K18" s="99"/>
      <c r="L18" s="14"/>
      <c r="CN18" s="94" t="str">
        <f>IF(Source!G12&lt;&gt;"Новый объект", Source!G12, "")</f>
        <v>Системы автоматической установки аэрозольного пожаротушения, автоматической пожарной сигнализации</v>
      </c>
    </row>
    <row r="19" spans="1:92" ht="14.25" x14ac:dyDescent="0.2">
      <c r="A19" s="14"/>
      <c r="B19" s="100" t="s">
        <v>779</v>
      </c>
      <c r="C19" s="100"/>
      <c r="D19" s="100"/>
      <c r="E19" s="100"/>
      <c r="F19" s="100"/>
      <c r="G19" s="100"/>
      <c r="H19" s="100"/>
      <c r="I19" s="100"/>
      <c r="J19" s="100"/>
      <c r="K19" s="100"/>
      <c r="L19" s="14"/>
    </row>
    <row r="20" spans="1:92" ht="14.25" x14ac:dyDescent="0.2">
      <c r="A20" s="14"/>
      <c r="B20" s="14"/>
      <c r="C20" s="14"/>
      <c r="D20" s="14"/>
      <c r="E20" s="14"/>
      <c r="F20" s="21"/>
      <c r="G20" s="21"/>
      <c r="H20" s="21" t="s">
        <v>2</v>
      </c>
      <c r="I20" s="21"/>
      <c r="J20" s="21"/>
      <c r="K20" s="21"/>
      <c r="L20" s="21"/>
    </row>
    <row r="21" spans="1:92" ht="15.75" x14ac:dyDescent="0.25">
      <c r="A21" s="22"/>
      <c r="B21" s="107" t="str">
        <f>CONCATENATE( "ЛОКАЛЬНАЯ СМЕТА № ", Source!F20, " ",Source!CM20)</f>
        <v xml:space="preserve">ЛОКАЛЬНАЯ СМЕТА №  </v>
      </c>
      <c r="C21" s="107"/>
      <c r="D21" s="107"/>
      <c r="E21" s="107"/>
      <c r="F21" s="107"/>
      <c r="G21" s="107"/>
      <c r="H21" s="107"/>
      <c r="I21" s="107"/>
      <c r="J21" s="107"/>
      <c r="K21" s="107"/>
      <c r="L21" s="22"/>
    </row>
    <row r="22" spans="1:92" ht="15" x14ac:dyDescent="0.25">
      <c r="A22" s="22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2"/>
    </row>
    <row r="23" spans="1:92" ht="18" x14ac:dyDescent="0.25">
      <c r="A23" s="14"/>
      <c r="B23" s="108" t="str">
        <f>IF(Source!G20&lt;&gt;"Новая локальная смета", Source!G20, "")</f>
        <v/>
      </c>
      <c r="C23" s="108"/>
      <c r="D23" s="108"/>
      <c r="E23" s="108"/>
      <c r="F23" s="108"/>
      <c r="G23" s="108"/>
      <c r="H23" s="108"/>
      <c r="I23" s="108"/>
      <c r="J23" s="108"/>
      <c r="K23" s="108"/>
      <c r="L23" s="24"/>
    </row>
    <row r="24" spans="1:92" ht="14.25" x14ac:dyDescent="0.2">
      <c r="A24" s="14"/>
      <c r="B24" s="100" t="s">
        <v>780</v>
      </c>
      <c r="C24" s="100"/>
      <c r="D24" s="100"/>
      <c r="E24" s="100"/>
      <c r="F24" s="100"/>
      <c r="G24" s="100"/>
      <c r="H24" s="100"/>
      <c r="I24" s="100"/>
      <c r="J24" s="100"/>
      <c r="K24" s="100"/>
      <c r="L24" s="18"/>
    </row>
    <row r="25" spans="1:92" ht="14.25" x14ac:dyDescent="0.2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</row>
    <row r="26" spans="1:92" ht="14.25" x14ac:dyDescent="0.2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</row>
    <row r="27" spans="1:92" x14ac:dyDescent="0.2">
      <c r="A27" s="11" t="s">
        <v>781</v>
      </c>
      <c r="B27" s="11"/>
      <c r="C27" s="25" t="s">
        <v>812</v>
      </c>
      <c r="D27" s="11" t="s">
        <v>782</v>
      </c>
      <c r="E27" s="11"/>
      <c r="F27" s="11"/>
      <c r="G27" s="11"/>
      <c r="H27" s="11"/>
      <c r="I27" s="11"/>
      <c r="J27" s="11"/>
      <c r="K27" s="11"/>
      <c r="L27" s="11"/>
    </row>
    <row r="28" spans="1:92" x14ac:dyDescent="0.2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</row>
    <row r="29" spans="1:92" x14ac:dyDescent="0.2">
      <c r="A29" s="11" t="s">
        <v>783</v>
      </c>
      <c r="B29" s="11"/>
      <c r="C29" s="109">
        <v>1</v>
      </c>
      <c r="D29" s="109"/>
      <c r="E29" s="109"/>
      <c r="F29" s="109"/>
      <c r="G29" s="109"/>
      <c r="H29" s="11"/>
      <c r="I29" s="11"/>
      <c r="J29" s="11"/>
      <c r="K29" s="11"/>
      <c r="L29" s="26"/>
    </row>
    <row r="30" spans="1:92" x14ac:dyDescent="0.2">
      <c r="A30" s="27"/>
      <c r="B30" s="28"/>
      <c r="C30" s="103" t="s">
        <v>784</v>
      </c>
      <c r="D30" s="103"/>
      <c r="E30" s="103"/>
      <c r="F30" s="103"/>
      <c r="G30" s="103"/>
      <c r="H30" s="29"/>
      <c r="I30" s="29"/>
      <c r="J30" s="29"/>
      <c r="K30" s="29"/>
      <c r="L30" s="29"/>
    </row>
    <row r="31" spans="1:92" ht="14.25" x14ac:dyDescent="0.2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</row>
    <row r="32" spans="1:92" ht="14.25" x14ac:dyDescent="0.2">
      <c r="A32" s="30" t="s">
        <v>813</v>
      </c>
      <c r="B32" s="14"/>
      <c r="C32" s="14"/>
      <c r="D32" s="31"/>
      <c r="E32" s="32"/>
      <c r="F32" s="14"/>
      <c r="G32" s="14"/>
      <c r="H32" s="14"/>
      <c r="I32" s="14"/>
      <c r="J32" s="14"/>
      <c r="K32" s="14"/>
      <c r="L32" s="14"/>
    </row>
    <row r="33" spans="1:12" ht="14.25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</row>
    <row r="34" spans="1:12" ht="14.25" x14ac:dyDescent="0.2">
      <c r="A34" s="30" t="s">
        <v>785</v>
      </c>
      <c r="B34" s="14"/>
      <c r="C34" s="56">
        <f>C37+C38+C39+C40</f>
        <v>5402.3559999999998</v>
      </c>
      <c r="D34" s="104">
        <f>D37+D38+D39+D40</f>
        <v>737.08622999999989</v>
      </c>
      <c r="E34" s="105"/>
      <c r="F34" s="33" t="s">
        <v>786</v>
      </c>
      <c r="G34" s="34"/>
      <c r="H34" s="34"/>
      <c r="I34" s="34"/>
      <c r="J34" s="34"/>
      <c r="K34" s="14"/>
      <c r="L34" s="14"/>
    </row>
    <row r="35" spans="1:12" ht="14.25" x14ac:dyDescent="0.2">
      <c r="A35" s="14"/>
      <c r="B35" s="14"/>
      <c r="C35" s="44"/>
      <c r="D35" s="55"/>
      <c r="E35" s="34"/>
      <c r="F35" s="33"/>
      <c r="G35" s="33" t="s">
        <v>787</v>
      </c>
      <c r="H35" s="34"/>
      <c r="I35" s="34"/>
      <c r="J35" s="34"/>
      <c r="K35" s="14"/>
      <c r="L35" s="14"/>
    </row>
    <row r="36" spans="1:12" ht="14.25" x14ac:dyDescent="0.2">
      <c r="A36" s="14"/>
      <c r="B36" s="35" t="s">
        <v>788</v>
      </c>
      <c r="C36" s="44"/>
      <c r="D36" s="55"/>
      <c r="E36" s="36"/>
      <c r="F36" s="33"/>
      <c r="G36" s="33" t="s">
        <v>789</v>
      </c>
      <c r="H36" s="34" t="s">
        <v>790</v>
      </c>
      <c r="I36" s="37">
        <f>ROUND((ROUND(SUM(R47:R747)*Source!C539, 0)+ROUND(SUM(S47:S747)*Source!K539, 0)+ROUND(SUM(T47:T747)*Source!I539, 0))/1000, 6)</f>
        <v>791.30200000000002</v>
      </c>
      <c r="J36" s="37">
        <f>ROUND((SUM(Q47:Q747))/1000, 6)</f>
        <v>34.400030000000001</v>
      </c>
      <c r="K36" s="11" t="s">
        <v>786</v>
      </c>
      <c r="L36" s="14"/>
    </row>
    <row r="37" spans="1:12" ht="14.25" x14ac:dyDescent="0.2">
      <c r="A37" s="14"/>
      <c r="B37" s="30" t="s">
        <v>791</v>
      </c>
      <c r="C37" s="56">
        <f>ROUND((ROUND(SUM(AN47:AN747)*Source!C539, 0)+ROUND(SUM(AR47:AR747)*Source!L539, 0))/1000, 6)</f>
        <v>285.255</v>
      </c>
      <c r="D37" s="104">
        <f>ROUND((SUM(AN47:AN747)+SUM(AR47:AR747))/1000, 6)</f>
        <v>26.5107</v>
      </c>
      <c r="E37" s="105"/>
      <c r="F37" s="33" t="s">
        <v>786</v>
      </c>
      <c r="G37" s="33" t="s">
        <v>792</v>
      </c>
      <c r="H37" s="34"/>
      <c r="I37" s="33"/>
      <c r="J37" s="57">
        <f>Source!P462</f>
        <v>2967.7063249999997</v>
      </c>
      <c r="K37" s="11" t="s">
        <v>551</v>
      </c>
      <c r="L37" s="14"/>
    </row>
    <row r="38" spans="1:12" ht="14.25" x14ac:dyDescent="0.2">
      <c r="A38" s="14"/>
      <c r="B38" s="30" t="s">
        <v>793</v>
      </c>
      <c r="C38" s="56">
        <f>ROUND((ROUND(SUM(AX47:AX747)*Source!C539, 0)+ROUND(SUM(BB47:BB747)*Source!L539, 0))/1000, 6)</f>
        <v>992.12400000000002</v>
      </c>
      <c r="D38" s="104">
        <f>ROUND((SUM(AX47:AX747)+SUM(BB47:BB747))/1000, 6)</f>
        <v>92.20487</v>
      </c>
      <c r="E38" s="105"/>
      <c r="F38" s="33" t="s">
        <v>786</v>
      </c>
      <c r="G38" s="33" t="s">
        <v>794</v>
      </c>
      <c r="H38" s="34"/>
      <c r="I38" s="33"/>
      <c r="J38" s="57">
        <f>Source!P463</f>
        <v>19.675169999999998</v>
      </c>
      <c r="K38" s="11" t="s">
        <v>551</v>
      </c>
      <c r="L38" s="14"/>
    </row>
    <row r="39" spans="1:12" ht="14.25" x14ac:dyDescent="0.2">
      <c r="A39" s="14"/>
      <c r="B39" s="30" t="s">
        <v>795</v>
      </c>
      <c r="C39" s="56">
        <f>ROUND((ROUND(SUM(BH47:BH747)*Source!H539, 0)+ROUND(SUM(BI47:BI747)*Source!L539, 0))/1000, 6)</f>
        <v>2822.0549999999998</v>
      </c>
      <c r="D39" s="104">
        <f>ROUND((SUM(BH47:BH747)+SUM(BI47:BI747))/1000, 6)</f>
        <v>579.47745999999995</v>
      </c>
      <c r="E39" s="105"/>
      <c r="F39" s="33" t="s">
        <v>786</v>
      </c>
      <c r="G39" s="33" t="s">
        <v>796</v>
      </c>
      <c r="H39" s="34"/>
      <c r="I39" s="33"/>
      <c r="J39" s="38"/>
      <c r="K39" s="14"/>
      <c r="L39" s="14"/>
    </row>
    <row r="40" spans="1:12" ht="14.25" x14ac:dyDescent="0.2">
      <c r="A40" s="14"/>
      <c r="B40" s="30" t="s">
        <v>797</v>
      </c>
      <c r="C40" s="56">
        <f>ROUND((ROUND(SUM(BM47:BM747)*Source!I539, 0)+ROUND(SUM(BN47:BN747)*Source!K539, 0)+ROUND(SUM(BO47:BO747)*Source!H539, 0)+ROUND(SUM(BP47:BP747)*Source!L539, 0))/1000, 6)</f>
        <v>1302.922</v>
      </c>
      <c r="D40" s="104">
        <f>ROUND((SUM(BM47:BM747)+SUM(BN47:BN747)+SUM(BO47:BO747)+SUM(BP47:BP747))/1000, 6)</f>
        <v>38.8932</v>
      </c>
      <c r="E40" s="106"/>
      <c r="F40" s="33" t="s">
        <v>786</v>
      </c>
      <c r="G40" s="33" t="s">
        <v>798</v>
      </c>
      <c r="H40" s="34"/>
      <c r="I40" s="33">
        <f>Source!I20</f>
        <v>0</v>
      </c>
      <c r="J40" s="39" t="str">
        <f>Source!H20</f>
        <v/>
      </c>
      <c r="K40" s="14"/>
      <c r="L40" s="14"/>
    </row>
    <row r="41" spans="1:12" ht="14.25" x14ac:dyDescent="0.2">
      <c r="A41" s="14"/>
      <c r="B41" s="14"/>
      <c r="C41" s="14"/>
      <c r="D41" s="34"/>
      <c r="E41" s="34"/>
      <c r="F41" s="34"/>
      <c r="G41" s="34"/>
      <c r="H41" s="34"/>
      <c r="I41" s="34"/>
      <c r="J41" s="34"/>
      <c r="K41" s="14"/>
      <c r="L41" s="14"/>
    </row>
    <row r="42" spans="1:12" x14ac:dyDescent="0.2">
      <c r="A42" s="112" t="s">
        <v>799</v>
      </c>
      <c r="B42" s="112" t="s">
        <v>800</v>
      </c>
      <c r="C42" s="112" t="s">
        <v>801</v>
      </c>
      <c r="D42" s="112" t="s">
        <v>802</v>
      </c>
      <c r="E42" s="119" t="s">
        <v>803</v>
      </c>
      <c r="F42" s="120"/>
      <c r="G42" s="121"/>
      <c r="H42" s="119" t="s">
        <v>804</v>
      </c>
      <c r="I42" s="120"/>
      <c r="J42" s="121"/>
      <c r="K42" s="112" t="s">
        <v>805</v>
      </c>
      <c r="L42" s="112" t="s">
        <v>806</v>
      </c>
    </row>
    <row r="43" spans="1:12" x14ac:dyDescent="0.2">
      <c r="A43" s="113"/>
      <c r="B43" s="113"/>
      <c r="C43" s="113"/>
      <c r="D43" s="113"/>
      <c r="E43" s="122"/>
      <c r="F43" s="123"/>
      <c r="G43" s="124"/>
      <c r="H43" s="122"/>
      <c r="I43" s="123"/>
      <c r="J43" s="124"/>
      <c r="K43" s="113"/>
      <c r="L43" s="113"/>
    </row>
    <row r="44" spans="1:12" x14ac:dyDescent="0.2">
      <c r="A44" s="113"/>
      <c r="B44" s="113"/>
      <c r="C44" s="113"/>
      <c r="D44" s="113"/>
      <c r="E44" s="125"/>
      <c r="F44" s="126"/>
      <c r="G44" s="127"/>
      <c r="H44" s="125"/>
      <c r="I44" s="126"/>
      <c r="J44" s="127"/>
      <c r="K44" s="113"/>
      <c r="L44" s="113"/>
    </row>
    <row r="45" spans="1:12" ht="25.5" x14ac:dyDescent="0.2">
      <c r="A45" s="114"/>
      <c r="B45" s="114"/>
      <c r="C45" s="114"/>
      <c r="D45" s="114"/>
      <c r="E45" s="40" t="s">
        <v>807</v>
      </c>
      <c r="F45" s="40" t="s">
        <v>808</v>
      </c>
      <c r="G45" s="40" t="s">
        <v>809</v>
      </c>
      <c r="H45" s="40" t="s">
        <v>807</v>
      </c>
      <c r="I45" s="40" t="s">
        <v>808</v>
      </c>
      <c r="J45" s="40" t="s">
        <v>810</v>
      </c>
      <c r="K45" s="114"/>
      <c r="L45" s="114"/>
    </row>
    <row r="46" spans="1:12" ht="14.25" x14ac:dyDescent="0.2">
      <c r="A46" s="41">
        <v>1</v>
      </c>
      <c r="B46" s="41">
        <v>2</v>
      </c>
      <c r="C46" s="41">
        <v>3</v>
      </c>
      <c r="D46" s="41">
        <v>4</v>
      </c>
      <c r="E46" s="41">
        <v>5</v>
      </c>
      <c r="F46" s="41">
        <v>6</v>
      </c>
      <c r="G46" s="41">
        <v>7</v>
      </c>
      <c r="H46" s="41">
        <v>8</v>
      </c>
      <c r="I46" s="41">
        <v>9</v>
      </c>
      <c r="J46" s="41">
        <v>10</v>
      </c>
      <c r="K46" s="42">
        <v>11</v>
      </c>
      <c r="L46" s="43">
        <v>12</v>
      </c>
    </row>
    <row r="48" spans="1:12" ht="16.5" x14ac:dyDescent="0.25">
      <c r="A48" s="129" t="s">
        <v>814</v>
      </c>
      <c r="B48" s="129"/>
      <c r="C48" s="129"/>
      <c r="D48" s="129"/>
      <c r="E48" s="129"/>
      <c r="F48" s="129"/>
      <c r="G48" s="129"/>
      <c r="H48" s="129"/>
      <c r="I48" s="129"/>
      <c r="J48" s="129"/>
      <c r="K48" s="129"/>
      <c r="L48" s="129"/>
    </row>
    <row r="50" spans="1:56" ht="16.5" x14ac:dyDescent="0.25">
      <c r="A50" s="129" t="s">
        <v>815</v>
      </c>
      <c r="B50" s="129"/>
      <c r="C50" s="129"/>
      <c r="D50" s="129"/>
      <c r="E50" s="129"/>
      <c r="F50" s="129"/>
      <c r="G50" s="129"/>
      <c r="H50" s="129"/>
      <c r="I50" s="129"/>
      <c r="J50" s="129"/>
      <c r="K50" s="129"/>
      <c r="L50" s="129"/>
    </row>
    <row r="51" spans="1:56" ht="105" x14ac:dyDescent="0.2">
      <c r="A51" s="88">
        <v>1</v>
      </c>
      <c r="B51" s="88" t="str">
        <f>Source!F33</f>
        <v>м11-05-001-01</v>
      </c>
      <c r="C51" s="88" t="s">
        <v>816</v>
      </c>
      <c r="D51" s="58" t="str">
        <f>Source!H33</f>
        <v>ШТ</v>
      </c>
      <c r="E51" s="54">
        <f>Source!K33</f>
        <v>28</v>
      </c>
      <c r="F51" s="54"/>
      <c r="G51" s="54">
        <f>Source!I33</f>
        <v>28</v>
      </c>
      <c r="H51" s="53"/>
      <c r="I51" s="59"/>
      <c r="J51" s="53"/>
      <c r="K51" s="59"/>
      <c r="L51" s="60"/>
      <c r="AG51">
        <f>Source!X33</f>
        <v>250.72</v>
      </c>
      <c r="AH51">
        <f>Source!X33</f>
        <v>250.72</v>
      </c>
      <c r="AI51">
        <f>Source!Y33</f>
        <v>128.15</v>
      </c>
      <c r="AJ51">
        <f>Source!Y33</f>
        <v>128.15</v>
      </c>
      <c r="AS51">
        <f>IF(Source!BI33&lt;=1,AH51, 0)</f>
        <v>0</v>
      </c>
      <c r="AT51">
        <f>IF(Source!BI33&lt;=1,AJ51, 0)</f>
        <v>0</v>
      </c>
      <c r="BC51">
        <f>IF(Source!BI33=2,AH51, 0)</f>
        <v>250.72</v>
      </c>
      <c r="BD51">
        <f>IF(Source!BI33=2,AJ51, 0)</f>
        <v>128.15</v>
      </c>
    </row>
    <row r="52" spans="1:56" ht="153" x14ac:dyDescent="0.2">
      <c r="B52" s="45" t="str">
        <f>Source!EO33</f>
        <v>Поправка: Мет.421/пр 04.08.20 Пр.10 Т.3 п. 1.2</v>
      </c>
      <c r="C52" s="45" t="str">
        <f>Source!CN33</f>
        <v>Поправка: Мет.421/пр 04.08.20 Пр.10 Т.3 п. 1.2  Наименование: Производство ремонтно-строительных работ осуществляется в помещениях эксплуатируемого объекта капитального строительства без остановки рабочего процесса, при этом: в зоне производства ремонтно-строительных работ имеются действующее технологическое или лабораторное оборудование, мебель и иные загромождающие помещения предметы</v>
      </c>
    </row>
    <row r="53" spans="1:56" ht="14.25" x14ac:dyDescent="0.2">
      <c r="A53" s="88"/>
      <c r="B53" s="89">
        <v>1</v>
      </c>
      <c r="C53" s="88" t="s">
        <v>817</v>
      </c>
      <c r="D53" s="58"/>
      <c r="E53" s="54"/>
      <c r="F53" s="54"/>
      <c r="G53" s="54"/>
      <c r="H53" s="53">
        <f>Source!AO33</f>
        <v>4.4400000000000004</v>
      </c>
      <c r="I53" s="59">
        <f>ROUND(1.35,7)</f>
        <v>1.35</v>
      </c>
      <c r="J53" s="53">
        <f>ROUND(Source!AF33*Source!I33, 2)</f>
        <v>167.83</v>
      </c>
      <c r="K53" s="59"/>
      <c r="L53" s="60"/>
    </row>
    <row r="54" spans="1:56" ht="14.25" x14ac:dyDescent="0.2">
      <c r="A54" s="88"/>
      <c r="B54" s="89">
        <v>3</v>
      </c>
      <c r="C54" s="88" t="s">
        <v>818</v>
      </c>
      <c r="D54" s="58"/>
      <c r="E54" s="54"/>
      <c r="F54" s="54"/>
      <c r="G54" s="54"/>
      <c r="H54" s="53">
        <f>Source!AM33</f>
        <v>29.85</v>
      </c>
      <c r="I54" s="59">
        <f>ROUND(1.35,7)</f>
        <v>1.35</v>
      </c>
      <c r="J54" s="53">
        <f>ROUND(Source!AD33*Source!I33, 2)</f>
        <v>1128.33</v>
      </c>
      <c r="K54" s="59"/>
      <c r="L54" s="60"/>
    </row>
    <row r="55" spans="1:56" ht="14.25" x14ac:dyDescent="0.2">
      <c r="A55" s="88"/>
      <c r="B55" s="89">
        <v>2</v>
      </c>
      <c r="C55" s="88" t="s">
        <v>819</v>
      </c>
      <c r="D55" s="58"/>
      <c r="E55" s="54"/>
      <c r="F55" s="54"/>
      <c r="G55" s="54"/>
      <c r="H55" s="53">
        <f>Source!AN33</f>
        <v>2.93</v>
      </c>
      <c r="I55" s="59">
        <f>ROUND(1.35,7)</f>
        <v>1.35</v>
      </c>
      <c r="J55" s="61">
        <f>ROUND(Source!AE33*Source!I33, 2)</f>
        <v>110.75</v>
      </c>
      <c r="K55" s="59"/>
      <c r="L55" s="62"/>
    </row>
    <row r="56" spans="1:56" ht="14.25" x14ac:dyDescent="0.2">
      <c r="A56" s="88"/>
      <c r="B56" s="89">
        <v>4</v>
      </c>
      <c r="C56" s="88" t="s">
        <v>820</v>
      </c>
      <c r="D56" s="58"/>
      <c r="E56" s="54"/>
      <c r="F56" s="54"/>
      <c r="G56" s="54"/>
      <c r="H56" s="53">
        <f>Source!AL33</f>
        <v>8.33</v>
      </c>
      <c r="I56" s="59"/>
      <c r="J56" s="53">
        <f>ROUND(Source!AC33*Source!I33, 2)</f>
        <v>233.24</v>
      </c>
      <c r="K56" s="59"/>
      <c r="L56" s="60"/>
    </row>
    <row r="57" spans="1:56" ht="14.25" x14ac:dyDescent="0.2">
      <c r="A57" s="88"/>
      <c r="B57" s="88"/>
      <c r="C57" s="88" t="s">
        <v>821</v>
      </c>
      <c r="D57" s="58" t="s">
        <v>822</v>
      </c>
      <c r="E57" s="54">
        <f>Source!AQ33</f>
        <v>0.52</v>
      </c>
      <c r="F57" s="54">
        <f>ROUND(1.35,7)</f>
        <v>1.35</v>
      </c>
      <c r="G57" s="54">
        <f>ROUND(Source!U33, 7)</f>
        <v>19.655999999999999</v>
      </c>
      <c r="H57" s="53"/>
      <c r="I57" s="59"/>
      <c r="J57" s="53"/>
      <c r="K57" s="59"/>
      <c r="L57" s="60"/>
    </row>
    <row r="58" spans="1:56" ht="14.25" x14ac:dyDescent="0.2">
      <c r="A58" s="88"/>
      <c r="B58" s="88"/>
      <c r="C58" s="90" t="s">
        <v>823</v>
      </c>
      <c r="D58" s="63" t="s">
        <v>822</v>
      </c>
      <c r="E58" s="64">
        <f>Source!AR33</f>
        <v>0.22</v>
      </c>
      <c r="F58" s="64">
        <f>ROUND(1.35,7)</f>
        <v>1.35</v>
      </c>
      <c r="G58" s="64">
        <f>ROUND(Source!V33, 7)</f>
        <v>8.3160000000000007</v>
      </c>
      <c r="H58" s="65"/>
      <c r="I58" s="66"/>
      <c r="J58" s="65"/>
      <c r="K58" s="66"/>
      <c r="L58" s="67"/>
    </row>
    <row r="59" spans="1:56" ht="14.25" x14ac:dyDescent="0.2">
      <c r="A59" s="88"/>
      <c r="B59" s="88"/>
      <c r="C59" s="88" t="s">
        <v>824</v>
      </c>
      <c r="D59" s="58"/>
      <c r="E59" s="54"/>
      <c r="F59" s="54"/>
      <c r="G59" s="54"/>
      <c r="H59" s="53">
        <f>H53+H54+H56</f>
        <v>42.62</v>
      </c>
      <c r="I59" s="59"/>
      <c r="J59" s="53">
        <f>J53+J54+J56</f>
        <v>1529.3999999999999</v>
      </c>
      <c r="K59" s="59"/>
      <c r="L59" s="60"/>
    </row>
    <row r="60" spans="1:56" ht="14.25" x14ac:dyDescent="0.2">
      <c r="A60" s="88"/>
      <c r="B60" s="88"/>
      <c r="C60" s="88" t="s">
        <v>825</v>
      </c>
      <c r="D60" s="58"/>
      <c r="E60" s="54"/>
      <c r="F60" s="54"/>
      <c r="G60" s="54"/>
      <c r="H60" s="53"/>
      <c r="I60" s="59"/>
      <c r="J60" s="53">
        <f>SUM(Q51:Q63)+SUM(V51:V63)+SUM(X51:X63)+SUM(Y51:Y63)</f>
        <v>278.58000000000004</v>
      </c>
      <c r="K60" s="59"/>
      <c r="L60" s="60"/>
    </row>
    <row r="61" spans="1:56" ht="28.5" x14ac:dyDescent="0.2">
      <c r="A61" s="88"/>
      <c r="B61" s="88" t="s">
        <v>25</v>
      </c>
      <c r="C61" s="88" t="s">
        <v>826</v>
      </c>
      <c r="D61" s="58" t="s">
        <v>827</v>
      </c>
      <c r="E61" s="54">
        <f>Source!BZ33</f>
        <v>90</v>
      </c>
      <c r="F61" s="54"/>
      <c r="G61" s="54">
        <f>Source!AT33</f>
        <v>90</v>
      </c>
      <c r="H61" s="53"/>
      <c r="I61" s="59"/>
      <c r="J61" s="53">
        <f>SUM(AG51:AG63)</f>
        <v>250.72</v>
      </c>
      <c r="K61" s="59"/>
      <c r="L61" s="60"/>
    </row>
    <row r="62" spans="1:56" ht="28.5" x14ac:dyDescent="0.2">
      <c r="A62" s="90"/>
      <c r="B62" s="90" t="s">
        <v>26</v>
      </c>
      <c r="C62" s="90" t="s">
        <v>828</v>
      </c>
      <c r="D62" s="63" t="s">
        <v>827</v>
      </c>
      <c r="E62" s="64">
        <f>Source!CA33</f>
        <v>46</v>
      </c>
      <c r="F62" s="64"/>
      <c r="G62" s="64">
        <f>Source!AU33</f>
        <v>46</v>
      </c>
      <c r="H62" s="65"/>
      <c r="I62" s="66"/>
      <c r="J62" s="65">
        <f>SUM(AI51:AI63)</f>
        <v>128.15</v>
      </c>
      <c r="K62" s="66"/>
      <c r="L62" s="67"/>
    </row>
    <row r="63" spans="1:56" ht="15" x14ac:dyDescent="0.25">
      <c r="C63" s="118" t="s">
        <v>829</v>
      </c>
      <c r="D63" s="118"/>
      <c r="E63" s="118"/>
      <c r="F63" s="118"/>
      <c r="G63" s="118"/>
      <c r="H63" s="118"/>
      <c r="I63" s="118">
        <f>J53+J54+J56+J61+J62</f>
        <v>1908.27</v>
      </c>
      <c r="J63" s="118"/>
      <c r="O63" s="47">
        <f>I63</f>
        <v>1908.27</v>
      </c>
      <c r="P63">
        <f>K63</f>
        <v>0</v>
      </c>
      <c r="Q63" s="47">
        <f>J53</f>
        <v>167.83</v>
      </c>
      <c r="R63" s="47">
        <f>J53</f>
        <v>167.83</v>
      </c>
      <c r="U63" s="48">
        <f>L53</f>
        <v>0</v>
      </c>
      <c r="X63" s="47">
        <f>J55</f>
        <v>110.75</v>
      </c>
      <c r="Z63" s="48">
        <f>L55</f>
        <v>0</v>
      </c>
      <c r="AB63" s="47">
        <f>J54</f>
        <v>1128.33</v>
      </c>
      <c r="AD63" s="48">
        <f>L54</f>
        <v>0</v>
      </c>
      <c r="AF63" s="47">
        <f>J56</f>
        <v>233.24</v>
      </c>
      <c r="AN63">
        <f>IF(Source!BI33&lt;=1,J53+J54+J56+J61+J62, 0)</f>
        <v>0</v>
      </c>
      <c r="AO63">
        <f>IF(Source!BI33&lt;=1,J56, 0)</f>
        <v>0</v>
      </c>
      <c r="AP63">
        <f>IF(Source!BI33&lt;=1,J54, 0)</f>
        <v>0</v>
      </c>
      <c r="AQ63">
        <f>IF(Source!BI33&lt;=1,J53, 0)</f>
        <v>0</v>
      </c>
      <c r="AX63">
        <f>IF(Source!BI33=2,J53+J54+J56+J61+J62, 0)</f>
        <v>1908.27</v>
      </c>
      <c r="AY63">
        <f>IF(Source!BI33=2,J56, 0)</f>
        <v>233.24</v>
      </c>
      <c r="AZ63">
        <f>IF(Source!BI33=2,J54, 0)</f>
        <v>1128.33</v>
      </c>
      <c r="BA63">
        <f>IF(Source!BI33=2,J53, 0)</f>
        <v>167.83</v>
      </c>
    </row>
    <row r="64" spans="1:56" ht="71.25" x14ac:dyDescent="0.2">
      <c r="A64" s="91">
        <v>2</v>
      </c>
      <c r="B64" s="91" t="str">
        <f>Source!F35</f>
        <v>Цена поставщика</v>
      </c>
      <c r="C64" s="91" t="s">
        <v>830</v>
      </c>
      <c r="D64" s="68" t="str">
        <f>Source!H35</f>
        <v>ШТ</v>
      </c>
      <c r="E64" s="69">
        <f>Source!K35</f>
        <v>17</v>
      </c>
      <c r="F64" s="69"/>
      <c r="G64" s="69">
        <f>Source!I35</f>
        <v>17</v>
      </c>
      <c r="H64" s="70">
        <f>Source!AL35</f>
        <v>42813.2</v>
      </c>
      <c r="I64" s="71"/>
      <c r="J64" s="70">
        <f>Source!P35</f>
        <v>149450.51</v>
      </c>
      <c r="K64" s="71">
        <f>IF(Source!BC35&lt;&gt; 0, Source!BC35, 1)</f>
        <v>4.87</v>
      </c>
      <c r="L64" s="72">
        <f>Source!HH35</f>
        <v>727824</v>
      </c>
      <c r="AG64">
        <f>Source!X35</f>
        <v>0</v>
      </c>
      <c r="AH64">
        <f>Source!X35</f>
        <v>0</v>
      </c>
      <c r="AI64">
        <f>Source!Y35</f>
        <v>0</v>
      </c>
      <c r="AJ64">
        <f>Source!Y35</f>
        <v>0</v>
      </c>
      <c r="AS64">
        <f>IF(Source!BI35&lt;=1,AH64, 0)</f>
        <v>0</v>
      </c>
      <c r="AT64">
        <f>IF(Source!BI35&lt;=1,AJ64, 0)</f>
        <v>0</v>
      </c>
      <c r="BC64">
        <f>IF(Source!BI35=2,AH64, 0)</f>
        <v>0</v>
      </c>
      <c r="BD64">
        <f>IF(Source!BI35=2,AJ64, 0)</f>
        <v>0</v>
      </c>
    </row>
    <row r="65" spans="1:72" ht="15" x14ac:dyDescent="0.25">
      <c r="A65" s="49"/>
      <c r="B65" s="49"/>
      <c r="C65" s="117" t="s">
        <v>829</v>
      </c>
      <c r="D65" s="117"/>
      <c r="E65" s="117"/>
      <c r="F65" s="117"/>
      <c r="G65" s="117"/>
      <c r="H65" s="117"/>
      <c r="I65" s="117">
        <f>J64</f>
        <v>149450.51</v>
      </c>
      <c r="J65" s="117"/>
      <c r="K65" s="116">
        <f>L64</f>
        <v>727824</v>
      </c>
      <c r="L65" s="116"/>
      <c r="O65" s="47">
        <f>I65</f>
        <v>149450.51</v>
      </c>
      <c r="P65" s="48">
        <f>K65</f>
        <v>727824</v>
      </c>
      <c r="Q65">
        <f>0</f>
        <v>0</v>
      </c>
      <c r="U65">
        <f>0</f>
        <v>0</v>
      </c>
      <c r="X65">
        <f>0</f>
        <v>0</v>
      </c>
      <c r="Z65">
        <f>0</f>
        <v>0</v>
      </c>
      <c r="AB65">
        <f>0</f>
        <v>0</v>
      </c>
      <c r="AD65">
        <f>0</f>
        <v>0</v>
      </c>
      <c r="AF65" s="47">
        <f>J64</f>
        <v>149450.51</v>
      </c>
      <c r="AN65">
        <f>IF(Source!BI35&lt;=1,J64, 0)</f>
        <v>0</v>
      </c>
      <c r="AO65">
        <f>IF(Source!BI35&lt;=1,J64, 0)</f>
        <v>0</v>
      </c>
      <c r="AP65">
        <f>IF(Source!BI35&lt;=1,0, 0)</f>
        <v>0</v>
      </c>
      <c r="AQ65">
        <f>IF(Source!BI35&lt;=1,0, 0)</f>
        <v>0</v>
      </c>
      <c r="AX65">
        <f>IF(Source!BI35=2,J64, 0)</f>
        <v>0</v>
      </c>
      <c r="AY65">
        <f>IF(Source!BI35=2,J64, 0)</f>
        <v>0</v>
      </c>
      <c r="AZ65">
        <f>IF(Source!BI35=2,0, 0)</f>
        <v>0</v>
      </c>
      <c r="BA65">
        <f>IF(Source!BI35=2,0, 0)</f>
        <v>0</v>
      </c>
      <c r="BH65">
        <f>IF(Source!BI35=3,J64, 0)</f>
        <v>149450.51</v>
      </c>
      <c r="BR65" s="47">
        <f>J64</f>
        <v>149450.51</v>
      </c>
      <c r="BT65" s="48">
        <f>K65</f>
        <v>727824</v>
      </c>
    </row>
    <row r="66" spans="1:72" ht="71.25" x14ac:dyDescent="0.2">
      <c r="A66" s="91">
        <v>3</v>
      </c>
      <c r="B66" s="91" t="str">
        <f>Source!F37</f>
        <v>Цена поставщика</v>
      </c>
      <c r="C66" s="91" t="s">
        <v>831</v>
      </c>
      <c r="D66" s="68" t="str">
        <f>Source!H37</f>
        <v>ШТ</v>
      </c>
      <c r="E66" s="69">
        <f>Source!K37</f>
        <v>17</v>
      </c>
      <c r="F66" s="69"/>
      <c r="G66" s="69">
        <f>Source!I37</f>
        <v>17</v>
      </c>
      <c r="H66" s="70">
        <f>Source!AL37</f>
        <v>42813.2</v>
      </c>
      <c r="I66" s="71"/>
      <c r="J66" s="70">
        <f>Source!P37</f>
        <v>149450.51</v>
      </c>
      <c r="K66" s="71">
        <f>IF(Source!BC37&lt;&gt; 0, Source!BC37, 1)</f>
        <v>4.87</v>
      </c>
      <c r="L66" s="72">
        <f>Source!HH37</f>
        <v>727824</v>
      </c>
      <c r="AG66">
        <f>Source!X37</f>
        <v>0</v>
      </c>
      <c r="AH66">
        <f>Source!X37</f>
        <v>0</v>
      </c>
      <c r="AI66">
        <f>Source!Y37</f>
        <v>0</v>
      </c>
      <c r="AJ66">
        <f>Source!Y37</f>
        <v>0</v>
      </c>
      <c r="AS66">
        <f>IF(Source!BI37&lt;=1,AH66, 0)</f>
        <v>0</v>
      </c>
      <c r="AT66">
        <f>IF(Source!BI37&lt;=1,AJ66, 0)</f>
        <v>0</v>
      </c>
      <c r="BC66">
        <f>IF(Source!BI37=2,AH66, 0)</f>
        <v>0</v>
      </c>
      <c r="BD66">
        <f>IF(Source!BI37=2,AJ66, 0)</f>
        <v>0</v>
      </c>
    </row>
    <row r="67" spans="1:72" ht="15" x14ac:dyDescent="0.25">
      <c r="A67" s="49"/>
      <c r="B67" s="49"/>
      <c r="C67" s="117" t="s">
        <v>829</v>
      </c>
      <c r="D67" s="117"/>
      <c r="E67" s="117"/>
      <c r="F67" s="117"/>
      <c r="G67" s="117"/>
      <c r="H67" s="117"/>
      <c r="I67" s="117">
        <f>J66</f>
        <v>149450.51</v>
      </c>
      <c r="J67" s="117"/>
      <c r="K67" s="116">
        <f>L66</f>
        <v>727824</v>
      </c>
      <c r="L67" s="116"/>
      <c r="O67" s="47">
        <f>I67</f>
        <v>149450.51</v>
      </c>
      <c r="P67" s="48">
        <f>K67</f>
        <v>727824</v>
      </c>
      <c r="Q67">
        <f>0</f>
        <v>0</v>
      </c>
      <c r="U67">
        <f>0</f>
        <v>0</v>
      </c>
      <c r="X67">
        <f>0</f>
        <v>0</v>
      </c>
      <c r="Z67">
        <f>0</f>
        <v>0</v>
      </c>
      <c r="AB67">
        <f>0</f>
        <v>0</v>
      </c>
      <c r="AD67">
        <f>0</f>
        <v>0</v>
      </c>
      <c r="AF67" s="47">
        <f>J66</f>
        <v>149450.51</v>
      </c>
      <c r="AN67">
        <f>IF(Source!BI37&lt;=1,J66, 0)</f>
        <v>0</v>
      </c>
      <c r="AO67">
        <f>IF(Source!BI37&lt;=1,J66, 0)</f>
        <v>0</v>
      </c>
      <c r="AP67">
        <f>IF(Source!BI37&lt;=1,0, 0)</f>
        <v>0</v>
      </c>
      <c r="AQ67">
        <f>IF(Source!BI37&lt;=1,0, 0)</f>
        <v>0</v>
      </c>
      <c r="AX67">
        <f>IF(Source!BI37=2,J66, 0)</f>
        <v>0</v>
      </c>
      <c r="AY67">
        <f>IF(Source!BI37=2,J66, 0)</f>
        <v>0</v>
      </c>
      <c r="AZ67">
        <f>IF(Source!BI37=2,0, 0)</f>
        <v>0</v>
      </c>
      <c r="BA67">
        <f>IF(Source!BI37=2,0, 0)</f>
        <v>0</v>
      </c>
      <c r="BH67">
        <f>IF(Source!BI37=3,J66, 0)</f>
        <v>149450.51</v>
      </c>
      <c r="BR67" s="47">
        <f>J66</f>
        <v>149450.51</v>
      </c>
      <c r="BT67" s="48">
        <f>K67</f>
        <v>727824</v>
      </c>
    </row>
    <row r="68" spans="1:72" ht="71.25" x14ac:dyDescent="0.2">
      <c r="A68" s="91">
        <v>4</v>
      </c>
      <c r="B68" s="91" t="str">
        <f>Source!F39</f>
        <v>Цена поставщика</v>
      </c>
      <c r="C68" s="91" t="s">
        <v>832</v>
      </c>
      <c r="D68" s="68" t="str">
        <f>Source!H39</f>
        <v>ШТ</v>
      </c>
      <c r="E68" s="69">
        <f>Source!K39</f>
        <v>11</v>
      </c>
      <c r="F68" s="69"/>
      <c r="G68" s="69">
        <f>Source!I39</f>
        <v>11</v>
      </c>
      <c r="H68" s="70">
        <f>Source!AL39</f>
        <v>49656.29</v>
      </c>
      <c r="I68" s="71"/>
      <c r="J68" s="70">
        <f>Source!P39</f>
        <v>112159.96</v>
      </c>
      <c r="K68" s="71">
        <f>IF(Source!BC39&lt;&gt; 0, Source!BC39, 1)</f>
        <v>4.87</v>
      </c>
      <c r="L68" s="72">
        <f>Source!HH39</f>
        <v>546219</v>
      </c>
      <c r="AG68">
        <f>Source!X39</f>
        <v>0</v>
      </c>
      <c r="AH68">
        <f>Source!X39</f>
        <v>0</v>
      </c>
      <c r="AI68">
        <f>Source!Y39</f>
        <v>0</v>
      </c>
      <c r="AJ68">
        <f>Source!Y39</f>
        <v>0</v>
      </c>
      <c r="AS68">
        <f>IF(Source!BI39&lt;=1,AH68, 0)</f>
        <v>0</v>
      </c>
      <c r="AT68">
        <f>IF(Source!BI39&lt;=1,AJ68, 0)</f>
        <v>0</v>
      </c>
      <c r="BC68">
        <f>IF(Source!BI39=2,AH68, 0)</f>
        <v>0</v>
      </c>
      <c r="BD68">
        <f>IF(Source!BI39=2,AJ68, 0)</f>
        <v>0</v>
      </c>
    </row>
    <row r="69" spans="1:72" ht="15" x14ac:dyDescent="0.25">
      <c r="A69" s="49"/>
      <c r="B69" s="49"/>
      <c r="C69" s="117" t="s">
        <v>829</v>
      </c>
      <c r="D69" s="117"/>
      <c r="E69" s="117"/>
      <c r="F69" s="117"/>
      <c r="G69" s="117"/>
      <c r="H69" s="117"/>
      <c r="I69" s="117">
        <f>J68</f>
        <v>112159.96</v>
      </c>
      <c r="J69" s="117"/>
      <c r="K69" s="116">
        <f>L68</f>
        <v>546219</v>
      </c>
      <c r="L69" s="116"/>
      <c r="O69" s="47">
        <f>I69</f>
        <v>112159.96</v>
      </c>
      <c r="P69" s="48">
        <f>K69</f>
        <v>546219</v>
      </c>
      <c r="Q69">
        <f>0</f>
        <v>0</v>
      </c>
      <c r="U69">
        <f>0</f>
        <v>0</v>
      </c>
      <c r="X69">
        <f>0</f>
        <v>0</v>
      </c>
      <c r="Z69">
        <f>0</f>
        <v>0</v>
      </c>
      <c r="AB69">
        <f>0</f>
        <v>0</v>
      </c>
      <c r="AD69">
        <f>0</f>
        <v>0</v>
      </c>
      <c r="AF69" s="47">
        <f>J68</f>
        <v>112159.96</v>
      </c>
      <c r="AN69">
        <f>IF(Source!BI39&lt;=1,J68, 0)</f>
        <v>0</v>
      </c>
      <c r="AO69">
        <f>IF(Source!BI39&lt;=1,J68, 0)</f>
        <v>0</v>
      </c>
      <c r="AP69">
        <f>IF(Source!BI39&lt;=1,0, 0)</f>
        <v>0</v>
      </c>
      <c r="AQ69">
        <f>IF(Source!BI39&lt;=1,0, 0)</f>
        <v>0</v>
      </c>
      <c r="AX69">
        <f>IF(Source!BI39=2,J68, 0)</f>
        <v>0</v>
      </c>
      <c r="AY69">
        <f>IF(Source!BI39=2,J68, 0)</f>
        <v>0</v>
      </c>
      <c r="AZ69">
        <f>IF(Source!BI39=2,0, 0)</f>
        <v>0</v>
      </c>
      <c r="BA69">
        <f>IF(Source!BI39=2,0, 0)</f>
        <v>0</v>
      </c>
      <c r="BH69">
        <f>IF(Source!BI39=3,J68, 0)</f>
        <v>112159.96</v>
      </c>
      <c r="BR69" s="47">
        <f>J68</f>
        <v>112159.96</v>
      </c>
      <c r="BT69" s="48">
        <f>K69</f>
        <v>546219</v>
      </c>
    </row>
    <row r="70" spans="1:72" ht="71.25" x14ac:dyDescent="0.2">
      <c r="A70" s="91">
        <v>5</v>
      </c>
      <c r="B70" s="91" t="str">
        <f>Source!F41</f>
        <v>Цена поставщика</v>
      </c>
      <c r="C70" s="91" t="s">
        <v>833</v>
      </c>
      <c r="D70" s="68" t="str">
        <f>Source!H41</f>
        <v>ШТ</v>
      </c>
      <c r="E70" s="69">
        <f>Source!K41</f>
        <v>11</v>
      </c>
      <c r="F70" s="69"/>
      <c r="G70" s="69">
        <f>Source!I41</f>
        <v>11</v>
      </c>
      <c r="H70" s="70">
        <f>Source!AL41</f>
        <v>49656.29</v>
      </c>
      <c r="I70" s="71"/>
      <c r="J70" s="70">
        <f>Source!P41</f>
        <v>112159.96</v>
      </c>
      <c r="K70" s="71">
        <f>IF(Source!BC41&lt;&gt; 0, Source!BC41, 1)</f>
        <v>4.87</v>
      </c>
      <c r="L70" s="72">
        <f>Source!HH41</f>
        <v>546219</v>
      </c>
      <c r="AG70">
        <f>Source!X41</f>
        <v>0</v>
      </c>
      <c r="AH70">
        <f>Source!X41</f>
        <v>0</v>
      </c>
      <c r="AI70">
        <f>Source!Y41</f>
        <v>0</v>
      </c>
      <c r="AJ70">
        <f>Source!Y41</f>
        <v>0</v>
      </c>
      <c r="AS70">
        <f>IF(Source!BI41&lt;=1,AH70, 0)</f>
        <v>0</v>
      </c>
      <c r="AT70">
        <f>IF(Source!BI41&lt;=1,AJ70, 0)</f>
        <v>0</v>
      </c>
      <c r="BC70">
        <f>IF(Source!BI41=2,AH70, 0)</f>
        <v>0</v>
      </c>
      <c r="BD70">
        <f>IF(Source!BI41=2,AJ70, 0)</f>
        <v>0</v>
      </c>
    </row>
    <row r="71" spans="1:72" ht="15" x14ac:dyDescent="0.25">
      <c r="A71" s="49"/>
      <c r="B71" s="49"/>
      <c r="C71" s="117" t="s">
        <v>829</v>
      </c>
      <c r="D71" s="117"/>
      <c r="E71" s="117"/>
      <c r="F71" s="117"/>
      <c r="G71" s="117"/>
      <c r="H71" s="117"/>
      <c r="I71" s="117">
        <f>J70</f>
        <v>112159.96</v>
      </c>
      <c r="J71" s="117"/>
      <c r="K71" s="116">
        <f>L70</f>
        <v>546219</v>
      </c>
      <c r="L71" s="116"/>
      <c r="O71" s="47">
        <f>I71</f>
        <v>112159.96</v>
      </c>
      <c r="P71" s="48">
        <f>K71</f>
        <v>546219</v>
      </c>
      <c r="Q71">
        <f>0</f>
        <v>0</v>
      </c>
      <c r="U71">
        <f>0</f>
        <v>0</v>
      </c>
      <c r="X71">
        <f>0</f>
        <v>0</v>
      </c>
      <c r="Z71">
        <f>0</f>
        <v>0</v>
      </c>
      <c r="AB71">
        <f>0</f>
        <v>0</v>
      </c>
      <c r="AD71">
        <f>0</f>
        <v>0</v>
      </c>
      <c r="AF71" s="47">
        <f>J70</f>
        <v>112159.96</v>
      </c>
      <c r="AN71">
        <f>IF(Source!BI41&lt;=1,J70, 0)</f>
        <v>0</v>
      </c>
      <c r="AO71">
        <f>IF(Source!BI41&lt;=1,J70, 0)</f>
        <v>0</v>
      </c>
      <c r="AP71">
        <f>IF(Source!BI41&lt;=1,0, 0)</f>
        <v>0</v>
      </c>
      <c r="AQ71">
        <f>IF(Source!BI41&lt;=1,0, 0)</f>
        <v>0</v>
      </c>
      <c r="AX71">
        <f>IF(Source!BI41=2,J70, 0)</f>
        <v>0</v>
      </c>
      <c r="AY71">
        <f>IF(Source!BI41=2,J70, 0)</f>
        <v>0</v>
      </c>
      <c r="AZ71">
        <f>IF(Source!BI41=2,0, 0)</f>
        <v>0</v>
      </c>
      <c r="BA71">
        <f>IF(Source!BI41=2,0, 0)</f>
        <v>0</v>
      </c>
      <c r="BH71">
        <f>IF(Source!BI41=3,J70, 0)</f>
        <v>112159.96</v>
      </c>
      <c r="BR71" s="47">
        <f>J70</f>
        <v>112159.96</v>
      </c>
      <c r="BT71" s="48">
        <f>K71</f>
        <v>546219</v>
      </c>
    </row>
    <row r="72" spans="1:72" ht="119.25" x14ac:dyDescent="0.2">
      <c r="A72" s="88">
        <v>6</v>
      </c>
      <c r="B72" s="88" t="str">
        <f>Source!F43</f>
        <v>м08-03-573-04</v>
      </c>
      <c r="C72" s="88" t="s">
        <v>834</v>
      </c>
      <c r="D72" s="58" t="str">
        <f>Source!H43</f>
        <v>ШТ</v>
      </c>
      <c r="E72" s="54">
        <f>Source!K43</f>
        <v>2</v>
      </c>
      <c r="F72" s="54"/>
      <c r="G72" s="54">
        <f>Source!I43</f>
        <v>2</v>
      </c>
      <c r="H72" s="53"/>
      <c r="I72" s="59"/>
      <c r="J72" s="53"/>
      <c r="K72" s="59"/>
      <c r="L72" s="60"/>
      <c r="AG72">
        <f>Source!X43</f>
        <v>62.49</v>
      </c>
      <c r="AH72">
        <f>Source!X43</f>
        <v>62.49</v>
      </c>
      <c r="AI72">
        <f>Source!Y43</f>
        <v>32.85</v>
      </c>
      <c r="AJ72">
        <f>Source!Y43</f>
        <v>32.85</v>
      </c>
      <c r="AS72">
        <f>IF(Source!BI43&lt;=1,AH72, 0)</f>
        <v>0</v>
      </c>
      <c r="AT72">
        <f>IF(Source!BI43&lt;=1,AJ72, 0)</f>
        <v>0</v>
      </c>
      <c r="BC72">
        <f>IF(Source!BI43=2,AH72, 0)</f>
        <v>62.49</v>
      </c>
      <c r="BD72">
        <f>IF(Source!BI43=2,AJ72, 0)</f>
        <v>32.85</v>
      </c>
    </row>
    <row r="73" spans="1:72" ht="153" x14ac:dyDescent="0.2">
      <c r="B73" s="45" t="str">
        <f>Source!EO43</f>
        <v>Поправка: Мет.421/пр 04.08.20 Пр.10 Т.3 п. 1.2</v>
      </c>
      <c r="C73" s="45" t="str">
        <f>Source!CN43</f>
        <v>Поправка: Мет.421/пр 04.08.20 Пр.10 Т.3 п. 1.2  Наименование: Производство ремонтно-строительных работ осуществляется в помещениях эксплуатируемого объекта капитального строительства без остановки рабочего процесса, при этом: в зоне производства ремонтно-строительных работ имеются действующее технологическое или лабораторное оборудование, мебель и иные загромождающие помещения предметы</v>
      </c>
    </row>
    <row r="74" spans="1:72" ht="14.25" x14ac:dyDescent="0.2">
      <c r="A74" s="88"/>
      <c r="B74" s="89">
        <v>1</v>
      </c>
      <c r="C74" s="88" t="s">
        <v>817</v>
      </c>
      <c r="D74" s="58"/>
      <c r="E74" s="54"/>
      <c r="F74" s="54"/>
      <c r="G74" s="54"/>
      <c r="H74" s="53">
        <f>Source!AO43</f>
        <v>20.440000000000001</v>
      </c>
      <c r="I74" s="59">
        <f>ROUND(1.35,7)</f>
        <v>1.35</v>
      </c>
      <c r="J74" s="53">
        <f>ROUND(Source!AF43*Source!I43, 2)</f>
        <v>55.19</v>
      </c>
      <c r="K74" s="59"/>
      <c r="L74" s="60"/>
    </row>
    <row r="75" spans="1:72" ht="14.25" x14ac:dyDescent="0.2">
      <c r="A75" s="88"/>
      <c r="B75" s="89">
        <v>3</v>
      </c>
      <c r="C75" s="88" t="s">
        <v>818</v>
      </c>
      <c r="D75" s="58"/>
      <c r="E75" s="54"/>
      <c r="F75" s="54"/>
      <c r="G75" s="54"/>
      <c r="H75" s="53">
        <f>Source!AM43</f>
        <v>33.47</v>
      </c>
      <c r="I75" s="59">
        <f>ROUND(1.35,7)</f>
        <v>1.35</v>
      </c>
      <c r="J75" s="53">
        <f>ROUND(Source!AD43*Source!I43, 2)</f>
        <v>90.37</v>
      </c>
      <c r="K75" s="59"/>
      <c r="L75" s="60"/>
    </row>
    <row r="76" spans="1:72" ht="14.25" x14ac:dyDescent="0.2">
      <c r="A76" s="88"/>
      <c r="B76" s="89">
        <v>2</v>
      </c>
      <c r="C76" s="88" t="s">
        <v>819</v>
      </c>
      <c r="D76" s="58"/>
      <c r="E76" s="54"/>
      <c r="F76" s="54"/>
      <c r="G76" s="54"/>
      <c r="H76" s="53">
        <f>Source!AN43</f>
        <v>3.42</v>
      </c>
      <c r="I76" s="59">
        <f>ROUND(1.35,7)</f>
        <v>1.35</v>
      </c>
      <c r="J76" s="61">
        <f>ROUND(Source!AE43*Source!I43, 2)</f>
        <v>9.23</v>
      </c>
      <c r="K76" s="59"/>
      <c r="L76" s="62"/>
    </row>
    <row r="77" spans="1:72" ht="14.25" x14ac:dyDescent="0.2">
      <c r="A77" s="88"/>
      <c r="B77" s="89">
        <v>4</v>
      </c>
      <c r="C77" s="88" t="s">
        <v>820</v>
      </c>
      <c r="D77" s="58"/>
      <c r="E77" s="54"/>
      <c r="F77" s="54"/>
      <c r="G77" s="54"/>
      <c r="H77" s="53">
        <f>Source!AL43</f>
        <v>2.94</v>
      </c>
      <c r="I77" s="59"/>
      <c r="J77" s="53">
        <f>ROUND(Source!AC43*Source!I43, 2)</f>
        <v>5.88</v>
      </c>
      <c r="K77" s="59"/>
      <c r="L77" s="60"/>
    </row>
    <row r="78" spans="1:72" ht="14.25" x14ac:dyDescent="0.2">
      <c r="A78" s="88"/>
      <c r="B78" s="88"/>
      <c r="C78" s="88" t="s">
        <v>821</v>
      </c>
      <c r="D78" s="58" t="s">
        <v>822</v>
      </c>
      <c r="E78" s="54">
        <f>Source!AQ43</f>
        <v>2.06</v>
      </c>
      <c r="F78" s="54">
        <f>ROUND(1.35,7)</f>
        <v>1.35</v>
      </c>
      <c r="G78" s="54">
        <f>ROUND(Source!U43, 7)</f>
        <v>5.5620000000000003</v>
      </c>
      <c r="H78" s="53"/>
      <c r="I78" s="59"/>
      <c r="J78" s="53"/>
      <c r="K78" s="59"/>
      <c r="L78" s="60"/>
    </row>
    <row r="79" spans="1:72" ht="14.25" x14ac:dyDescent="0.2">
      <c r="A79" s="88"/>
      <c r="B79" s="88"/>
      <c r="C79" s="90" t="s">
        <v>823</v>
      </c>
      <c r="D79" s="63" t="s">
        <v>822</v>
      </c>
      <c r="E79" s="64">
        <f>Source!AR43</f>
        <v>0.31</v>
      </c>
      <c r="F79" s="64">
        <f>ROUND(1.35,7)</f>
        <v>1.35</v>
      </c>
      <c r="G79" s="64">
        <f>ROUND(Source!V43, 7)</f>
        <v>0.83699999999999997</v>
      </c>
      <c r="H79" s="65"/>
      <c r="I79" s="66"/>
      <c r="J79" s="65"/>
      <c r="K79" s="66"/>
      <c r="L79" s="67"/>
    </row>
    <row r="80" spans="1:72" ht="14.25" x14ac:dyDescent="0.2">
      <c r="A80" s="88"/>
      <c r="B80" s="88"/>
      <c r="C80" s="88" t="s">
        <v>824</v>
      </c>
      <c r="D80" s="58"/>
      <c r="E80" s="54"/>
      <c r="F80" s="54"/>
      <c r="G80" s="54"/>
      <c r="H80" s="53">
        <f>H74+H75+H77</f>
        <v>56.849999999999994</v>
      </c>
      <c r="I80" s="59"/>
      <c r="J80" s="53">
        <f>J74+J75+J77</f>
        <v>151.44</v>
      </c>
      <c r="K80" s="59"/>
      <c r="L80" s="60"/>
    </row>
    <row r="81" spans="1:71" ht="14.25" x14ac:dyDescent="0.2">
      <c r="A81" s="88"/>
      <c r="B81" s="88"/>
      <c r="C81" s="88" t="s">
        <v>825</v>
      </c>
      <c r="D81" s="58"/>
      <c r="E81" s="54"/>
      <c r="F81" s="54"/>
      <c r="G81" s="54"/>
      <c r="H81" s="53"/>
      <c r="I81" s="59"/>
      <c r="J81" s="53">
        <f>SUM(Q72:Q84)+SUM(V72:V84)+SUM(X72:X84)+SUM(Y72:Y84)</f>
        <v>64.42</v>
      </c>
      <c r="K81" s="59"/>
      <c r="L81" s="60"/>
    </row>
    <row r="82" spans="1:71" ht="28.5" x14ac:dyDescent="0.2">
      <c r="A82" s="88"/>
      <c r="B82" s="88" t="s">
        <v>53</v>
      </c>
      <c r="C82" s="88" t="s">
        <v>835</v>
      </c>
      <c r="D82" s="58" t="s">
        <v>827</v>
      </c>
      <c r="E82" s="54">
        <f>Source!BZ43</f>
        <v>97</v>
      </c>
      <c r="F82" s="54"/>
      <c r="G82" s="54">
        <f>Source!AT43</f>
        <v>97</v>
      </c>
      <c r="H82" s="53"/>
      <c r="I82" s="59"/>
      <c r="J82" s="53">
        <f>SUM(AG72:AG84)</f>
        <v>62.49</v>
      </c>
      <c r="K82" s="59"/>
      <c r="L82" s="60"/>
    </row>
    <row r="83" spans="1:71" ht="28.5" x14ac:dyDescent="0.2">
      <c r="A83" s="90"/>
      <c r="B83" s="90" t="s">
        <v>54</v>
      </c>
      <c r="C83" s="90" t="s">
        <v>836</v>
      </c>
      <c r="D83" s="63" t="s">
        <v>827</v>
      </c>
      <c r="E83" s="64">
        <f>Source!CA43</f>
        <v>51</v>
      </c>
      <c r="F83" s="64"/>
      <c r="G83" s="64">
        <f>Source!AU43</f>
        <v>51</v>
      </c>
      <c r="H83" s="65"/>
      <c r="I83" s="66"/>
      <c r="J83" s="65">
        <f>SUM(AI72:AI84)</f>
        <v>32.85</v>
      </c>
      <c r="K83" s="66"/>
      <c r="L83" s="67"/>
    </row>
    <row r="84" spans="1:71" ht="15" x14ac:dyDescent="0.25">
      <c r="C84" s="118" t="s">
        <v>829</v>
      </c>
      <c r="D84" s="118"/>
      <c r="E84" s="118"/>
      <c r="F84" s="118"/>
      <c r="G84" s="118"/>
      <c r="H84" s="118"/>
      <c r="I84" s="118">
        <f>J74+J75+J77+J82+J83</f>
        <v>246.78</v>
      </c>
      <c r="J84" s="118"/>
      <c r="O84" s="47">
        <f>I84</f>
        <v>246.78</v>
      </c>
      <c r="P84">
        <f>K84</f>
        <v>0</v>
      </c>
      <c r="Q84" s="47">
        <f>J74</f>
        <v>55.19</v>
      </c>
      <c r="R84" s="47">
        <f>J74</f>
        <v>55.19</v>
      </c>
      <c r="U84" s="48">
        <f>L74</f>
        <v>0</v>
      </c>
      <c r="X84" s="47">
        <f>J76</f>
        <v>9.23</v>
      </c>
      <c r="Z84" s="48">
        <f>L76</f>
        <v>0</v>
      </c>
      <c r="AB84" s="47">
        <f>J75</f>
        <v>90.37</v>
      </c>
      <c r="AD84" s="48">
        <f>L75</f>
        <v>0</v>
      </c>
      <c r="AF84" s="47">
        <f>J77</f>
        <v>5.88</v>
      </c>
      <c r="AN84">
        <f>IF(Source!BI43&lt;=1,J74+J75+J77+J82+J83, 0)</f>
        <v>0</v>
      </c>
      <c r="AO84">
        <f>IF(Source!BI43&lt;=1,J77, 0)</f>
        <v>0</v>
      </c>
      <c r="AP84">
        <f>IF(Source!BI43&lt;=1,J75, 0)</f>
        <v>0</v>
      </c>
      <c r="AQ84">
        <f>IF(Source!BI43&lt;=1,J74, 0)</f>
        <v>0</v>
      </c>
      <c r="AX84">
        <f>IF(Source!BI43=2,J74+J75+J77+J82+J83, 0)</f>
        <v>246.78</v>
      </c>
      <c r="AY84">
        <f>IF(Source!BI43=2,J77, 0)</f>
        <v>5.88</v>
      </c>
      <c r="AZ84">
        <f>IF(Source!BI43=2,J75, 0)</f>
        <v>90.37</v>
      </c>
      <c r="BA84">
        <f>IF(Source!BI43=2,J74, 0)</f>
        <v>55.19</v>
      </c>
    </row>
    <row r="85" spans="1:71" ht="42.75" x14ac:dyDescent="0.2">
      <c r="A85" s="90">
        <v>7</v>
      </c>
      <c r="B85" s="90" t="str">
        <f>Source!F45</f>
        <v>Цена поставщика</v>
      </c>
      <c r="C85" s="90" t="s">
        <v>837</v>
      </c>
      <c r="D85" s="63" t="str">
        <f>Source!H45</f>
        <v>ШТ</v>
      </c>
      <c r="E85" s="64">
        <f>Source!K45</f>
        <v>2</v>
      </c>
      <c r="F85" s="64"/>
      <c r="G85" s="64">
        <f>Source!I45</f>
        <v>2</v>
      </c>
      <c r="H85" s="65">
        <f>Source!AL45</f>
        <v>1175.81</v>
      </c>
      <c r="I85" s="66"/>
      <c r="J85" s="65">
        <f>Source!P45</f>
        <v>218.59</v>
      </c>
      <c r="K85" s="66">
        <f>IF(Source!BC45&lt;&gt; 0, Source!BC45, 1)</f>
        <v>10.76</v>
      </c>
      <c r="L85" s="67">
        <f>Source!HG45</f>
        <v>2352</v>
      </c>
      <c r="AG85">
        <f>Source!X45</f>
        <v>0</v>
      </c>
      <c r="AH85">
        <f>Source!X45</f>
        <v>0</v>
      </c>
      <c r="AI85">
        <f>Source!Y45</f>
        <v>0</v>
      </c>
      <c r="AJ85">
        <f>Source!Y45</f>
        <v>0</v>
      </c>
      <c r="AS85">
        <f>IF(Source!BI45&lt;=1,AH85, 0)</f>
        <v>0</v>
      </c>
      <c r="AT85">
        <f>IF(Source!BI45&lt;=1,AJ85, 0)</f>
        <v>0</v>
      </c>
      <c r="BC85">
        <f>IF(Source!BI45=2,AH85, 0)</f>
        <v>0</v>
      </c>
      <c r="BD85">
        <f>IF(Source!BI45=2,AJ85, 0)</f>
        <v>0</v>
      </c>
    </row>
    <row r="86" spans="1:71" ht="15" x14ac:dyDescent="0.25">
      <c r="C86" s="118" t="s">
        <v>829</v>
      </c>
      <c r="D86" s="118"/>
      <c r="E86" s="118"/>
      <c r="F86" s="118"/>
      <c r="G86" s="118"/>
      <c r="H86" s="118"/>
      <c r="I86" s="118">
        <f>J85</f>
        <v>218.59</v>
      </c>
      <c r="J86" s="118"/>
      <c r="K86" s="128">
        <f>L85</f>
        <v>2352</v>
      </c>
      <c r="L86" s="128"/>
      <c r="O86" s="47">
        <f>I86</f>
        <v>218.59</v>
      </c>
      <c r="P86" s="48">
        <f>K86</f>
        <v>2352</v>
      </c>
      <c r="Q86">
        <f>0</f>
        <v>0</v>
      </c>
      <c r="R86">
        <f>0</f>
        <v>0</v>
      </c>
      <c r="U86">
        <f>0</f>
        <v>0</v>
      </c>
      <c r="X86">
        <f>0</f>
        <v>0</v>
      </c>
      <c r="Z86">
        <f>0</f>
        <v>0</v>
      </c>
      <c r="AB86">
        <f>0</f>
        <v>0</v>
      </c>
      <c r="AD86">
        <f>0</f>
        <v>0</v>
      </c>
      <c r="AF86" s="47">
        <f>J85</f>
        <v>218.59</v>
      </c>
      <c r="AN86">
        <f>IF(Source!BI45&lt;=1,J85, 0)</f>
        <v>0</v>
      </c>
      <c r="AO86">
        <f>IF(Source!BI45&lt;=1,J85, 0)</f>
        <v>0</v>
      </c>
      <c r="AP86">
        <f>IF(Source!BI45&lt;=1,0, 0)</f>
        <v>0</v>
      </c>
      <c r="AQ86">
        <f>IF(Source!BI45&lt;=1,0, 0)</f>
        <v>0</v>
      </c>
      <c r="AX86">
        <f>IF(Source!BI45=2,J85, 0)</f>
        <v>218.59</v>
      </c>
      <c r="AY86">
        <f>IF(Source!BI45=2,J85, 0)</f>
        <v>218.59</v>
      </c>
      <c r="AZ86">
        <f>IF(Source!BI45=2,0, 0)</f>
        <v>0</v>
      </c>
      <c r="BA86">
        <f>IF(Source!BI45=2,0, 0)</f>
        <v>0</v>
      </c>
      <c r="BQ86" s="47">
        <f>J85</f>
        <v>218.59</v>
      </c>
      <c r="BS86" s="48">
        <f>K86</f>
        <v>2352</v>
      </c>
    </row>
    <row r="87" spans="1:71" ht="42.75" x14ac:dyDescent="0.2">
      <c r="A87" s="90">
        <v>8</v>
      </c>
      <c r="B87" s="90" t="str">
        <f>Source!F47</f>
        <v>Цена поставщика</v>
      </c>
      <c r="C87" s="90" t="s">
        <v>838</v>
      </c>
      <c r="D87" s="63" t="str">
        <f>Source!H47</f>
        <v>ШТ</v>
      </c>
      <c r="E87" s="64">
        <f>Source!K47</f>
        <v>2</v>
      </c>
      <c r="F87" s="64"/>
      <c r="G87" s="64">
        <f>Source!I47</f>
        <v>2</v>
      </c>
      <c r="H87" s="65">
        <f>Source!AL47</f>
        <v>3283.13</v>
      </c>
      <c r="I87" s="66"/>
      <c r="J87" s="65">
        <f>Source!P47</f>
        <v>610.22</v>
      </c>
      <c r="K87" s="66">
        <f>IF(Source!BC47&lt;&gt; 0, Source!BC47, 1)</f>
        <v>10.76</v>
      </c>
      <c r="L87" s="67">
        <f>Source!HG47</f>
        <v>6566</v>
      </c>
      <c r="AG87">
        <f>Source!X47</f>
        <v>0</v>
      </c>
      <c r="AH87">
        <f>Source!X47</f>
        <v>0</v>
      </c>
      <c r="AI87">
        <f>Source!Y47</f>
        <v>0</v>
      </c>
      <c r="AJ87">
        <f>Source!Y47</f>
        <v>0</v>
      </c>
      <c r="AS87">
        <f>IF(Source!BI47&lt;=1,AH87, 0)</f>
        <v>0</v>
      </c>
      <c r="AT87">
        <f>IF(Source!BI47&lt;=1,AJ87, 0)</f>
        <v>0</v>
      </c>
      <c r="BC87">
        <f>IF(Source!BI47=2,AH87, 0)</f>
        <v>0</v>
      </c>
      <c r="BD87">
        <f>IF(Source!BI47=2,AJ87, 0)</f>
        <v>0</v>
      </c>
    </row>
    <row r="88" spans="1:71" ht="15" x14ac:dyDescent="0.25">
      <c r="C88" s="118" t="s">
        <v>829</v>
      </c>
      <c r="D88" s="118"/>
      <c r="E88" s="118"/>
      <c r="F88" s="118"/>
      <c r="G88" s="118"/>
      <c r="H88" s="118"/>
      <c r="I88" s="118">
        <f>J87</f>
        <v>610.22</v>
      </c>
      <c r="J88" s="118"/>
      <c r="K88" s="128">
        <f>L87</f>
        <v>6566</v>
      </c>
      <c r="L88" s="128"/>
      <c r="O88" s="47">
        <f>I88</f>
        <v>610.22</v>
      </c>
      <c r="P88" s="48">
        <f>K88</f>
        <v>6566</v>
      </c>
      <c r="Q88">
        <f>0</f>
        <v>0</v>
      </c>
      <c r="R88">
        <f>0</f>
        <v>0</v>
      </c>
      <c r="U88">
        <f>0</f>
        <v>0</v>
      </c>
      <c r="X88">
        <f>0</f>
        <v>0</v>
      </c>
      <c r="Z88">
        <f>0</f>
        <v>0</v>
      </c>
      <c r="AB88">
        <f>0</f>
        <v>0</v>
      </c>
      <c r="AD88">
        <f>0</f>
        <v>0</v>
      </c>
      <c r="AF88" s="47">
        <f>J87</f>
        <v>610.22</v>
      </c>
      <c r="AN88">
        <f>IF(Source!BI47&lt;=1,J87, 0)</f>
        <v>0</v>
      </c>
      <c r="AO88">
        <f>IF(Source!BI47&lt;=1,J87, 0)</f>
        <v>0</v>
      </c>
      <c r="AP88">
        <f>IF(Source!BI47&lt;=1,0, 0)</f>
        <v>0</v>
      </c>
      <c r="AQ88">
        <f>IF(Source!BI47&lt;=1,0, 0)</f>
        <v>0</v>
      </c>
      <c r="AX88">
        <f>IF(Source!BI47=2,J87, 0)</f>
        <v>610.22</v>
      </c>
      <c r="AY88">
        <f>IF(Source!BI47=2,J87, 0)</f>
        <v>610.22</v>
      </c>
      <c r="AZ88">
        <f>IF(Source!BI47=2,0, 0)</f>
        <v>0</v>
      </c>
      <c r="BA88">
        <f>IF(Source!BI47=2,0, 0)</f>
        <v>0</v>
      </c>
      <c r="BQ88" s="47">
        <f>J87</f>
        <v>610.22</v>
      </c>
      <c r="BS88" s="48">
        <f>K88</f>
        <v>6566</v>
      </c>
    </row>
    <row r="89" spans="1:71" ht="119.25" x14ac:dyDescent="0.2">
      <c r="A89" s="88">
        <v>9</v>
      </c>
      <c r="B89" s="88" t="str">
        <f>Source!F49</f>
        <v>м11-03-001-02</v>
      </c>
      <c r="C89" s="88" t="s">
        <v>839</v>
      </c>
      <c r="D89" s="58" t="str">
        <f>Source!H49</f>
        <v>ШТ</v>
      </c>
      <c r="E89" s="54">
        <f>Source!K49</f>
        <v>1</v>
      </c>
      <c r="F89" s="54"/>
      <c r="G89" s="54">
        <f>Source!I49</f>
        <v>1</v>
      </c>
      <c r="H89" s="53"/>
      <c r="I89" s="59"/>
      <c r="J89" s="53"/>
      <c r="K89" s="59"/>
      <c r="L89" s="60"/>
      <c r="AG89">
        <f>Source!X49</f>
        <v>12.42</v>
      </c>
      <c r="AH89">
        <f>Source!X49</f>
        <v>12.42</v>
      </c>
      <c r="AI89">
        <f>Source!Y49</f>
        <v>6.35</v>
      </c>
      <c r="AJ89">
        <f>Source!Y49</f>
        <v>6.35</v>
      </c>
      <c r="AS89">
        <f>IF(Source!BI49&lt;=1,AH89, 0)</f>
        <v>0</v>
      </c>
      <c r="AT89">
        <f>IF(Source!BI49&lt;=1,AJ89, 0)</f>
        <v>0</v>
      </c>
      <c r="BC89">
        <f>IF(Source!BI49=2,AH89, 0)</f>
        <v>12.42</v>
      </c>
      <c r="BD89">
        <f>IF(Source!BI49=2,AJ89, 0)</f>
        <v>6.35</v>
      </c>
    </row>
    <row r="90" spans="1:71" ht="153" x14ac:dyDescent="0.2">
      <c r="B90" s="45" t="str">
        <f>Source!EO49</f>
        <v>Поправка: Мет.421/пр 04.08.20 Пр.10 Т.3 п. 1.2</v>
      </c>
      <c r="C90" s="45" t="str">
        <f>Source!CN49</f>
        <v>Поправка: Мет.421/пр 04.08.20 Пр.10 Т.3 п. 1.2  Наименование: Производство ремонтно-строительных работ осуществляется в помещениях эксплуатируемого объекта капитального строительства без остановки рабочего процесса, при этом: в зоне производства ремонтно-строительных работ имеются действующее технологическое или лабораторное оборудование, мебель и иные загромождающие помещения предметы</v>
      </c>
    </row>
    <row r="91" spans="1:71" ht="14.25" x14ac:dyDescent="0.2">
      <c r="A91" s="88"/>
      <c r="B91" s="89">
        <v>1</v>
      </c>
      <c r="C91" s="88" t="s">
        <v>817</v>
      </c>
      <c r="D91" s="58"/>
      <c r="E91" s="54"/>
      <c r="F91" s="54"/>
      <c r="G91" s="54"/>
      <c r="H91" s="53">
        <f>Source!AO49</f>
        <v>10.220000000000001</v>
      </c>
      <c r="I91" s="59">
        <f>ROUND(1.35,7)</f>
        <v>1.35</v>
      </c>
      <c r="J91" s="53">
        <f>ROUND(Source!AF49*Source!I49, 2)</f>
        <v>13.8</v>
      </c>
      <c r="K91" s="59"/>
      <c r="L91" s="60"/>
    </row>
    <row r="92" spans="1:71" ht="14.25" x14ac:dyDescent="0.2">
      <c r="A92" s="88"/>
      <c r="B92" s="89">
        <v>4</v>
      </c>
      <c r="C92" s="88" t="s">
        <v>820</v>
      </c>
      <c r="D92" s="58"/>
      <c r="E92" s="54"/>
      <c r="F92" s="54"/>
      <c r="G92" s="54"/>
      <c r="H92" s="53">
        <f>Source!AL49</f>
        <v>2.4300000000000002</v>
      </c>
      <c r="I92" s="59"/>
      <c r="J92" s="53">
        <f>ROUND(Source!AC49*Source!I49, 2)</f>
        <v>2.4300000000000002</v>
      </c>
      <c r="K92" s="59"/>
      <c r="L92" s="60"/>
    </row>
    <row r="93" spans="1:71" ht="14.25" x14ac:dyDescent="0.2">
      <c r="A93" s="88"/>
      <c r="B93" s="88"/>
      <c r="C93" s="90" t="s">
        <v>821</v>
      </c>
      <c r="D93" s="63" t="s">
        <v>822</v>
      </c>
      <c r="E93" s="64">
        <f>Source!AQ49</f>
        <v>1.03</v>
      </c>
      <c r="F93" s="64">
        <f>ROUND(1.35,7)</f>
        <v>1.35</v>
      </c>
      <c r="G93" s="64">
        <f>ROUND(Source!U49, 7)</f>
        <v>1.3905000000000001</v>
      </c>
      <c r="H93" s="65"/>
      <c r="I93" s="66"/>
      <c r="J93" s="65"/>
      <c r="K93" s="66"/>
      <c r="L93" s="67"/>
    </row>
    <row r="94" spans="1:71" ht="14.25" x14ac:dyDescent="0.2">
      <c r="A94" s="88"/>
      <c r="B94" s="88"/>
      <c r="C94" s="88" t="s">
        <v>824</v>
      </c>
      <c r="D94" s="58"/>
      <c r="E94" s="54"/>
      <c r="F94" s="54"/>
      <c r="G94" s="54"/>
      <c r="H94" s="53">
        <f>H91+H92</f>
        <v>12.65</v>
      </c>
      <c r="I94" s="59"/>
      <c r="J94" s="53">
        <f>J91+J92</f>
        <v>16.23</v>
      </c>
      <c r="K94" s="59"/>
      <c r="L94" s="60"/>
    </row>
    <row r="95" spans="1:71" ht="14.25" x14ac:dyDescent="0.2">
      <c r="A95" s="88"/>
      <c r="B95" s="88"/>
      <c r="C95" s="88" t="s">
        <v>825</v>
      </c>
      <c r="D95" s="58"/>
      <c r="E95" s="54"/>
      <c r="F95" s="54"/>
      <c r="G95" s="54"/>
      <c r="H95" s="53"/>
      <c r="I95" s="59"/>
      <c r="J95" s="53">
        <f>SUM(Q89:Q98)+SUM(V89:V98)+SUM(X89:X98)+SUM(Y89:Y98)</f>
        <v>13.8</v>
      </c>
      <c r="K95" s="59"/>
      <c r="L95" s="60"/>
    </row>
    <row r="96" spans="1:71" ht="28.5" x14ac:dyDescent="0.2">
      <c r="A96" s="88"/>
      <c r="B96" s="88" t="s">
        <v>25</v>
      </c>
      <c r="C96" s="88" t="s">
        <v>826</v>
      </c>
      <c r="D96" s="58" t="s">
        <v>827</v>
      </c>
      <c r="E96" s="54">
        <f>Source!BZ49</f>
        <v>90</v>
      </c>
      <c r="F96" s="54"/>
      <c r="G96" s="54">
        <f>Source!AT49</f>
        <v>90</v>
      </c>
      <c r="H96" s="53"/>
      <c r="I96" s="59"/>
      <c r="J96" s="53">
        <f>SUM(AG89:AG98)</f>
        <v>12.42</v>
      </c>
      <c r="K96" s="59"/>
      <c r="L96" s="60"/>
    </row>
    <row r="97" spans="1:72" ht="28.5" x14ac:dyDescent="0.2">
      <c r="A97" s="90"/>
      <c r="B97" s="90" t="s">
        <v>26</v>
      </c>
      <c r="C97" s="90" t="s">
        <v>828</v>
      </c>
      <c r="D97" s="63" t="s">
        <v>827</v>
      </c>
      <c r="E97" s="64">
        <f>Source!CA49</f>
        <v>46</v>
      </c>
      <c r="F97" s="64"/>
      <c r="G97" s="64">
        <f>Source!AU49</f>
        <v>46</v>
      </c>
      <c r="H97" s="65"/>
      <c r="I97" s="66"/>
      <c r="J97" s="65">
        <f>SUM(AI89:AI98)</f>
        <v>6.35</v>
      </c>
      <c r="K97" s="66"/>
      <c r="L97" s="67"/>
    </row>
    <row r="98" spans="1:72" ht="15" x14ac:dyDescent="0.25">
      <c r="C98" s="118" t="s">
        <v>829</v>
      </c>
      <c r="D98" s="118"/>
      <c r="E98" s="118"/>
      <c r="F98" s="118"/>
      <c r="G98" s="118"/>
      <c r="H98" s="118"/>
      <c r="I98" s="118">
        <f>J91+J92+J96+J97</f>
        <v>35</v>
      </c>
      <c r="J98" s="118"/>
      <c r="O98" s="47">
        <f>I98</f>
        <v>35</v>
      </c>
      <c r="P98">
        <f>K98</f>
        <v>0</v>
      </c>
      <c r="Q98" s="47">
        <f>J91</f>
        <v>13.8</v>
      </c>
      <c r="R98" s="47">
        <f>J91</f>
        <v>13.8</v>
      </c>
      <c r="U98" s="48">
        <f>L91</f>
        <v>0</v>
      </c>
      <c r="X98">
        <f>0</f>
        <v>0</v>
      </c>
      <c r="Z98">
        <f>0</f>
        <v>0</v>
      </c>
      <c r="AB98">
        <f>0</f>
        <v>0</v>
      </c>
      <c r="AD98">
        <f>0</f>
        <v>0</v>
      </c>
      <c r="AF98" s="47">
        <f>J92</f>
        <v>2.4300000000000002</v>
      </c>
      <c r="AN98">
        <f>IF(Source!BI49&lt;=1,J91+J92+J96+J97, 0)</f>
        <v>0</v>
      </c>
      <c r="AO98">
        <f>IF(Source!BI49&lt;=1,J92, 0)</f>
        <v>0</v>
      </c>
      <c r="AP98">
        <f>IF(Source!BI49&lt;=1,0, 0)</f>
        <v>0</v>
      </c>
      <c r="AQ98">
        <f>IF(Source!BI49&lt;=1,J91, 0)</f>
        <v>0</v>
      </c>
      <c r="AX98">
        <f>IF(Source!BI49=2,J91+J92+J96+J97, 0)</f>
        <v>35</v>
      </c>
      <c r="AY98">
        <f>IF(Source!BI49=2,J92, 0)</f>
        <v>2.4300000000000002</v>
      </c>
      <c r="AZ98">
        <f>IF(Source!BI49=2,0, 0)</f>
        <v>0</v>
      </c>
      <c r="BA98">
        <f>IF(Source!BI49=2,J91, 0)</f>
        <v>13.8</v>
      </c>
    </row>
    <row r="99" spans="1:72" ht="71.25" x14ac:dyDescent="0.2">
      <c r="A99" s="91">
        <v>10</v>
      </c>
      <c r="B99" s="91" t="str">
        <f>Source!F51</f>
        <v>Цена поставщика</v>
      </c>
      <c r="C99" s="91" t="s">
        <v>840</v>
      </c>
      <c r="D99" s="68" t="str">
        <f>Source!H51</f>
        <v>ШТ</v>
      </c>
      <c r="E99" s="69">
        <f>Source!K51</f>
        <v>1</v>
      </c>
      <c r="F99" s="69"/>
      <c r="G99" s="69">
        <f>Source!I51</f>
        <v>1</v>
      </c>
      <c r="H99" s="70">
        <f>Source!AL51</f>
        <v>20061.79</v>
      </c>
      <c r="I99" s="71"/>
      <c r="J99" s="70">
        <f>Source!P51</f>
        <v>4119.51</v>
      </c>
      <c r="K99" s="71">
        <f>IF(Source!BC51&lt;&gt; 0, Source!BC51, 1)</f>
        <v>4.87</v>
      </c>
      <c r="L99" s="72">
        <f>Source!HH51</f>
        <v>20062</v>
      </c>
      <c r="AG99">
        <f>Source!X51</f>
        <v>0</v>
      </c>
      <c r="AH99">
        <f>Source!X51</f>
        <v>0</v>
      </c>
      <c r="AI99">
        <f>Source!Y51</f>
        <v>0</v>
      </c>
      <c r="AJ99">
        <f>Source!Y51</f>
        <v>0</v>
      </c>
      <c r="AS99">
        <f>IF(Source!BI51&lt;=1,AH99, 0)</f>
        <v>0</v>
      </c>
      <c r="AT99">
        <f>IF(Source!BI51&lt;=1,AJ99, 0)</f>
        <v>0</v>
      </c>
      <c r="BC99">
        <f>IF(Source!BI51=2,AH99, 0)</f>
        <v>0</v>
      </c>
      <c r="BD99">
        <f>IF(Source!BI51=2,AJ99, 0)</f>
        <v>0</v>
      </c>
    </row>
    <row r="100" spans="1:72" ht="15" x14ac:dyDescent="0.25">
      <c r="A100" s="49"/>
      <c r="B100" s="49"/>
      <c r="C100" s="117" t="s">
        <v>829</v>
      </c>
      <c r="D100" s="117"/>
      <c r="E100" s="117"/>
      <c r="F100" s="117"/>
      <c r="G100" s="117"/>
      <c r="H100" s="117"/>
      <c r="I100" s="117">
        <f>J99</f>
        <v>4119.51</v>
      </c>
      <c r="J100" s="117"/>
      <c r="K100" s="116">
        <f>L99</f>
        <v>20062</v>
      </c>
      <c r="L100" s="116"/>
      <c r="O100" s="47">
        <f>I100</f>
        <v>4119.51</v>
      </c>
      <c r="P100" s="48">
        <f>K100</f>
        <v>20062</v>
      </c>
      <c r="Q100">
        <f>0</f>
        <v>0</v>
      </c>
      <c r="U100">
        <f>0</f>
        <v>0</v>
      </c>
      <c r="X100">
        <f>0</f>
        <v>0</v>
      </c>
      <c r="Z100">
        <f>0</f>
        <v>0</v>
      </c>
      <c r="AB100">
        <f>0</f>
        <v>0</v>
      </c>
      <c r="AD100">
        <f>0</f>
        <v>0</v>
      </c>
      <c r="AF100" s="47">
        <f>J99</f>
        <v>4119.51</v>
      </c>
      <c r="AN100">
        <f>IF(Source!BI51&lt;=1,J99, 0)</f>
        <v>0</v>
      </c>
      <c r="AO100">
        <f>IF(Source!BI51&lt;=1,J99, 0)</f>
        <v>0</v>
      </c>
      <c r="AP100">
        <f>IF(Source!BI51&lt;=1,0, 0)</f>
        <v>0</v>
      </c>
      <c r="AQ100">
        <f>IF(Source!BI51&lt;=1,0, 0)</f>
        <v>0</v>
      </c>
      <c r="AX100">
        <f>IF(Source!BI51=2,J99, 0)</f>
        <v>0</v>
      </c>
      <c r="AY100">
        <f>IF(Source!BI51=2,J99, 0)</f>
        <v>0</v>
      </c>
      <c r="AZ100">
        <f>IF(Source!BI51=2,0, 0)</f>
        <v>0</v>
      </c>
      <c r="BA100">
        <f>IF(Source!BI51=2,0, 0)</f>
        <v>0</v>
      </c>
      <c r="BH100">
        <f>IF(Source!BI51=3,J99, 0)</f>
        <v>4119.51</v>
      </c>
      <c r="BR100" s="47">
        <f>J99</f>
        <v>4119.51</v>
      </c>
      <c r="BT100" s="48">
        <f>K100</f>
        <v>20062</v>
      </c>
    </row>
    <row r="101" spans="1:72" ht="105" x14ac:dyDescent="0.2">
      <c r="A101" s="88">
        <v>11</v>
      </c>
      <c r="B101" s="88" t="str">
        <f>Source!F53</f>
        <v>м08-01-121-01</v>
      </c>
      <c r="C101" s="88" t="s">
        <v>841</v>
      </c>
      <c r="D101" s="58" t="str">
        <f>Source!H53</f>
        <v>ШТ</v>
      </c>
      <c r="E101" s="54">
        <f>Source!K53</f>
        <v>2</v>
      </c>
      <c r="F101" s="54"/>
      <c r="G101" s="54">
        <f>Source!I53</f>
        <v>2</v>
      </c>
      <c r="H101" s="53"/>
      <c r="I101" s="59"/>
      <c r="J101" s="53"/>
      <c r="K101" s="59"/>
      <c r="L101" s="60"/>
      <c r="AG101">
        <f>Source!X53</f>
        <v>51.9</v>
      </c>
      <c r="AH101">
        <f>Source!X53</f>
        <v>51.9</v>
      </c>
      <c r="AI101">
        <f>Source!Y53</f>
        <v>27.29</v>
      </c>
      <c r="AJ101">
        <f>Source!Y53</f>
        <v>27.29</v>
      </c>
      <c r="AS101">
        <f>IF(Source!BI53&lt;=1,AH101, 0)</f>
        <v>0</v>
      </c>
      <c r="AT101">
        <f>IF(Source!BI53&lt;=1,AJ101, 0)</f>
        <v>0</v>
      </c>
      <c r="BC101">
        <f>IF(Source!BI53=2,AH101, 0)</f>
        <v>51.9</v>
      </c>
      <c r="BD101">
        <f>IF(Source!BI53=2,AJ101, 0)</f>
        <v>27.29</v>
      </c>
    </row>
    <row r="102" spans="1:72" ht="153" x14ac:dyDescent="0.2">
      <c r="B102" s="45" t="str">
        <f>Source!EO53</f>
        <v>Поправка: Мет.421/пр 04.08.20 Пр.10 Т.3 п. 1.2</v>
      </c>
      <c r="C102" s="45" t="str">
        <f>Source!CN53</f>
        <v>Поправка: Мет.421/пр 04.08.20 Пр.10 Т.3 п. 1.2  Наименование: Производство ремонтно-строительных работ осуществляется в помещениях эксплуатируемого объекта капитального строительства без остановки рабочего процесса, при этом: в зоне производства ремонтно-строительных работ имеются действующее технологическое или лабораторное оборудование, мебель и иные загромождающие помещения предметы</v>
      </c>
    </row>
    <row r="103" spans="1:72" ht="14.25" x14ac:dyDescent="0.2">
      <c r="A103" s="88"/>
      <c r="B103" s="89">
        <v>1</v>
      </c>
      <c r="C103" s="88" t="s">
        <v>817</v>
      </c>
      <c r="D103" s="58"/>
      <c r="E103" s="54"/>
      <c r="F103" s="54"/>
      <c r="G103" s="54"/>
      <c r="H103" s="53">
        <f>Source!AO53</f>
        <v>19.82</v>
      </c>
      <c r="I103" s="59">
        <f>ROUND(1.35,7)</f>
        <v>1.35</v>
      </c>
      <c r="J103" s="53">
        <f>ROUND(Source!AF53*Source!I53, 2)</f>
        <v>53.51</v>
      </c>
      <c r="K103" s="59"/>
      <c r="L103" s="60"/>
    </row>
    <row r="104" spans="1:72" ht="14.25" x14ac:dyDescent="0.2">
      <c r="A104" s="88"/>
      <c r="B104" s="89">
        <v>4</v>
      </c>
      <c r="C104" s="88" t="s">
        <v>820</v>
      </c>
      <c r="D104" s="58"/>
      <c r="E104" s="54"/>
      <c r="F104" s="54"/>
      <c r="G104" s="54"/>
      <c r="H104" s="53">
        <f>Source!AL53</f>
        <v>20.65</v>
      </c>
      <c r="I104" s="59"/>
      <c r="J104" s="53">
        <f>ROUND(Source!AC53*Source!I53, 2)</f>
        <v>41.3</v>
      </c>
      <c r="K104" s="59"/>
      <c r="L104" s="60"/>
    </row>
    <row r="105" spans="1:72" ht="14.25" x14ac:dyDescent="0.2">
      <c r="A105" s="88"/>
      <c r="B105" s="88"/>
      <c r="C105" s="90" t="s">
        <v>821</v>
      </c>
      <c r="D105" s="63" t="s">
        <v>822</v>
      </c>
      <c r="E105" s="64">
        <f>Source!AQ53</f>
        <v>2.06</v>
      </c>
      <c r="F105" s="64">
        <f>ROUND(1.35,7)</f>
        <v>1.35</v>
      </c>
      <c r="G105" s="64">
        <f>ROUND(Source!U53, 7)</f>
        <v>5.5620000000000003</v>
      </c>
      <c r="H105" s="65"/>
      <c r="I105" s="66"/>
      <c r="J105" s="65"/>
      <c r="K105" s="66"/>
      <c r="L105" s="67"/>
    </row>
    <row r="106" spans="1:72" ht="14.25" x14ac:dyDescent="0.2">
      <c r="A106" s="88"/>
      <c r="B106" s="88"/>
      <c r="C106" s="88" t="s">
        <v>824</v>
      </c>
      <c r="D106" s="58"/>
      <c r="E106" s="54"/>
      <c r="F106" s="54"/>
      <c r="G106" s="54"/>
      <c r="H106" s="53">
        <f>H103+H104</f>
        <v>40.47</v>
      </c>
      <c r="I106" s="59"/>
      <c r="J106" s="53">
        <f>J103+J104</f>
        <v>94.81</v>
      </c>
      <c r="K106" s="59"/>
      <c r="L106" s="60"/>
    </row>
    <row r="107" spans="1:72" ht="14.25" x14ac:dyDescent="0.2">
      <c r="A107" s="88"/>
      <c r="B107" s="88"/>
      <c r="C107" s="88" t="s">
        <v>825</v>
      </c>
      <c r="D107" s="58"/>
      <c r="E107" s="54"/>
      <c r="F107" s="54"/>
      <c r="G107" s="54"/>
      <c r="H107" s="53"/>
      <c r="I107" s="59"/>
      <c r="J107" s="53">
        <f>SUM(Q101:Q110)+SUM(V101:V110)+SUM(X101:X110)+SUM(Y101:Y110)</f>
        <v>53.51</v>
      </c>
      <c r="K107" s="59"/>
      <c r="L107" s="60"/>
    </row>
    <row r="108" spans="1:72" ht="28.5" x14ac:dyDescent="0.2">
      <c r="A108" s="88"/>
      <c r="B108" s="88" t="s">
        <v>53</v>
      </c>
      <c r="C108" s="88" t="s">
        <v>835</v>
      </c>
      <c r="D108" s="58" t="s">
        <v>827</v>
      </c>
      <c r="E108" s="54">
        <f>Source!BZ53</f>
        <v>97</v>
      </c>
      <c r="F108" s="54"/>
      <c r="G108" s="54">
        <f>Source!AT53</f>
        <v>97</v>
      </c>
      <c r="H108" s="53"/>
      <c r="I108" s="59"/>
      <c r="J108" s="53">
        <f>SUM(AG101:AG110)</f>
        <v>51.9</v>
      </c>
      <c r="K108" s="59"/>
      <c r="L108" s="60"/>
    </row>
    <row r="109" spans="1:72" ht="28.5" x14ac:dyDescent="0.2">
      <c r="A109" s="90"/>
      <c r="B109" s="90" t="s">
        <v>54</v>
      </c>
      <c r="C109" s="90" t="s">
        <v>836</v>
      </c>
      <c r="D109" s="63" t="s">
        <v>827</v>
      </c>
      <c r="E109" s="64">
        <f>Source!CA53</f>
        <v>51</v>
      </c>
      <c r="F109" s="64"/>
      <c r="G109" s="64">
        <f>Source!AU53</f>
        <v>51</v>
      </c>
      <c r="H109" s="65"/>
      <c r="I109" s="66"/>
      <c r="J109" s="65">
        <f>SUM(AI101:AI110)</f>
        <v>27.29</v>
      </c>
      <c r="K109" s="66"/>
      <c r="L109" s="67"/>
    </row>
    <row r="110" spans="1:72" ht="15" x14ac:dyDescent="0.25">
      <c r="C110" s="118" t="s">
        <v>829</v>
      </c>
      <c r="D110" s="118"/>
      <c r="E110" s="118"/>
      <c r="F110" s="118"/>
      <c r="G110" s="118"/>
      <c r="H110" s="118"/>
      <c r="I110" s="118">
        <f>J103+J104+J108+J109</f>
        <v>174</v>
      </c>
      <c r="J110" s="118"/>
      <c r="O110" s="47">
        <f>I110</f>
        <v>174</v>
      </c>
      <c r="P110">
        <f>K110</f>
        <v>0</v>
      </c>
      <c r="Q110" s="47">
        <f>J103</f>
        <v>53.51</v>
      </c>
      <c r="R110" s="47">
        <f>J103</f>
        <v>53.51</v>
      </c>
      <c r="U110" s="48">
        <f>L103</f>
        <v>0</v>
      </c>
      <c r="X110">
        <f>0</f>
        <v>0</v>
      </c>
      <c r="Z110">
        <f>0</f>
        <v>0</v>
      </c>
      <c r="AB110">
        <f>0</f>
        <v>0</v>
      </c>
      <c r="AD110">
        <f>0</f>
        <v>0</v>
      </c>
      <c r="AF110" s="47">
        <f>J104</f>
        <v>41.3</v>
      </c>
      <c r="AN110">
        <f>IF(Source!BI53&lt;=1,J103+J104+J108+J109, 0)</f>
        <v>0</v>
      </c>
      <c r="AO110">
        <f>IF(Source!BI53&lt;=1,J104, 0)</f>
        <v>0</v>
      </c>
      <c r="AP110">
        <f>IF(Source!BI53&lt;=1,0, 0)</f>
        <v>0</v>
      </c>
      <c r="AQ110">
        <f>IF(Source!BI53&lt;=1,J103, 0)</f>
        <v>0</v>
      </c>
      <c r="AX110">
        <f>IF(Source!BI53=2,J103+J104+J108+J109, 0)</f>
        <v>174</v>
      </c>
      <c r="AY110">
        <f>IF(Source!BI53=2,J104, 0)</f>
        <v>41.3</v>
      </c>
      <c r="AZ110">
        <f>IF(Source!BI53=2,0, 0)</f>
        <v>0</v>
      </c>
      <c r="BA110">
        <f>IF(Source!BI53=2,J103, 0)</f>
        <v>53.51</v>
      </c>
    </row>
    <row r="111" spans="1:72" ht="42.75" x14ac:dyDescent="0.2">
      <c r="A111" s="91">
        <v>12</v>
      </c>
      <c r="B111" s="91" t="str">
        <f>Source!F55</f>
        <v>62.4.01.01-0006</v>
      </c>
      <c r="C111" s="91" t="s">
        <v>842</v>
      </c>
      <c r="D111" s="68" t="str">
        <f>Source!H55</f>
        <v>ШТ</v>
      </c>
      <c r="E111" s="69">
        <f>Source!K55</f>
        <v>2</v>
      </c>
      <c r="F111" s="69"/>
      <c r="G111" s="69">
        <f>Source!I55</f>
        <v>2</v>
      </c>
      <c r="H111" s="70">
        <f>Source!AL55</f>
        <v>230.51</v>
      </c>
      <c r="I111" s="71"/>
      <c r="J111" s="70">
        <f>ROUND(Source!AC55*Source!I55, 2)</f>
        <v>461.02</v>
      </c>
      <c r="K111" s="71"/>
      <c r="L111" s="72"/>
      <c r="AG111">
        <f>Source!X55</f>
        <v>0</v>
      </c>
      <c r="AH111">
        <f>Source!X55</f>
        <v>0</v>
      </c>
      <c r="AI111">
        <f>Source!Y55</f>
        <v>0</v>
      </c>
      <c r="AJ111">
        <f>Source!Y55</f>
        <v>0</v>
      </c>
      <c r="AS111">
        <f>IF(Source!BI55&lt;=1,AH111, 0)</f>
        <v>0</v>
      </c>
      <c r="AT111">
        <f>IF(Source!BI55&lt;=1,AJ111, 0)</f>
        <v>0</v>
      </c>
      <c r="BC111">
        <f>IF(Source!BI55=2,AH111, 0)</f>
        <v>0</v>
      </c>
      <c r="BD111">
        <f>IF(Source!BI55=2,AJ111, 0)</f>
        <v>0</v>
      </c>
    </row>
    <row r="112" spans="1:72" ht="15" x14ac:dyDescent="0.25">
      <c r="A112" s="49"/>
      <c r="B112" s="49"/>
      <c r="C112" s="117" t="s">
        <v>829</v>
      </c>
      <c r="D112" s="117"/>
      <c r="E112" s="117"/>
      <c r="F112" s="117"/>
      <c r="G112" s="117"/>
      <c r="H112" s="117"/>
      <c r="I112" s="117">
        <f>J111</f>
        <v>461.02</v>
      </c>
      <c r="J112" s="117"/>
      <c r="K112" s="49"/>
      <c r="L112" s="49"/>
      <c r="O112" s="47">
        <f>I112</f>
        <v>461.02</v>
      </c>
      <c r="P112">
        <f>K112</f>
        <v>0</v>
      </c>
      <c r="Q112">
        <f>0</f>
        <v>0</v>
      </c>
      <c r="U112">
        <f>0</f>
        <v>0</v>
      </c>
      <c r="X112">
        <f>0</f>
        <v>0</v>
      </c>
      <c r="Z112">
        <f>0</f>
        <v>0</v>
      </c>
      <c r="AB112">
        <f>0</f>
        <v>0</v>
      </c>
      <c r="AD112">
        <f>0</f>
        <v>0</v>
      </c>
      <c r="AF112" s="47">
        <f>J111</f>
        <v>461.02</v>
      </c>
      <c r="AN112">
        <f>IF(Source!BI55&lt;=1,J111, 0)</f>
        <v>0</v>
      </c>
      <c r="AO112">
        <f>IF(Source!BI55&lt;=1,J111, 0)</f>
        <v>0</v>
      </c>
      <c r="AP112">
        <f>IF(Source!BI55&lt;=1,0, 0)</f>
        <v>0</v>
      </c>
      <c r="AQ112">
        <f>IF(Source!BI55&lt;=1,0, 0)</f>
        <v>0</v>
      </c>
      <c r="AX112">
        <f>IF(Source!BI55=2,J111, 0)</f>
        <v>0</v>
      </c>
      <c r="AY112">
        <f>IF(Source!BI55=2,J111, 0)</f>
        <v>0</v>
      </c>
      <c r="AZ112">
        <f>IF(Source!BI55=2,0, 0)</f>
        <v>0</v>
      </c>
      <c r="BA112">
        <f>IF(Source!BI55=2,0, 0)</f>
        <v>0</v>
      </c>
      <c r="BH112">
        <f>IF(Source!BI55=3,J111, 0)</f>
        <v>461.02</v>
      </c>
    </row>
    <row r="113" spans="1:60" ht="105" x14ac:dyDescent="0.2">
      <c r="A113" s="88">
        <v>13</v>
      </c>
      <c r="B113" s="88" t="str">
        <f>Source!F57</f>
        <v>м10-08-001-13</v>
      </c>
      <c r="C113" s="88" t="s">
        <v>843</v>
      </c>
      <c r="D113" s="58" t="str">
        <f>Source!H57</f>
        <v>ШТ</v>
      </c>
      <c r="E113" s="54">
        <f>Source!K57</f>
        <v>1</v>
      </c>
      <c r="F113" s="54"/>
      <c r="G113" s="54">
        <f>Source!I57</f>
        <v>1</v>
      </c>
      <c r="H113" s="53"/>
      <c r="I113" s="59"/>
      <c r="J113" s="53"/>
      <c r="K113" s="59"/>
      <c r="L113" s="60"/>
      <c r="AG113">
        <f>Source!X57</f>
        <v>14.89</v>
      </c>
      <c r="AH113">
        <f>Source!X57</f>
        <v>14.89</v>
      </c>
      <c r="AI113">
        <f>Source!Y57</f>
        <v>7.61</v>
      </c>
      <c r="AJ113">
        <f>Source!Y57</f>
        <v>7.61</v>
      </c>
      <c r="AS113">
        <f>IF(Source!BI57&lt;=1,AH113, 0)</f>
        <v>0</v>
      </c>
      <c r="AT113">
        <f>IF(Source!BI57&lt;=1,AJ113, 0)</f>
        <v>0</v>
      </c>
      <c r="BC113">
        <f>IF(Source!BI57=2,AH113, 0)</f>
        <v>14.89</v>
      </c>
      <c r="BD113">
        <f>IF(Source!BI57=2,AJ113, 0)</f>
        <v>7.61</v>
      </c>
    </row>
    <row r="114" spans="1:60" ht="153" x14ac:dyDescent="0.2">
      <c r="B114" s="45" t="str">
        <f>Source!EO57</f>
        <v>Поправка: Мет.421/пр 04.08.20 Пр.10 Т.3 п. 1.2</v>
      </c>
      <c r="C114" s="45" t="str">
        <f>Source!CN57</f>
        <v>Поправка: Мет.421/пр 04.08.20 Пр.10 Т.3 п. 1.2  Наименование: Производство ремонтно-строительных работ осуществляется в помещениях эксплуатируемого объекта капитального строительства без остановки рабочего процесса, при этом: в зоне производства ремонтно-строительных работ имеются действующее технологическое или лабораторное оборудование, мебель и иные загромождающие помещения предметы</v>
      </c>
    </row>
    <row r="115" spans="1:60" ht="14.25" x14ac:dyDescent="0.2">
      <c r="A115" s="88"/>
      <c r="B115" s="89">
        <v>1</v>
      </c>
      <c r="C115" s="88" t="s">
        <v>817</v>
      </c>
      <c r="D115" s="58"/>
      <c r="E115" s="54"/>
      <c r="F115" s="54"/>
      <c r="G115" s="54"/>
      <c r="H115" s="53">
        <f>Source!AO57</f>
        <v>12.25</v>
      </c>
      <c r="I115" s="59">
        <f>ROUND(1.35,7)</f>
        <v>1.35</v>
      </c>
      <c r="J115" s="53">
        <f>ROUND(Source!AF57*Source!I57, 2)</f>
        <v>16.54</v>
      </c>
      <c r="K115" s="59"/>
      <c r="L115" s="60"/>
    </row>
    <row r="116" spans="1:60" ht="14.25" x14ac:dyDescent="0.2">
      <c r="A116" s="88"/>
      <c r="B116" s="89">
        <v>4</v>
      </c>
      <c r="C116" s="88" t="s">
        <v>820</v>
      </c>
      <c r="D116" s="58"/>
      <c r="E116" s="54"/>
      <c r="F116" s="54"/>
      <c r="G116" s="54"/>
      <c r="H116" s="53">
        <f>Source!AL57</f>
        <v>3.44</v>
      </c>
      <c r="I116" s="59"/>
      <c r="J116" s="53">
        <f>ROUND(Source!AC57*Source!I57, 2)</f>
        <v>3.44</v>
      </c>
      <c r="K116" s="59"/>
      <c r="L116" s="60"/>
    </row>
    <row r="117" spans="1:60" ht="14.25" x14ac:dyDescent="0.2">
      <c r="A117" s="88"/>
      <c r="B117" s="88"/>
      <c r="C117" s="90" t="s">
        <v>821</v>
      </c>
      <c r="D117" s="63" t="s">
        <v>822</v>
      </c>
      <c r="E117" s="64">
        <f>Source!AQ57</f>
        <v>1.2</v>
      </c>
      <c r="F117" s="64">
        <f>ROUND(1.35,7)</f>
        <v>1.35</v>
      </c>
      <c r="G117" s="64">
        <f>ROUND(Source!U57, 7)</f>
        <v>1.62</v>
      </c>
      <c r="H117" s="65"/>
      <c r="I117" s="66"/>
      <c r="J117" s="65"/>
      <c r="K117" s="66"/>
      <c r="L117" s="67"/>
    </row>
    <row r="118" spans="1:60" ht="14.25" x14ac:dyDescent="0.2">
      <c r="A118" s="88"/>
      <c r="B118" s="88"/>
      <c r="C118" s="88" t="s">
        <v>824</v>
      </c>
      <c r="D118" s="58"/>
      <c r="E118" s="54"/>
      <c r="F118" s="54"/>
      <c r="G118" s="54"/>
      <c r="H118" s="53">
        <f>H115+H116</f>
        <v>15.69</v>
      </c>
      <c r="I118" s="59"/>
      <c r="J118" s="53">
        <f>J115+J116</f>
        <v>19.98</v>
      </c>
      <c r="K118" s="59"/>
      <c r="L118" s="60"/>
    </row>
    <row r="119" spans="1:60" ht="14.25" x14ac:dyDescent="0.2">
      <c r="A119" s="88"/>
      <c r="B119" s="88"/>
      <c r="C119" s="88" t="s">
        <v>825</v>
      </c>
      <c r="D119" s="58"/>
      <c r="E119" s="54"/>
      <c r="F119" s="54"/>
      <c r="G119" s="54"/>
      <c r="H119" s="53"/>
      <c r="I119" s="59"/>
      <c r="J119" s="53">
        <f>SUM(Q113:Q122)+SUM(V113:V122)+SUM(X113:X122)+SUM(Y113:Y122)</f>
        <v>16.54</v>
      </c>
      <c r="K119" s="59"/>
      <c r="L119" s="60"/>
    </row>
    <row r="120" spans="1:60" ht="28.5" x14ac:dyDescent="0.2">
      <c r="A120" s="88"/>
      <c r="B120" s="88" t="s">
        <v>88</v>
      </c>
      <c r="C120" s="88" t="s">
        <v>844</v>
      </c>
      <c r="D120" s="58" t="s">
        <v>827</v>
      </c>
      <c r="E120" s="54">
        <f>Source!BZ57</f>
        <v>90</v>
      </c>
      <c r="F120" s="54"/>
      <c r="G120" s="54">
        <f>Source!AT57</f>
        <v>90</v>
      </c>
      <c r="H120" s="53"/>
      <c r="I120" s="59"/>
      <c r="J120" s="53">
        <f>SUM(AG113:AG122)</f>
        <v>14.89</v>
      </c>
      <c r="K120" s="59"/>
      <c r="L120" s="60"/>
    </row>
    <row r="121" spans="1:60" ht="28.5" x14ac:dyDescent="0.2">
      <c r="A121" s="90"/>
      <c r="B121" s="90" t="s">
        <v>89</v>
      </c>
      <c r="C121" s="90" t="s">
        <v>845</v>
      </c>
      <c r="D121" s="63" t="s">
        <v>827</v>
      </c>
      <c r="E121" s="64">
        <f>Source!CA57</f>
        <v>46</v>
      </c>
      <c r="F121" s="64"/>
      <c r="G121" s="64">
        <f>Source!AU57</f>
        <v>46</v>
      </c>
      <c r="H121" s="65"/>
      <c r="I121" s="66"/>
      <c r="J121" s="65">
        <f>SUM(AI113:AI122)</f>
        <v>7.61</v>
      </c>
      <c r="K121" s="66"/>
      <c r="L121" s="67"/>
    </row>
    <row r="122" spans="1:60" ht="15" x14ac:dyDescent="0.25">
      <c r="C122" s="118" t="s">
        <v>829</v>
      </c>
      <c r="D122" s="118"/>
      <c r="E122" s="118"/>
      <c r="F122" s="118"/>
      <c r="G122" s="118"/>
      <c r="H122" s="118"/>
      <c r="I122" s="118">
        <f>J115+J116+J120+J121</f>
        <v>42.480000000000004</v>
      </c>
      <c r="J122" s="118"/>
      <c r="O122" s="47">
        <f>I122</f>
        <v>42.480000000000004</v>
      </c>
      <c r="P122">
        <f>K122</f>
        <v>0</v>
      </c>
      <c r="Q122" s="47">
        <f>J115</f>
        <v>16.54</v>
      </c>
      <c r="R122" s="47">
        <f>J115</f>
        <v>16.54</v>
      </c>
      <c r="U122" s="48">
        <f>L115</f>
        <v>0</v>
      </c>
      <c r="X122">
        <f>0</f>
        <v>0</v>
      </c>
      <c r="Z122">
        <f>0</f>
        <v>0</v>
      </c>
      <c r="AB122">
        <f>0</f>
        <v>0</v>
      </c>
      <c r="AD122">
        <f>0</f>
        <v>0</v>
      </c>
      <c r="AF122" s="47">
        <f>J116</f>
        <v>3.44</v>
      </c>
      <c r="AN122">
        <f>IF(Source!BI57&lt;=1,J115+J116+J120+J121, 0)</f>
        <v>0</v>
      </c>
      <c r="AO122">
        <f>IF(Source!BI57&lt;=1,J116, 0)</f>
        <v>0</v>
      </c>
      <c r="AP122">
        <f>IF(Source!BI57&lt;=1,0, 0)</f>
        <v>0</v>
      </c>
      <c r="AQ122">
        <f>IF(Source!BI57&lt;=1,J115, 0)</f>
        <v>0</v>
      </c>
      <c r="AX122">
        <f>IF(Source!BI57=2,J115+J116+J120+J121, 0)</f>
        <v>42.480000000000004</v>
      </c>
      <c r="AY122">
        <f>IF(Source!BI57=2,J116, 0)</f>
        <v>3.44</v>
      </c>
      <c r="AZ122">
        <f>IF(Source!BI57=2,0, 0)</f>
        <v>0</v>
      </c>
      <c r="BA122">
        <f>IF(Source!BI57=2,J115, 0)</f>
        <v>16.54</v>
      </c>
    </row>
    <row r="123" spans="1:60" ht="42.75" x14ac:dyDescent="0.2">
      <c r="A123" s="91">
        <v>14</v>
      </c>
      <c r="B123" s="91" t="str">
        <f>Source!F59</f>
        <v>61.2.07.02-0028</v>
      </c>
      <c r="C123" s="91" t="s">
        <v>846</v>
      </c>
      <c r="D123" s="68" t="str">
        <f>Source!H59</f>
        <v>ШТ</v>
      </c>
      <c r="E123" s="69">
        <f>Source!K59</f>
        <v>1</v>
      </c>
      <c r="F123" s="69"/>
      <c r="G123" s="69">
        <f>Source!I59</f>
        <v>1</v>
      </c>
      <c r="H123" s="70">
        <f>Source!AL59</f>
        <v>692.04</v>
      </c>
      <c r="I123" s="71"/>
      <c r="J123" s="70">
        <f>ROUND(Source!AC59*Source!I59, 2)</f>
        <v>692.04</v>
      </c>
      <c r="K123" s="71"/>
      <c r="L123" s="72"/>
      <c r="AG123">
        <f>Source!X59</f>
        <v>0</v>
      </c>
      <c r="AH123">
        <f>Source!X59</f>
        <v>0</v>
      </c>
      <c r="AI123">
        <f>Source!Y59</f>
        <v>0</v>
      </c>
      <c r="AJ123">
        <f>Source!Y59</f>
        <v>0</v>
      </c>
      <c r="AS123">
        <f>IF(Source!BI59&lt;=1,AH123, 0)</f>
        <v>0</v>
      </c>
      <c r="AT123">
        <f>IF(Source!BI59&lt;=1,AJ123, 0)</f>
        <v>0</v>
      </c>
      <c r="BC123">
        <f>IF(Source!BI59=2,AH123, 0)</f>
        <v>0</v>
      </c>
      <c r="BD123">
        <f>IF(Source!BI59=2,AJ123, 0)</f>
        <v>0</v>
      </c>
    </row>
    <row r="124" spans="1:60" ht="15" x14ac:dyDescent="0.25">
      <c r="A124" s="49"/>
      <c r="B124" s="49"/>
      <c r="C124" s="117" t="s">
        <v>829</v>
      </c>
      <c r="D124" s="117"/>
      <c r="E124" s="117"/>
      <c r="F124" s="117"/>
      <c r="G124" s="117"/>
      <c r="H124" s="117"/>
      <c r="I124" s="117">
        <f>J123</f>
        <v>692.04</v>
      </c>
      <c r="J124" s="117"/>
      <c r="K124" s="49"/>
      <c r="L124" s="49"/>
      <c r="O124" s="47">
        <f>I124</f>
        <v>692.04</v>
      </c>
      <c r="P124">
        <f>K124</f>
        <v>0</v>
      </c>
      <c r="Q124">
        <f>0</f>
        <v>0</v>
      </c>
      <c r="U124">
        <f>0</f>
        <v>0</v>
      </c>
      <c r="X124">
        <f>0</f>
        <v>0</v>
      </c>
      <c r="Z124">
        <f>0</f>
        <v>0</v>
      </c>
      <c r="AB124">
        <f>0</f>
        <v>0</v>
      </c>
      <c r="AD124">
        <f>0</f>
        <v>0</v>
      </c>
      <c r="AF124" s="47">
        <f>J123</f>
        <v>692.04</v>
      </c>
      <c r="AN124">
        <f>IF(Source!BI59&lt;=1,J123, 0)</f>
        <v>0</v>
      </c>
      <c r="AO124">
        <f>IF(Source!BI59&lt;=1,J123, 0)</f>
        <v>0</v>
      </c>
      <c r="AP124">
        <f>IF(Source!BI59&lt;=1,0, 0)</f>
        <v>0</v>
      </c>
      <c r="AQ124">
        <f>IF(Source!BI59&lt;=1,0, 0)</f>
        <v>0</v>
      </c>
      <c r="AX124">
        <f>IF(Source!BI59=2,J123, 0)</f>
        <v>0</v>
      </c>
      <c r="AY124">
        <f>IF(Source!BI59=2,J123, 0)</f>
        <v>0</v>
      </c>
      <c r="AZ124">
        <f>IF(Source!BI59=2,0, 0)</f>
        <v>0</v>
      </c>
      <c r="BA124">
        <f>IF(Source!BI59=2,0, 0)</f>
        <v>0</v>
      </c>
      <c r="BH124">
        <f>IF(Source!BI59=3,J123, 0)</f>
        <v>692.04</v>
      </c>
    </row>
    <row r="125" spans="1:60" ht="119.25" x14ac:dyDescent="0.2">
      <c r="A125" s="88">
        <v>15</v>
      </c>
      <c r="B125" s="88" t="str">
        <f>Source!F61</f>
        <v>м10-04-112-02</v>
      </c>
      <c r="C125" s="88" t="s">
        <v>847</v>
      </c>
      <c r="D125" s="58" t="str">
        <f>Source!H61</f>
        <v>ШТ</v>
      </c>
      <c r="E125" s="54">
        <f>Source!K61</f>
        <v>1</v>
      </c>
      <c r="F125" s="54"/>
      <c r="G125" s="54">
        <f>Source!I61</f>
        <v>1</v>
      </c>
      <c r="H125" s="53"/>
      <c r="I125" s="59"/>
      <c r="J125" s="53"/>
      <c r="K125" s="59"/>
      <c r="L125" s="60"/>
      <c r="AG125">
        <f>Source!X61</f>
        <v>345.46</v>
      </c>
      <c r="AH125">
        <f>Source!X61</f>
        <v>345.46</v>
      </c>
      <c r="AI125">
        <f>Source!Y61</f>
        <v>192.73</v>
      </c>
      <c r="AJ125">
        <f>Source!Y61</f>
        <v>192.73</v>
      </c>
      <c r="AS125">
        <f>IF(Source!BI61&lt;=1,AH125, 0)</f>
        <v>0</v>
      </c>
      <c r="AT125">
        <f>IF(Source!BI61&lt;=1,AJ125, 0)</f>
        <v>0</v>
      </c>
      <c r="BC125">
        <f>IF(Source!BI61=2,AH125, 0)</f>
        <v>345.46</v>
      </c>
      <c r="BD125">
        <f>IF(Source!BI61=2,AJ125, 0)</f>
        <v>192.73</v>
      </c>
    </row>
    <row r="126" spans="1:60" ht="153" x14ac:dyDescent="0.2">
      <c r="B126" s="45" t="str">
        <f>Source!EO61</f>
        <v>Поправка: Мет.421/пр 04.08.20 Пр.10 Т.3 п. 1.2</v>
      </c>
      <c r="C126" s="45" t="str">
        <f>Source!CN61</f>
        <v>Поправка: Мет.421/пр 04.08.20 Пр.10 Т.3 п. 1.2  Наименование: Производство ремонтно-строительных работ осуществляется в помещениях эксплуатируемого объекта капитального строительства без остановки рабочего процесса, при этом: в зоне производства ремонтно-строительных работ имеются действующее технологическое или лабораторное оборудование, мебель и иные загромождающие помещения предметы</v>
      </c>
    </row>
    <row r="127" spans="1:60" ht="14.25" x14ac:dyDescent="0.2">
      <c r="A127" s="88"/>
      <c r="B127" s="89">
        <v>1</v>
      </c>
      <c r="C127" s="88" t="s">
        <v>817</v>
      </c>
      <c r="D127" s="58"/>
      <c r="E127" s="54"/>
      <c r="F127" s="54"/>
      <c r="G127" s="54"/>
      <c r="H127" s="53">
        <f>Source!AO61</f>
        <v>269.36</v>
      </c>
      <c r="I127" s="59">
        <f>ROUND(1.35,7)</f>
        <v>1.35</v>
      </c>
      <c r="J127" s="53">
        <f>ROUND(Source!AF61*Source!I61, 2)</f>
        <v>363.64</v>
      </c>
      <c r="K127" s="59"/>
      <c r="L127" s="60"/>
    </row>
    <row r="128" spans="1:60" ht="14.25" x14ac:dyDescent="0.2">
      <c r="A128" s="88"/>
      <c r="B128" s="89">
        <v>4</v>
      </c>
      <c r="C128" s="88" t="s">
        <v>820</v>
      </c>
      <c r="D128" s="58"/>
      <c r="E128" s="54"/>
      <c r="F128" s="54"/>
      <c r="G128" s="54"/>
      <c r="H128" s="53">
        <f>Source!AL61</f>
        <v>85.05</v>
      </c>
      <c r="I128" s="59"/>
      <c r="J128" s="53">
        <f>ROUND(Source!AC61*Source!I61, 2)</f>
        <v>85.05</v>
      </c>
      <c r="K128" s="59"/>
      <c r="L128" s="60"/>
    </row>
    <row r="129" spans="1:71" ht="14.25" x14ac:dyDescent="0.2">
      <c r="A129" s="88"/>
      <c r="B129" s="88"/>
      <c r="C129" s="90" t="s">
        <v>821</v>
      </c>
      <c r="D129" s="63" t="s">
        <v>822</v>
      </c>
      <c r="E129" s="64">
        <f>Source!AQ61</f>
        <v>28</v>
      </c>
      <c r="F129" s="64">
        <f>ROUND(1.35,7)</f>
        <v>1.35</v>
      </c>
      <c r="G129" s="64">
        <f>ROUND(Source!U61, 7)</f>
        <v>37.799999999999997</v>
      </c>
      <c r="H129" s="65"/>
      <c r="I129" s="66"/>
      <c r="J129" s="65"/>
      <c r="K129" s="66"/>
      <c r="L129" s="67"/>
    </row>
    <row r="130" spans="1:71" ht="14.25" x14ac:dyDescent="0.2">
      <c r="A130" s="88"/>
      <c r="B130" s="88"/>
      <c r="C130" s="88" t="s">
        <v>824</v>
      </c>
      <c r="D130" s="58"/>
      <c r="E130" s="54"/>
      <c r="F130" s="54"/>
      <c r="G130" s="54"/>
      <c r="H130" s="53">
        <f>H127+H128</f>
        <v>354.41</v>
      </c>
      <c r="I130" s="59"/>
      <c r="J130" s="53">
        <f>J127+J128</f>
        <v>448.69</v>
      </c>
      <c r="K130" s="59"/>
      <c r="L130" s="60"/>
    </row>
    <row r="131" spans="1:71" ht="14.25" x14ac:dyDescent="0.2">
      <c r="A131" s="88" t="s">
        <v>101</v>
      </c>
      <c r="B131" s="88" t="str">
        <f>Source!F63</f>
        <v>999-0005</v>
      </c>
      <c r="C131" s="88" t="str">
        <f>Source!G63</f>
        <v>Масса оборудования</v>
      </c>
      <c r="D131" s="58" t="str">
        <f>Source!H63</f>
        <v>т</v>
      </c>
      <c r="E131" s="54">
        <f>SmtRes!AT81</f>
        <v>4.0000000000000001E-3</v>
      </c>
      <c r="F131" s="54"/>
      <c r="G131" s="54">
        <f>Source!I63</f>
        <v>4.0000000000000001E-3</v>
      </c>
      <c r="H131" s="53">
        <f>Source!AL63+Source!AO63+Source!AM63</f>
        <v>0</v>
      </c>
      <c r="I131" s="59"/>
      <c r="J131" s="53">
        <f>ROUND(Source!AC63*Source!I63, 2)+ROUND(Source!AD63*Source!I63, 2)+ROUND(Source!AF63*Source!I63, 2)</f>
        <v>0</v>
      </c>
      <c r="K131" s="59"/>
      <c r="L131" s="60"/>
      <c r="AF131">
        <f>J131</f>
        <v>0</v>
      </c>
      <c r="AG131">
        <f>Source!X63</f>
        <v>0</v>
      </c>
      <c r="AH131">
        <f>Source!X63</f>
        <v>0</v>
      </c>
      <c r="AI131">
        <f>Source!Y63</f>
        <v>0</v>
      </c>
      <c r="AJ131">
        <f>Source!Y63</f>
        <v>0</v>
      </c>
      <c r="AN131">
        <f>IF(Source!BI63&lt;=1,J131, 0)</f>
        <v>0</v>
      </c>
      <c r="AO131">
        <f>IF(Source!BI63&lt;=1,J131, 0)</f>
        <v>0</v>
      </c>
      <c r="AS131">
        <f>IF(Source!BI63&lt;=1,AH131, 0)</f>
        <v>0</v>
      </c>
      <c r="AT131">
        <f>IF(Source!BI63&lt;=1,AJ131, 0)</f>
        <v>0</v>
      </c>
      <c r="AX131">
        <f>IF(Source!BI63=2,J131, 0)</f>
        <v>0</v>
      </c>
      <c r="AY131">
        <f>IF(Source!BI63=2,J131, 0)</f>
        <v>0</v>
      </c>
      <c r="BC131">
        <f>IF(Source!BI63=2,AH131, 0)</f>
        <v>0</v>
      </c>
      <c r="BD131">
        <f>IF(Source!BI63=2,AJ131, 0)</f>
        <v>0</v>
      </c>
    </row>
    <row r="132" spans="1:71" ht="14.25" x14ac:dyDescent="0.2">
      <c r="A132" s="88"/>
      <c r="B132" s="88"/>
      <c r="C132" s="88" t="s">
        <v>825</v>
      </c>
      <c r="D132" s="58"/>
      <c r="E132" s="54"/>
      <c r="F132" s="54"/>
      <c r="G132" s="54"/>
      <c r="H132" s="53"/>
      <c r="I132" s="59"/>
      <c r="J132" s="53">
        <f>SUM(Q125:Q135)+SUM(V125:V135)+SUM(X125:X135)+SUM(Y125:Y135)</f>
        <v>363.64</v>
      </c>
      <c r="K132" s="59"/>
      <c r="L132" s="60"/>
    </row>
    <row r="133" spans="1:71" ht="42.75" x14ac:dyDescent="0.2">
      <c r="A133" s="88"/>
      <c r="B133" s="88" t="s">
        <v>99</v>
      </c>
      <c r="C133" s="88" t="s">
        <v>848</v>
      </c>
      <c r="D133" s="58" t="s">
        <v>827</v>
      </c>
      <c r="E133" s="54">
        <f>Source!BZ61</f>
        <v>95</v>
      </c>
      <c r="F133" s="54"/>
      <c r="G133" s="54">
        <f>Source!AT61</f>
        <v>95</v>
      </c>
      <c r="H133" s="53"/>
      <c r="I133" s="59"/>
      <c r="J133" s="53">
        <f>SUM(AG125:AG135)</f>
        <v>345.46</v>
      </c>
      <c r="K133" s="59"/>
      <c r="L133" s="60"/>
    </row>
    <row r="134" spans="1:71" ht="42.75" x14ac:dyDescent="0.2">
      <c r="A134" s="90"/>
      <c r="B134" s="90" t="s">
        <v>100</v>
      </c>
      <c r="C134" s="90" t="s">
        <v>849</v>
      </c>
      <c r="D134" s="63" t="s">
        <v>827</v>
      </c>
      <c r="E134" s="64">
        <f>Source!CA61</f>
        <v>53</v>
      </c>
      <c r="F134" s="64"/>
      <c r="G134" s="64">
        <f>Source!AU61</f>
        <v>53</v>
      </c>
      <c r="H134" s="65"/>
      <c r="I134" s="66"/>
      <c r="J134" s="65">
        <f>SUM(AI125:AI135)</f>
        <v>192.73</v>
      </c>
      <c r="K134" s="66"/>
      <c r="L134" s="67"/>
    </row>
    <row r="135" spans="1:71" ht="15" x14ac:dyDescent="0.25">
      <c r="C135" s="118" t="s">
        <v>829</v>
      </c>
      <c r="D135" s="118"/>
      <c r="E135" s="118"/>
      <c r="F135" s="118"/>
      <c r="G135" s="118"/>
      <c r="H135" s="118"/>
      <c r="I135" s="118">
        <f>J127+J128+J133+J134+SUM(J131:J131)</f>
        <v>986.88</v>
      </c>
      <c r="J135" s="118"/>
      <c r="O135" s="47">
        <f>I135</f>
        <v>986.88</v>
      </c>
      <c r="P135">
        <f>K135</f>
        <v>0</v>
      </c>
      <c r="Q135" s="47">
        <f>J127</f>
        <v>363.64</v>
      </c>
      <c r="R135" s="47">
        <f>J127</f>
        <v>363.64</v>
      </c>
      <c r="U135" s="48">
        <f>L127</f>
        <v>0</v>
      </c>
      <c r="X135">
        <f>0</f>
        <v>0</v>
      </c>
      <c r="Z135">
        <f>0</f>
        <v>0</v>
      </c>
      <c r="AB135">
        <f>0</f>
        <v>0</v>
      </c>
      <c r="AD135">
        <f>0</f>
        <v>0</v>
      </c>
      <c r="AF135" s="47">
        <f>J128</f>
        <v>85.05</v>
      </c>
      <c r="AN135">
        <f>IF(Source!BI61&lt;=1,J127+J128+J133+J134, 0)</f>
        <v>0</v>
      </c>
      <c r="AO135">
        <f>IF(Source!BI61&lt;=1,J128, 0)</f>
        <v>0</v>
      </c>
      <c r="AP135">
        <f>IF(Source!BI61&lt;=1,0, 0)</f>
        <v>0</v>
      </c>
      <c r="AQ135">
        <f>IF(Source!BI61&lt;=1,J127, 0)</f>
        <v>0</v>
      </c>
      <c r="AX135">
        <f>IF(Source!BI61=2,J127+J128+J133+J134, 0)</f>
        <v>986.88</v>
      </c>
      <c r="AY135">
        <f>IF(Source!BI61=2,J128, 0)</f>
        <v>85.05</v>
      </c>
      <c r="AZ135">
        <f>IF(Source!BI61=2,0, 0)</f>
        <v>0</v>
      </c>
      <c r="BA135">
        <f>IF(Source!BI61=2,J127, 0)</f>
        <v>363.64</v>
      </c>
    </row>
    <row r="136" spans="1:71" ht="42.75" x14ac:dyDescent="0.2">
      <c r="A136" s="90">
        <v>16</v>
      </c>
      <c r="B136" s="90" t="str">
        <f>Source!F65</f>
        <v>Цена поставщика</v>
      </c>
      <c r="C136" s="90" t="s">
        <v>850</v>
      </c>
      <c r="D136" s="63" t="str">
        <f>Source!H65</f>
        <v>ШТ</v>
      </c>
      <c r="E136" s="64">
        <f>Source!K65</f>
        <v>1</v>
      </c>
      <c r="F136" s="64"/>
      <c r="G136" s="64">
        <f>Source!I65</f>
        <v>1</v>
      </c>
      <c r="H136" s="65">
        <f>Source!AL65</f>
        <v>15739.510000000002</v>
      </c>
      <c r="I136" s="66"/>
      <c r="J136" s="65">
        <f>Source!P65</f>
        <v>1462.83</v>
      </c>
      <c r="K136" s="66">
        <f>IF(Source!BC65&lt;&gt; 0, Source!BC65, 1)</f>
        <v>10.76</v>
      </c>
      <c r="L136" s="67">
        <f>Source!HG65</f>
        <v>15740</v>
      </c>
      <c r="AG136">
        <f>Source!X65</f>
        <v>0</v>
      </c>
      <c r="AH136">
        <f>Source!X65</f>
        <v>0</v>
      </c>
      <c r="AI136">
        <f>Source!Y65</f>
        <v>0</v>
      </c>
      <c r="AJ136">
        <f>Source!Y65</f>
        <v>0</v>
      </c>
      <c r="AS136">
        <f>IF(Source!BI65&lt;=1,AH136, 0)</f>
        <v>0</v>
      </c>
      <c r="AT136">
        <f>IF(Source!BI65&lt;=1,AJ136, 0)</f>
        <v>0</v>
      </c>
      <c r="BC136">
        <f>IF(Source!BI65=2,AH136, 0)</f>
        <v>0</v>
      </c>
      <c r="BD136">
        <f>IF(Source!BI65=2,AJ136, 0)</f>
        <v>0</v>
      </c>
    </row>
    <row r="137" spans="1:71" ht="15" x14ac:dyDescent="0.25">
      <c r="C137" s="118" t="s">
        <v>829</v>
      </c>
      <c r="D137" s="118"/>
      <c r="E137" s="118"/>
      <c r="F137" s="118"/>
      <c r="G137" s="118"/>
      <c r="H137" s="118"/>
      <c r="I137" s="118">
        <f>J136</f>
        <v>1462.83</v>
      </c>
      <c r="J137" s="118"/>
      <c r="K137" s="128">
        <f>L136</f>
        <v>15740</v>
      </c>
      <c r="L137" s="128"/>
      <c r="O137" s="47">
        <f>I137</f>
        <v>1462.83</v>
      </c>
      <c r="P137" s="48">
        <f>K137</f>
        <v>15740</v>
      </c>
      <c r="Q137">
        <f>0</f>
        <v>0</v>
      </c>
      <c r="R137">
        <f>0</f>
        <v>0</v>
      </c>
      <c r="U137">
        <f>0</f>
        <v>0</v>
      </c>
      <c r="X137">
        <f>0</f>
        <v>0</v>
      </c>
      <c r="Z137">
        <f>0</f>
        <v>0</v>
      </c>
      <c r="AB137">
        <f>0</f>
        <v>0</v>
      </c>
      <c r="AD137">
        <f>0</f>
        <v>0</v>
      </c>
      <c r="AF137" s="47">
        <f>J136</f>
        <v>1462.83</v>
      </c>
      <c r="AN137">
        <f>IF(Source!BI65&lt;=1,J136, 0)</f>
        <v>0</v>
      </c>
      <c r="AO137">
        <f>IF(Source!BI65&lt;=1,J136, 0)</f>
        <v>0</v>
      </c>
      <c r="AP137">
        <f>IF(Source!BI65&lt;=1,0, 0)</f>
        <v>0</v>
      </c>
      <c r="AQ137">
        <f>IF(Source!BI65&lt;=1,0, 0)</f>
        <v>0</v>
      </c>
      <c r="AX137">
        <f>IF(Source!BI65=2,J136, 0)</f>
        <v>1462.83</v>
      </c>
      <c r="AY137">
        <f>IF(Source!BI65=2,J136, 0)</f>
        <v>1462.83</v>
      </c>
      <c r="AZ137">
        <f>IF(Source!BI65=2,0, 0)</f>
        <v>0</v>
      </c>
      <c r="BA137">
        <f>IF(Source!BI65=2,0, 0)</f>
        <v>0</v>
      </c>
      <c r="BQ137" s="47">
        <f>J136</f>
        <v>1462.83</v>
      </c>
      <c r="BS137" s="48">
        <f>K137</f>
        <v>15740</v>
      </c>
    </row>
    <row r="138" spans="1:71" ht="105" x14ac:dyDescent="0.2">
      <c r="A138" s="88">
        <v>17</v>
      </c>
      <c r="B138" s="88" t="str">
        <f>Source!F67</f>
        <v>м08-01-121-01</v>
      </c>
      <c r="C138" s="88" t="s">
        <v>841</v>
      </c>
      <c r="D138" s="58" t="str">
        <f>Source!H67</f>
        <v>ШТ</v>
      </c>
      <c r="E138" s="54">
        <f>Source!K67</f>
        <v>2</v>
      </c>
      <c r="F138" s="54"/>
      <c r="G138" s="54">
        <f>Source!I67</f>
        <v>2</v>
      </c>
      <c r="H138" s="53"/>
      <c r="I138" s="59"/>
      <c r="J138" s="53"/>
      <c r="K138" s="59"/>
      <c r="L138" s="60"/>
      <c r="AG138">
        <f>Source!X67</f>
        <v>51.9</v>
      </c>
      <c r="AH138">
        <f>Source!X67</f>
        <v>51.9</v>
      </c>
      <c r="AI138">
        <f>Source!Y67</f>
        <v>27.29</v>
      </c>
      <c r="AJ138">
        <f>Source!Y67</f>
        <v>27.29</v>
      </c>
      <c r="AS138">
        <f>IF(Source!BI67&lt;=1,AH138, 0)</f>
        <v>0</v>
      </c>
      <c r="AT138">
        <f>IF(Source!BI67&lt;=1,AJ138, 0)</f>
        <v>0</v>
      </c>
      <c r="BC138">
        <f>IF(Source!BI67=2,AH138, 0)</f>
        <v>51.9</v>
      </c>
      <c r="BD138">
        <f>IF(Source!BI67=2,AJ138, 0)</f>
        <v>27.29</v>
      </c>
    </row>
    <row r="139" spans="1:71" ht="153" x14ac:dyDescent="0.2">
      <c r="B139" s="45" t="str">
        <f>Source!EO67</f>
        <v>Поправка: Мет.421/пр 04.08.20 Пр.10 Т.3 п. 1.2</v>
      </c>
      <c r="C139" s="45" t="str">
        <f>Source!CN67</f>
        <v>Поправка: Мет.421/пр 04.08.20 Пр.10 Т.3 п. 1.2  Наименование: Производство ремонтно-строительных работ осуществляется в помещениях эксплуатируемого объекта капитального строительства без остановки рабочего процесса, при этом: в зоне производства ремонтно-строительных работ имеются действующее технологическое или лабораторное оборудование, мебель и иные загромождающие помещения предметы</v>
      </c>
    </row>
    <row r="140" spans="1:71" ht="14.25" x14ac:dyDescent="0.2">
      <c r="A140" s="88"/>
      <c r="B140" s="89">
        <v>1</v>
      </c>
      <c r="C140" s="88" t="s">
        <v>817</v>
      </c>
      <c r="D140" s="58"/>
      <c r="E140" s="54"/>
      <c r="F140" s="54"/>
      <c r="G140" s="54"/>
      <c r="H140" s="53">
        <f>Source!AO67</f>
        <v>19.82</v>
      </c>
      <c r="I140" s="59">
        <f>ROUND(1.35,7)</f>
        <v>1.35</v>
      </c>
      <c r="J140" s="53">
        <f>ROUND(Source!AF67*Source!I67, 2)</f>
        <v>53.51</v>
      </c>
      <c r="K140" s="59"/>
      <c r="L140" s="60"/>
    </row>
    <row r="141" spans="1:71" ht="14.25" x14ac:dyDescent="0.2">
      <c r="A141" s="88"/>
      <c r="B141" s="89">
        <v>4</v>
      </c>
      <c r="C141" s="88" t="s">
        <v>820</v>
      </c>
      <c r="D141" s="58"/>
      <c r="E141" s="54"/>
      <c r="F141" s="54"/>
      <c r="G141" s="54"/>
      <c r="H141" s="53">
        <f>Source!AL67</f>
        <v>20.65</v>
      </c>
      <c r="I141" s="59"/>
      <c r="J141" s="53">
        <f>ROUND(Source!AC67*Source!I67, 2)</f>
        <v>41.3</v>
      </c>
      <c r="K141" s="59"/>
      <c r="L141" s="60"/>
    </row>
    <row r="142" spans="1:71" ht="14.25" x14ac:dyDescent="0.2">
      <c r="A142" s="88"/>
      <c r="B142" s="88"/>
      <c r="C142" s="90" t="s">
        <v>821</v>
      </c>
      <c r="D142" s="63" t="s">
        <v>822</v>
      </c>
      <c r="E142" s="64">
        <f>Source!AQ67</f>
        <v>2.06</v>
      </c>
      <c r="F142" s="64">
        <f>ROUND(1.35,7)</f>
        <v>1.35</v>
      </c>
      <c r="G142" s="64">
        <f>ROUND(Source!U67, 7)</f>
        <v>5.5620000000000003</v>
      </c>
      <c r="H142" s="65"/>
      <c r="I142" s="66"/>
      <c r="J142" s="65"/>
      <c r="K142" s="66"/>
      <c r="L142" s="67"/>
    </row>
    <row r="143" spans="1:71" ht="14.25" x14ac:dyDescent="0.2">
      <c r="A143" s="88"/>
      <c r="B143" s="88"/>
      <c r="C143" s="88" t="s">
        <v>824</v>
      </c>
      <c r="D143" s="58"/>
      <c r="E143" s="54"/>
      <c r="F143" s="54"/>
      <c r="G143" s="54"/>
      <c r="H143" s="53">
        <f>H140+H141</f>
        <v>40.47</v>
      </c>
      <c r="I143" s="59"/>
      <c r="J143" s="53">
        <f>J140+J141</f>
        <v>94.81</v>
      </c>
      <c r="K143" s="59"/>
      <c r="L143" s="60"/>
    </row>
    <row r="144" spans="1:71" ht="14.25" x14ac:dyDescent="0.2">
      <c r="A144" s="88"/>
      <c r="B144" s="88"/>
      <c r="C144" s="88" t="s">
        <v>825</v>
      </c>
      <c r="D144" s="58"/>
      <c r="E144" s="54"/>
      <c r="F144" s="54"/>
      <c r="G144" s="54"/>
      <c r="H144" s="53"/>
      <c r="I144" s="59"/>
      <c r="J144" s="53">
        <f>SUM(Q138:Q147)+SUM(V138:V147)+SUM(X138:X147)+SUM(Y138:Y147)</f>
        <v>53.51</v>
      </c>
      <c r="K144" s="59"/>
      <c r="L144" s="60"/>
    </row>
    <row r="145" spans="1:60" ht="28.5" x14ac:dyDescent="0.2">
      <c r="A145" s="88"/>
      <c r="B145" s="88" t="s">
        <v>53</v>
      </c>
      <c r="C145" s="88" t="s">
        <v>835</v>
      </c>
      <c r="D145" s="58" t="s">
        <v>827</v>
      </c>
      <c r="E145" s="54">
        <f>Source!BZ67</f>
        <v>97</v>
      </c>
      <c r="F145" s="54"/>
      <c r="G145" s="54">
        <f>Source!AT67</f>
        <v>97</v>
      </c>
      <c r="H145" s="53"/>
      <c r="I145" s="59"/>
      <c r="J145" s="53">
        <f>SUM(AG138:AG147)</f>
        <v>51.9</v>
      </c>
      <c r="K145" s="59"/>
      <c r="L145" s="60"/>
    </row>
    <row r="146" spans="1:60" ht="28.5" x14ac:dyDescent="0.2">
      <c r="A146" s="90"/>
      <c r="B146" s="90" t="s">
        <v>54</v>
      </c>
      <c r="C146" s="90" t="s">
        <v>836</v>
      </c>
      <c r="D146" s="63" t="s">
        <v>827</v>
      </c>
      <c r="E146" s="64">
        <f>Source!CA67</f>
        <v>51</v>
      </c>
      <c r="F146" s="64"/>
      <c r="G146" s="64">
        <f>Source!AU67</f>
        <v>51</v>
      </c>
      <c r="H146" s="65"/>
      <c r="I146" s="66"/>
      <c r="J146" s="65">
        <f>SUM(AI138:AI147)</f>
        <v>27.29</v>
      </c>
      <c r="K146" s="66"/>
      <c r="L146" s="67"/>
    </row>
    <row r="147" spans="1:60" ht="15" x14ac:dyDescent="0.25">
      <c r="C147" s="118" t="s">
        <v>829</v>
      </c>
      <c r="D147" s="118"/>
      <c r="E147" s="118"/>
      <c r="F147" s="118"/>
      <c r="G147" s="118"/>
      <c r="H147" s="118"/>
      <c r="I147" s="118">
        <f>J140+J141+J145+J146</f>
        <v>174</v>
      </c>
      <c r="J147" s="118"/>
      <c r="O147" s="47">
        <f>I147</f>
        <v>174</v>
      </c>
      <c r="P147">
        <f>K147</f>
        <v>0</v>
      </c>
      <c r="Q147" s="47">
        <f>J140</f>
        <v>53.51</v>
      </c>
      <c r="R147" s="47">
        <f>J140</f>
        <v>53.51</v>
      </c>
      <c r="U147" s="48">
        <f>L140</f>
        <v>0</v>
      </c>
      <c r="X147">
        <f>0</f>
        <v>0</v>
      </c>
      <c r="Z147">
        <f>0</f>
        <v>0</v>
      </c>
      <c r="AB147">
        <f>0</f>
        <v>0</v>
      </c>
      <c r="AD147">
        <f>0</f>
        <v>0</v>
      </c>
      <c r="AF147" s="47">
        <f>J141</f>
        <v>41.3</v>
      </c>
      <c r="AN147">
        <f>IF(Source!BI67&lt;=1,J140+J141+J145+J146, 0)</f>
        <v>0</v>
      </c>
      <c r="AO147">
        <f>IF(Source!BI67&lt;=1,J141, 0)</f>
        <v>0</v>
      </c>
      <c r="AP147">
        <f>IF(Source!BI67&lt;=1,0, 0)</f>
        <v>0</v>
      </c>
      <c r="AQ147">
        <f>IF(Source!BI67&lt;=1,J140, 0)</f>
        <v>0</v>
      </c>
      <c r="AX147">
        <f>IF(Source!BI67=2,J140+J141+J145+J146, 0)</f>
        <v>174</v>
      </c>
      <c r="AY147">
        <f>IF(Source!BI67=2,J141, 0)</f>
        <v>41.3</v>
      </c>
      <c r="AZ147">
        <f>IF(Source!BI67=2,0, 0)</f>
        <v>0</v>
      </c>
      <c r="BA147">
        <f>IF(Source!BI67=2,J140, 0)</f>
        <v>53.51</v>
      </c>
    </row>
    <row r="148" spans="1:60" ht="42.75" x14ac:dyDescent="0.2">
      <c r="A148" s="91">
        <v>18</v>
      </c>
      <c r="B148" s="91" t="str">
        <f>Source!F69</f>
        <v>62.4.01.01-0006</v>
      </c>
      <c r="C148" s="91" t="s">
        <v>842</v>
      </c>
      <c r="D148" s="68" t="str">
        <f>Source!H69</f>
        <v>ШТ</v>
      </c>
      <c r="E148" s="69">
        <f>Source!K69</f>
        <v>2</v>
      </c>
      <c r="F148" s="69"/>
      <c r="G148" s="69">
        <f>Source!I69</f>
        <v>2</v>
      </c>
      <c r="H148" s="70">
        <f>Source!AL69</f>
        <v>230.51</v>
      </c>
      <c r="I148" s="71"/>
      <c r="J148" s="70">
        <f>ROUND(Source!AC69*Source!I69, 2)</f>
        <v>461.02</v>
      </c>
      <c r="K148" s="71"/>
      <c r="L148" s="72"/>
      <c r="AG148">
        <f>Source!X69</f>
        <v>0</v>
      </c>
      <c r="AH148">
        <f>Source!X69</f>
        <v>0</v>
      </c>
      <c r="AI148">
        <f>Source!Y69</f>
        <v>0</v>
      </c>
      <c r="AJ148">
        <f>Source!Y69</f>
        <v>0</v>
      </c>
      <c r="AS148">
        <f>IF(Source!BI69&lt;=1,AH148, 0)</f>
        <v>0</v>
      </c>
      <c r="AT148">
        <f>IF(Source!BI69&lt;=1,AJ148, 0)</f>
        <v>0</v>
      </c>
      <c r="BC148">
        <f>IF(Source!BI69=2,AH148, 0)</f>
        <v>0</v>
      </c>
      <c r="BD148">
        <f>IF(Source!BI69=2,AJ148, 0)</f>
        <v>0</v>
      </c>
    </row>
    <row r="149" spans="1:60" ht="15" x14ac:dyDescent="0.25">
      <c r="A149" s="49"/>
      <c r="B149" s="49"/>
      <c r="C149" s="117" t="s">
        <v>829</v>
      </c>
      <c r="D149" s="117"/>
      <c r="E149" s="117"/>
      <c r="F149" s="117"/>
      <c r="G149" s="117"/>
      <c r="H149" s="117"/>
      <c r="I149" s="117">
        <f>J148</f>
        <v>461.02</v>
      </c>
      <c r="J149" s="117"/>
      <c r="K149" s="49"/>
      <c r="L149" s="49"/>
      <c r="O149" s="47">
        <f>I149</f>
        <v>461.02</v>
      </c>
      <c r="P149">
        <f>K149</f>
        <v>0</v>
      </c>
      <c r="Q149">
        <f>0</f>
        <v>0</v>
      </c>
      <c r="U149">
        <f>0</f>
        <v>0</v>
      </c>
      <c r="X149">
        <f>0</f>
        <v>0</v>
      </c>
      <c r="Z149">
        <f>0</f>
        <v>0</v>
      </c>
      <c r="AB149">
        <f>0</f>
        <v>0</v>
      </c>
      <c r="AD149">
        <f>0</f>
        <v>0</v>
      </c>
      <c r="AF149" s="47">
        <f>J148</f>
        <v>461.02</v>
      </c>
      <c r="AN149">
        <f>IF(Source!BI69&lt;=1,J148, 0)</f>
        <v>0</v>
      </c>
      <c r="AO149">
        <f>IF(Source!BI69&lt;=1,J148, 0)</f>
        <v>0</v>
      </c>
      <c r="AP149">
        <f>IF(Source!BI69&lt;=1,0, 0)</f>
        <v>0</v>
      </c>
      <c r="AQ149">
        <f>IF(Source!BI69&lt;=1,0, 0)</f>
        <v>0</v>
      </c>
      <c r="AX149">
        <f>IF(Source!BI69=2,J148, 0)</f>
        <v>0</v>
      </c>
      <c r="AY149">
        <f>IF(Source!BI69=2,J148, 0)</f>
        <v>0</v>
      </c>
      <c r="AZ149">
        <f>IF(Source!BI69=2,0, 0)</f>
        <v>0</v>
      </c>
      <c r="BA149">
        <f>IF(Source!BI69=2,0, 0)</f>
        <v>0</v>
      </c>
      <c r="BH149">
        <f>IF(Source!BI69=3,J148, 0)</f>
        <v>461.02</v>
      </c>
    </row>
    <row r="150" spans="1:60" ht="119.25" x14ac:dyDescent="0.2">
      <c r="A150" s="88">
        <v>19</v>
      </c>
      <c r="B150" s="88" t="str">
        <f>Source!F71</f>
        <v>м10-08-001-01</v>
      </c>
      <c r="C150" s="88" t="s">
        <v>851</v>
      </c>
      <c r="D150" s="58" t="str">
        <f>Source!H71</f>
        <v>ШТ</v>
      </c>
      <c r="E150" s="54">
        <f>Source!K71</f>
        <v>6</v>
      </c>
      <c r="F150" s="54"/>
      <c r="G150" s="54">
        <f>Source!I71</f>
        <v>6</v>
      </c>
      <c r="H150" s="53"/>
      <c r="I150" s="59"/>
      <c r="J150" s="53"/>
      <c r="K150" s="59"/>
      <c r="L150" s="60"/>
      <c r="AG150">
        <f>Source!X71</f>
        <v>528.01</v>
      </c>
      <c r="AH150">
        <f>Source!X71</f>
        <v>528.01</v>
      </c>
      <c r="AI150">
        <f>Source!Y71</f>
        <v>269.87</v>
      </c>
      <c r="AJ150">
        <f>Source!Y71</f>
        <v>269.87</v>
      </c>
      <c r="AS150">
        <f>IF(Source!BI71&lt;=1,AH150, 0)</f>
        <v>0</v>
      </c>
      <c r="AT150">
        <f>IF(Source!BI71&lt;=1,AJ150, 0)</f>
        <v>0</v>
      </c>
      <c r="BC150">
        <f>IF(Source!BI71=2,AH150, 0)</f>
        <v>528.01</v>
      </c>
      <c r="BD150">
        <f>IF(Source!BI71=2,AJ150, 0)</f>
        <v>269.87</v>
      </c>
    </row>
    <row r="151" spans="1:60" ht="153" x14ac:dyDescent="0.2">
      <c r="B151" s="45" t="str">
        <f>Source!EO71</f>
        <v>Поправка: Мет.421/пр 04.08.20 Пр.10 Т.3 п. 1.2</v>
      </c>
      <c r="C151" s="45" t="str">
        <f>Source!CN71</f>
        <v>Поправка: Мет.421/пр 04.08.20 Пр.10 Т.3 п. 1.2  Наименование: Производство ремонтно-строительных работ осуществляется в помещениях эксплуатируемого объекта капитального строительства без остановки рабочего процесса, при этом: в зоне производства ремонтно-строительных работ имеются действующее технологическое или лабораторное оборудование, мебель и иные загромождающие помещения предметы</v>
      </c>
    </row>
    <row r="152" spans="1:60" ht="14.25" x14ac:dyDescent="0.2">
      <c r="A152" s="88"/>
      <c r="B152" s="89">
        <v>1</v>
      </c>
      <c r="C152" s="88" t="s">
        <v>817</v>
      </c>
      <c r="D152" s="58"/>
      <c r="E152" s="54"/>
      <c r="F152" s="54"/>
      <c r="G152" s="54"/>
      <c r="H152" s="53">
        <f>Source!AO71</f>
        <v>72.430000000000007</v>
      </c>
      <c r="I152" s="59">
        <f>ROUND(1.35,7)</f>
        <v>1.35</v>
      </c>
      <c r="J152" s="53">
        <f>ROUND(Source!AF71*Source!I71, 2)</f>
        <v>586.67999999999995</v>
      </c>
      <c r="K152" s="59"/>
      <c r="L152" s="60"/>
    </row>
    <row r="153" spans="1:60" ht="14.25" x14ac:dyDescent="0.2">
      <c r="A153" s="88"/>
      <c r="B153" s="89">
        <v>4</v>
      </c>
      <c r="C153" s="88" t="s">
        <v>820</v>
      </c>
      <c r="D153" s="58"/>
      <c r="E153" s="54"/>
      <c r="F153" s="54"/>
      <c r="G153" s="54"/>
      <c r="H153" s="53">
        <f>Source!AL71</f>
        <v>8.8800000000000008</v>
      </c>
      <c r="I153" s="59"/>
      <c r="J153" s="53">
        <f>ROUND(Source!AC71*Source!I71, 2)</f>
        <v>53.28</v>
      </c>
      <c r="K153" s="59"/>
      <c r="L153" s="60"/>
    </row>
    <row r="154" spans="1:60" ht="14.25" x14ac:dyDescent="0.2">
      <c r="A154" s="88"/>
      <c r="B154" s="88"/>
      <c r="C154" s="90" t="s">
        <v>821</v>
      </c>
      <c r="D154" s="63" t="s">
        <v>822</v>
      </c>
      <c r="E154" s="64">
        <f>Source!AQ71</f>
        <v>7.2</v>
      </c>
      <c r="F154" s="64">
        <f>ROUND(1.35,7)</f>
        <v>1.35</v>
      </c>
      <c r="G154" s="64">
        <f>ROUND(Source!U71, 7)</f>
        <v>58.32</v>
      </c>
      <c r="H154" s="65"/>
      <c r="I154" s="66"/>
      <c r="J154" s="65"/>
      <c r="K154" s="66"/>
      <c r="L154" s="67"/>
    </row>
    <row r="155" spans="1:60" ht="14.25" x14ac:dyDescent="0.2">
      <c r="A155" s="88"/>
      <c r="B155" s="88"/>
      <c r="C155" s="88" t="s">
        <v>824</v>
      </c>
      <c r="D155" s="58"/>
      <c r="E155" s="54"/>
      <c r="F155" s="54"/>
      <c r="G155" s="54"/>
      <c r="H155" s="53">
        <f>H152+H153</f>
        <v>81.31</v>
      </c>
      <c r="I155" s="59"/>
      <c r="J155" s="53">
        <f>J152+J153</f>
        <v>639.95999999999992</v>
      </c>
      <c r="K155" s="59"/>
      <c r="L155" s="60"/>
    </row>
    <row r="156" spans="1:60" ht="14.25" x14ac:dyDescent="0.2">
      <c r="A156" s="88"/>
      <c r="B156" s="88"/>
      <c r="C156" s="88" t="s">
        <v>825</v>
      </c>
      <c r="D156" s="58"/>
      <c r="E156" s="54"/>
      <c r="F156" s="54"/>
      <c r="G156" s="54"/>
      <c r="H156" s="53"/>
      <c r="I156" s="59"/>
      <c r="J156" s="53">
        <f>SUM(Q150:Q159)+SUM(V150:V159)+SUM(X150:X159)+SUM(Y150:Y159)</f>
        <v>586.67999999999995</v>
      </c>
      <c r="K156" s="59"/>
      <c r="L156" s="60"/>
    </row>
    <row r="157" spans="1:60" ht="28.5" x14ac:dyDescent="0.2">
      <c r="A157" s="88"/>
      <c r="B157" s="88" t="s">
        <v>88</v>
      </c>
      <c r="C157" s="88" t="s">
        <v>844</v>
      </c>
      <c r="D157" s="58" t="s">
        <v>827</v>
      </c>
      <c r="E157" s="54">
        <f>Source!BZ71</f>
        <v>90</v>
      </c>
      <c r="F157" s="54"/>
      <c r="G157" s="54">
        <f>Source!AT71</f>
        <v>90</v>
      </c>
      <c r="H157" s="53"/>
      <c r="I157" s="59"/>
      <c r="J157" s="53">
        <f>SUM(AG150:AG159)</f>
        <v>528.01</v>
      </c>
      <c r="K157" s="59"/>
      <c r="L157" s="60"/>
    </row>
    <row r="158" spans="1:60" ht="28.5" x14ac:dyDescent="0.2">
      <c r="A158" s="90"/>
      <c r="B158" s="90" t="s">
        <v>89</v>
      </c>
      <c r="C158" s="90" t="s">
        <v>845</v>
      </c>
      <c r="D158" s="63" t="s">
        <v>827</v>
      </c>
      <c r="E158" s="64">
        <f>Source!CA71</f>
        <v>46</v>
      </c>
      <c r="F158" s="64"/>
      <c r="G158" s="64">
        <f>Source!AU71</f>
        <v>46</v>
      </c>
      <c r="H158" s="65"/>
      <c r="I158" s="66"/>
      <c r="J158" s="65">
        <f>SUM(AI150:AI159)</f>
        <v>269.87</v>
      </c>
      <c r="K158" s="66"/>
      <c r="L158" s="67"/>
    </row>
    <row r="159" spans="1:60" ht="15" x14ac:dyDescent="0.25">
      <c r="C159" s="118" t="s">
        <v>829</v>
      </c>
      <c r="D159" s="118"/>
      <c r="E159" s="118"/>
      <c r="F159" s="118"/>
      <c r="G159" s="118"/>
      <c r="H159" s="118"/>
      <c r="I159" s="118">
        <f>J152+J153+J157+J158</f>
        <v>1437.8399999999997</v>
      </c>
      <c r="J159" s="118"/>
      <c r="O159" s="47">
        <f>I159</f>
        <v>1437.8399999999997</v>
      </c>
      <c r="P159">
        <f>K159</f>
        <v>0</v>
      </c>
      <c r="Q159" s="47">
        <f>J152</f>
        <v>586.67999999999995</v>
      </c>
      <c r="R159" s="47">
        <f>J152</f>
        <v>586.67999999999995</v>
      </c>
      <c r="U159" s="48">
        <f>L152</f>
        <v>0</v>
      </c>
      <c r="X159">
        <f>0</f>
        <v>0</v>
      </c>
      <c r="Z159">
        <f>0</f>
        <v>0</v>
      </c>
      <c r="AB159">
        <f>0</f>
        <v>0</v>
      </c>
      <c r="AD159">
        <f>0</f>
        <v>0</v>
      </c>
      <c r="AF159" s="47">
        <f>J153</f>
        <v>53.28</v>
      </c>
      <c r="AN159">
        <f>IF(Source!BI71&lt;=1,J152+J153+J157+J158, 0)</f>
        <v>0</v>
      </c>
      <c r="AO159">
        <f>IF(Source!BI71&lt;=1,J153, 0)</f>
        <v>0</v>
      </c>
      <c r="AP159">
        <f>IF(Source!BI71&lt;=1,0, 0)</f>
        <v>0</v>
      </c>
      <c r="AQ159">
        <f>IF(Source!BI71&lt;=1,J152, 0)</f>
        <v>0</v>
      </c>
      <c r="AX159">
        <f>IF(Source!BI71=2,J152+J153+J157+J158, 0)</f>
        <v>1437.8399999999997</v>
      </c>
      <c r="AY159">
        <f>IF(Source!BI71=2,J153, 0)</f>
        <v>53.28</v>
      </c>
      <c r="AZ159">
        <f>IF(Source!BI71=2,0, 0)</f>
        <v>0</v>
      </c>
      <c r="BA159">
        <f>IF(Source!BI71=2,J152, 0)</f>
        <v>586.67999999999995</v>
      </c>
    </row>
    <row r="160" spans="1:60" ht="42.75" x14ac:dyDescent="0.2">
      <c r="A160" s="91">
        <v>20</v>
      </c>
      <c r="B160" s="91" t="str">
        <f>Source!F73</f>
        <v>61.2.07.02-0034</v>
      </c>
      <c r="C160" s="91" t="s">
        <v>852</v>
      </c>
      <c r="D160" s="68" t="str">
        <f>Source!H73</f>
        <v>ШТ</v>
      </c>
      <c r="E160" s="69">
        <f>Source!K73</f>
        <v>6</v>
      </c>
      <c r="F160" s="69"/>
      <c r="G160" s="69">
        <f>Source!I73</f>
        <v>6</v>
      </c>
      <c r="H160" s="70">
        <f>Source!AL73</f>
        <v>243.85</v>
      </c>
      <c r="I160" s="71"/>
      <c r="J160" s="70">
        <f>ROUND(Source!AC73*Source!I73, 2)</f>
        <v>1463.1</v>
      </c>
      <c r="K160" s="71"/>
      <c r="L160" s="72"/>
      <c r="AG160">
        <f>Source!X73</f>
        <v>0</v>
      </c>
      <c r="AH160">
        <f>Source!X73</f>
        <v>0</v>
      </c>
      <c r="AI160">
        <f>Source!Y73</f>
        <v>0</v>
      </c>
      <c r="AJ160">
        <f>Source!Y73</f>
        <v>0</v>
      </c>
      <c r="AS160">
        <f>IF(Source!BI73&lt;=1,AH160, 0)</f>
        <v>0</v>
      </c>
      <c r="AT160">
        <f>IF(Source!BI73&lt;=1,AJ160, 0)</f>
        <v>0</v>
      </c>
      <c r="BC160">
        <f>IF(Source!BI73=2,AH160, 0)</f>
        <v>0</v>
      </c>
      <c r="BD160">
        <f>IF(Source!BI73=2,AJ160, 0)</f>
        <v>0</v>
      </c>
    </row>
    <row r="161" spans="1:72" ht="15" x14ac:dyDescent="0.25">
      <c r="A161" s="49"/>
      <c r="B161" s="49"/>
      <c r="C161" s="117" t="s">
        <v>829</v>
      </c>
      <c r="D161" s="117"/>
      <c r="E161" s="117"/>
      <c r="F161" s="117"/>
      <c r="G161" s="117"/>
      <c r="H161" s="117"/>
      <c r="I161" s="117">
        <f>J160</f>
        <v>1463.1</v>
      </c>
      <c r="J161" s="117"/>
      <c r="K161" s="49"/>
      <c r="L161" s="49"/>
      <c r="O161" s="47">
        <f>I161</f>
        <v>1463.1</v>
      </c>
      <c r="P161">
        <f>K161</f>
        <v>0</v>
      </c>
      <c r="Q161">
        <f>0</f>
        <v>0</v>
      </c>
      <c r="U161">
        <f>0</f>
        <v>0</v>
      </c>
      <c r="X161">
        <f>0</f>
        <v>0</v>
      </c>
      <c r="Z161">
        <f>0</f>
        <v>0</v>
      </c>
      <c r="AB161">
        <f>0</f>
        <v>0</v>
      </c>
      <c r="AD161">
        <f>0</f>
        <v>0</v>
      </c>
      <c r="AF161" s="47">
        <f>J160</f>
        <v>1463.1</v>
      </c>
      <c r="AN161">
        <f>IF(Source!BI73&lt;=1,J160, 0)</f>
        <v>0</v>
      </c>
      <c r="AO161">
        <f>IF(Source!BI73&lt;=1,J160, 0)</f>
        <v>0</v>
      </c>
      <c r="AP161">
        <f>IF(Source!BI73&lt;=1,0, 0)</f>
        <v>0</v>
      </c>
      <c r="AQ161">
        <f>IF(Source!BI73&lt;=1,0, 0)</f>
        <v>0</v>
      </c>
      <c r="AX161">
        <f>IF(Source!BI73=2,J160, 0)</f>
        <v>0</v>
      </c>
      <c r="AY161">
        <f>IF(Source!BI73=2,J160, 0)</f>
        <v>0</v>
      </c>
      <c r="AZ161">
        <f>IF(Source!BI73=2,0, 0)</f>
        <v>0</v>
      </c>
      <c r="BA161">
        <f>IF(Source!BI73=2,0, 0)</f>
        <v>0</v>
      </c>
      <c r="BH161">
        <f>IF(Source!BI73=3,J160, 0)</f>
        <v>1463.1</v>
      </c>
    </row>
    <row r="162" spans="1:72" ht="133.5" x14ac:dyDescent="0.2">
      <c r="A162" s="88">
        <v>21</v>
      </c>
      <c r="B162" s="88" t="str">
        <f>Source!F75</f>
        <v>м08-03-531-02</v>
      </c>
      <c r="C162" s="88" t="s">
        <v>853</v>
      </c>
      <c r="D162" s="58" t="str">
        <f>Source!H75</f>
        <v>ШТ</v>
      </c>
      <c r="E162" s="54">
        <f>Source!K75</f>
        <v>4</v>
      </c>
      <c r="F162" s="54"/>
      <c r="G162" s="54">
        <f>Source!I75</f>
        <v>4</v>
      </c>
      <c r="H162" s="53"/>
      <c r="I162" s="59"/>
      <c r="J162" s="53"/>
      <c r="K162" s="59"/>
      <c r="L162" s="60"/>
      <c r="AG162">
        <f>Source!X75</f>
        <v>103.93</v>
      </c>
      <c r="AH162">
        <f>Source!X75</f>
        <v>103.93</v>
      </c>
      <c r="AI162">
        <f>Source!Y75</f>
        <v>54.64</v>
      </c>
      <c r="AJ162">
        <f>Source!Y75</f>
        <v>54.64</v>
      </c>
      <c r="AS162">
        <f>IF(Source!BI75&lt;=1,AH162, 0)</f>
        <v>0</v>
      </c>
      <c r="AT162">
        <f>IF(Source!BI75&lt;=1,AJ162, 0)</f>
        <v>0</v>
      </c>
      <c r="BC162">
        <f>IF(Source!BI75=2,AH162, 0)</f>
        <v>103.93</v>
      </c>
      <c r="BD162">
        <f>IF(Source!BI75=2,AJ162, 0)</f>
        <v>54.64</v>
      </c>
    </row>
    <row r="163" spans="1:72" ht="153" x14ac:dyDescent="0.2">
      <c r="B163" s="45" t="str">
        <f>Source!EO75</f>
        <v>Поправка: Мет.421/пр 04.08.20 Пр.10 Т.3 п. 1.2</v>
      </c>
      <c r="C163" s="45" t="str">
        <f>Source!CN75</f>
        <v>Поправка: Мет.421/пр 04.08.20 Пр.10 Т.3 п. 1.2  Наименование: Производство ремонтно-строительных работ осуществляется в помещениях эксплуатируемого объекта капитального строительства без остановки рабочего процесса, при этом: в зоне производства ремонтно-строительных работ имеются действующее технологическое или лабораторное оборудование, мебель и иные загромождающие помещения предметы</v>
      </c>
    </row>
    <row r="164" spans="1:72" ht="14.25" x14ac:dyDescent="0.2">
      <c r="A164" s="88"/>
      <c r="B164" s="89">
        <v>1</v>
      </c>
      <c r="C164" s="88" t="s">
        <v>817</v>
      </c>
      <c r="D164" s="58"/>
      <c r="E164" s="54"/>
      <c r="F164" s="54"/>
      <c r="G164" s="54"/>
      <c r="H164" s="53">
        <f>Source!AO75</f>
        <v>19.84</v>
      </c>
      <c r="I164" s="59">
        <f>ROUND(1.35,7)</f>
        <v>1.35</v>
      </c>
      <c r="J164" s="53">
        <f>ROUND(Source!AF75*Source!I75, 2)</f>
        <v>107.14</v>
      </c>
      <c r="K164" s="59"/>
      <c r="L164" s="60"/>
    </row>
    <row r="165" spans="1:72" ht="14.25" x14ac:dyDescent="0.2">
      <c r="A165" s="88"/>
      <c r="B165" s="89">
        <v>3</v>
      </c>
      <c r="C165" s="88" t="s">
        <v>818</v>
      </c>
      <c r="D165" s="58"/>
      <c r="E165" s="54"/>
      <c r="F165" s="54"/>
      <c r="G165" s="54"/>
      <c r="H165" s="53">
        <f>Source!AM75</f>
        <v>0.87</v>
      </c>
      <c r="I165" s="59">
        <f>ROUND(1.35,7)</f>
        <v>1.35</v>
      </c>
      <c r="J165" s="53">
        <f>ROUND(Source!AD75*Source!I75, 2)</f>
        <v>4.7</v>
      </c>
      <c r="K165" s="59"/>
      <c r="L165" s="60"/>
    </row>
    <row r="166" spans="1:72" ht="14.25" x14ac:dyDescent="0.2">
      <c r="A166" s="88"/>
      <c r="B166" s="89">
        <v>4</v>
      </c>
      <c r="C166" s="88" t="s">
        <v>820</v>
      </c>
      <c r="D166" s="58"/>
      <c r="E166" s="54"/>
      <c r="F166" s="54"/>
      <c r="G166" s="54"/>
      <c r="H166" s="53">
        <f>Source!AL75</f>
        <v>31.19</v>
      </c>
      <c r="I166" s="59"/>
      <c r="J166" s="53">
        <f>ROUND(Source!AC75*Source!I75, 2)</f>
        <v>124.76</v>
      </c>
      <c r="K166" s="59"/>
      <c r="L166" s="60"/>
    </row>
    <row r="167" spans="1:72" ht="14.25" x14ac:dyDescent="0.2">
      <c r="A167" s="88"/>
      <c r="B167" s="88"/>
      <c r="C167" s="90" t="s">
        <v>821</v>
      </c>
      <c r="D167" s="63" t="s">
        <v>822</v>
      </c>
      <c r="E167" s="64">
        <f>Source!AQ75</f>
        <v>2</v>
      </c>
      <c r="F167" s="64">
        <f>ROUND(1.35,7)</f>
        <v>1.35</v>
      </c>
      <c r="G167" s="64">
        <f>ROUND(Source!U75, 7)</f>
        <v>10.8</v>
      </c>
      <c r="H167" s="65"/>
      <c r="I167" s="66"/>
      <c r="J167" s="65"/>
      <c r="K167" s="66"/>
      <c r="L167" s="67"/>
    </row>
    <row r="168" spans="1:72" ht="14.25" x14ac:dyDescent="0.2">
      <c r="A168" s="88"/>
      <c r="B168" s="88"/>
      <c r="C168" s="88" t="s">
        <v>824</v>
      </c>
      <c r="D168" s="58"/>
      <c r="E168" s="54"/>
      <c r="F168" s="54"/>
      <c r="G168" s="54"/>
      <c r="H168" s="53">
        <f>H164+H165+H166</f>
        <v>51.900000000000006</v>
      </c>
      <c r="I168" s="59"/>
      <c r="J168" s="53">
        <f>J164+J165+J166</f>
        <v>236.60000000000002</v>
      </c>
      <c r="K168" s="59"/>
      <c r="L168" s="60"/>
    </row>
    <row r="169" spans="1:72" ht="14.25" x14ac:dyDescent="0.2">
      <c r="A169" s="88"/>
      <c r="B169" s="88"/>
      <c r="C169" s="88" t="s">
        <v>825</v>
      </c>
      <c r="D169" s="58"/>
      <c r="E169" s="54"/>
      <c r="F169" s="54"/>
      <c r="G169" s="54"/>
      <c r="H169" s="53"/>
      <c r="I169" s="59"/>
      <c r="J169" s="53">
        <f>SUM(Q162:Q172)+SUM(V162:V172)+SUM(X162:X172)+SUM(Y162:Y172)</f>
        <v>107.14</v>
      </c>
      <c r="K169" s="59"/>
      <c r="L169" s="60"/>
    </row>
    <row r="170" spans="1:72" ht="28.5" x14ac:dyDescent="0.2">
      <c r="A170" s="88"/>
      <c r="B170" s="88" t="s">
        <v>53</v>
      </c>
      <c r="C170" s="88" t="s">
        <v>835</v>
      </c>
      <c r="D170" s="58" t="s">
        <v>827</v>
      </c>
      <c r="E170" s="54">
        <f>Source!BZ75</f>
        <v>97</v>
      </c>
      <c r="F170" s="54"/>
      <c r="G170" s="54">
        <f>Source!AT75</f>
        <v>97</v>
      </c>
      <c r="H170" s="53"/>
      <c r="I170" s="59"/>
      <c r="J170" s="53">
        <f>SUM(AG162:AG172)</f>
        <v>103.93</v>
      </c>
      <c r="K170" s="59"/>
      <c r="L170" s="60"/>
    </row>
    <row r="171" spans="1:72" ht="28.5" x14ac:dyDescent="0.2">
      <c r="A171" s="90"/>
      <c r="B171" s="90" t="s">
        <v>54</v>
      </c>
      <c r="C171" s="90" t="s">
        <v>836</v>
      </c>
      <c r="D171" s="63" t="s">
        <v>827</v>
      </c>
      <c r="E171" s="64">
        <f>Source!CA75</f>
        <v>51</v>
      </c>
      <c r="F171" s="64"/>
      <c r="G171" s="64">
        <f>Source!AU75</f>
        <v>51</v>
      </c>
      <c r="H171" s="65"/>
      <c r="I171" s="66"/>
      <c r="J171" s="65">
        <f>SUM(AI162:AI172)</f>
        <v>54.64</v>
      </c>
      <c r="K171" s="66"/>
      <c r="L171" s="67"/>
    </row>
    <row r="172" spans="1:72" ht="15" x14ac:dyDescent="0.25">
      <c r="C172" s="118" t="s">
        <v>829</v>
      </c>
      <c r="D172" s="118"/>
      <c r="E172" s="118"/>
      <c r="F172" s="118"/>
      <c r="G172" s="118"/>
      <c r="H172" s="118"/>
      <c r="I172" s="118">
        <f>J164+J165+J166+J170+J171</f>
        <v>395.17</v>
      </c>
      <c r="J172" s="118"/>
      <c r="O172" s="47">
        <f>I172</f>
        <v>395.17</v>
      </c>
      <c r="P172">
        <f>K172</f>
        <v>0</v>
      </c>
      <c r="Q172" s="47">
        <f>J164</f>
        <v>107.14</v>
      </c>
      <c r="R172" s="47">
        <f>J164</f>
        <v>107.14</v>
      </c>
      <c r="U172" s="48">
        <f>L164</f>
        <v>0</v>
      </c>
      <c r="X172">
        <f>0</f>
        <v>0</v>
      </c>
      <c r="Z172">
        <f>0</f>
        <v>0</v>
      </c>
      <c r="AB172" s="47">
        <f>J165</f>
        <v>4.7</v>
      </c>
      <c r="AD172" s="48">
        <f>L165</f>
        <v>0</v>
      </c>
      <c r="AF172" s="47">
        <f>J166</f>
        <v>124.76</v>
      </c>
      <c r="AN172">
        <f>IF(Source!BI75&lt;=1,J164+J165+J166+J170+J171, 0)</f>
        <v>0</v>
      </c>
      <c r="AO172">
        <f>IF(Source!BI75&lt;=1,J166, 0)</f>
        <v>0</v>
      </c>
      <c r="AP172">
        <f>IF(Source!BI75&lt;=1,J165, 0)</f>
        <v>0</v>
      </c>
      <c r="AQ172">
        <f>IF(Source!BI75&lt;=1,J164, 0)</f>
        <v>0</v>
      </c>
      <c r="AX172">
        <f>IF(Source!BI75=2,J164+J165+J166+J170+J171, 0)</f>
        <v>395.17</v>
      </c>
      <c r="AY172">
        <f>IF(Source!BI75=2,J166, 0)</f>
        <v>124.76</v>
      </c>
      <c r="AZ172">
        <f>IF(Source!BI75=2,J165, 0)</f>
        <v>4.7</v>
      </c>
      <c r="BA172">
        <f>IF(Source!BI75=2,J164, 0)</f>
        <v>107.14</v>
      </c>
    </row>
    <row r="173" spans="1:72" ht="57" x14ac:dyDescent="0.2">
      <c r="A173" s="91">
        <v>22</v>
      </c>
      <c r="B173" s="91" t="str">
        <f>Source!F77</f>
        <v>Цена поставщика</v>
      </c>
      <c r="C173" s="91" t="s">
        <v>854</v>
      </c>
      <c r="D173" s="68" t="str">
        <f>Source!H77</f>
        <v>ШТ</v>
      </c>
      <c r="E173" s="69">
        <f>Source!K77</f>
        <v>4</v>
      </c>
      <c r="F173" s="69"/>
      <c r="G173" s="69">
        <f>Source!I77</f>
        <v>4</v>
      </c>
      <c r="H173" s="70">
        <f>Source!AL77</f>
        <v>634.16999999999996</v>
      </c>
      <c r="I173" s="71"/>
      <c r="J173" s="70">
        <f>Source!P77</f>
        <v>520.94000000000005</v>
      </c>
      <c r="K173" s="71">
        <f>IF(Source!BC77&lt;&gt; 0, Source!BC77, 1)</f>
        <v>4.87</v>
      </c>
      <c r="L173" s="72">
        <f>Source!HH77</f>
        <v>2537</v>
      </c>
      <c r="AG173">
        <f>Source!X77</f>
        <v>0</v>
      </c>
      <c r="AH173">
        <f>Source!X77</f>
        <v>0</v>
      </c>
      <c r="AI173">
        <f>Source!Y77</f>
        <v>0</v>
      </c>
      <c r="AJ173">
        <f>Source!Y77</f>
        <v>0</v>
      </c>
      <c r="AS173">
        <f>IF(Source!BI77&lt;=1,AH173, 0)</f>
        <v>0</v>
      </c>
      <c r="AT173">
        <f>IF(Source!BI77&lt;=1,AJ173, 0)</f>
        <v>0</v>
      </c>
      <c r="BC173">
        <f>IF(Source!BI77=2,AH173, 0)</f>
        <v>0</v>
      </c>
      <c r="BD173">
        <f>IF(Source!BI77=2,AJ173, 0)</f>
        <v>0</v>
      </c>
    </row>
    <row r="174" spans="1:72" ht="15" x14ac:dyDescent="0.25">
      <c r="A174" s="49"/>
      <c r="B174" s="49"/>
      <c r="C174" s="117" t="s">
        <v>829</v>
      </c>
      <c r="D174" s="117"/>
      <c r="E174" s="117"/>
      <c r="F174" s="117"/>
      <c r="G174" s="117"/>
      <c r="H174" s="117"/>
      <c r="I174" s="117">
        <f>J173</f>
        <v>520.94000000000005</v>
      </c>
      <c r="J174" s="117"/>
      <c r="K174" s="116">
        <f>L173</f>
        <v>2537</v>
      </c>
      <c r="L174" s="116"/>
      <c r="O174" s="47">
        <f>I174</f>
        <v>520.94000000000005</v>
      </c>
      <c r="P174" s="48">
        <f>K174</f>
        <v>2537</v>
      </c>
      <c r="Q174">
        <f>0</f>
        <v>0</v>
      </c>
      <c r="U174">
        <f>0</f>
        <v>0</v>
      </c>
      <c r="X174">
        <f>0</f>
        <v>0</v>
      </c>
      <c r="Z174">
        <f>0</f>
        <v>0</v>
      </c>
      <c r="AB174">
        <f>0</f>
        <v>0</v>
      </c>
      <c r="AD174">
        <f>0</f>
        <v>0</v>
      </c>
      <c r="AF174" s="47">
        <f>J173</f>
        <v>520.94000000000005</v>
      </c>
      <c r="AN174">
        <f>IF(Source!BI77&lt;=1,J173, 0)</f>
        <v>0</v>
      </c>
      <c r="AO174">
        <f>IF(Source!BI77&lt;=1,J173, 0)</f>
        <v>0</v>
      </c>
      <c r="AP174">
        <f>IF(Source!BI77&lt;=1,0, 0)</f>
        <v>0</v>
      </c>
      <c r="AQ174">
        <f>IF(Source!BI77&lt;=1,0, 0)</f>
        <v>0</v>
      </c>
      <c r="AX174">
        <f>IF(Source!BI77=2,J173, 0)</f>
        <v>0</v>
      </c>
      <c r="AY174">
        <f>IF(Source!BI77=2,J173, 0)</f>
        <v>0</v>
      </c>
      <c r="AZ174">
        <f>IF(Source!BI77=2,0, 0)</f>
        <v>0</v>
      </c>
      <c r="BA174">
        <f>IF(Source!BI77=2,0, 0)</f>
        <v>0</v>
      </c>
      <c r="BH174">
        <f>IF(Source!BI77=3,J173, 0)</f>
        <v>520.94000000000005</v>
      </c>
      <c r="BR174" s="47">
        <f>J173</f>
        <v>520.94000000000005</v>
      </c>
      <c r="BT174" s="48">
        <f>K174</f>
        <v>2537</v>
      </c>
    </row>
    <row r="175" spans="1:72" ht="147.75" x14ac:dyDescent="0.2">
      <c r="A175" s="88">
        <v>23</v>
      </c>
      <c r="B175" s="88" t="str">
        <f>Source!F79</f>
        <v>м10-08-005-03</v>
      </c>
      <c r="C175" s="88" t="s">
        <v>855</v>
      </c>
      <c r="D175" s="58" t="str">
        <f>Source!H79</f>
        <v>100 м</v>
      </c>
      <c r="E175" s="54">
        <f>Source!K79</f>
        <v>3.75</v>
      </c>
      <c r="F175" s="54"/>
      <c r="G175" s="54">
        <f>Source!I79</f>
        <v>3.75</v>
      </c>
      <c r="H175" s="53"/>
      <c r="I175" s="59"/>
      <c r="J175" s="53"/>
      <c r="K175" s="59"/>
      <c r="L175" s="60"/>
      <c r="AG175">
        <f>Source!X79</f>
        <v>1490.26</v>
      </c>
      <c r="AH175">
        <f>Source!X79</f>
        <v>1490.26</v>
      </c>
      <c r="AI175">
        <f>Source!Y79</f>
        <v>761.69</v>
      </c>
      <c r="AJ175">
        <f>Source!Y79</f>
        <v>761.69</v>
      </c>
      <c r="AS175">
        <f>IF(Source!BI79&lt;=1,AH175, 0)</f>
        <v>0</v>
      </c>
      <c r="AT175">
        <f>IF(Source!BI79&lt;=1,AJ175, 0)</f>
        <v>0</v>
      </c>
      <c r="BC175">
        <f>IF(Source!BI79=2,AH175, 0)</f>
        <v>1490.26</v>
      </c>
      <c r="BD175">
        <f>IF(Source!BI79=2,AJ175, 0)</f>
        <v>761.69</v>
      </c>
    </row>
    <row r="176" spans="1:72" ht="153" x14ac:dyDescent="0.2">
      <c r="B176" s="45" t="str">
        <f>Source!EO79</f>
        <v>Поправка: Мет.421/пр 04.08.20 Пр.10 Т.3 п. 1.2</v>
      </c>
      <c r="C176" s="45" t="str">
        <f>Source!CN79</f>
        <v>Поправка: Мет.421/пр 04.08.20 Пр.10 Т.3 п. 1.2  Наименование: Производство ремонтно-строительных работ осуществляется в помещениях эксплуатируемого объекта капитального строительства без остановки рабочего процесса, при этом: в зоне производства ремонтно-строительных работ имеются действующее технологическое или лабораторное оборудование, мебель и иные загромождающие помещения предметы</v>
      </c>
    </row>
    <row r="177" spans="1:72" x14ac:dyDescent="0.2">
      <c r="C177" s="50" t="str">
        <f>"Объем: "&amp;Source!I79&amp;"=375/"&amp;"100"</f>
        <v>Объем: 3,75=375/100</v>
      </c>
    </row>
    <row r="178" spans="1:72" ht="14.25" x14ac:dyDescent="0.2">
      <c r="A178" s="88"/>
      <c r="B178" s="89">
        <v>1</v>
      </c>
      <c r="C178" s="88" t="s">
        <v>817</v>
      </c>
      <c r="D178" s="58"/>
      <c r="E178" s="54"/>
      <c r="F178" s="54"/>
      <c r="G178" s="54"/>
      <c r="H178" s="53">
        <f>Source!AO79</f>
        <v>327.08</v>
      </c>
      <c r="I178" s="59">
        <f>ROUND(1.35,7)</f>
        <v>1.35</v>
      </c>
      <c r="J178" s="53">
        <f>ROUND(Source!AF79*Source!I79, 2)</f>
        <v>1655.84</v>
      </c>
      <c r="K178" s="59"/>
      <c r="L178" s="60"/>
    </row>
    <row r="179" spans="1:72" ht="14.25" x14ac:dyDescent="0.2">
      <c r="A179" s="88"/>
      <c r="B179" s="89">
        <v>4</v>
      </c>
      <c r="C179" s="88" t="s">
        <v>820</v>
      </c>
      <c r="D179" s="58"/>
      <c r="E179" s="54"/>
      <c r="F179" s="54"/>
      <c r="G179" s="54"/>
      <c r="H179" s="53">
        <f>Source!AL79</f>
        <v>908.45</v>
      </c>
      <c r="I179" s="59"/>
      <c r="J179" s="53">
        <f>ROUND(Source!AC79*Source!I79, 2)</f>
        <v>3406.69</v>
      </c>
      <c r="K179" s="59"/>
      <c r="L179" s="60"/>
    </row>
    <row r="180" spans="1:72" ht="14.25" x14ac:dyDescent="0.2">
      <c r="A180" s="88"/>
      <c r="B180" s="88"/>
      <c r="C180" s="90" t="s">
        <v>821</v>
      </c>
      <c r="D180" s="63" t="s">
        <v>822</v>
      </c>
      <c r="E180" s="64">
        <f>Source!AQ79</f>
        <v>34</v>
      </c>
      <c r="F180" s="64">
        <f>ROUND(1.35,7)</f>
        <v>1.35</v>
      </c>
      <c r="G180" s="64">
        <f>ROUND(Source!U79, 7)</f>
        <v>172.125</v>
      </c>
      <c r="H180" s="65"/>
      <c r="I180" s="66"/>
      <c r="J180" s="65"/>
      <c r="K180" s="66"/>
      <c r="L180" s="67"/>
    </row>
    <row r="181" spans="1:72" ht="14.25" x14ac:dyDescent="0.2">
      <c r="A181" s="88"/>
      <c r="B181" s="88"/>
      <c r="C181" s="88" t="s">
        <v>824</v>
      </c>
      <c r="D181" s="58"/>
      <c r="E181" s="54"/>
      <c r="F181" s="54"/>
      <c r="G181" s="54"/>
      <c r="H181" s="53">
        <f>H178+H179</f>
        <v>1235.53</v>
      </c>
      <c r="I181" s="59"/>
      <c r="J181" s="53">
        <f>J178+J179</f>
        <v>5062.53</v>
      </c>
      <c r="K181" s="59"/>
      <c r="L181" s="60"/>
    </row>
    <row r="182" spans="1:72" ht="14.25" x14ac:dyDescent="0.2">
      <c r="A182" s="88"/>
      <c r="B182" s="88"/>
      <c r="C182" s="88" t="s">
        <v>825</v>
      </c>
      <c r="D182" s="58"/>
      <c r="E182" s="54"/>
      <c r="F182" s="54"/>
      <c r="G182" s="54"/>
      <c r="H182" s="53"/>
      <c r="I182" s="59"/>
      <c r="J182" s="53">
        <f>SUM(Q175:Q185)+SUM(V175:V185)+SUM(X175:X185)+SUM(Y175:Y185)</f>
        <v>1655.84</v>
      </c>
      <c r="K182" s="59"/>
      <c r="L182" s="60"/>
    </row>
    <row r="183" spans="1:72" ht="28.5" x14ac:dyDescent="0.2">
      <c r="A183" s="88"/>
      <c r="B183" s="88" t="s">
        <v>88</v>
      </c>
      <c r="C183" s="88" t="s">
        <v>844</v>
      </c>
      <c r="D183" s="58" t="s">
        <v>827</v>
      </c>
      <c r="E183" s="54">
        <f>Source!BZ79</f>
        <v>90</v>
      </c>
      <c r="F183" s="54"/>
      <c r="G183" s="54">
        <f>Source!AT79</f>
        <v>90</v>
      </c>
      <c r="H183" s="53"/>
      <c r="I183" s="59"/>
      <c r="J183" s="53">
        <f>SUM(AG175:AG185)</f>
        <v>1490.26</v>
      </c>
      <c r="K183" s="59"/>
      <c r="L183" s="60"/>
    </row>
    <row r="184" spans="1:72" ht="28.5" x14ac:dyDescent="0.2">
      <c r="A184" s="90"/>
      <c r="B184" s="90" t="s">
        <v>89</v>
      </c>
      <c r="C184" s="90" t="s">
        <v>845</v>
      </c>
      <c r="D184" s="63" t="s">
        <v>827</v>
      </c>
      <c r="E184" s="64">
        <f>Source!CA79</f>
        <v>46</v>
      </c>
      <c r="F184" s="64"/>
      <c r="G184" s="64">
        <f>Source!AU79</f>
        <v>46</v>
      </c>
      <c r="H184" s="65"/>
      <c r="I184" s="66"/>
      <c r="J184" s="65">
        <f>SUM(AI175:AI185)</f>
        <v>761.69</v>
      </c>
      <c r="K184" s="66"/>
      <c r="L184" s="67"/>
    </row>
    <row r="185" spans="1:72" ht="15" x14ac:dyDescent="0.25">
      <c r="C185" s="118" t="s">
        <v>829</v>
      </c>
      <c r="D185" s="118"/>
      <c r="E185" s="118"/>
      <c r="F185" s="118"/>
      <c r="G185" s="118"/>
      <c r="H185" s="118"/>
      <c r="I185" s="118">
        <f>J178+J179+J183+J184</f>
        <v>7314.48</v>
      </c>
      <c r="J185" s="118"/>
      <c r="O185" s="47">
        <f>I185</f>
        <v>7314.48</v>
      </c>
      <c r="P185">
        <f>K185</f>
        <v>0</v>
      </c>
      <c r="Q185" s="47">
        <f>J178</f>
        <v>1655.84</v>
      </c>
      <c r="R185" s="47">
        <f>J178</f>
        <v>1655.84</v>
      </c>
      <c r="U185" s="48">
        <f>L178</f>
        <v>0</v>
      </c>
      <c r="X185">
        <f>0</f>
        <v>0</v>
      </c>
      <c r="Z185">
        <f>0</f>
        <v>0</v>
      </c>
      <c r="AB185">
        <f>0</f>
        <v>0</v>
      </c>
      <c r="AD185">
        <f>0</f>
        <v>0</v>
      </c>
      <c r="AF185" s="47">
        <f>J179</f>
        <v>3406.69</v>
      </c>
      <c r="AN185">
        <f>IF(Source!BI79&lt;=1,J178+J179+J183+J184, 0)</f>
        <v>0</v>
      </c>
      <c r="AO185">
        <f>IF(Source!BI79&lt;=1,J179, 0)</f>
        <v>0</v>
      </c>
      <c r="AP185">
        <f>IF(Source!BI79&lt;=1,0, 0)</f>
        <v>0</v>
      </c>
      <c r="AQ185">
        <f>IF(Source!BI79&lt;=1,J178, 0)</f>
        <v>0</v>
      </c>
      <c r="AX185">
        <f>IF(Source!BI79=2,J178+J179+J183+J184, 0)</f>
        <v>7314.48</v>
      </c>
      <c r="AY185">
        <f>IF(Source!BI79=2,J179, 0)</f>
        <v>3406.69</v>
      </c>
      <c r="AZ185">
        <f>IF(Source!BI79=2,0, 0)</f>
        <v>0</v>
      </c>
      <c r="BA185">
        <f>IF(Source!BI79=2,J178, 0)</f>
        <v>1655.84</v>
      </c>
    </row>
    <row r="186" spans="1:72" ht="85.5" x14ac:dyDescent="0.2">
      <c r="A186" s="91">
        <v>24</v>
      </c>
      <c r="B186" s="91" t="str">
        <f>Source!F81</f>
        <v>Цена поставщика</v>
      </c>
      <c r="C186" s="91" t="s">
        <v>856</v>
      </c>
      <c r="D186" s="68" t="str">
        <f>Source!H81</f>
        <v>м</v>
      </c>
      <c r="E186" s="69">
        <f>Source!K81</f>
        <v>425</v>
      </c>
      <c r="F186" s="69"/>
      <c r="G186" s="69">
        <f>Source!I81</f>
        <v>425</v>
      </c>
      <c r="H186" s="70">
        <f>Source!AL81</f>
        <v>351.28000000000003</v>
      </c>
      <c r="I186" s="71"/>
      <c r="J186" s="70">
        <f>Source!P81</f>
        <v>30655.85</v>
      </c>
      <c r="K186" s="71">
        <f>IF(Source!BC81&lt;&gt; 0, Source!BC81, 1)</f>
        <v>4.87</v>
      </c>
      <c r="L186" s="72">
        <f>Source!HH81</f>
        <v>149294</v>
      </c>
      <c r="AG186">
        <f>Source!X81</f>
        <v>0</v>
      </c>
      <c r="AH186">
        <f>Source!X81</f>
        <v>0</v>
      </c>
      <c r="AI186">
        <f>Source!Y81</f>
        <v>0</v>
      </c>
      <c r="AJ186">
        <f>Source!Y81</f>
        <v>0</v>
      </c>
      <c r="AS186">
        <f>IF(Source!BI81&lt;=1,AH186, 0)</f>
        <v>0</v>
      </c>
      <c r="AT186">
        <f>IF(Source!BI81&lt;=1,AJ186, 0)</f>
        <v>0</v>
      </c>
      <c r="BC186">
        <f>IF(Source!BI81=2,AH186, 0)</f>
        <v>0</v>
      </c>
      <c r="BD186">
        <f>IF(Source!BI81=2,AJ186, 0)</f>
        <v>0</v>
      </c>
    </row>
    <row r="187" spans="1:72" ht="15" x14ac:dyDescent="0.25">
      <c r="A187" s="49"/>
      <c r="B187" s="49"/>
      <c r="C187" s="117" t="s">
        <v>829</v>
      </c>
      <c r="D187" s="117"/>
      <c r="E187" s="117"/>
      <c r="F187" s="117"/>
      <c r="G187" s="117"/>
      <c r="H187" s="117"/>
      <c r="I187" s="117">
        <f>J186</f>
        <v>30655.85</v>
      </c>
      <c r="J187" s="117"/>
      <c r="K187" s="116">
        <f>L186</f>
        <v>149294</v>
      </c>
      <c r="L187" s="116"/>
      <c r="O187" s="47">
        <f>I187</f>
        <v>30655.85</v>
      </c>
      <c r="P187" s="48">
        <f>K187</f>
        <v>149294</v>
      </c>
      <c r="Q187">
        <f>0</f>
        <v>0</v>
      </c>
      <c r="U187">
        <f>0</f>
        <v>0</v>
      </c>
      <c r="X187">
        <f>0</f>
        <v>0</v>
      </c>
      <c r="Z187">
        <f>0</f>
        <v>0</v>
      </c>
      <c r="AB187">
        <f>0</f>
        <v>0</v>
      </c>
      <c r="AD187">
        <f>0</f>
        <v>0</v>
      </c>
      <c r="AF187" s="47">
        <f>J186</f>
        <v>30655.85</v>
      </c>
      <c r="AN187">
        <f>IF(Source!BI81&lt;=1,J186, 0)</f>
        <v>0</v>
      </c>
      <c r="AO187">
        <f>IF(Source!BI81&lt;=1,J186, 0)</f>
        <v>0</v>
      </c>
      <c r="AP187">
        <f>IF(Source!BI81&lt;=1,0, 0)</f>
        <v>0</v>
      </c>
      <c r="AQ187">
        <f>IF(Source!BI81&lt;=1,0, 0)</f>
        <v>0</v>
      </c>
      <c r="AX187">
        <f>IF(Source!BI81=2,J186, 0)</f>
        <v>0</v>
      </c>
      <c r="AY187">
        <f>IF(Source!BI81=2,J186, 0)</f>
        <v>0</v>
      </c>
      <c r="AZ187">
        <f>IF(Source!BI81=2,0, 0)</f>
        <v>0</v>
      </c>
      <c r="BA187">
        <f>IF(Source!BI81=2,0, 0)</f>
        <v>0</v>
      </c>
      <c r="BH187">
        <f>IF(Source!BI81=3,J186, 0)</f>
        <v>30655.85</v>
      </c>
      <c r="BR187" s="47">
        <f>J186</f>
        <v>30655.85</v>
      </c>
      <c r="BT187" s="48">
        <f>K187</f>
        <v>149294</v>
      </c>
    </row>
    <row r="188" spans="1:72" ht="105" x14ac:dyDescent="0.2">
      <c r="A188" s="88">
        <v>25</v>
      </c>
      <c r="B188" s="88" t="str">
        <f>Source!F83</f>
        <v>м10-08-001-11</v>
      </c>
      <c r="C188" s="88" t="s">
        <v>857</v>
      </c>
      <c r="D188" s="58" t="str">
        <f>Source!H83</f>
        <v>ШТ</v>
      </c>
      <c r="E188" s="54">
        <f>Source!K83</f>
        <v>6</v>
      </c>
      <c r="F188" s="54"/>
      <c r="G188" s="54">
        <f>Source!I83</f>
        <v>6</v>
      </c>
      <c r="H188" s="53"/>
      <c r="I188" s="59"/>
      <c r="J188" s="53"/>
      <c r="K188" s="59"/>
      <c r="L188" s="60"/>
      <c r="AG188">
        <f>Source!X83</f>
        <v>316.89999999999998</v>
      </c>
      <c r="AH188">
        <f>Source!X83</f>
        <v>316.89999999999998</v>
      </c>
      <c r="AI188">
        <f>Source!Y83</f>
        <v>161.97</v>
      </c>
      <c r="AJ188">
        <f>Source!Y83</f>
        <v>161.97</v>
      </c>
      <c r="AS188">
        <f>IF(Source!BI83&lt;=1,AH188, 0)</f>
        <v>0</v>
      </c>
      <c r="AT188">
        <f>IF(Source!BI83&lt;=1,AJ188, 0)</f>
        <v>0</v>
      </c>
      <c r="BC188">
        <f>IF(Source!BI83=2,AH188, 0)</f>
        <v>316.89999999999998</v>
      </c>
      <c r="BD188">
        <f>IF(Source!BI83=2,AJ188, 0)</f>
        <v>161.97</v>
      </c>
    </row>
    <row r="189" spans="1:72" ht="153" x14ac:dyDescent="0.2">
      <c r="B189" s="45" t="str">
        <f>Source!EO83</f>
        <v>Поправка: Мет.421/пр 04.08.20 Пр.10 Т.3 п. 1.2</v>
      </c>
      <c r="C189" s="45" t="str">
        <f>Source!CN83</f>
        <v>Поправка: Мет.421/пр 04.08.20 Пр.10 Т.3 п. 1.2  Наименование: Производство ремонтно-строительных работ осуществляется в помещениях эксплуатируемого объекта капитального строительства без остановки рабочего процесса, при этом: в зоне производства ремонтно-строительных работ имеются действующее технологическое или лабораторное оборудование, мебель и иные загромождающие помещения предметы</v>
      </c>
    </row>
    <row r="190" spans="1:72" ht="14.25" x14ac:dyDescent="0.2">
      <c r="A190" s="88"/>
      <c r="B190" s="89">
        <v>1</v>
      </c>
      <c r="C190" s="88" t="s">
        <v>817</v>
      </c>
      <c r="D190" s="58"/>
      <c r="E190" s="54"/>
      <c r="F190" s="54"/>
      <c r="G190" s="54"/>
      <c r="H190" s="53">
        <f>Source!AO83</f>
        <v>43.47</v>
      </c>
      <c r="I190" s="59">
        <f>ROUND(1.35,7)</f>
        <v>1.35</v>
      </c>
      <c r="J190" s="53">
        <f>ROUND(Source!AF83*Source!I83, 2)</f>
        <v>352.11</v>
      </c>
      <c r="K190" s="59"/>
      <c r="L190" s="60"/>
    </row>
    <row r="191" spans="1:72" ht="14.25" x14ac:dyDescent="0.2">
      <c r="A191" s="88"/>
      <c r="B191" s="89">
        <v>4</v>
      </c>
      <c r="C191" s="88" t="s">
        <v>820</v>
      </c>
      <c r="D191" s="58"/>
      <c r="E191" s="54"/>
      <c r="F191" s="54"/>
      <c r="G191" s="54"/>
      <c r="H191" s="53">
        <f>Source!AL83</f>
        <v>6.11</v>
      </c>
      <c r="I191" s="59"/>
      <c r="J191" s="53">
        <f>ROUND(Source!AC83*Source!I83, 2)</f>
        <v>36.659999999999997</v>
      </c>
      <c r="K191" s="59"/>
      <c r="L191" s="60"/>
    </row>
    <row r="192" spans="1:72" ht="14.25" x14ac:dyDescent="0.2">
      <c r="A192" s="88"/>
      <c r="B192" s="88"/>
      <c r="C192" s="90" t="s">
        <v>821</v>
      </c>
      <c r="D192" s="63" t="s">
        <v>822</v>
      </c>
      <c r="E192" s="64">
        <f>Source!AQ83</f>
        <v>4.2</v>
      </c>
      <c r="F192" s="64">
        <f>ROUND(1.35,7)</f>
        <v>1.35</v>
      </c>
      <c r="G192" s="64">
        <f>ROUND(Source!U83, 7)</f>
        <v>34.020000000000003</v>
      </c>
      <c r="H192" s="65"/>
      <c r="I192" s="66"/>
      <c r="J192" s="65"/>
      <c r="K192" s="66"/>
      <c r="L192" s="67"/>
    </row>
    <row r="193" spans="1:72" ht="14.25" x14ac:dyDescent="0.2">
      <c r="A193" s="88"/>
      <c r="B193" s="88"/>
      <c r="C193" s="88" t="s">
        <v>824</v>
      </c>
      <c r="D193" s="58"/>
      <c r="E193" s="54"/>
      <c r="F193" s="54"/>
      <c r="G193" s="54"/>
      <c r="H193" s="53">
        <f>H190+H191</f>
        <v>49.58</v>
      </c>
      <c r="I193" s="59"/>
      <c r="J193" s="53">
        <f>J190+J191</f>
        <v>388.77</v>
      </c>
      <c r="K193" s="59"/>
      <c r="L193" s="60"/>
    </row>
    <row r="194" spans="1:72" ht="14.25" x14ac:dyDescent="0.2">
      <c r="A194" s="88"/>
      <c r="B194" s="88"/>
      <c r="C194" s="88" t="s">
        <v>825</v>
      </c>
      <c r="D194" s="58"/>
      <c r="E194" s="54"/>
      <c r="F194" s="54"/>
      <c r="G194" s="54"/>
      <c r="H194" s="53"/>
      <c r="I194" s="59"/>
      <c r="J194" s="53">
        <f>SUM(Q188:Q197)+SUM(V188:V197)+SUM(X188:X197)+SUM(Y188:Y197)</f>
        <v>352.11</v>
      </c>
      <c r="K194" s="59"/>
      <c r="L194" s="60"/>
    </row>
    <row r="195" spans="1:72" ht="28.5" x14ac:dyDescent="0.2">
      <c r="A195" s="88"/>
      <c r="B195" s="88" t="s">
        <v>88</v>
      </c>
      <c r="C195" s="88" t="s">
        <v>844</v>
      </c>
      <c r="D195" s="58" t="s">
        <v>827</v>
      </c>
      <c r="E195" s="54">
        <f>Source!BZ83</f>
        <v>90</v>
      </c>
      <c r="F195" s="54"/>
      <c r="G195" s="54">
        <f>Source!AT83</f>
        <v>90</v>
      </c>
      <c r="H195" s="53"/>
      <c r="I195" s="59"/>
      <c r="J195" s="53">
        <f>SUM(AG188:AG197)</f>
        <v>316.89999999999998</v>
      </c>
      <c r="K195" s="59"/>
      <c r="L195" s="60"/>
    </row>
    <row r="196" spans="1:72" ht="28.5" x14ac:dyDescent="0.2">
      <c r="A196" s="90"/>
      <c r="B196" s="90" t="s">
        <v>89</v>
      </c>
      <c r="C196" s="90" t="s">
        <v>845</v>
      </c>
      <c r="D196" s="63" t="s">
        <v>827</v>
      </c>
      <c r="E196" s="64">
        <f>Source!CA83</f>
        <v>46</v>
      </c>
      <c r="F196" s="64"/>
      <c r="G196" s="64">
        <f>Source!AU83</f>
        <v>46</v>
      </c>
      <c r="H196" s="65"/>
      <c r="I196" s="66"/>
      <c r="J196" s="65">
        <f>SUM(AI188:AI197)</f>
        <v>161.97</v>
      </c>
      <c r="K196" s="66"/>
      <c r="L196" s="67"/>
    </row>
    <row r="197" spans="1:72" ht="15" x14ac:dyDescent="0.25">
      <c r="C197" s="118" t="s">
        <v>829</v>
      </c>
      <c r="D197" s="118"/>
      <c r="E197" s="118"/>
      <c r="F197" s="118"/>
      <c r="G197" s="118"/>
      <c r="H197" s="118"/>
      <c r="I197" s="118">
        <f>J190+J191+J195+J196</f>
        <v>867.64</v>
      </c>
      <c r="J197" s="118"/>
      <c r="O197" s="47">
        <f>I197</f>
        <v>867.64</v>
      </c>
      <c r="P197">
        <f>K197</f>
        <v>0</v>
      </c>
      <c r="Q197" s="47">
        <f>J190</f>
        <v>352.11</v>
      </c>
      <c r="R197" s="47">
        <f>J190</f>
        <v>352.11</v>
      </c>
      <c r="U197" s="48">
        <f>L190</f>
        <v>0</v>
      </c>
      <c r="X197">
        <f>0</f>
        <v>0</v>
      </c>
      <c r="Z197">
        <f>0</f>
        <v>0</v>
      </c>
      <c r="AB197">
        <f>0</f>
        <v>0</v>
      </c>
      <c r="AD197">
        <f>0</f>
        <v>0</v>
      </c>
      <c r="AF197" s="47">
        <f>J191</f>
        <v>36.659999999999997</v>
      </c>
      <c r="AN197">
        <f>IF(Source!BI83&lt;=1,J190+J191+J195+J196, 0)</f>
        <v>0</v>
      </c>
      <c r="AO197">
        <f>IF(Source!BI83&lt;=1,J191, 0)</f>
        <v>0</v>
      </c>
      <c r="AP197">
        <f>IF(Source!BI83&lt;=1,0, 0)</f>
        <v>0</v>
      </c>
      <c r="AQ197">
        <f>IF(Source!BI83&lt;=1,J190, 0)</f>
        <v>0</v>
      </c>
      <c r="AX197">
        <f>IF(Source!BI83=2,J190+J191+J195+J196, 0)</f>
        <v>867.64</v>
      </c>
      <c r="AY197">
        <f>IF(Source!BI83=2,J191, 0)</f>
        <v>36.659999999999997</v>
      </c>
      <c r="AZ197">
        <f>IF(Source!BI83=2,0, 0)</f>
        <v>0</v>
      </c>
      <c r="BA197">
        <f>IF(Source!BI83=2,J190, 0)</f>
        <v>352.11</v>
      </c>
    </row>
    <row r="198" spans="1:72" ht="57" x14ac:dyDescent="0.2">
      <c r="A198" s="91">
        <v>26</v>
      </c>
      <c r="B198" s="91" t="str">
        <f>Source!F85</f>
        <v>Цена поставщика</v>
      </c>
      <c r="C198" s="91" t="s">
        <v>858</v>
      </c>
      <c r="D198" s="68" t="str">
        <f>Source!H85</f>
        <v>ШТ</v>
      </c>
      <c r="E198" s="69">
        <f>Source!K85</f>
        <v>6</v>
      </c>
      <c r="F198" s="69"/>
      <c r="G198" s="69">
        <f>Source!I85</f>
        <v>6</v>
      </c>
      <c r="H198" s="70">
        <f>Source!AL85</f>
        <v>1677.5700000000002</v>
      </c>
      <c r="I198" s="71"/>
      <c r="J198" s="70">
        <f>Source!P85</f>
        <v>2066.7399999999998</v>
      </c>
      <c r="K198" s="71">
        <f>IF(Source!BC85&lt;&gt; 0, Source!BC85, 1)</f>
        <v>4.87</v>
      </c>
      <c r="L198" s="72">
        <f>Source!HH85</f>
        <v>10065</v>
      </c>
      <c r="AG198">
        <f>Source!X85</f>
        <v>0</v>
      </c>
      <c r="AH198">
        <f>Source!X85</f>
        <v>0</v>
      </c>
      <c r="AI198">
        <f>Source!Y85</f>
        <v>0</v>
      </c>
      <c r="AJ198">
        <f>Source!Y85</f>
        <v>0</v>
      </c>
      <c r="AS198">
        <f>IF(Source!BI85&lt;=1,AH198, 0)</f>
        <v>0</v>
      </c>
      <c r="AT198">
        <f>IF(Source!BI85&lt;=1,AJ198, 0)</f>
        <v>0</v>
      </c>
      <c r="BC198">
        <f>IF(Source!BI85=2,AH198, 0)</f>
        <v>0</v>
      </c>
      <c r="BD198">
        <f>IF(Source!BI85=2,AJ198, 0)</f>
        <v>0</v>
      </c>
    </row>
    <row r="199" spans="1:72" ht="15" x14ac:dyDescent="0.25">
      <c r="A199" s="49"/>
      <c r="B199" s="49"/>
      <c r="C199" s="117" t="s">
        <v>829</v>
      </c>
      <c r="D199" s="117"/>
      <c r="E199" s="117"/>
      <c r="F199" s="117"/>
      <c r="G199" s="117"/>
      <c r="H199" s="117"/>
      <c r="I199" s="117">
        <f>J198</f>
        <v>2066.7399999999998</v>
      </c>
      <c r="J199" s="117"/>
      <c r="K199" s="116">
        <f>L198</f>
        <v>10065</v>
      </c>
      <c r="L199" s="116"/>
      <c r="O199" s="47">
        <f>I199</f>
        <v>2066.7399999999998</v>
      </c>
      <c r="P199" s="48">
        <f>K199</f>
        <v>10065</v>
      </c>
      <c r="Q199">
        <f>0</f>
        <v>0</v>
      </c>
      <c r="U199">
        <f>0</f>
        <v>0</v>
      </c>
      <c r="X199">
        <f>0</f>
        <v>0</v>
      </c>
      <c r="Z199">
        <f>0</f>
        <v>0</v>
      </c>
      <c r="AB199">
        <f>0</f>
        <v>0</v>
      </c>
      <c r="AD199">
        <f>0</f>
        <v>0</v>
      </c>
      <c r="AF199" s="47">
        <f>J198</f>
        <v>2066.7399999999998</v>
      </c>
      <c r="AN199">
        <f>IF(Source!BI85&lt;=1,J198, 0)</f>
        <v>0</v>
      </c>
      <c r="AO199">
        <f>IF(Source!BI85&lt;=1,J198, 0)</f>
        <v>0</v>
      </c>
      <c r="AP199">
        <f>IF(Source!BI85&lt;=1,0, 0)</f>
        <v>0</v>
      </c>
      <c r="AQ199">
        <f>IF(Source!BI85&lt;=1,0, 0)</f>
        <v>0</v>
      </c>
      <c r="AX199">
        <f>IF(Source!BI85=2,J198, 0)</f>
        <v>0</v>
      </c>
      <c r="AY199">
        <f>IF(Source!BI85=2,J198, 0)</f>
        <v>0</v>
      </c>
      <c r="AZ199">
        <f>IF(Source!BI85=2,0, 0)</f>
        <v>0</v>
      </c>
      <c r="BA199">
        <f>IF(Source!BI85=2,0, 0)</f>
        <v>0</v>
      </c>
      <c r="BH199">
        <f>IF(Source!BI85=3,J198, 0)</f>
        <v>2066.7399999999998</v>
      </c>
      <c r="BR199" s="47">
        <f>J198</f>
        <v>2066.7399999999998</v>
      </c>
      <c r="BT199" s="48">
        <f>K199</f>
        <v>10065</v>
      </c>
    </row>
    <row r="200" spans="1:72" ht="105" x14ac:dyDescent="0.2">
      <c r="A200" s="88">
        <v>27</v>
      </c>
      <c r="B200" s="88" t="str">
        <f>Source!F87</f>
        <v>м10-08-001-09</v>
      </c>
      <c r="C200" s="88" t="s">
        <v>859</v>
      </c>
      <c r="D200" s="58" t="str">
        <f>Source!H87</f>
        <v>ШТ</v>
      </c>
      <c r="E200" s="54">
        <f>Source!K87</f>
        <v>6</v>
      </c>
      <c r="F200" s="54"/>
      <c r="G200" s="54">
        <f>Source!I87</f>
        <v>6</v>
      </c>
      <c r="H200" s="53"/>
      <c r="I200" s="59"/>
      <c r="J200" s="53"/>
      <c r="K200" s="59"/>
      <c r="L200" s="60"/>
      <c r="AG200">
        <f>Source!X87</f>
        <v>430.11</v>
      </c>
      <c r="AH200">
        <f>Source!X87</f>
        <v>430.11</v>
      </c>
      <c r="AI200">
        <f>Source!Y87</f>
        <v>219.83</v>
      </c>
      <c r="AJ200">
        <f>Source!Y87</f>
        <v>219.83</v>
      </c>
      <c r="AS200">
        <f>IF(Source!BI87&lt;=1,AH200, 0)</f>
        <v>0</v>
      </c>
      <c r="AT200">
        <f>IF(Source!BI87&lt;=1,AJ200, 0)</f>
        <v>0</v>
      </c>
      <c r="BC200">
        <f>IF(Source!BI87=2,AH200, 0)</f>
        <v>430.11</v>
      </c>
      <c r="BD200">
        <f>IF(Source!BI87=2,AJ200, 0)</f>
        <v>219.83</v>
      </c>
    </row>
    <row r="201" spans="1:72" ht="153" x14ac:dyDescent="0.2">
      <c r="B201" s="45" t="str">
        <f>Source!EO87</f>
        <v>Поправка: Мет.421/пр 04.08.20 Пр.10 Т.3 п. 1.2</v>
      </c>
      <c r="C201" s="45" t="str">
        <f>Source!CN87</f>
        <v>Поправка: Мет.421/пр 04.08.20 Пр.10 Т.3 п. 1.2  Наименование: Производство ремонтно-строительных работ осуществляется в помещениях эксплуатируемого объекта капитального строительства без остановки рабочего процесса, при этом: в зоне производства ремонтно-строительных работ имеются действующее технологическое или лабораторное оборудование, мебель и иные загромождающие помещения предметы</v>
      </c>
    </row>
    <row r="202" spans="1:72" ht="14.25" x14ac:dyDescent="0.2">
      <c r="A202" s="88"/>
      <c r="B202" s="89">
        <v>1</v>
      </c>
      <c r="C202" s="88" t="s">
        <v>817</v>
      </c>
      <c r="D202" s="58"/>
      <c r="E202" s="54"/>
      <c r="F202" s="54"/>
      <c r="G202" s="54"/>
      <c r="H202" s="53">
        <f>Source!AO87</f>
        <v>59</v>
      </c>
      <c r="I202" s="59">
        <f>ROUND(1.35,7)</f>
        <v>1.35</v>
      </c>
      <c r="J202" s="53">
        <f>ROUND(Source!AF87*Source!I87, 2)</f>
        <v>477.9</v>
      </c>
      <c r="K202" s="59"/>
      <c r="L202" s="60"/>
    </row>
    <row r="203" spans="1:72" ht="14.25" x14ac:dyDescent="0.2">
      <c r="A203" s="88"/>
      <c r="B203" s="89">
        <v>4</v>
      </c>
      <c r="C203" s="88" t="s">
        <v>820</v>
      </c>
      <c r="D203" s="58"/>
      <c r="E203" s="54"/>
      <c r="F203" s="54"/>
      <c r="G203" s="54"/>
      <c r="H203" s="53">
        <f>Source!AL87</f>
        <v>4.38</v>
      </c>
      <c r="I203" s="59"/>
      <c r="J203" s="53">
        <f>ROUND(Source!AC87*Source!I87, 2)</f>
        <v>26.28</v>
      </c>
      <c r="K203" s="59"/>
      <c r="L203" s="60"/>
    </row>
    <row r="204" spans="1:72" ht="14.25" x14ac:dyDescent="0.2">
      <c r="A204" s="88"/>
      <c r="B204" s="88"/>
      <c r="C204" s="90" t="s">
        <v>821</v>
      </c>
      <c r="D204" s="63" t="s">
        <v>822</v>
      </c>
      <c r="E204" s="64">
        <f>Source!AQ87</f>
        <v>5.7</v>
      </c>
      <c r="F204" s="64">
        <f>ROUND(1.35,7)</f>
        <v>1.35</v>
      </c>
      <c r="G204" s="64">
        <f>ROUND(Source!U87, 7)</f>
        <v>46.17</v>
      </c>
      <c r="H204" s="65"/>
      <c r="I204" s="66"/>
      <c r="J204" s="65"/>
      <c r="K204" s="66"/>
      <c r="L204" s="67"/>
    </row>
    <row r="205" spans="1:72" ht="14.25" x14ac:dyDescent="0.2">
      <c r="A205" s="88"/>
      <c r="B205" s="88"/>
      <c r="C205" s="88" t="s">
        <v>824</v>
      </c>
      <c r="D205" s="58"/>
      <c r="E205" s="54"/>
      <c r="F205" s="54"/>
      <c r="G205" s="54"/>
      <c r="H205" s="53">
        <f>H202+H203</f>
        <v>63.38</v>
      </c>
      <c r="I205" s="59"/>
      <c r="J205" s="53">
        <f>J202+J203</f>
        <v>504.17999999999995</v>
      </c>
      <c r="K205" s="59"/>
      <c r="L205" s="60"/>
    </row>
    <row r="206" spans="1:72" ht="14.25" x14ac:dyDescent="0.2">
      <c r="A206" s="88"/>
      <c r="B206" s="88"/>
      <c r="C206" s="88" t="s">
        <v>825</v>
      </c>
      <c r="D206" s="58"/>
      <c r="E206" s="54"/>
      <c r="F206" s="54"/>
      <c r="G206" s="54"/>
      <c r="H206" s="53"/>
      <c r="I206" s="59"/>
      <c r="J206" s="53">
        <f>SUM(Q200:Q209)+SUM(V200:V209)+SUM(X200:X209)+SUM(Y200:Y209)</f>
        <v>477.9</v>
      </c>
      <c r="K206" s="59"/>
      <c r="L206" s="60"/>
    </row>
    <row r="207" spans="1:72" ht="28.5" x14ac:dyDescent="0.2">
      <c r="A207" s="88"/>
      <c r="B207" s="88" t="s">
        <v>88</v>
      </c>
      <c r="C207" s="88" t="s">
        <v>844</v>
      </c>
      <c r="D207" s="58" t="s">
        <v>827</v>
      </c>
      <c r="E207" s="54">
        <f>Source!BZ87</f>
        <v>90</v>
      </c>
      <c r="F207" s="54"/>
      <c r="G207" s="54">
        <f>Source!AT87</f>
        <v>90</v>
      </c>
      <c r="H207" s="53"/>
      <c r="I207" s="59"/>
      <c r="J207" s="53">
        <f>SUM(AG200:AG209)</f>
        <v>430.11</v>
      </c>
      <c r="K207" s="59"/>
      <c r="L207" s="60"/>
    </row>
    <row r="208" spans="1:72" ht="28.5" x14ac:dyDescent="0.2">
      <c r="A208" s="90"/>
      <c r="B208" s="90" t="s">
        <v>89</v>
      </c>
      <c r="C208" s="90" t="s">
        <v>845</v>
      </c>
      <c r="D208" s="63" t="s">
        <v>827</v>
      </c>
      <c r="E208" s="64">
        <f>Source!CA87</f>
        <v>46</v>
      </c>
      <c r="F208" s="64"/>
      <c r="G208" s="64">
        <f>Source!AU87</f>
        <v>46</v>
      </c>
      <c r="H208" s="65"/>
      <c r="I208" s="66"/>
      <c r="J208" s="65">
        <f>SUM(AI200:AI209)</f>
        <v>219.83</v>
      </c>
      <c r="K208" s="66"/>
      <c r="L208" s="67"/>
    </row>
    <row r="209" spans="1:72" ht="15" x14ac:dyDescent="0.25">
      <c r="C209" s="118" t="s">
        <v>829</v>
      </c>
      <c r="D209" s="118"/>
      <c r="E209" s="118"/>
      <c r="F209" s="118"/>
      <c r="G209" s="118"/>
      <c r="H209" s="118"/>
      <c r="I209" s="118">
        <f>J202+J203+J207+J208</f>
        <v>1154.1199999999999</v>
      </c>
      <c r="J209" s="118"/>
      <c r="O209" s="47">
        <f>I209</f>
        <v>1154.1199999999999</v>
      </c>
      <c r="P209">
        <f>K209</f>
        <v>0</v>
      </c>
      <c r="Q209" s="47">
        <f>J202</f>
        <v>477.9</v>
      </c>
      <c r="R209" s="47">
        <f>J202</f>
        <v>477.9</v>
      </c>
      <c r="U209" s="48">
        <f>L202</f>
        <v>0</v>
      </c>
      <c r="X209">
        <f>0</f>
        <v>0</v>
      </c>
      <c r="Z209">
        <f>0</f>
        <v>0</v>
      </c>
      <c r="AB209">
        <f>0</f>
        <v>0</v>
      </c>
      <c r="AD209">
        <f>0</f>
        <v>0</v>
      </c>
      <c r="AF209" s="47">
        <f>J203</f>
        <v>26.28</v>
      </c>
      <c r="AN209">
        <f>IF(Source!BI87&lt;=1,J202+J203+J207+J208, 0)</f>
        <v>0</v>
      </c>
      <c r="AO209">
        <f>IF(Source!BI87&lt;=1,J203, 0)</f>
        <v>0</v>
      </c>
      <c r="AP209">
        <f>IF(Source!BI87&lt;=1,0, 0)</f>
        <v>0</v>
      </c>
      <c r="AQ209">
        <f>IF(Source!BI87&lt;=1,J202, 0)</f>
        <v>0</v>
      </c>
      <c r="AX209">
        <f>IF(Source!BI87=2,J202+J203+J207+J208, 0)</f>
        <v>1154.1199999999999</v>
      </c>
      <c r="AY209">
        <f>IF(Source!BI87=2,J203, 0)</f>
        <v>26.28</v>
      </c>
      <c r="AZ209">
        <f>IF(Source!BI87=2,0, 0)</f>
        <v>0</v>
      </c>
      <c r="BA209">
        <f>IF(Source!BI87=2,J202, 0)</f>
        <v>477.9</v>
      </c>
    </row>
    <row r="210" spans="1:72" ht="57" x14ac:dyDescent="0.2">
      <c r="A210" s="91">
        <v>28</v>
      </c>
      <c r="B210" s="91" t="str">
        <f>Source!F89</f>
        <v>Цена поставщика</v>
      </c>
      <c r="C210" s="91" t="s">
        <v>860</v>
      </c>
      <c r="D210" s="68" t="str">
        <f>Source!H89</f>
        <v>ШТ</v>
      </c>
      <c r="E210" s="69">
        <f>Source!K89</f>
        <v>6</v>
      </c>
      <c r="F210" s="69"/>
      <c r="G210" s="69">
        <f>Source!I89</f>
        <v>6</v>
      </c>
      <c r="H210" s="70">
        <f>Source!AL89</f>
        <v>7776.01</v>
      </c>
      <c r="I210" s="71"/>
      <c r="J210" s="70">
        <f>Source!P89</f>
        <v>9580.2900000000009</v>
      </c>
      <c r="K210" s="71">
        <f>IF(Source!BC89&lt;&gt; 0, Source!BC89, 1)</f>
        <v>4.87</v>
      </c>
      <c r="L210" s="72">
        <f>Source!HH89</f>
        <v>46656</v>
      </c>
      <c r="AG210">
        <f>Source!X89</f>
        <v>0</v>
      </c>
      <c r="AH210">
        <f>Source!X89</f>
        <v>0</v>
      </c>
      <c r="AI210">
        <f>Source!Y89</f>
        <v>0</v>
      </c>
      <c r="AJ210">
        <f>Source!Y89</f>
        <v>0</v>
      </c>
      <c r="AS210">
        <f>IF(Source!BI89&lt;=1,AH210, 0)</f>
        <v>0</v>
      </c>
      <c r="AT210">
        <f>IF(Source!BI89&lt;=1,AJ210, 0)</f>
        <v>0</v>
      </c>
      <c r="BC210">
        <f>IF(Source!BI89=2,AH210, 0)</f>
        <v>0</v>
      </c>
      <c r="BD210">
        <f>IF(Source!BI89=2,AJ210, 0)</f>
        <v>0</v>
      </c>
    </row>
    <row r="211" spans="1:72" ht="15" x14ac:dyDescent="0.25">
      <c r="A211" s="49"/>
      <c r="B211" s="49"/>
      <c r="C211" s="117" t="s">
        <v>829</v>
      </c>
      <c r="D211" s="117"/>
      <c r="E211" s="117"/>
      <c r="F211" s="117"/>
      <c r="G211" s="117"/>
      <c r="H211" s="117"/>
      <c r="I211" s="117">
        <f>J210</f>
        <v>9580.2900000000009</v>
      </c>
      <c r="J211" s="117"/>
      <c r="K211" s="116">
        <f>L210</f>
        <v>46656</v>
      </c>
      <c r="L211" s="116"/>
      <c r="O211" s="47">
        <f>I211</f>
        <v>9580.2900000000009</v>
      </c>
      <c r="P211" s="48">
        <f>K211</f>
        <v>46656</v>
      </c>
      <c r="Q211">
        <f>0</f>
        <v>0</v>
      </c>
      <c r="U211">
        <f>0</f>
        <v>0</v>
      </c>
      <c r="X211">
        <f>0</f>
        <v>0</v>
      </c>
      <c r="Z211">
        <f>0</f>
        <v>0</v>
      </c>
      <c r="AB211">
        <f>0</f>
        <v>0</v>
      </c>
      <c r="AD211">
        <f>0</f>
        <v>0</v>
      </c>
      <c r="AF211" s="47">
        <f>J210</f>
        <v>9580.2900000000009</v>
      </c>
      <c r="AN211">
        <f>IF(Source!BI89&lt;=1,J210, 0)</f>
        <v>0</v>
      </c>
      <c r="AO211">
        <f>IF(Source!BI89&lt;=1,J210, 0)</f>
        <v>0</v>
      </c>
      <c r="AP211">
        <f>IF(Source!BI89&lt;=1,0, 0)</f>
        <v>0</v>
      </c>
      <c r="AQ211">
        <f>IF(Source!BI89&lt;=1,0, 0)</f>
        <v>0</v>
      </c>
      <c r="AX211">
        <f>IF(Source!BI89=2,J210, 0)</f>
        <v>0</v>
      </c>
      <c r="AY211">
        <f>IF(Source!BI89=2,J210, 0)</f>
        <v>0</v>
      </c>
      <c r="AZ211">
        <f>IF(Source!BI89=2,0, 0)</f>
        <v>0</v>
      </c>
      <c r="BA211">
        <f>IF(Source!BI89=2,0, 0)</f>
        <v>0</v>
      </c>
      <c r="BH211">
        <f>IF(Source!BI89=3,J210, 0)</f>
        <v>9580.2900000000009</v>
      </c>
      <c r="BR211" s="47">
        <f>J210</f>
        <v>9580.2900000000009</v>
      </c>
      <c r="BT211" s="48">
        <f>K211</f>
        <v>46656</v>
      </c>
    </row>
    <row r="212" spans="1:72" ht="119.25" x14ac:dyDescent="0.2">
      <c r="A212" s="88">
        <v>29</v>
      </c>
      <c r="B212" s="88" t="str">
        <f>Source!F91</f>
        <v>м10-08-002-04</v>
      </c>
      <c r="C212" s="88" t="s">
        <v>861</v>
      </c>
      <c r="D212" s="58" t="str">
        <f>Source!H91</f>
        <v>ШТ</v>
      </c>
      <c r="E212" s="54">
        <f>Source!K91</f>
        <v>4</v>
      </c>
      <c r="F212" s="54"/>
      <c r="G212" s="54">
        <f>Source!I91</f>
        <v>4</v>
      </c>
      <c r="H212" s="53"/>
      <c r="I212" s="59"/>
      <c r="J212" s="53"/>
      <c r="K212" s="59"/>
      <c r="L212" s="60"/>
      <c r="AG212">
        <f>Source!X91</f>
        <v>39.270000000000003</v>
      </c>
      <c r="AH212">
        <f>Source!X91</f>
        <v>39.270000000000003</v>
      </c>
      <c r="AI212">
        <f>Source!Y91</f>
        <v>20.07</v>
      </c>
      <c r="AJ212">
        <f>Source!Y91</f>
        <v>20.07</v>
      </c>
      <c r="AS212">
        <f>IF(Source!BI91&lt;=1,AH212, 0)</f>
        <v>0</v>
      </c>
      <c r="AT212">
        <f>IF(Source!BI91&lt;=1,AJ212, 0)</f>
        <v>0</v>
      </c>
      <c r="BC212">
        <f>IF(Source!BI91=2,AH212, 0)</f>
        <v>39.270000000000003</v>
      </c>
      <c r="BD212">
        <f>IF(Source!BI91=2,AJ212, 0)</f>
        <v>20.07</v>
      </c>
    </row>
    <row r="213" spans="1:72" ht="153" x14ac:dyDescent="0.2">
      <c r="B213" s="45" t="str">
        <f>Source!EO91</f>
        <v>Поправка: Мет.421/пр 04.08.20 Пр.10 Т.3 п. 1.2</v>
      </c>
      <c r="C213" s="45" t="str">
        <f>Source!CN91</f>
        <v>Поправка: Мет.421/пр 04.08.20 Пр.10 Т.3 п. 1.2  Наименование: Производство ремонтно-строительных работ осуществляется в помещениях эксплуатируемого объекта капитального строительства без остановки рабочего процесса, при этом: в зоне производства ремонтно-строительных работ имеются действующее технологическое или лабораторное оборудование, мебель и иные загромождающие помещения предметы</v>
      </c>
    </row>
    <row r="214" spans="1:72" ht="14.25" x14ac:dyDescent="0.2">
      <c r="A214" s="88"/>
      <c r="B214" s="89">
        <v>1</v>
      </c>
      <c r="C214" s="88" t="s">
        <v>817</v>
      </c>
      <c r="D214" s="58"/>
      <c r="E214" s="54"/>
      <c r="F214" s="54"/>
      <c r="G214" s="54"/>
      <c r="H214" s="53">
        <f>Source!AO91</f>
        <v>8.08</v>
      </c>
      <c r="I214" s="59">
        <f>ROUND(1.35,7)</f>
        <v>1.35</v>
      </c>
      <c r="J214" s="53">
        <f>ROUND(Source!AF91*Source!I91, 2)</f>
        <v>43.63</v>
      </c>
      <c r="K214" s="59"/>
      <c r="L214" s="60"/>
    </row>
    <row r="215" spans="1:72" ht="14.25" x14ac:dyDescent="0.2">
      <c r="A215" s="88"/>
      <c r="B215" s="89">
        <v>4</v>
      </c>
      <c r="C215" s="88" t="s">
        <v>820</v>
      </c>
      <c r="D215" s="58"/>
      <c r="E215" s="54"/>
      <c r="F215" s="54"/>
      <c r="G215" s="54"/>
      <c r="H215" s="53">
        <f>Source!AL91</f>
        <v>1.88</v>
      </c>
      <c r="I215" s="59"/>
      <c r="J215" s="53">
        <f>ROUND(Source!AC91*Source!I91, 2)</f>
        <v>7.52</v>
      </c>
      <c r="K215" s="59"/>
      <c r="L215" s="60"/>
    </row>
    <row r="216" spans="1:72" ht="14.25" x14ac:dyDescent="0.2">
      <c r="A216" s="88"/>
      <c r="B216" s="88"/>
      <c r="C216" s="90" t="s">
        <v>821</v>
      </c>
      <c r="D216" s="63" t="s">
        <v>822</v>
      </c>
      <c r="E216" s="64">
        <f>Source!AQ91</f>
        <v>0.84</v>
      </c>
      <c r="F216" s="64">
        <f>ROUND(1.35,7)</f>
        <v>1.35</v>
      </c>
      <c r="G216" s="64">
        <f>ROUND(Source!U91, 7)</f>
        <v>4.5359999999999996</v>
      </c>
      <c r="H216" s="65"/>
      <c r="I216" s="66"/>
      <c r="J216" s="65"/>
      <c r="K216" s="66"/>
      <c r="L216" s="67"/>
    </row>
    <row r="217" spans="1:72" ht="14.25" x14ac:dyDescent="0.2">
      <c r="A217" s="88"/>
      <c r="B217" s="88"/>
      <c r="C217" s="88" t="s">
        <v>824</v>
      </c>
      <c r="D217" s="58"/>
      <c r="E217" s="54"/>
      <c r="F217" s="54"/>
      <c r="G217" s="54"/>
      <c r="H217" s="53">
        <f>H214+H215</f>
        <v>9.9600000000000009</v>
      </c>
      <c r="I217" s="59"/>
      <c r="J217" s="53">
        <f>J214+J215</f>
        <v>51.150000000000006</v>
      </c>
      <c r="K217" s="59"/>
      <c r="L217" s="60"/>
    </row>
    <row r="218" spans="1:72" ht="14.25" x14ac:dyDescent="0.2">
      <c r="A218" s="88"/>
      <c r="B218" s="88"/>
      <c r="C218" s="88" t="s">
        <v>825</v>
      </c>
      <c r="D218" s="58"/>
      <c r="E218" s="54"/>
      <c r="F218" s="54"/>
      <c r="G218" s="54"/>
      <c r="H218" s="53"/>
      <c r="I218" s="59"/>
      <c r="J218" s="53">
        <f>SUM(Q212:Q221)+SUM(V212:V221)+SUM(X212:X221)+SUM(Y212:Y221)</f>
        <v>43.63</v>
      </c>
      <c r="K218" s="59"/>
      <c r="L218" s="60"/>
    </row>
    <row r="219" spans="1:72" ht="28.5" x14ac:dyDescent="0.2">
      <c r="A219" s="88"/>
      <c r="B219" s="88" t="s">
        <v>88</v>
      </c>
      <c r="C219" s="88" t="s">
        <v>844</v>
      </c>
      <c r="D219" s="58" t="s">
        <v>827</v>
      </c>
      <c r="E219" s="54">
        <f>Source!BZ91</f>
        <v>90</v>
      </c>
      <c r="F219" s="54"/>
      <c r="G219" s="54">
        <f>Source!AT91</f>
        <v>90</v>
      </c>
      <c r="H219" s="53"/>
      <c r="I219" s="59"/>
      <c r="J219" s="53">
        <f>SUM(AG212:AG221)</f>
        <v>39.270000000000003</v>
      </c>
      <c r="K219" s="59"/>
      <c r="L219" s="60"/>
    </row>
    <row r="220" spans="1:72" ht="28.5" x14ac:dyDescent="0.2">
      <c r="A220" s="90"/>
      <c r="B220" s="90" t="s">
        <v>89</v>
      </c>
      <c r="C220" s="90" t="s">
        <v>845</v>
      </c>
      <c r="D220" s="63" t="s">
        <v>827</v>
      </c>
      <c r="E220" s="64">
        <f>Source!CA91</f>
        <v>46</v>
      </c>
      <c r="F220" s="64"/>
      <c r="G220" s="64">
        <f>Source!AU91</f>
        <v>46</v>
      </c>
      <c r="H220" s="65"/>
      <c r="I220" s="66"/>
      <c r="J220" s="65">
        <f>SUM(AI212:AI221)</f>
        <v>20.07</v>
      </c>
      <c r="K220" s="66"/>
      <c r="L220" s="67"/>
    </row>
    <row r="221" spans="1:72" ht="15" x14ac:dyDescent="0.25">
      <c r="C221" s="118" t="s">
        <v>829</v>
      </c>
      <c r="D221" s="118"/>
      <c r="E221" s="118"/>
      <c r="F221" s="118"/>
      <c r="G221" s="118"/>
      <c r="H221" s="118"/>
      <c r="I221" s="118">
        <f>J214+J215+J219+J220</f>
        <v>110.49000000000001</v>
      </c>
      <c r="J221" s="118"/>
      <c r="O221" s="47">
        <f>I221</f>
        <v>110.49000000000001</v>
      </c>
      <c r="P221">
        <f>K221</f>
        <v>0</v>
      </c>
      <c r="Q221" s="47">
        <f>J214</f>
        <v>43.63</v>
      </c>
      <c r="R221" s="47">
        <f>J214</f>
        <v>43.63</v>
      </c>
      <c r="U221" s="48">
        <f>L214</f>
        <v>0</v>
      </c>
      <c r="X221">
        <f>0</f>
        <v>0</v>
      </c>
      <c r="Z221">
        <f>0</f>
        <v>0</v>
      </c>
      <c r="AB221">
        <f>0</f>
        <v>0</v>
      </c>
      <c r="AD221">
        <f>0</f>
        <v>0</v>
      </c>
      <c r="AF221" s="47">
        <f>J215</f>
        <v>7.52</v>
      </c>
      <c r="AN221">
        <f>IF(Source!BI91&lt;=1,J214+J215+J219+J220, 0)</f>
        <v>0</v>
      </c>
      <c r="AO221">
        <f>IF(Source!BI91&lt;=1,J215, 0)</f>
        <v>0</v>
      </c>
      <c r="AP221">
        <f>IF(Source!BI91&lt;=1,0, 0)</f>
        <v>0</v>
      </c>
      <c r="AQ221">
        <f>IF(Source!BI91&lt;=1,J214, 0)</f>
        <v>0</v>
      </c>
      <c r="AX221">
        <f>IF(Source!BI91=2,J214+J215+J219+J220, 0)</f>
        <v>110.49000000000001</v>
      </c>
      <c r="AY221">
        <f>IF(Source!BI91=2,J215, 0)</f>
        <v>7.52</v>
      </c>
      <c r="AZ221">
        <f>IF(Source!BI91=2,0, 0)</f>
        <v>0</v>
      </c>
      <c r="BA221">
        <f>IF(Source!BI91=2,J214, 0)</f>
        <v>43.63</v>
      </c>
    </row>
    <row r="222" spans="1:72" ht="57" x14ac:dyDescent="0.2">
      <c r="A222" s="92">
        <v>30</v>
      </c>
      <c r="B222" s="92" t="str">
        <f>Source!F93</f>
        <v>61.2.01.06-0003</v>
      </c>
      <c r="C222" s="92" t="s">
        <v>862</v>
      </c>
      <c r="D222" s="73" t="str">
        <f>Source!H93</f>
        <v>10 ШТ</v>
      </c>
      <c r="E222" s="74">
        <f>Source!K93</f>
        <v>0.4</v>
      </c>
      <c r="F222" s="74"/>
      <c r="G222" s="74">
        <f>Source!I93</f>
        <v>0.4</v>
      </c>
      <c r="H222" s="75">
        <f>Source!AL93</f>
        <v>723.7</v>
      </c>
      <c r="I222" s="76"/>
      <c r="J222" s="75">
        <f>ROUND(Source!AC93*Source!I93, 2)</f>
        <v>289.48</v>
      </c>
      <c r="K222" s="76"/>
      <c r="L222" s="77"/>
      <c r="AG222">
        <f>Source!X93</f>
        <v>0</v>
      </c>
      <c r="AH222">
        <f>Source!X93</f>
        <v>0</v>
      </c>
      <c r="AI222">
        <f>Source!Y93</f>
        <v>0</v>
      </c>
      <c r="AJ222">
        <f>Source!Y93</f>
        <v>0</v>
      </c>
      <c r="AS222">
        <f>IF(Source!BI93&lt;=1,AH222, 0)</f>
        <v>0</v>
      </c>
      <c r="AT222">
        <f>IF(Source!BI93&lt;=1,AJ222, 0)</f>
        <v>0</v>
      </c>
      <c r="BC222">
        <f>IF(Source!BI93=2,AH222, 0)</f>
        <v>0</v>
      </c>
      <c r="BD222">
        <f>IF(Source!BI93=2,AJ222, 0)</f>
        <v>0</v>
      </c>
    </row>
    <row r="223" spans="1:72" x14ac:dyDescent="0.2">
      <c r="A223" s="51"/>
      <c r="B223" s="51"/>
      <c r="C223" s="52" t="str">
        <f>"Объем: "&amp;Source!I93&amp;"=4/"&amp;"10"</f>
        <v>Объем: 0,4=4/10</v>
      </c>
      <c r="D223" s="51"/>
      <c r="E223" s="51"/>
      <c r="F223" s="51"/>
      <c r="G223" s="51"/>
      <c r="H223" s="51"/>
      <c r="I223" s="51"/>
      <c r="J223" s="51"/>
      <c r="K223" s="51"/>
      <c r="L223" s="51"/>
    </row>
    <row r="224" spans="1:72" ht="15" x14ac:dyDescent="0.25">
      <c r="A224" s="49"/>
      <c r="B224" s="49"/>
      <c r="C224" s="117" t="s">
        <v>829</v>
      </c>
      <c r="D224" s="117"/>
      <c r="E224" s="117"/>
      <c r="F224" s="117"/>
      <c r="G224" s="117"/>
      <c r="H224" s="117"/>
      <c r="I224" s="117">
        <f>J222</f>
        <v>289.48</v>
      </c>
      <c r="J224" s="117"/>
      <c r="K224" s="49"/>
      <c r="L224" s="49"/>
      <c r="O224" s="47">
        <f>I224</f>
        <v>289.48</v>
      </c>
      <c r="P224">
        <f>K224</f>
        <v>0</v>
      </c>
      <c r="Q224">
        <f>0</f>
        <v>0</v>
      </c>
      <c r="U224">
        <f>0</f>
        <v>0</v>
      </c>
      <c r="X224">
        <f>0</f>
        <v>0</v>
      </c>
      <c r="Z224">
        <f>0</f>
        <v>0</v>
      </c>
      <c r="AB224">
        <f>0</f>
        <v>0</v>
      </c>
      <c r="AD224">
        <f>0</f>
        <v>0</v>
      </c>
      <c r="AF224" s="47">
        <f>J222</f>
        <v>289.48</v>
      </c>
      <c r="AN224">
        <f>IF(Source!BI93&lt;=1,J222, 0)</f>
        <v>0</v>
      </c>
      <c r="AO224">
        <f>IF(Source!BI93&lt;=1,J222, 0)</f>
        <v>0</v>
      </c>
      <c r="AP224">
        <f>IF(Source!BI93&lt;=1,0, 0)</f>
        <v>0</v>
      </c>
      <c r="AQ224">
        <f>IF(Source!BI93&lt;=1,0, 0)</f>
        <v>0</v>
      </c>
      <c r="AX224">
        <f>IF(Source!BI93=2,J222, 0)</f>
        <v>0</v>
      </c>
      <c r="AY224">
        <f>IF(Source!BI93=2,J222, 0)</f>
        <v>0</v>
      </c>
      <c r="AZ224">
        <f>IF(Source!BI93=2,0, 0)</f>
        <v>0</v>
      </c>
      <c r="BA224">
        <f>IF(Source!BI93=2,0, 0)</f>
        <v>0</v>
      </c>
      <c r="BH224">
        <f>IF(Source!BI93=3,J222, 0)</f>
        <v>289.48</v>
      </c>
    </row>
    <row r="225" spans="1:71" ht="90.75" x14ac:dyDescent="0.2">
      <c r="A225" s="88">
        <v>31</v>
      </c>
      <c r="B225" s="88" t="str">
        <f>Source!F95</f>
        <v>м08-03-593-10</v>
      </c>
      <c r="C225" s="88" t="s">
        <v>863</v>
      </c>
      <c r="D225" s="58" t="str">
        <f>Source!H95</f>
        <v>100 ШТ</v>
      </c>
      <c r="E225" s="54">
        <f>Source!K95</f>
        <v>0.14000000000000001</v>
      </c>
      <c r="F225" s="54"/>
      <c r="G225" s="54">
        <f>Source!I95</f>
        <v>0.14000000000000001</v>
      </c>
      <c r="H225" s="53"/>
      <c r="I225" s="59"/>
      <c r="J225" s="53"/>
      <c r="K225" s="59"/>
      <c r="L225" s="60"/>
      <c r="AG225">
        <f>Source!X95</f>
        <v>143.79</v>
      </c>
      <c r="AH225">
        <f>Source!X95</f>
        <v>143.79</v>
      </c>
      <c r="AI225">
        <f>Source!Y95</f>
        <v>75.599999999999994</v>
      </c>
      <c r="AJ225">
        <f>Source!Y95</f>
        <v>75.599999999999994</v>
      </c>
      <c r="AS225">
        <f>IF(Source!BI95&lt;=1,AH225, 0)</f>
        <v>0</v>
      </c>
      <c r="AT225">
        <f>IF(Source!BI95&lt;=1,AJ225, 0)</f>
        <v>0</v>
      </c>
      <c r="BC225">
        <f>IF(Source!BI95=2,AH225, 0)</f>
        <v>143.79</v>
      </c>
      <c r="BD225">
        <f>IF(Source!BI95=2,AJ225, 0)</f>
        <v>75.599999999999994</v>
      </c>
    </row>
    <row r="226" spans="1:71" ht="153" x14ac:dyDescent="0.2">
      <c r="B226" s="45" t="str">
        <f>Source!EO95</f>
        <v>Поправка: Мет.421/пр 04.08.20 Пр.10 Т.3 п. 1.2</v>
      </c>
      <c r="C226" s="45" t="str">
        <f>Source!CN95</f>
        <v>Поправка: Мет.421/пр 04.08.20 Пр.10 Т.3 п. 1.2  Наименование: Производство ремонтно-строительных работ осуществляется в помещениях эксплуатируемого объекта капитального строительства без остановки рабочего процесса, при этом: в зоне производства ремонтно-строительных работ имеются действующее технологическое или лабораторное оборудование, мебель и иные загромождающие помещения предметы</v>
      </c>
    </row>
    <row r="227" spans="1:71" x14ac:dyDescent="0.2">
      <c r="C227" s="50" t="str">
        <f>"Объем: "&amp;Source!I95&amp;"=14/"&amp;"100"</f>
        <v>Объем: 0,14=14/100</v>
      </c>
    </row>
    <row r="228" spans="1:71" ht="14.25" x14ac:dyDescent="0.2">
      <c r="A228" s="88"/>
      <c r="B228" s="89">
        <v>1</v>
      </c>
      <c r="C228" s="88" t="s">
        <v>817</v>
      </c>
      <c r="D228" s="58"/>
      <c r="E228" s="54"/>
      <c r="F228" s="54"/>
      <c r="G228" s="54"/>
      <c r="H228" s="53">
        <f>Source!AO95</f>
        <v>779.32</v>
      </c>
      <c r="I228" s="59">
        <f>ROUND(1.35,7)</f>
        <v>1.35</v>
      </c>
      <c r="J228" s="53">
        <f>ROUND(Source!AF95*Source!I95, 2)</f>
        <v>147.29</v>
      </c>
      <c r="K228" s="59"/>
      <c r="L228" s="60"/>
    </row>
    <row r="229" spans="1:71" ht="14.25" x14ac:dyDescent="0.2">
      <c r="A229" s="88"/>
      <c r="B229" s="89">
        <v>3</v>
      </c>
      <c r="C229" s="88" t="s">
        <v>818</v>
      </c>
      <c r="D229" s="58"/>
      <c r="E229" s="54"/>
      <c r="F229" s="54"/>
      <c r="G229" s="54"/>
      <c r="H229" s="53">
        <f>Source!AM95</f>
        <v>36.22</v>
      </c>
      <c r="I229" s="59">
        <f>ROUND(1.35,7)</f>
        <v>1.35</v>
      </c>
      <c r="J229" s="53">
        <f>ROUND(Source!AD95*Source!I95, 2)</f>
        <v>6.85</v>
      </c>
      <c r="K229" s="59"/>
      <c r="L229" s="60"/>
    </row>
    <row r="230" spans="1:71" ht="14.25" x14ac:dyDescent="0.2">
      <c r="A230" s="88"/>
      <c r="B230" s="89">
        <v>2</v>
      </c>
      <c r="C230" s="88" t="s">
        <v>819</v>
      </c>
      <c r="D230" s="58"/>
      <c r="E230" s="54"/>
      <c r="F230" s="54"/>
      <c r="G230" s="54"/>
      <c r="H230" s="53">
        <f>Source!AN95</f>
        <v>5.0199999999999996</v>
      </c>
      <c r="I230" s="59">
        <f>ROUND(1.35,7)</f>
        <v>1.35</v>
      </c>
      <c r="J230" s="61">
        <f>ROUND(Source!AE95*Source!I95, 2)</f>
        <v>0.95</v>
      </c>
      <c r="K230" s="59"/>
      <c r="L230" s="62"/>
    </row>
    <row r="231" spans="1:71" ht="14.25" x14ac:dyDescent="0.2">
      <c r="A231" s="88"/>
      <c r="B231" s="89">
        <v>4</v>
      </c>
      <c r="C231" s="88" t="s">
        <v>820</v>
      </c>
      <c r="D231" s="58"/>
      <c r="E231" s="54"/>
      <c r="F231" s="54"/>
      <c r="G231" s="54"/>
      <c r="H231" s="53">
        <f>Source!AL95</f>
        <v>520.4</v>
      </c>
      <c r="I231" s="59"/>
      <c r="J231" s="53">
        <f>ROUND(Source!AC95*Source!I95, 2)</f>
        <v>72.86</v>
      </c>
      <c r="K231" s="59"/>
      <c r="L231" s="60"/>
    </row>
    <row r="232" spans="1:71" ht="14.25" x14ac:dyDescent="0.2">
      <c r="A232" s="88"/>
      <c r="B232" s="88"/>
      <c r="C232" s="88" t="s">
        <v>821</v>
      </c>
      <c r="D232" s="58" t="s">
        <v>822</v>
      </c>
      <c r="E232" s="54">
        <f>Source!AQ95</f>
        <v>78.56</v>
      </c>
      <c r="F232" s="54">
        <f>ROUND(1.35,7)</f>
        <v>1.35</v>
      </c>
      <c r="G232" s="54">
        <f>ROUND(Source!U95, 7)</f>
        <v>14.84784</v>
      </c>
      <c r="H232" s="53"/>
      <c r="I232" s="59"/>
      <c r="J232" s="53"/>
      <c r="K232" s="59"/>
      <c r="L232" s="60"/>
    </row>
    <row r="233" spans="1:71" ht="14.25" x14ac:dyDescent="0.2">
      <c r="A233" s="88"/>
      <c r="B233" s="88"/>
      <c r="C233" s="90" t="s">
        <v>823</v>
      </c>
      <c r="D233" s="63" t="s">
        <v>822</v>
      </c>
      <c r="E233" s="64">
        <f>Source!AR95</f>
        <v>0.4</v>
      </c>
      <c r="F233" s="64">
        <f>ROUND(1.35,7)</f>
        <v>1.35</v>
      </c>
      <c r="G233" s="64">
        <f>ROUND(Source!V95, 7)</f>
        <v>7.5600000000000001E-2</v>
      </c>
      <c r="H233" s="65"/>
      <c r="I233" s="66"/>
      <c r="J233" s="65"/>
      <c r="K233" s="66"/>
      <c r="L233" s="67"/>
    </row>
    <row r="234" spans="1:71" ht="14.25" x14ac:dyDescent="0.2">
      <c r="A234" s="88"/>
      <c r="B234" s="88"/>
      <c r="C234" s="88" t="s">
        <v>824</v>
      </c>
      <c r="D234" s="58"/>
      <c r="E234" s="54"/>
      <c r="F234" s="54"/>
      <c r="G234" s="54"/>
      <c r="H234" s="53">
        <f>H228+H229+H231</f>
        <v>1335.94</v>
      </c>
      <c r="I234" s="59"/>
      <c r="J234" s="53">
        <f>J228+J229+J231</f>
        <v>227</v>
      </c>
      <c r="K234" s="59"/>
      <c r="L234" s="60"/>
    </row>
    <row r="235" spans="1:71" ht="14.25" x14ac:dyDescent="0.2">
      <c r="A235" s="88"/>
      <c r="B235" s="88"/>
      <c r="C235" s="88" t="s">
        <v>825</v>
      </c>
      <c r="D235" s="58"/>
      <c r="E235" s="54"/>
      <c r="F235" s="54"/>
      <c r="G235" s="54"/>
      <c r="H235" s="53"/>
      <c r="I235" s="59"/>
      <c r="J235" s="53">
        <f>SUM(Q225:Q238)+SUM(V225:V238)+SUM(X225:X238)+SUM(Y225:Y238)</f>
        <v>148.23999999999998</v>
      </c>
      <c r="K235" s="59"/>
      <c r="L235" s="60"/>
    </row>
    <row r="236" spans="1:71" ht="28.5" x14ac:dyDescent="0.2">
      <c r="A236" s="88"/>
      <c r="B236" s="88" t="s">
        <v>53</v>
      </c>
      <c r="C236" s="88" t="s">
        <v>835</v>
      </c>
      <c r="D236" s="58" t="s">
        <v>827</v>
      </c>
      <c r="E236" s="54">
        <f>Source!BZ95</f>
        <v>97</v>
      </c>
      <c r="F236" s="54"/>
      <c r="G236" s="54">
        <f>Source!AT95</f>
        <v>97</v>
      </c>
      <c r="H236" s="53"/>
      <c r="I236" s="59"/>
      <c r="J236" s="53">
        <f>SUM(AG225:AG238)</f>
        <v>143.79</v>
      </c>
      <c r="K236" s="59"/>
      <c r="L236" s="60"/>
    </row>
    <row r="237" spans="1:71" ht="28.5" x14ac:dyDescent="0.2">
      <c r="A237" s="90"/>
      <c r="B237" s="90" t="s">
        <v>54</v>
      </c>
      <c r="C237" s="90" t="s">
        <v>836</v>
      </c>
      <c r="D237" s="63" t="s">
        <v>827</v>
      </c>
      <c r="E237" s="64">
        <f>Source!CA95</f>
        <v>51</v>
      </c>
      <c r="F237" s="64"/>
      <c r="G237" s="64">
        <f>Source!AU95</f>
        <v>51</v>
      </c>
      <c r="H237" s="65"/>
      <c r="I237" s="66"/>
      <c r="J237" s="65">
        <f>SUM(AI225:AI238)</f>
        <v>75.599999999999994</v>
      </c>
      <c r="K237" s="66"/>
      <c r="L237" s="67"/>
    </row>
    <row r="238" spans="1:71" ht="15" x14ac:dyDescent="0.25">
      <c r="C238" s="118" t="s">
        <v>829</v>
      </c>
      <c r="D238" s="118"/>
      <c r="E238" s="118"/>
      <c r="F238" s="118"/>
      <c r="G238" s="118"/>
      <c r="H238" s="118"/>
      <c r="I238" s="118">
        <f>J228+J229+J231+J236+J237</f>
        <v>446.39</v>
      </c>
      <c r="J238" s="118"/>
      <c r="O238" s="47">
        <f>I238</f>
        <v>446.39</v>
      </c>
      <c r="P238">
        <f>K238</f>
        <v>0</v>
      </c>
      <c r="Q238" s="47">
        <f>J228</f>
        <v>147.29</v>
      </c>
      <c r="R238" s="47">
        <f>J228</f>
        <v>147.29</v>
      </c>
      <c r="U238" s="48">
        <f>L228</f>
        <v>0</v>
      </c>
      <c r="X238" s="47">
        <f>J230</f>
        <v>0.95</v>
      </c>
      <c r="Z238" s="48">
        <f>L230</f>
        <v>0</v>
      </c>
      <c r="AB238" s="47">
        <f>J229</f>
        <v>6.85</v>
      </c>
      <c r="AD238" s="48">
        <f>L229</f>
        <v>0</v>
      </c>
      <c r="AF238" s="47">
        <f>J231</f>
        <v>72.86</v>
      </c>
      <c r="AN238">
        <f>IF(Source!BI95&lt;=1,J228+J229+J231+J236+J237, 0)</f>
        <v>0</v>
      </c>
      <c r="AO238">
        <f>IF(Source!BI95&lt;=1,J231, 0)</f>
        <v>0</v>
      </c>
      <c r="AP238">
        <f>IF(Source!BI95&lt;=1,J229, 0)</f>
        <v>0</v>
      </c>
      <c r="AQ238">
        <f>IF(Source!BI95&lt;=1,J228, 0)</f>
        <v>0</v>
      </c>
      <c r="AX238">
        <f>IF(Source!BI95=2,J228+J229+J231+J236+J237, 0)</f>
        <v>446.39</v>
      </c>
      <c r="AY238">
        <f>IF(Source!BI95=2,J231, 0)</f>
        <v>72.86</v>
      </c>
      <c r="AZ238">
        <f>IF(Source!BI95=2,J229, 0)</f>
        <v>6.85</v>
      </c>
      <c r="BA238">
        <f>IF(Source!BI95=2,J228, 0)</f>
        <v>147.29</v>
      </c>
    </row>
    <row r="239" spans="1:71" ht="57" x14ac:dyDescent="0.2">
      <c r="A239" s="90">
        <v>32</v>
      </c>
      <c r="B239" s="90" t="str">
        <f>Source!F97</f>
        <v>Цена поставщика</v>
      </c>
      <c r="C239" s="90" t="s">
        <v>864</v>
      </c>
      <c r="D239" s="63" t="str">
        <f>Source!H97</f>
        <v>ШТ</v>
      </c>
      <c r="E239" s="64">
        <f>Source!K97</f>
        <v>6</v>
      </c>
      <c r="F239" s="64"/>
      <c r="G239" s="64">
        <f>Source!I97</f>
        <v>6</v>
      </c>
      <c r="H239" s="65">
        <f>Source!AL97</f>
        <v>170.73</v>
      </c>
      <c r="I239" s="66"/>
      <c r="J239" s="65">
        <f>Source!P97</f>
        <v>95.17</v>
      </c>
      <c r="K239" s="66">
        <f>IF(Source!BC97&lt;&gt; 0, Source!BC97, 1)</f>
        <v>10.76</v>
      </c>
      <c r="L239" s="67">
        <f>Source!HG97</f>
        <v>1024</v>
      </c>
      <c r="AG239">
        <f>Source!X97</f>
        <v>0</v>
      </c>
      <c r="AH239">
        <f>Source!X97</f>
        <v>0</v>
      </c>
      <c r="AI239">
        <f>Source!Y97</f>
        <v>0</v>
      </c>
      <c r="AJ239">
        <f>Source!Y97</f>
        <v>0</v>
      </c>
      <c r="AS239">
        <f>IF(Source!BI97&lt;=1,AH239, 0)</f>
        <v>0</v>
      </c>
      <c r="AT239">
        <f>IF(Source!BI97&lt;=1,AJ239, 0)</f>
        <v>0</v>
      </c>
      <c r="BC239">
        <f>IF(Source!BI97=2,AH239, 0)</f>
        <v>0</v>
      </c>
      <c r="BD239">
        <f>IF(Source!BI97=2,AJ239, 0)</f>
        <v>0</v>
      </c>
    </row>
    <row r="240" spans="1:71" ht="15" x14ac:dyDescent="0.25">
      <c r="C240" s="118" t="s">
        <v>829</v>
      </c>
      <c r="D240" s="118"/>
      <c r="E240" s="118"/>
      <c r="F240" s="118"/>
      <c r="G240" s="118"/>
      <c r="H240" s="118"/>
      <c r="I240" s="118">
        <f>J239</f>
        <v>95.17</v>
      </c>
      <c r="J240" s="118"/>
      <c r="K240" s="128">
        <f>L239</f>
        <v>1024</v>
      </c>
      <c r="L240" s="128"/>
      <c r="O240" s="47">
        <f>I240</f>
        <v>95.17</v>
      </c>
      <c r="P240" s="48">
        <f>K240</f>
        <v>1024</v>
      </c>
      <c r="Q240">
        <f>0</f>
        <v>0</v>
      </c>
      <c r="R240">
        <f>0</f>
        <v>0</v>
      </c>
      <c r="U240">
        <f>0</f>
        <v>0</v>
      </c>
      <c r="X240">
        <f>0</f>
        <v>0</v>
      </c>
      <c r="Z240">
        <f>0</f>
        <v>0</v>
      </c>
      <c r="AB240">
        <f>0</f>
        <v>0</v>
      </c>
      <c r="AD240">
        <f>0</f>
        <v>0</v>
      </c>
      <c r="AF240" s="47">
        <f>J239</f>
        <v>95.17</v>
      </c>
      <c r="AN240">
        <f>IF(Source!BI97&lt;=1,J239, 0)</f>
        <v>0</v>
      </c>
      <c r="AO240">
        <f>IF(Source!BI97&lt;=1,J239, 0)</f>
        <v>0</v>
      </c>
      <c r="AP240">
        <f>IF(Source!BI97&lt;=1,0, 0)</f>
        <v>0</v>
      </c>
      <c r="AQ240">
        <f>IF(Source!BI97&lt;=1,0, 0)</f>
        <v>0</v>
      </c>
      <c r="AX240">
        <f>IF(Source!BI97=2,J239, 0)</f>
        <v>95.17</v>
      </c>
      <c r="AY240">
        <f>IF(Source!BI97=2,J239, 0)</f>
        <v>95.17</v>
      </c>
      <c r="AZ240">
        <f>IF(Source!BI97=2,0, 0)</f>
        <v>0</v>
      </c>
      <c r="BA240">
        <f>IF(Source!BI97=2,0, 0)</f>
        <v>0</v>
      </c>
      <c r="BQ240" s="47">
        <f>J239</f>
        <v>95.17</v>
      </c>
      <c r="BS240" s="48">
        <f>K240</f>
        <v>1024</v>
      </c>
    </row>
    <row r="241" spans="1:72" ht="71.25" x14ac:dyDescent="0.2">
      <c r="A241" s="90">
        <v>33</v>
      </c>
      <c r="B241" s="90" t="str">
        <f>Source!F99</f>
        <v>Цена поставщика</v>
      </c>
      <c r="C241" s="90" t="s">
        <v>865</v>
      </c>
      <c r="D241" s="63" t="str">
        <f>Source!H99</f>
        <v>ШТ</v>
      </c>
      <c r="E241" s="64">
        <f>Source!K99</f>
        <v>4</v>
      </c>
      <c r="F241" s="64"/>
      <c r="G241" s="64">
        <f>Source!I99</f>
        <v>4</v>
      </c>
      <c r="H241" s="65">
        <f>Source!AL99</f>
        <v>170.73</v>
      </c>
      <c r="I241" s="66"/>
      <c r="J241" s="65">
        <f>Source!P99</f>
        <v>63.48</v>
      </c>
      <c r="K241" s="66">
        <f>IF(Source!BC99&lt;&gt; 0, Source!BC99, 1)</f>
        <v>10.76</v>
      </c>
      <c r="L241" s="67">
        <f>Source!HG99</f>
        <v>683</v>
      </c>
      <c r="AG241">
        <f>Source!X99</f>
        <v>0</v>
      </c>
      <c r="AH241">
        <f>Source!X99</f>
        <v>0</v>
      </c>
      <c r="AI241">
        <f>Source!Y99</f>
        <v>0</v>
      </c>
      <c r="AJ241">
        <f>Source!Y99</f>
        <v>0</v>
      </c>
      <c r="AS241">
        <f>IF(Source!BI99&lt;=1,AH241, 0)</f>
        <v>0</v>
      </c>
      <c r="AT241">
        <f>IF(Source!BI99&lt;=1,AJ241, 0)</f>
        <v>0</v>
      </c>
      <c r="BC241">
        <f>IF(Source!BI99=2,AH241, 0)</f>
        <v>0</v>
      </c>
      <c r="BD241">
        <f>IF(Source!BI99=2,AJ241, 0)</f>
        <v>0</v>
      </c>
    </row>
    <row r="242" spans="1:72" ht="15" x14ac:dyDescent="0.25">
      <c r="C242" s="118" t="s">
        <v>829</v>
      </c>
      <c r="D242" s="118"/>
      <c r="E242" s="118"/>
      <c r="F242" s="118"/>
      <c r="G242" s="118"/>
      <c r="H242" s="118"/>
      <c r="I242" s="118">
        <f>J241</f>
        <v>63.48</v>
      </c>
      <c r="J242" s="118"/>
      <c r="K242" s="128">
        <f>L241</f>
        <v>683</v>
      </c>
      <c r="L242" s="128"/>
      <c r="O242" s="47">
        <f>I242</f>
        <v>63.48</v>
      </c>
      <c r="P242" s="48">
        <f>K242</f>
        <v>683</v>
      </c>
      <c r="Q242">
        <f>0</f>
        <v>0</v>
      </c>
      <c r="R242">
        <f>0</f>
        <v>0</v>
      </c>
      <c r="U242">
        <f>0</f>
        <v>0</v>
      </c>
      <c r="X242">
        <f>0</f>
        <v>0</v>
      </c>
      <c r="Z242">
        <f>0</f>
        <v>0</v>
      </c>
      <c r="AB242">
        <f>0</f>
        <v>0</v>
      </c>
      <c r="AD242">
        <f>0</f>
        <v>0</v>
      </c>
      <c r="AF242" s="47">
        <f>J241</f>
        <v>63.48</v>
      </c>
      <c r="AN242">
        <f>IF(Source!BI99&lt;=1,J241, 0)</f>
        <v>0</v>
      </c>
      <c r="AO242">
        <f>IF(Source!BI99&lt;=1,J241, 0)</f>
        <v>0</v>
      </c>
      <c r="AP242">
        <f>IF(Source!BI99&lt;=1,0, 0)</f>
        <v>0</v>
      </c>
      <c r="AQ242">
        <f>IF(Source!BI99&lt;=1,0, 0)</f>
        <v>0</v>
      </c>
      <c r="AX242">
        <f>IF(Source!BI99=2,J241, 0)</f>
        <v>63.48</v>
      </c>
      <c r="AY242">
        <f>IF(Source!BI99=2,J241, 0)</f>
        <v>63.48</v>
      </c>
      <c r="AZ242">
        <f>IF(Source!BI99=2,0, 0)</f>
        <v>0</v>
      </c>
      <c r="BA242">
        <f>IF(Source!BI99=2,0, 0)</f>
        <v>0</v>
      </c>
      <c r="BQ242" s="47">
        <f>J241</f>
        <v>63.48</v>
      </c>
      <c r="BS242" s="48">
        <f>K242</f>
        <v>683</v>
      </c>
    </row>
    <row r="243" spans="1:72" ht="71.25" x14ac:dyDescent="0.2">
      <c r="A243" s="90">
        <v>34</v>
      </c>
      <c r="B243" s="90" t="str">
        <f>Source!F101</f>
        <v>Цена поставщика</v>
      </c>
      <c r="C243" s="90" t="s">
        <v>866</v>
      </c>
      <c r="D243" s="63" t="str">
        <f>Source!H101</f>
        <v>ШТ</v>
      </c>
      <c r="E243" s="64">
        <f>Source!K101</f>
        <v>4</v>
      </c>
      <c r="F243" s="64"/>
      <c r="G243" s="64">
        <f>Source!I101</f>
        <v>4</v>
      </c>
      <c r="H243" s="65">
        <f>Source!AL101</f>
        <v>170.73</v>
      </c>
      <c r="I243" s="66"/>
      <c r="J243" s="65">
        <f>Source!P101</f>
        <v>63.48</v>
      </c>
      <c r="K243" s="66">
        <f>IF(Source!BC101&lt;&gt; 0, Source!BC101, 1)</f>
        <v>10.76</v>
      </c>
      <c r="L243" s="67">
        <f>Source!HG101</f>
        <v>683</v>
      </c>
      <c r="AG243">
        <f>Source!X101</f>
        <v>0</v>
      </c>
      <c r="AH243">
        <f>Source!X101</f>
        <v>0</v>
      </c>
      <c r="AI243">
        <f>Source!Y101</f>
        <v>0</v>
      </c>
      <c r="AJ243">
        <f>Source!Y101</f>
        <v>0</v>
      </c>
      <c r="AS243">
        <f>IF(Source!BI101&lt;=1,AH243, 0)</f>
        <v>0</v>
      </c>
      <c r="AT243">
        <f>IF(Source!BI101&lt;=1,AJ243, 0)</f>
        <v>0</v>
      </c>
      <c r="BC243">
        <f>IF(Source!BI101=2,AH243, 0)</f>
        <v>0</v>
      </c>
      <c r="BD243">
        <f>IF(Source!BI101=2,AJ243, 0)</f>
        <v>0</v>
      </c>
    </row>
    <row r="244" spans="1:72" ht="15" x14ac:dyDescent="0.25">
      <c r="C244" s="118" t="s">
        <v>829</v>
      </c>
      <c r="D244" s="118"/>
      <c r="E244" s="118"/>
      <c r="F244" s="118"/>
      <c r="G244" s="118"/>
      <c r="H244" s="118"/>
      <c r="I244" s="118">
        <f>J243</f>
        <v>63.48</v>
      </c>
      <c r="J244" s="118"/>
      <c r="K244" s="128">
        <f>L243</f>
        <v>683</v>
      </c>
      <c r="L244" s="128"/>
      <c r="O244" s="47">
        <f>I244</f>
        <v>63.48</v>
      </c>
      <c r="P244" s="48">
        <f>K244</f>
        <v>683</v>
      </c>
      <c r="Q244">
        <f>0</f>
        <v>0</v>
      </c>
      <c r="R244">
        <f>0</f>
        <v>0</v>
      </c>
      <c r="U244">
        <f>0</f>
        <v>0</v>
      </c>
      <c r="X244">
        <f>0</f>
        <v>0</v>
      </c>
      <c r="Z244">
        <f>0</f>
        <v>0</v>
      </c>
      <c r="AB244">
        <f>0</f>
        <v>0</v>
      </c>
      <c r="AD244">
        <f>0</f>
        <v>0</v>
      </c>
      <c r="AF244" s="47">
        <f>J243</f>
        <v>63.48</v>
      </c>
      <c r="AN244">
        <f>IF(Source!BI101&lt;=1,J243, 0)</f>
        <v>0</v>
      </c>
      <c r="AO244">
        <f>IF(Source!BI101&lt;=1,J243, 0)</f>
        <v>0</v>
      </c>
      <c r="AP244">
        <f>IF(Source!BI101&lt;=1,0, 0)</f>
        <v>0</v>
      </c>
      <c r="AQ244">
        <f>IF(Source!BI101&lt;=1,0, 0)</f>
        <v>0</v>
      </c>
      <c r="AX244">
        <f>IF(Source!BI101=2,J243, 0)</f>
        <v>63.48</v>
      </c>
      <c r="AY244">
        <f>IF(Source!BI101=2,J243, 0)</f>
        <v>63.48</v>
      </c>
      <c r="AZ244">
        <f>IF(Source!BI101=2,0, 0)</f>
        <v>0</v>
      </c>
      <c r="BA244">
        <f>IF(Source!BI101=2,0, 0)</f>
        <v>0</v>
      </c>
      <c r="BQ244" s="47">
        <f>J243</f>
        <v>63.48</v>
      </c>
      <c r="BS244" s="48">
        <f>K244</f>
        <v>683</v>
      </c>
    </row>
    <row r="245" spans="1:72" ht="105" x14ac:dyDescent="0.2">
      <c r="A245" s="88">
        <v>35</v>
      </c>
      <c r="B245" s="88" t="str">
        <f>Source!F103</f>
        <v>м10-04-101-07</v>
      </c>
      <c r="C245" s="88" t="s">
        <v>867</v>
      </c>
      <c r="D245" s="58" t="str">
        <f>Source!H103</f>
        <v>ШТ</v>
      </c>
      <c r="E245" s="54">
        <f>Source!K103</f>
        <v>5</v>
      </c>
      <c r="F245" s="54"/>
      <c r="G245" s="54">
        <f>Source!I103</f>
        <v>5</v>
      </c>
      <c r="H245" s="53"/>
      <c r="I245" s="59"/>
      <c r="J245" s="53"/>
      <c r="K245" s="59"/>
      <c r="L245" s="60"/>
      <c r="AG245">
        <f>Source!X103</f>
        <v>116.33</v>
      </c>
      <c r="AH245">
        <f>Source!X103</f>
        <v>116.33</v>
      </c>
      <c r="AI245">
        <f>Source!Y103</f>
        <v>64.900000000000006</v>
      </c>
      <c r="AJ245">
        <f>Source!Y103</f>
        <v>64.900000000000006</v>
      </c>
      <c r="AS245">
        <f>IF(Source!BI103&lt;=1,AH245, 0)</f>
        <v>0</v>
      </c>
      <c r="AT245">
        <f>IF(Source!BI103&lt;=1,AJ245, 0)</f>
        <v>0</v>
      </c>
      <c r="BC245">
        <f>IF(Source!BI103=2,AH245, 0)</f>
        <v>116.33</v>
      </c>
      <c r="BD245">
        <f>IF(Source!BI103=2,AJ245, 0)</f>
        <v>64.900000000000006</v>
      </c>
    </row>
    <row r="246" spans="1:72" ht="153" x14ac:dyDescent="0.2">
      <c r="B246" s="45" t="str">
        <f>Source!EO103</f>
        <v>Поправка: Мет.421/пр 04.08.20 Пр.10 Т.3 п. 1.2</v>
      </c>
      <c r="C246" s="45" t="str">
        <f>Source!CN103</f>
        <v>Поправка: Мет.421/пр 04.08.20 Пр.10 Т.3 п. 1.2  Наименование: Производство ремонтно-строительных работ осуществляется в помещениях эксплуатируемого объекта капитального строительства без остановки рабочего процесса, при этом: в зоне производства ремонтно-строительных работ имеются действующее технологическое или лабораторное оборудование, мебель и иные загромождающие помещения предметы</v>
      </c>
    </row>
    <row r="247" spans="1:72" ht="14.25" x14ac:dyDescent="0.2">
      <c r="A247" s="88"/>
      <c r="B247" s="89">
        <v>1</v>
      </c>
      <c r="C247" s="88" t="s">
        <v>817</v>
      </c>
      <c r="D247" s="58"/>
      <c r="E247" s="54"/>
      <c r="F247" s="54"/>
      <c r="G247" s="54"/>
      <c r="H247" s="53">
        <f>Source!AO103</f>
        <v>18.14</v>
      </c>
      <c r="I247" s="59">
        <f>ROUND(1.35,7)</f>
        <v>1.35</v>
      </c>
      <c r="J247" s="53">
        <f>ROUND(Source!AF103*Source!I103, 2)</f>
        <v>122.45</v>
      </c>
      <c r="K247" s="59"/>
      <c r="L247" s="60"/>
    </row>
    <row r="248" spans="1:72" ht="14.25" x14ac:dyDescent="0.2">
      <c r="A248" s="88"/>
      <c r="B248" s="89">
        <v>4</v>
      </c>
      <c r="C248" s="88" t="s">
        <v>820</v>
      </c>
      <c r="D248" s="58"/>
      <c r="E248" s="54"/>
      <c r="F248" s="54"/>
      <c r="G248" s="54"/>
      <c r="H248" s="53">
        <f>Source!AL103</f>
        <v>12.63</v>
      </c>
      <c r="I248" s="59"/>
      <c r="J248" s="53">
        <f>ROUND(Source!AC103*Source!I103, 2)</f>
        <v>63.15</v>
      </c>
      <c r="K248" s="59"/>
      <c r="L248" s="60"/>
    </row>
    <row r="249" spans="1:72" ht="14.25" x14ac:dyDescent="0.2">
      <c r="A249" s="88"/>
      <c r="B249" s="88"/>
      <c r="C249" s="90" t="s">
        <v>821</v>
      </c>
      <c r="D249" s="63" t="s">
        <v>822</v>
      </c>
      <c r="E249" s="64">
        <f>Source!AQ103</f>
        <v>2</v>
      </c>
      <c r="F249" s="64">
        <f>ROUND(1.35,7)</f>
        <v>1.35</v>
      </c>
      <c r="G249" s="64">
        <f>ROUND(Source!U103, 7)</f>
        <v>13.5</v>
      </c>
      <c r="H249" s="65"/>
      <c r="I249" s="66"/>
      <c r="J249" s="65"/>
      <c r="K249" s="66"/>
      <c r="L249" s="67"/>
    </row>
    <row r="250" spans="1:72" ht="14.25" x14ac:dyDescent="0.2">
      <c r="A250" s="88"/>
      <c r="B250" s="88"/>
      <c r="C250" s="88" t="s">
        <v>824</v>
      </c>
      <c r="D250" s="58"/>
      <c r="E250" s="54"/>
      <c r="F250" s="54"/>
      <c r="G250" s="54"/>
      <c r="H250" s="53">
        <f>H247+H248</f>
        <v>30.770000000000003</v>
      </c>
      <c r="I250" s="59"/>
      <c r="J250" s="53">
        <f>J247+J248</f>
        <v>185.6</v>
      </c>
      <c r="K250" s="59"/>
      <c r="L250" s="60"/>
    </row>
    <row r="251" spans="1:72" ht="14.25" x14ac:dyDescent="0.2">
      <c r="A251" s="88"/>
      <c r="B251" s="88"/>
      <c r="C251" s="88" t="s">
        <v>825</v>
      </c>
      <c r="D251" s="58"/>
      <c r="E251" s="54"/>
      <c r="F251" s="54"/>
      <c r="G251" s="54"/>
      <c r="H251" s="53"/>
      <c r="I251" s="59"/>
      <c r="J251" s="53">
        <f>SUM(Q245:Q254)+SUM(V245:V254)+SUM(X245:X254)+SUM(Y245:Y254)</f>
        <v>122.45</v>
      </c>
      <c r="K251" s="59"/>
      <c r="L251" s="60"/>
    </row>
    <row r="252" spans="1:72" ht="42.75" x14ac:dyDescent="0.2">
      <c r="A252" s="88"/>
      <c r="B252" s="88" t="s">
        <v>99</v>
      </c>
      <c r="C252" s="88" t="s">
        <v>848</v>
      </c>
      <c r="D252" s="58" t="s">
        <v>827</v>
      </c>
      <c r="E252" s="54">
        <f>Source!BZ103</f>
        <v>95</v>
      </c>
      <c r="F252" s="54"/>
      <c r="G252" s="54">
        <f>Source!AT103</f>
        <v>95</v>
      </c>
      <c r="H252" s="53"/>
      <c r="I252" s="59"/>
      <c r="J252" s="53">
        <f>SUM(AG245:AG254)</f>
        <v>116.33</v>
      </c>
      <c r="K252" s="59"/>
      <c r="L252" s="60"/>
    </row>
    <row r="253" spans="1:72" ht="42.75" x14ac:dyDescent="0.2">
      <c r="A253" s="90"/>
      <c r="B253" s="90" t="s">
        <v>100</v>
      </c>
      <c r="C253" s="90" t="s">
        <v>849</v>
      </c>
      <c r="D253" s="63" t="s">
        <v>827</v>
      </c>
      <c r="E253" s="64">
        <f>Source!CA103</f>
        <v>53</v>
      </c>
      <c r="F253" s="64"/>
      <c r="G253" s="64">
        <f>Source!AU103</f>
        <v>53</v>
      </c>
      <c r="H253" s="65"/>
      <c r="I253" s="66"/>
      <c r="J253" s="65">
        <f>SUM(AI245:AI254)</f>
        <v>64.900000000000006</v>
      </c>
      <c r="K253" s="66"/>
      <c r="L253" s="67"/>
    </row>
    <row r="254" spans="1:72" ht="15" x14ac:dyDescent="0.25">
      <c r="C254" s="118" t="s">
        <v>829</v>
      </c>
      <c r="D254" s="118"/>
      <c r="E254" s="118"/>
      <c r="F254" s="118"/>
      <c r="G254" s="118"/>
      <c r="H254" s="118"/>
      <c r="I254" s="118">
        <f>J247+J248+J252+J253</f>
        <v>366.83000000000004</v>
      </c>
      <c r="J254" s="118"/>
      <c r="O254" s="47">
        <f>I254</f>
        <v>366.83000000000004</v>
      </c>
      <c r="P254">
        <f>K254</f>
        <v>0</v>
      </c>
      <c r="Q254" s="47">
        <f>J247</f>
        <v>122.45</v>
      </c>
      <c r="R254" s="47">
        <f>J247</f>
        <v>122.45</v>
      </c>
      <c r="U254" s="48">
        <f>L247</f>
        <v>0</v>
      </c>
      <c r="X254">
        <f>0</f>
        <v>0</v>
      </c>
      <c r="Z254">
        <f>0</f>
        <v>0</v>
      </c>
      <c r="AB254">
        <f>0</f>
        <v>0</v>
      </c>
      <c r="AD254">
        <f>0</f>
        <v>0</v>
      </c>
      <c r="AF254" s="47">
        <f>J248</f>
        <v>63.15</v>
      </c>
      <c r="AN254">
        <f>IF(Source!BI103&lt;=1,J247+J248+J252+J253, 0)</f>
        <v>0</v>
      </c>
      <c r="AO254">
        <f>IF(Source!BI103&lt;=1,J248, 0)</f>
        <v>0</v>
      </c>
      <c r="AP254">
        <f>IF(Source!BI103&lt;=1,0, 0)</f>
        <v>0</v>
      </c>
      <c r="AQ254">
        <f>IF(Source!BI103&lt;=1,J247, 0)</f>
        <v>0</v>
      </c>
      <c r="AX254">
        <f>IF(Source!BI103=2,J247+J248+J252+J253, 0)</f>
        <v>366.83000000000004</v>
      </c>
      <c r="AY254">
        <f>IF(Source!BI103=2,J248, 0)</f>
        <v>63.15</v>
      </c>
      <c r="AZ254">
        <f>IF(Source!BI103=2,0, 0)</f>
        <v>0</v>
      </c>
      <c r="BA254">
        <f>IF(Source!BI103=2,J247, 0)</f>
        <v>122.45</v>
      </c>
    </row>
    <row r="255" spans="1:72" ht="57" x14ac:dyDescent="0.2">
      <c r="A255" s="91">
        <v>36</v>
      </c>
      <c r="B255" s="91" t="str">
        <f>Source!F105</f>
        <v>Цена поставщика</v>
      </c>
      <c r="C255" s="91" t="s">
        <v>868</v>
      </c>
      <c r="D255" s="68" t="str">
        <f>Source!H105</f>
        <v>ШТ</v>
      </c>
      <c r="E255" s="69">
        <f>Source!K105</f>
        <v>5</v>
      </c>
      <c r="F255" s="69"/>
      <c r="G255" s="69">
        <f>Source!I105</f>
        <v>5</v>
      </c>
      <c r="H255" s="70">
        <f>Source!AL105</f>
        <v>383.07</v>
      </c>
      <c r="I255" s="71"/>
      <c r="J255" s="70">
        <f>Source!P105</f>
        <v>393.22</v>
      </c>
      <c r="K255" s="71">
        <f>IF(Source!BC105&lt;&gt; 0, Source!BC105, 1)</f>
        <v>4.87</v>
      </c>
      <c r="L255" s="72">
        <f>Source!HH105</f>
        <v>1915</v>
      </c>
      <c r="AG255">
        <f>Source!X105</f>
        <v>0</v>
      </c>
      <c r="AH255">
        <f>Source!X105</f>
        <v>0</v>
      </c>
      <c r="AI255">
        <f>Source!Y105</f>
        <v>0</v>
      </c>
      <c r="AJ255">
        <f>Source!Y105</f>
        <v>0</v>
      </c>
      <c r="AS255">
        <f>IF(Source!BI105&lt;=1,AH255, 0)</f>
        <v>0</v>
      </c>
      <c r="AT255">
        <f>IF(Source!BI105&lt;=1,AJ255, 0)</f>
        <v>0</v>
      </c>
      <c r="BC255">
        <f>IF(Source!BI105=2,AH255, 0)</f>
        <v>0</v>
      </c>
      <c r="BD255">
        <f>IF(Source!BI105=2,AJ255, 0)</f>
        <v>0</v>
      </c>
    </row>
    <row r="256" spans="1:72" ht="15" x14ac:dyDescent="0.25">
      <c r="A256" s="49"/>
      <c r="B256" s="49"/>
      <c r="C256" s="117" t="s">
        <v>829</v>
      </c>
      <c r="D256" s="117"/>
      <c r="E256" s="117"/>
      <c r="F256" s="117"/>
      <c r="G256" s="117"/>
      <c r="H256" s="117"/>
      <c r="I256" s="117">
        <f>J255</f>
        <v>393.22</v>
      </c>
      <c r="J256" s="117"/>
      <c r="K256" s="116">
        <f>L255</f>
        <v>1915</v>
      </c>
      <c r="L256" s="116"/>
      <c r="O256" s="47">
        <f>I256</f>
        <v>393.22</v>
      </c>
      <c r="P256" s="48">
        <f>K256</f>
        <v>1915</v>
      </c>
      <c r="Q256">
        <f>0</f>
        <v>0</v>
      </c>
      <c r="U256">
        <f>0</f>
        <v>0</v>
      </c>
      <c r="X256">
        <f>0</f>
        <v>0</v>
      </c>
      <c r="Z256">
        <f>0</f>
        <v>0</v>
      </c>
      <c r="AB256">
        <f>0</f>
        <v>0</v>
      </c>
      <c r="AD256">
        <f>0</f>
        <v>0</v>
      </c>
      <c r="AF256" s="47">
        <f>J255</f>
        <v>393.22</v>
      </c>
      <c r="AN256">
        <f>IF(Source!BI105&lt;=1,J255, 0)</f>
        <v>0</v>
      </c>
      <c r="AO256">
        <f>IF(Source!BI105&lt;=1,J255, 0)</f>
        <v>0</v>
      </c>
      <c r="AP256">
        <f>IF(Source!BI105&lt;=1,0, 0)</f>
        <v>0</v>
      </c>
      <c r="AQ256">
        <f>IF(Source!BI105&lt;=1,0, 0)</f>
        <v>0</v>
      </c>
      <c r="AX256">
        <f>IF(Source!BI105=2,J255, 0)</f>
        <v>0</v>
      </c>
      <c r="AY256">
        <f>IF(Source!BI105=2,J255, 0)</f>
        <v>0</v>
      </c>
      <c r="AZ256">
        <f>IF(Source!BI105=2,0, 0)</f>
        <v>0</v>
      </c>
      <c r="BA256">
        <f>IF(Source!BI105=2,0, 0)</f>
        <v>0</v>
      </c>
      <c r="BH256">
        <f>IF(Source!BI105=3,J255, 0)</f>
        <v>393.22</v>
      </c>
      <c r="BR256" s="47">
        <f>J255</f>
        <v>393.22</v>
      </c>
      <c r="BT256" s="48">
        <f>K256</f>
        <v>1915</v>
      </c>
    </row>
    <row r="257" spans="1:56" ht="105" x14ac:dyDescent="0.2">
      <c r="A257" s="88">
        <v>37</v>
      </c>
      <c r="B257" s="88" t="str">
        <f>Source!F107</f>
        <v>м08-02-411-01</v>
      </c>
      <c r="C257" s="88" t="s">
        <v>869</v>
      </c>
      <c r="D257" s="58" t="str">
        <f>Source!H107</f>
        <v>100 м</v>
      </c>
      <c r="E257" s="54">
        <f>Source!K107</f>
        <v>11.5</v>
      </c>
      <c r="F257" s="54"/>
      <c r="G257" s="54">
        <f>Source!I107</f>
        <v>11.5</v>
      </c>
      <c r="H257" s="53"/>
      <c r="I257" s="59"/>
      <c r="J257" s="53"/>
      <c r="K257" s="59"/>
      <c r="L257" s="60"/>
      <c r="AG257">
        <f>Source!X107</f>
        <v>3997.62</v>
      </c>
      <c r="AH257">
        <f>Source!X107</f>
        <v>3997.62</v>
      </c>
      <c r="AI257">
        <f>Source!Y107</f>
        <v>2101.84</v>
      </c>
      <c r="AJ257">
        <f>Source!Y107</f>
        <v>2101.84</v>
      </c>
      <c r="AS257">
        <f>IF(Source!BI107&lt;=1,AH257, 0)</f>
        <v>0</v>
      </c>
      <c r="AT257">
        <f>IF(Source!BI107&lt;=1,AJ257, 0)</f>
        <v>0</v>
      </c>
      <c r="BC257">
        <f>IF(Source!BI107=2,AH257, 0)</f>
        <v>3997.62</v>
      </c>
      <c r="BD257">
        <f>IF(Source!BI107=2,AJ257, 0)</f>
        <v>2101.84</v>
      </c>
    </row>
    <row r="258" spans="1:56" ht="153" x14ac:dyDescent="0.2">
      <c r="B258" s="45" t="str">
        <f>Source!EO107</f>
        <v>Поправка: Мет.421/пр 04.08.20 Пр.10 Т.3 п. 1.2</v>
      </c>
      <c r="C258" s="45" t="str">
        <f>Source!CN107</f>
        <v>Поправка: Мет.421/пр 04.08.20 Пр.10 Т.3 п. 1.2  Наименование: Производство ремонтно-строительных работ осуществляется в помещениях эксплуатируемого объекта капитального строительства без остановки рабочего процесса, при этом: в зоне производства ремонтно-строительных работ имеются действующее технологическое или лабораторное оборудование, мебель и иные загромождающие помещения предметы</v>
      </c>
    </row>
    <row r="259" spans="1:56" x14ac:dyDescent="0.2">
      <c r="C259" s="50" t="str">
        <f>"Объем: "&amp;Source!I107&amp;"=1150/"&amp;"100"</f>
        <v>Объем: 11,5=1150/100</v>
      </c>
    </row>
    <row r="260" spans="1:56" ht="14.25" x14ac:dyDescent="0.2">
      <c r="A260" s="88"/>
      <c r="B260" s="89">
        <v>1</v>
      </c>
      <c r="C260" s="88" t="s">
        <v>817</v>
      </c>
      <c r="D260" s="58"/>
      <c r="E260" s="54"/>
      <c r="F260" s="54"/>
      <c r="G260" s="54"/>
      <c r="H260" s="53">
        <f>Source!AO107</f>
        <v>260.94</v>
      </c>
      <c r="I260" s="59">
        <f>ROUND(1.35,7)</f>
        <v>1.35</v>
      </c>
      <c r="J260" s="53">
        <f>ROUND(Source!AF107*Source!I107, 2)</f>
        <v>4051.09</v>
      </c>
      <c r="K260" s="59"/>
      <c r="L260" s="60"/>
    </row>
    <row r="261" spans="1:56" ht="14.25" x14ac:dyDescent="0.2">
      <c r="A261" s="88"/>
      <c r="B261" s="89">
        <v>3</v>
      </c>
      <c r="C261" s="88" t="s">
        <v>818</v>
      </c>
      <c r="D261" s="58"/>
      <c r="E261" s="54"/>
      <c r="F261" s="54"/>
      <c r="G261" s="54"/>
      <c r="H261" s="53">
        <f>Source!AM107</f>
        <v>148.59</v>
      </c>
      <c r="I261" s="59">
        <f>ROUND(1.35,7)</f>
        <v>1.35</v>
      </c>
      <c r="J261" s="53">
        <f>ROUND(Source!AD107*Source!I107, 2)</f>
        <v>2306.86</v>
      </c>
      <c r="K261" s="59"/>
      <c r="L261" s="60"/>
    </row>
    <row r="262" spans="1:56" ht="14.25" x14ac:dyDescent="0.2">
      <c r="A262" s="88"/>
      <c r="B262" s="89">
        <v>2</v>
      </c>
      <c r="C262" s="88" t="s">
        <v>819</v>
      </c>
      <c r="D262" s="58"/>
      <c r="E262" s="54"/>
      <c r="F262" s="54"/>
      <c r="G262" s="54"/>
      <c r="H262" s="53">
        <f>Source!AN107</f>
        <v>4.5199999999999996</v>
      </c>
      <c r="I262" s="59">
        <f>ROUND(1.35,7)</f>
        <v>1.35</v>
      </c>
      <c r="J262" s="61">
        <f>ROUND(Source!AE107*Source!I107, 2)</f>
        <v>70.17</v>
      </c>
      <c r="K262" s="59"/>
      <c r="L262" s="62"/>
    </row>
    <row r="263" spans="1:56" ht="14.25" x14ac:dyDescent="0.2">
      <c r="A263" s="88"/>
      <c r="B263" s="89">
        <v>4</v>
      </c>
      <c r="C263" s="88" t="s">
        <v>820</v>
      </c>
      <c r="D263" s="58"/>
      <c r="E263" s="54"/>
      <c r="F263" s="54"/>
      <c r="G263" s="54"/>
      <c r="H263" s="53">
        <f>Source!AL107</f>
        <v>600.62</v>
      </c>
      <c r="I263" s="59"/>
      <c r="J263" s="53">
        <f>ROUND(Source!AC107*Source!I107, 2)</f>
        <v>6907.13</v>
      </c>
      <c r="K263" s="59"/>
      <c r="L263" s="60"/>
    </row>
    <row r="264" spans="1:56" ht="14.25" x14ac:dyDescent="0.2">
      <c r="A264" s="88"/>
      <c r="B264" s="88"/>
      <c r="C264" s="88" t="s">
        <v>821</v>
      </c>
      <c r="D264" s="58" t="s">
        <v>822</v>
      </c>
      <c r="E264" s="54">
        <f>Source!AQ107</f>
        <v>27.76</v>
      </c>
      <c r="F264" s="54">
        <f>ROUND(1.35,7)</f>
        <v>1.35</v>
      </c>
      <c r="G264" s="54">
        <f>ROUND(Source!U107, 7)</f>
        <v>430.97399999999999</v>
      </c>
      <c r="H264" s="53"/>
      <c r="I264" s="59"/>
      <c r="J264" s="53"/>
      <c r="K264" s="59"/>
      <c r="L264" s="60"/>
    </row>
    <row r="265" spans="1:56" ht="14.25" x14ac:dyDescent="0.2">
      <c r="A265" s="88"/>
      <c r="B265" s="88"/>
      <c r="C265" s="90" t="s">
        <v>823</v>
      </c>
      <c r="D265" s="63" t="s">
        <v>822</v>
      </c>
      <c r="E265" s="64">
        <f>Source!AR107</f>
        <v>0.36</v>
      </c>
      <c r="F265" s="64">
        <f>ROUND(1.35,7)</f>
        <v>1.35</v>
      </c>
      <c r="G265" s="64">
        <f>ROUND(Source!V107, 7)</f>
        <v>5.5890000000000004</v>
      </c>
      <c r="H265" s="65"/>
      <c r="I265" s="66"/>
      <c r="J265" s="65"/>
      <c r="K265" s="66"/>
      <c r="L265" s="67"/>
    </row>
    <row r="266" spans="1:56" ht="14.25" x14ac:dyDescent="0.2">
      <c r="A266" s="88"/>
      <c r="B266" s="88"/>
      <c r="C266" s="88" t="s">
        <v>824</v>
      </c>
      <c r="D266" s="58"/>
      <c r="E266" s="54"/>
      <c r="F266" s="54"/>
      <c r="G266" s="54"/>
      <c r="H266" s="53">
        <f>H260+H261+H263</f>
        <v>1010.15</v>
      </c>
      <c r="I266" s="59"/>
      <c r="J266" s="53">
        <f>J260+J261+J263</f>
        <v>13265.080000000002</v>
      </c>
      <c r="K266" s="59"/>
      <c r="L266" s="60"/>
    </row>
    <row r="267" spans="1:56" ht="14.25" x14ac:dyDescent="0.2">
      <c r="A267" s="88"/>
      <c r="B267" s="88"/>
      <c r="C267" s="88" t="s">
        <v>825</v>
      </c>
      <c r="D267" s="58"/>
      <c r="E267" s="54"/>
      <c r="F267" s="54"/>
      <c r="G267" s="54"/>
      <c r="H267" s="53"/>
      <c r="I267" s="59"/>
      <c r="J267" s="53">
        <f>SUM(Q257:Q270)+SUM(V257:V270)+SUM(X257:X270)+SUM(Y257:Y270)</f>
        <v>4121.26</v>
      </c>
      <c r="K267" s="59"/>
      <c r="L267" s="60"/>
    </row>
    <row r="268" spans="1:56" ht="28.5" x14ac:dyDescent="0.2">
      <c r="A268" s="88"/>
      <c r="B268" s="88" t="s">
        <v>53</v>
      </c>
      <c r="C268" s="88" t="s">
        <v>835</v>
      </c>
      <c r="D268" s="58" t="s">
        <v>827</v>
      </c>
      <c r="E268" s="54">
        <f>Source!BZ107</f>
        <v>97</v>
      </c>
      <c r="F268" s="54"/>
      <c r="G268" s="54">
        <f>Source!AT107</f>
        <v>97</v>
      </c>
      <c r="H268" s="53"/>
      <c r="I268" s="59"/>
      <c r="J268" s="53">
        <f>SUM(AG257:AG270)</f>
        <v>3997.62</v>
      </c>
      <c r="K268" s="59"/>
      <c r="L268" s="60"/>
    </row>
    <row r="269" spans="1:56" ht="28.5" x14ac:dyDescent="0.2">
      <c r="A269" s="90"/>
      <c r="B269" s="90" t="s">
        <v>54</v>
      </c>
      <c r="C269" s="90" t="s">
        <v>836</v>
      </c>
      <c r="D269" s="63" t="s">
        <v>827</v>
      </c>
      <c r="E269" s="64">
        <f>Source!CA107</f>
        <v>51</v>
      </c>
      <c r="F269" s="64"/>
      <c r="G269" s="64">
        <f>Source!AU107</f>
        <v>51</v>
      </c>
      <c r="H269" s="65"/>
      <c r="I269" s="66"/>
      <c r="J269" s="65">
        <f>SUM(AI257:AI270)</f>
        <v>2101.84</v>
      </c>
      <c r="K269" s="66"/>
      <c r="L269" s="67"/>
    </row>
    <row r="270" spans="1:56" ht="15" x14ac:dyDescent="0.25">
      <c r="C270" s="118" t="s">
        <v>829</v>
      </c>
      <c r="D270" s="118"/>
      <c r="E270" s="118"/>
      <c r="F270" s="118"/>
      <c r="G270" s="118"/>
      <c r="H270" s="118"/>
      <c r="I270" s="118">
        <f>J260+J261+J263+J268+J269</f>
        <v>19364.54</v>
      </c>
      <c r="J270" s="118"/>
      <c r="O270" s="47">
        <f>I270</f>
        <v>19364.54</v>
      </c>
      <c r="P270">
        <f>K270</f>
        <v>0</v>
      </c>
      <c r="Q270" s="47">
        <f>J260</f>
        <v>4051.09</v>
      </c>
      <c r="R270" s="47">
        <f>J260</f>
        <v>4051.09</v>
      </c>
      <c r="U270" s="48">
        <f>L260</f>
        <v>0</v>
      </c>
      <c r="X270" s="47">
        <f>J262</f>
        <v>70.17</v>
      </c>
      <c r="Z270" s="48">
        <f>L262</f>
        <v>0</v>
      </c>
      <c r="AB270" s="47">
        <f>J261</f>
        <v>2306.86</v>
      </c>
      <c r="AD270" s="48">
        <f>L261</f>
        <v>0</v>
      </c>
      <c r="AF270" s="47">
        <f>J263</f>
        <v>6907.13</v>
      </c>
      <c r="AN270">
        <f>IF(Source!BI107&lt;=1,J260+J261+J263+J268+J269, 0)</f>
        <v>0</v>
      </c>
      <c r="AO270">
        <f>IF(Source!BI107&lt;=1,J263, 0)</f>
        <v>0</v>
      </c>
      <c r="AP270">
        <f>IF(Source!BI107&lt;=1,J261, 0)</f>
        <v>0</v>
      </c>
      <c r="AQ270">
        <f>IF(Source!BI107&lt;=1,J260, 0)</f>
        <v>0</v>
      </c>
      <c r="AX270">
        <f>IF(Source!BI107=2,J260+J261+J263+J268+J269, 0)</f>
        <v>19364.54</v>
      </c>
      <c r="AY270">
        <f>IF(Source!BI107=2,J263, 0)</f>
        <v>6907.13</v>
      </c>
      <c r="AZ270">
        <f>IF(Source!BI107=2,J261, 0)</f>
        <v>2306.86</v>
      </c>
      <c r="BA270">
        <f>IF(Source!BI107=2,J260, 0)</f>
        <v>4051.09</v>
      </c>
    </row>
    <row r="271" spans="1:56" ht="57" x14ac:dyDescent="0.2">
      <c r="A271" s="88">
        <v>38</v>
      </c>
      <c r="B271" s="88" t="str">
        <f>Source!F109</f>
        <v>08.1.02.13-0007</v>
      </c>
      <c r="C271" s="88" t="str">
        <f>Source!G109</f>
        <v>Рукава металлические из стальной оцинкованной ленты, негерметичные, простого профиля, РЗ-ЦХ, диаметр условный 20 мм</v>
      </c>
      <c r="D271" s="58" t="str">
        <f>Source!H109</f>
        <v>м</v>
      </c>
      <c r="E271" s="54">
        <f>Source!K109</f>
        <v>1184.5</v>
      </c>
      <c r="F271" s="54"/>
      <c r="G271" s="54">
        <f>Source!I109</f>
        <v>1184.5</v>
      </c>
      <c r="H271" s="53">
        <f>Source!AL109</f>
        <v>9.18</v>
      </c>
      <c r="I271" s="59"/>
      <c r="J271" s="53">
        <f>ROUND(Source!AC109*Source!I109, 2)</f>
        <v>10873.71</v>
      </c>
      <c r="K271" s="59"/>
      <c r="L271" s="60"/>
      <c r="AG271">
        <f>Source!X109</f>
        <v>0</v>
      </c>
      <c r="AH271">
        <f>Source!X109</f>
        <v>0</v>
      </c>
      <c r="AI271">
        <f>Source!Y109</f>
        <v>0</v>
      </c>
      <c r="AJ271">
        <f>Source!Y109</f>
        <v>0</v>
      </c>
      <c r="AS271">
        <f>IF(Source!BI109&lt;=1,AH271, 0)</f>
        <v>0</v>
      </c>
      <c r="AT271">
        <f>IF(Source!BI109&lt;=1,AJ271, 0)</f>
        <v>0</v>
      </c>
      <c r="BC271">
        <f>IF(Source!BI109=2,AH271, 0)</f>
        <v>0</v>
      </c>
      <c r="BD271">
        <f>IF(Source!BI109=2,AJ271, 0)</f>
        <v>0</v>
      </c>
    </row>
    <row r="272" spans="1:56" x14ac:dyDescent="0.2">
      <c r="A272" s="51"/>
      <c r="B272" s="51"/>
      <c r="C272" s="52" t="str">
        <f>"Объем: "&amp;Source!I109&amp;"=1150*"&amp;"1,03"</f>
        <v>Объем: 1184,5=1150*1,03</v>
      </c>
      <c r="D272" s="51"/>
      <c r="E272" s="51"/>
      <c r="F272" s="51"/>
      <c r="G272" s="51"/>
      <c r="H272" s="51"/>
      <c r="I272" s="51"/>
      <c r="J272" s="51"/>
      <c r="K272" s="51"/>
      <c r="L272" s="51"/>
    </row>
    <row r="273" spans="1:71" ht="15" x14ac:dyDescent="0.25">
      <c r="C273" s="118" t="s">
        <v>829</v>
      </c>
      <c r="D273" s="118"/>
      <c r="E273" s="118"/>
      <c r="F273" s="118"/>
      <c r="G273" s="118"/>
      <c r="H273" s="118"/>
      <c r="I273" s="118">
        <f>J271</f>
        <v>10873.71</v>
      </c>
      <c r="J273" s="118"/>
      <c r="O273" s="47">
        <f>I273</f>
        <v>10873.71</v>
      </c>
      <c r="P273">
        <f>K273</f>
        <v>0</v>
      </c>
      <c r="Q273">
        <f>0</f>
        <v>0</v>
      </c>
      <c r="R273">
        <f>0</f>
        <v>0</v>
      </c>
      <c r="U273">
        <f>0</f>
        <v>0</v>
      </c>
      <c r="X273">
        <f>0</f>
        <v>0</v>
      </c>
      <c r="Z273">
        <f>0</f>
        <v>0</v>
      </c>
      <c r="AB273">
        <f>0</f>
        <v>0</v>
      </c>
      <c r="AD273">
        <f>0</f>
        <v>0</v>
      </c>
      <c r="AF273" s="47">
        <f>J271</f>
        <v>10873.71</v>
      </c>
      <c r="AN273">
        <f>IF(Source!BI109&lt;=1,J271, 0)</f>
        <v>10873.71</v>
      </c>
      <c r="AO273">
        <f>IF(Source!BI109&lt;=1,J271, 0)</f>
        <v>10873.71</v>
      </c>
      <c r="AP273">
        <f>IF(Source!BI109&lt;=1,0, 0)</f>
        <v>0</v>
      </c>
      <c r="AQ273">
        <f>IF(Source!BI109&lt;=1,0, 0)</f>
        <v>0</v>
      </c>
      <c r="AX273">
        <f>IF(Source!BI109=2,J271, 0)</f>
        <v>0</v>
      </c>
      <c r="AY273">
        <f>IF(Source!BI109=2,J271, 0)</f>
        <v>0</v>
      </c>
      <c r="AZ273">
        <f>IF(Source!BI109=2,0, 0)</f>
        <v>0</v>
      </c>
      <c r="BA273">
        <f>IF(Source!BI109=2,0, 0)</f>
        <v>0</v>
      </c>
    </row>
    <row r="274" spans="1:71" ht="57" x14ac:dyDescent="0.2">
      <c r="A274" s="88">
        <v>39</v>
      </c>
      <c r="B274" s="88" t="str">
        <f>Source!F111</f>
        <v>20.2.08.07-0056</v>
      </c>
      <c r="C274" s="88" t="str">
        <f>Source!G111</f>
        <v>Скобы анодированные однолапковые для крепления кабелей, проводов, труб к различным основаниям, СМО 19-20</v>
      </c>
      <c r="D274" s="58" t="str">
        <f>Source!H111</f>
        <v>100 ШТ</v>
      </c>
      <c r="E274" s="54">
        <f>Source!K111</f>
        <v>47</v>
      </c>
      <c r="F274" s="54"/>
      <c r="G274" s="54">
        <f>Source!I111</f>
        <v>47</v>
      </c>
      <c r="H274" s="53">
        <f>Source!AL111</f>
        <v>49.3</v>
      </c>
      <c r="I274" s="59"/>
      <c r="J274" s="53">
        <f>ROUND(Source!AC111*Source!I111, 2)</f>
        <v>2317.1</v>
      </c>
      <c r="K274" s="59"/>
      <c r="L274" s="60"/>
      <c r="AG274">
        <f>Source!X111</f>
        <v>0</v>
      </c>
      <c r="AH274">
        <f>Source!X111</f>
        <v>0</v>
      </c>
      <c r="AI274">
        <f>Source!Y111</f>
        <v>0</v>
      </c>
      <c r="AJ274">
        <f>Source!Y111</f>
        <v>0</v>
      </c>
      <c r="AS274">
        <f>IF(Source!BI111&lt;=1,AH274, 0)</f>
        <v>0</v>
      </c>
      <c r="AT274">
        <f>IF(Source!BI111&lt;=1,AJ274, 0)</f>
        <v>0</v>
      </c>
      <c r="BC274">
        <f>IF(Source!BI111=2,AH274, 0)</f>
        <v>0</v>
      </c>
      <c r="BD274">
        <f>IF(Source!BI111=2,AJ274, 0)</f>
        <v>0</v>
      </c>
    </row>
    <row r="275" spans="1:71" x14ac:dyDescent="0.2">
      <c r="A275" s="51"/>
      <c r="B275" s="51"/>
      <c r="C275" s="52" t="str">
        <f>"Объем: "&amp;Source!I111&amp;"=4700/"&amp;"100"</f>
        <v>Объем: 47=4700/100</v>
      </c>
      <c r="D275" s="51"/>
      <c r="E275" s="51"/>
      <c r="F275" s="51"/>
      <c r="G275" s="51"/>
      <c r="H275" s="51"/>
      <c r="I275" s="51"/>
      <c r="J275" s="51"/>
      <c r="K275" s="51"/>
      <c r="L275" s="51"/>
    </row>
    <row r="276" spans="1:71" ht="15" x14ac:dyDescent="0.25">
      <c r="C276" s="118" t="s">
        <v>829</v>
      </c>
      <c r="D276" s="118"/>
      <c r="E276" s="118"/>
      <c r="F276" s="118"/>
      <c r="G276" s="118"/>
      <c r="H276" s="118"/>
      <c r="I276" s="118">
        <f>J274</f>
        <v>2317.1</v>
      </c>
      <c r="J276" s="118"/>
      <c r="O276" s="47">
        <f>I276</f>
        <v>2317.1</v>
      </c>
      <c r="P276">
        <f>K276</f>
        <v>0</v>
      </c>
      <c r="Q276">
        <f>0</f>
        <v>0</v>
      </c>
      <c r="R276">
        <f>0</f>
        <v>0</v>
      </c>
      <c r="U276">
        <f>0</f>
        <v>0</v>
      </c>
      <c r="X276">
        <f>0</f>
        <v>0</v>
      </c>
      <c r="Z276">
        <f>0</f>
        <v>0</v>
      </c>
      <c r="AB276">
        <f>0</f>
        <v>0</v>
      </c>
      <c r="AD276">
        <f>0</f>
        <v>0</v>
      </c>
      <c r="AF276" s="47">
        <f>J274</f>
        <v>2317.1</v>
      </c>
      <c r="AN276">
        <f>IF(Source!BI111&lt;=1,J274, 0)</f>
        <v>0</v>
      </c>
      <c r="AO276">
        <f>IF(Source!BI111&lt;=1,J274, 0)</f>
        <v>0</v>
      </c>
      <c r="AP276">
        <f>IF(Source!BI111&lt;=1,0, 0)</f>
        <v>0</v>
      </c>
      <c r="AQ276">
        <f>IF(Source!BI111&lt;=1,0, 0)</f>
        <v>0</v>
      </c>
      <c r="AX276">
        <f>IF(Source!BI111=2,J274, 0)</f>
        <v>2317.1</v>
      </c>
      <c r="AY276">
        <f>IF(Source!BI111=2,J274, 0)</f>
        <v>2317.1</v>
      </c>
      <c r="AZ276">
        <f>IF(Source!BI111=2,0, 0)</f>
        <v>0</v>
      </c>
      <c r="BA276">
        <f>IF(Source!BI111=2,0, 0)</f>
        <v>0</v>
      </c>
    </row>
    <row r="277" spans="1:71" ht="42.75" x14ac:dyDescent="0.2">
      <c r="A277" s="90">
        <v>40</v>
      </c>
      <c r="B277" s="90" t="str">
        <f>Source!F113</f>
        <v>Цена поставщика</v>
      </c>
      <c r="C277" s="90" t="s">
        <v>870</v>
      </c>
      <c r="D277" s="63" t="str">
        <f>Source!H113</f>
        <v>ШТ</v>
      </c>
      <c r="E277" s="64">
        <f>Source!K113</f>
        <v>450</v>
      </c>
      <c r="F277" s="64"/>
      <c r="G277" s="64">
        <f>Source!I113</f>
        <v>450</v>
      </c>
      <c r="H277" s="65">
        <f>Source!AL113</f>
        <v>0.83000000000000007</v>
      </c>
      <c r="I277" s="66"/>
      <c r="J277" s="65">
        <f>Source!P113</f>
        <v>34.76</v>
      </c>
      <c r="K277" s="66">
        <f>IF(Source!BC113&lt;&gt; 0, Source!BC113, 1)</f>
        <v>10.76</v>
      </c>
      <c r="L277" s="67">
        <f>Source!HG113</f>
        <v>374</v>
      </c>
      <c r="AG277">
        <f>Source!X113</f>
        <v>0</v>
      </c>
      <c r="AH277">
        <f>Source!X113</f>
        <v>0</v>
      </c>
      <c r="AI277">
        <f>Source!Y113</f>
        <v>0</v>
      </c>
      <c r="AJ277">
        <f>Source!Y113</f>
        <v>0</v>
      </c>
      <c r="AS277">
        <f>IF(Source!BI113&lt;=1,AH277, 0)</f>
        <v>0</v>
      </c>
      <c r="AT277">
        <f>IF(Source!BI113&lt;=1,AJ277, 0)</f>
        <v>0</v>
      </c>
      <c r="BC277">
        <f>IF(Source!BI113=2,AH277, 0)</f>
        <v>0</v>
      </c>
      <c r="BD277">
        <f>IF(Source!BI113=2,AJ277, 0)</f>
        <v>0</v>
      </c>
    </row>
    <row r="278" spans="1:71" ht="15" x14ac:dyDescent="0.25">
      <c r="C278" s="118" t="s">
        <v>829</v>
      </c>
      <c r="D278" s="118"/>
      <c r="E278" s="118"/>
      <c r="F278" s="118"/>
      <c r="G278" s="118"/>
      <c r="H278" s="118"/>
      <c r="I278" s="118">
        <f>J277</f>
        <v>34.76</v>
      </c>
      <c r="J278" s="118"/>
      <c r="K278" s="128">
        <f>L277</f>
        <v>374</v>
      </c>
      <c r="L278" s="128"/>
      <c r="O278" s="47">
        <f>I278</f>
        <v>34.76</v>
      </c>
      <c r="P278" s="48">
        <f>K278</f>
        <v>374</v>
      </c>
      <c r="Q278">
        <f>0</f>
        <v>0</v>
      </c>
      <c r="R278">
        <f>0</f>
        <v>0</v>
      </c>
      <c r="U278">
        <f>0</f>
        <v>0</v>
      </c>
      <c r="X278">
        <f>0</f>
        <v>0</v>
      </c>
      <c r="Z278">
        <f>0</f>
        <v>0</v>
      </c>
      <c r="AB278">
        <f>0</f>
        <v>0</v>
      </c>
      <c r="AD278">
        <f>0</f>
        <v>0</v>
      </c>
      <c r="AF278" s="47">
        <f>J277</f>
        <v>34.76</v>
      </c>
      <c r="AN278">
        <f>IF(Source!BI113&lt;=1,J277, 0)</f>
        <v>0</v>
      </c>
      <c r="AO278">
        <f>IF(Source!BI113&lt;=1,J277, 0)</f>
        <v>0</v>
      </c>
      <c r="AP278">
        <f>IF(Source!BI113&lt;=1,0, 0)</f>
        <v>0</v>
      </c>
      <c r="AQ278">
        <f>IF(Source!BI113&lt;=1,0, 0)</f>
        <v>0</v>
      </c>
      <c r="AX278">
        <f>IF(Source!BI113=2,J277, 0)</f>
        <v>34.76</v>
      </c>
      <c r="AY278">
        <f>IF(Source!BI113=2,J277, 0)</f>
        <v>34.76</v>
      </c>
      <c r="AZ278">
        <f>IF(Source!BI113=2,0, 0)</f>
        <v>0</v>
      </c>
      <c r="BA278">
        <f>IF(Source!BI113=2,0, 0)</f>
        <v>0</v>
      </c>
      <c r="BQ278" s="47">
        <f>J277</f>
        <v>34.76</v>
      </c>
      <c r="BS278" s="48">
        <f>K278</f>
        <v>374</v>
      </c>
    </row>
    <row r="279" spans="1:71" ht="57" x14ac:dyDescent="0.2">
      <c r="A279" s="90">
        <v>41</v>
      </c>
      <c r="B279" s="90" t="str">
        <f>Source!F115</f>
        <v>Цена поставщика</v>
      </c>
      <c r="C279" s="90" t="s">
        <v>871</v>
      </c>
      <c r="D279" s="63" t="str">
        <f>Source!H115</f>
        <v>ШТ</v>
      </c>
      <c r="E279" s="64">
        <f>Source!K115</f>
        <v>450</v>
      </c>
      <c r="F279" s="64"/>
      <c r="G279" s="64">
        <f>Source!I115</f>
        <v>450</v>
      </c>
      <c r="H279" s="65">
        <f>Source!AL115</f>
        <v>2.4399999999999995</v>
      </c>
      <c r="I279" s="66"/>
      <c r="J279" s="65">
        <f>Source!P115</f>
        <v>102.04</v>
      </c>
      <c r="K279" s="66">
        <f>IF(Source!BC115&lt;&gt; 0, Source!BC115, 1)</f>
        <v>10.76</v>
      </c>
      <c r="L279" s="67">
        <f>Source!HG115</f>
        <v>1098</v>
      </c>
      <c r="AG279">
        <f>Source!X115</f>
        <v>0</v>
      </c>
      <c r="AH279">
        <f>Source!X115</f>
        <v>0</v>
      </c>
      <c r="AI279">
        <f>Source!Y115</f>
        <v>0</v>
      </c>
      <c r="AJ279">
        <f>Source!Y115</f>
        <v>0</v>
      </c>
      <c r="AS279">
        <f>IF(Source!BI115&lt;=1,AH279, 0)</f>
        <v>0</v>
      </c>
      <c r="AT279">
        <f>IF(Source!BI115&lt;=1,AJ279, 0)</f>
        <v>0</v>
      </c>
      <c r="BC279">
        <f>IF(Source!BI115=2,AH279, 0)</f>
        <v>0</v>
      </c>
      <c r="BD279">
        <f>IF(Source!BI115=2,AJ279, 0)</f>
        <v>0</v>
      </c>
    </row>
    <row r="280" spans="1:71" ht="15" x14ac:dyDescent="0.25">
      <c r="C280" s="118" t="s">
        <v>829</v>
      </c>
      <c r="D280" s="118"/>
      <c r="E280" s="118"/>
      <c r="F280" s="118"/>
      <c r="G280" s="118"/>
      <c r="H280" s="118"/>
      <c r="I280" s="118">
        <f>J279</f>
        <v>102.04</v>
      </c>
      <c r="J280" s="118"/>
      <c r="K280" s="128">
        <f>L279</f>
        <v>1098</v>
      </c>
      <c r="L280" s="128"/>
      <c r="O280" s="47">
        <f>I280</f>
        <v>102.04</v>
      </c>
      <c r="P280" s="48">
        <f>K280</f>
        <v>1098</v>
      </c>
      <c r="Q280">
        <f>0</f>
        <v>0</v>
      </c>
      <c r="R280">
        <f>0</f>
        <v>0</v>
      </c>
      <c r="U280">
        <f>0</f>
        <v>0</v>
      </c>
      <c r="X280">
        <f>0</f>
        <v>0</v>
      </c>
      <c r="Z280">
        <f>0</f>
        <v>0</v>
      </c>
      <c r="AB280">
        <f>0</f>
        <v>0</v>
      </c>
      <c r="AD280">
        <f>0</f>
        <v>0</v>
      </c>
      <c r="AF280" s="47">
        <f>J279</f>
        <v>102.04</v>
      </c>
      <c r="AN280">
        <f>IF(Source!BI115&lt;=1,J279, 0)</f>
        <v>0</v>
      </c>
      <c r="AO280">
        <f>IF(Source!BI115&lt;=1,J279, 0)</f>
        <v>0</v>
      </c>
      <c r="AP280">
        <f>IF(Source!BI115&lt;=1,0, 0)</f>
        <v>0</v>
      </c>
      <c r="AQ280">
        <f>IF(Source!BI115&lt;=1,0, 0)</f>
        <v>0</v>
      </c>
      <c r="AX280">
        <f>IF(Source!BI115=2,J279, 0)</f>
        <v>102.04</v>
      </c>
      <c r="AY280">
        <f>IF(Source!BI115=2,J279, 0)</f>
        <v>102.04</v>
      </c>
      <c r="AZ280">
        <f>IF(Source!BI115=2,0, 0)</f>
        <v>0</v>
      </c>
      <c r="BA280">
        <f>IF(Source!BI115=2,0, 0)</f>
        <v>0</v>
      </c>
      <c r="BQ280" s="47">
        <f>J279</f>
        <v>102.04</v>
      </c>
      <c r="BS280" s="48">
        <f>K280</f>
        <v>1098</v>
      </c>
    </row>
    <row r="281" spans="1:71" ht="90.75" x14ac:dyDescent="0.2">
      <c r="A281" s="88">
        <v>42</v>
      </c>
      <c r="B281" s="88" t="str">
        <f>Source!F117</f>
        <v>м10-08-019-01</v>
      </c>
      <c r="C281" s="88" t="s">
        <v>872</v>
      </c>
      <c r="D281" s="58" t="str">
        <f>Source!H117</f>
        <v>ШТ</v>
      </c>
      <c r="E281" s="54">
        <f>Source!K117</f>
        <v>28</v>
      </c>
      <c r="F281" s="54"/>
      <c r="G281" s="54">
        <f>Source!I117</f>
        <v>28</v>
      </c>
      <c r="H281" s="53"/>
      <c r="I281" s="59"/>
      <c r="J281" s="53"/>
      <c r="K281" s="59"/>
      <c r="L281" s="60"/>
      <c r="AG281">
        <f>Source!X117</f>
        <v>166.01</v>
      </c>
      <c r="AH281">
        <f>Source!X117</f>
        <v>166.01</v>
      </c>
      <c r="AI281">
        <f>Source!Y117</f>
        <v>84.85</v>
      </c>
      <c r="AJ281">
        <f>Source!Y117</f>
        <v>84.85</v>
      </c>
      <c r="AS281">
        <f>IF(Source!BI117&lt;=1,AH281, 0)</f>
        <v>0</v>
      </c>
      <c r="AT281">
        <f>IF(Source!BI117&lt;=1,AJ281, 0)</f>
        <v>0</v>
      </c>
      <c r="BC281">
        <f>IF(Source!BI117=2,AH281, 0)</f>
        <v>166.01</v>
      </c>
      <c r="BD281">
        <f>IF(Source!BI117=2,AJ281, 0)</f>
        <v>84.85</v>
      </c>
    </row>
    <row r="282" spans="1:71" ht="153" x14ac:dyDescent="0.2">
      <c r="B282" s="45" t="str">
        <f>Source!EO117</f>
        <v>Поправка: Мет.421/пр 04.08.20 Пр.10 Т.3 п. 1.2</v>
      </c>
      <c r="C282" s="45" t="str">
        <f>Source!CN117</f>
        <v>Поправка: Мет.421/пр 04.08.20 Пр.10 Т.3 п. 1.2  Наименование: Производство ремонтно-строительных работ осуществляется в помещениях эксплуатируемого объекта капитального строительства без остановки рабочего процесса, при этом: в зоне производства ремонтно-строительных работ имеются действующее технологическое или лабораторное оборудование, мебель и иные загромождающие помещения предметы</v>
      </c>
    </row>
    <row r="283" spans="1:71" ht="14.25" x14ac:dyDescent="0.2">
      <c r="A283" s="88"/>
      <c r="B283" s="89">
        <v>1</v>
      </c>
      <c r="C283" s="88" t="s">
        <v>817</v>
      </c>
      <c r="D283" s="58"/>
      <c r="E283" s="54"/>
      <c r="F283" s="54"/>
      <c r="G283" s="54"/>
      <c r="H283" s="53">
        <f>Source!AO117</f>
        <v>4.88</v>
      </c>
      <c r="I283" s="59">
        <f>ROUND(1.35,7)</f>
        <v>1.35</v>
      </c>
      <c r="J283" s="53">
        <f>ROUND(Source!AF117*Source!I117, 2)</f>
        <v>184.46</v>
      </c>
      <c r="K283" s="59"/>
      <c r="L283" s="60"/>
    </row>
    <row r="284" spans="1:71" ht="14.25" x14ac:dyDescent="0.2">
      <c r="A284" s="88"/>
      <c r="B284" s="89">
        <v>4</v>
      </c>
      <c r="C284" s="88" t="s">
        <v>820</v>
      </c>
      <c r="D284" s="58"/>
      <c r="E284" s="54"/>
      <c r="F284" s="54"/>
      <c r="G284" s="54"/>
      <c r="H284" s="53">
        <f>Source!AL117</f>
        <v>0.41</v>
      </c>
      <c r="I284" s="59"/>
      <c r="J284" s="53">
        <f>ROUND(Source!AC117*Source!I117, 2)</f>
        <v>11.48</v>
      </c>
      <c r="K284" s="59"/>
      <c r="L284" s="60"/>
    </row>
    <row r="285" spans="1:71" ht="14.25" x14ac:dyDescent="0.2">
      <c r="A285" s="88"/>
      <c r="B285" s="88"/>
      <c r="C285" s="90" t="s">
        <v>821</v>
      </c>
      <c r="D285" s="63" t="s">
        <v>822</v>
      </c>
      <c r="E285" s="64">
        <f>Source!AQ117</f>
        <v>0.5</v>
      </c>
      <c r="F285" s="64">
        <f>ROUND(1.35,7)</f>
        <v>1.35</v>
      </c>
      <c r="G285" s="64">
        <f>ROUND(Source!U117, 7)</f>
        <v>18.899999999999999</v>
      </c>
      <c r="H285" s="65"/>
      <c r="I285" s="66"/>
      <c r="J285" s="65"/>
      <c r="K285" s="66"/>
      <c r="L285" s="67"/>
    </row>
    <row r="286" spans="1:71" ht="14.25" x14ac:dyDescent="0.2">
      <c r="A286" s="88"/>
      <c r="B286" s="88"/>
      <c r="C286" s="88" t="s">
        <v>824</v>
      </c>
      <c r="D286" s="58"/>
      <c r="E286" s="54"/>
      <c r="F286" s="54"/>
      <c r="G286" s="54"/>
      <c r="H286" s="53">
        <f>H283+H284</f>
        <v>5.29</v>
      </c>
      <c r="I286" s="59"/>
      <c r="J286" s="53">
        <f>J283+J284</f>
        <v>195.94</v>
      </c>
      <c r="K286" s="59"/>
      <c r="L286" s="60"/>
    </row>
    <row r="287" spans="1:71" ht="14.25" x14ac:dyDescent="0.2">
      <c r="A287" s="88"/>
      <c r="B287" s="88"/>
      <c r="C287" s="88" t="s">
        <v>825</v>
      </c>
      <c r="D287" s="58"/>
      <c r="E287" s="54"/>
      <c r="F287" s="54"/>
      <c r="G287" s="54"/>
      <c r="H287" s="53"/>
      <c r="I287" s="59"/>
      <c r="J287" s="53">
        <f>SUM(Q281:Q290)+SUM(V281:V290)+SUM(X281:X290)+SUM(Y281:Y290)</f>
        <v>184.46</v>
      </c>
      <c r="K287" s="59"/>
      <c r="L287" s="60"/>
    </row>
    <row r="288" spans="1:71" ht="28.5" x14ac:dyDescent="0.2">
      <c r="A288" s="88"/>
      <c r="B288" s="88" t="s">
        <v>88</v>
      </c>
      <c r="C288" s="88" t="s">
        <v>844</v>
      </c>
      <c r="D288" s="58" t="s">
        <v>827</v>
      </c>
      <c r="E288" s="54">
        <f>Source!BZ117</f>
        <v>90</v>
      </c>
      <c r="F288" s="54"/>
      <c r="G288" s="54">
        <f>Source!AT117</f>
        <v>90</v>
      </c>
      <c r="H288" s="53"/>
      <c r="I288" s="59"/>
      <c r="J288" s="53">
        <f>SUM(AG281:AG290)</f>
        <v>166.01</v>
      </c>
      <c r="K288" s="59"/>
      <c r="L288" s="60"/>
    </row>
    <row r="289" spans="1:71" ht="28.5" x14ac:dyDescent="0.2">
      <c r="A289" s="90"/>
      <c r="B289" s="90" t="s">
        <v>89</v>
      </c>
      <c r="C289" s="90" t="s">
        <v>845</v>
      </c>
      <c r="D289" s="63" t="s">
        <v>827</v>
      </c>
      <c r="E289" s="64">
        <f>Source!CA117</f>
        <v>46</v>
      </c>
      <c r="F289" s="64"/>
      <c r="G289" s="64">
        <f>Source!AU117</f>
        <v>46</v>
      </c>
      <c r="H289" s="65"/>
      <c r="I289" s="66"/>
      <c r="J289" s="65">
        <f>SUM(AI281:AI290)</f>
        <v>84.85</v>
      </c>
      <c r="K289" s="66"/>
      <c r="L289" s="67"/>
    </row>
    <row r="290" spans="1:71" ht="15" x14ac:dyDescent="0.25">
      <c r="C290" s="118" t="s">
        <v>829</v>
      </c>
      <c r="D290" s="118"/>
      <c r="E290" s="118"/>
      <c r="F290" s="118"/>
      <c r="G290" s="118"/>
      <c r="H290" s="118"/>
      <c r="I290" s="118">
        <f>J283+J284+J288+J289</f>
        <v>446.79999999999995</v>
      </c>
      <c r="J290" s="118"/>
      <c r="O290" s="47">
        <f>I290</f>
        <v>446.79999999999995</v>
      </c>
      <c r="P290">
        <f>K290</f>
        <v>0</v>
      </c>
      <c r="Q290" s="47">
        <f>J283</f>
        <v>184.46</v>
      </c>
      <c r="R290" s="47">
        <f>J283</f>
        <v>184.46</v>
      </c>
      <c r="U290" s="48">
        <f>L283</f>
        <v>0</v>
      </c>
      <c r="X290">
        <f>0</f>
        <v>0</v>
      </c>
      <c r="Z290">
        <f>0</f>
        <v>0</v>
      </c>
      <c r="AB290">
        <f>0</f>
        <v>0</v>
      </c>
      <c r="AD290">
        <f>0</f>
        <v>0</v>
      </c>
      <c r="AF290" s="47">
        <f>J284</f>
        <v>11.48</v>
      </c>
      <c r="AN290">
        <f>IF(Source!BI117&lt;=1,J283+J284+J288+J289, 0)</f>
        <v>0</v>
      </c>
      <c r="AO290">
        <f>IF(Source!BI117&lt;=1,J284, 0)</f>
        <v>0</v>
      </c>
      <c r="AP290">
        <f>IF(Source!BI117&lt;=1,0, 0)</f>
        <v>0</v>
      </c>
      <c r="AQ290">
        <f>IF(Source!BI117&lt;=1,J283, 0)</f>
        <v>0</v>
      </c>
      <c r="AX290">
        <f>IF(Source!BI117=2,J283+J284+J288+J289, 0)</f>
        <v>446.79999999999995</v>
      </c>
      <c r="AY290">
        <f>IF(Source!BI117=2,J284, 0)</f>
        <v>11.48</v>
      </c>
      <c r="AZ290">
        <f>IF(Source!BI117=2,0, 0)</f>
        <v>0</v>
      </c>
      <c r="BA290">
        <f>IF(Source!BI117=2,J283, 0)</f>
        <v>184.46</v>
      </c>
    </row>
    <row r="291" spans="1:71" ht="57" x14ac:dyDescent="0.2">
      <c r="A291" s="90">
        <v>43</v>
      </c>
      <c r="B291" s="90" t="str">
        <f>Source!F119</f>
        <v>Цена поставщика</v>
      </c>
      <c r="C291" s="90" t="s">
        <v>873</v>
      </c>
      <c r="D291" s="63" t="str">
        <f>Source!H119</f>
        <v>ШТ</v>
      </c>
      <c r="E291" s="64">
        <f>Source!K119</f>
        <v>28</v>
      </c>
      <c r="F291" s="64"/>
      <c r="G291" s="64">
        <f>Source!I119</f>
        <v>28</v>
      </c>
      <c r="H291" s="65">
        <f>Source!AL119</f>
        <v>172.14999999999998</v>
      </c>
      <c r="I291" s="66"/>
      <c r="J291" s="65">
        <f>Source!P119</f>
        <v>447.96</v>
      </c>
      <c r="K291" s="66">
        <f>IF(Source!BC119&lt;&gt; 0, Source!BC119, 1)</f>
        <v>10.76</v>
      </c>
      <c r="L291" s="67">
        <f>Source!HG119</f>
        <v>4820</v>
      </c>
      <c r="AG291">
        <f>Source!X119</f>
        <v>0</v>
      </c>
      <c r="AH291">
        <f>Source!X119</f>
        <v>0</v>
      </c>
      <c r="AI291">
        <f>Source!Y119</f>
        <v>0</v>
      </c>
      <c r="AJ291">
        <f>Source!Y119</f>
        <v>0</v>
      </c>
      <c r="AS291">
        <f>IF(Source!BI119&lt;=1,AH291, 0)</f>
        <v>0</v>
      </c>
      <c r="AT291">
        <f>IF(Source!BI119&lt;=1,AJ291, 0)</f>
        <v>0</v>
      </c>
      <c r="BC291">
        <f>IF(Source!BI119=2,AH291, 0)</f>
        <v>0</v>
      </c>
      <c r="BD291">
        <f>IF(Source!BI119=2,AJ291, 0)</f>
        <v>0</v>
      </c>
    </row>
    <row r="292" spans="1:71" ht="15" x14ac:dyDescent="0.25">
      <c r="C292" s="118" t="s">
        <v>829</v>
      </c>
      <c r="D292" s="118"/>
      <c r="E292" s="118"/>
      <c r="F292" s="118"/>
      <c r="G292" s="118"/>
      <c r="H292" s="118"/>
      <c r="I292" s="118">
        <f>J291</f>
        <v>447.96</v>
      </c>
      <c r="J292" s="118"/>
      <c r="K292" s="128">
        <f>L291</f>
        <v>4820</v>
      </c>
      <c r="L292" s="128"/>
      <c r="O292" s="47">
        <f>I292</f>
        <v>447.96</v>
      </c>
      <c r="P292" s="48">
        <f>K292</f>
        <v>4820</v>
      </c>
      <c r="Q292">
        <f>0</f>
        <v>0</v>
      </c>
      <c r="R292">
        <f>0</f>
        <v>0</v>
      </c>
      <c r="U292">
        <f>0</f>
        <v>0</v>
      </c>
      <c r="X292">
        <f>0</f>
        <v>0</v>
      </c>
      <c r="Z292">
        <f>0</f>
        <v>0</v>
      </c>
      <c r="AB292">
        <f>0</f>
        <v>0</v>
      </c>
      <c r="AD292">
        <f>0</f>
        <v>0</v>
      </c>
      <c r="AF292" s="47">
        <f>J291</f>
        <v>447.96</v>
      </c>
      <c r="AN292">
        <f>IF(Source!BI119&lt;=1,J291, 0)</f>
        <v>0</v>
      </c>
      <c r="AO292">
        <f>IF(Source!BI119&lt;=1,J291, 0)</f>
        <v>0</v>
      </c>
      <c r="AP292">
        <f>IF(Source!BI119&lt;=1,0, 0)</f>
        <v>0</v>
      </c>
      <c r="AQ292">
        <f>IF(Source!BI119&lt;=1,0, 0)</f>
        <v>0</v>
      </c>
      <c r="AX292">
        <f>IF(Source!BI119=2,J291, 0)</f>
        <v>447.96</v>
      </c>
      <c r="AY292">
        <f>IF(Source!BI119=2,J291, 0)</f>
        <v>447.96</v>
      </c>
      <c r="AZ292">
        <f>IF(Source!BI119=2,0, 0)</f>
        <v>0</v>
      </c>
      <c r="BA292">
        <f>IF(Source!BI119=2,0, 0)</f>
        <v>0</v>
      </c>
      <c r="BQ292" s="47">
        <f>J291</f>
        <v>447.96</v>
      </c>
      <c r="BS292" s="48">
        <f>K292</f>
        <v>4820</v>
      </c>
    </row>
    <row r="293" spans="1:71" ht="147.75" x14ac:dyDescent="0.2">
      <c r="A293" s="88">
        <v>44</v>
      </c>
      <c r="B293" s="88" t="str">
        <f>Source!F121</f>
        <v>м08-02-412-01</v>
      </c>
      <c r="C293" s="88" t="s">
        <v>874</v>
      </c>
      <c r="D293" s="58" t="str">
        <f>Source!H121</f>
        <v>100 м</v>
      </c>
      <c r="E293" s="54">
        <f>Source!K121</f>
        <v>4.8499999999999996</v>
      </c>
      <c r="F293" s="54"/>
      <c r="G293" s="54">
        <f>Source!I121</f>
        <v>4.8499999999999996</v>
      </c>
      <c r="H293" s="53"/>
      <c r="I293" s="59"/>
      <c r="J293" s="53"/>
      <c r="K293" s="59"/>
      <c r="L293" s="60"/>
      <c r="AG293">
        <f>Source!X121</f>
        <v>269.73</v>
      </c>
      <c r="AH293">
        <f>Source!X121</f>
        <v>269.73</v>
      </c>
      <c r="AI293">
        <f>Source!Y121</f>
        <v>141.82</v>
      </c>
      <c r="AJ293">
        <f>Source!Y121</f>
        <v>141.82</v>
      </c>
      <c r="AS293">
        <f>IF(Source!BI121&lt;=1,AH293, 0)</f>
        <v>0</v>
      </c>
      <c r="AT293">
        <f>IF(Source!BI121&lt;=1,AJ293, 0)</f>
        <v>0</v>
      </c>
      <c r="BC293">
        <f>IF(Source!BI121=2,AH293, 0)</f>
        <v>269.73</v>
      </c>
      <c r="BD293">
        <f>IF(Source!BI121=2,AJ293, 0)</f>
        <v>141.82</v>
      </c>
    </row>
    <row r="294" spans="1:71" ht="153" x14ac:dyDescent="0.2">
      <c r="B294" s="45" t="str">
        <f>Source!EO121</f>
        <v>Поправка: Мет.421/пр 04.08.20 Пр.10 Т.3 п. 1.2</v>
      </c>
      <c r="C294" s="45" t="str">
        <f>Source!CN121</f>
        <v>Поправка: Мет.421/пр 04.08.20 Пр.10 Т.3 п. 1.2  Наименование: Производство ремонтно-строительных работ осуществляется в помещениях эксплуатируемого объекта капитального строительства без остановки рабочего процесса, при этом: в зоне производства ремонтно-строительных работ имеются действующее технологическое или лабораторное оборудование, мебель и иные загромождающие помещения предметы</v>
      </c>
    </row>
    <row r="295" spans="1:71" x14ac:dyDescent="0.2">
      <c r="C295" s="50" t="str">
        <f>"Объем: "&amp;Source!I121&amp;"=485/"&amp;"100"</f>
        <v>Объем: 4,85=485/100</v>
      </c>
    </row>
    <row r="296" spans="1:71" ht="14.25" x14ac:dyDescent="0.2">
      <c r="A296" s="88"/>
      <c r="B296" s="89">
        <v>1</v>
      </c>
      <c r="C296" s="88" t="s">
        <v>817</v>
      </c>
      <c r="D296" s="58"/>
      <c r="E296" s="54"/>
      <c r="F296" s="54"/>
      <c r="G296" s="54"/>
      <c r="H296" s="53">
        <f>Source!AO121</f>
        <v>42.21</v>
      </c>
      <c r="I296" s="59">
        <f>ROUND(1.35,7)</f>
        <v>1.35</v>
      </c>
      <c r="J296" s="53">
        <f>ROUND(Source!AF121*Source!I121, 2)</f>
        <v>276.37</v>
      </c>
      <c r="K296" s="59"/>
      <c r="L296" s="60"/>
    </row>
    <row r="297" spans="1:71" ht="14.25" x14ac:dyDescent="0.2">
      <c r="A297" s="88"/>
      <c r="B297" s="89">
        <v>3</v>
      </c>
      <c r="C297" s="88" t="s">
        <v>818</v>
      </c>
      <c r="D297" s="58"/>
      <c r="E297" s="54"/>
      <c r="F297" s="54"/>
      <c r="G297" s="54"/>
      <c r="H297" s="53">
        <f>Source!AM121</f>
        <v>1.81</v>
      </c>
      <c r="I297" s="59">
        <f>ROUND(1.35,7)</f>
        <v>1.35</v>
      </c>
      <c r="J297" s="53">
        <f>ROUND(Source!AD121*Source!I121, 2)</f>
        <v>11.85</v>
      </c>
      <c r="K297" s="59"/>
      <c r="L297" s="60"/>
    </row>
    <row r="298" spans="1:71" ht="14.25" x14ac:dyDescent="0.2">
      <c r="A298" s="88"/>
      <c r="B298" s="89">
        <v>2</v>
      </c>
      <c r="C298" s="88" t="s">
        <v>819</v>
      </c>
      <c r="D298" s="58"/>
      <c r="E298" s="54"/>
      <c r="F298" s="54"/>
      <c r="G298" s="54"/>
      <c r="H298" s="53">
        <f>Source!AN121</f>
        <v>0.26</v>
      </c>
      <c r="I298" s="59">
        <f>ROUND(1.35,7)</f>
        <v>1.35</v>
      </c>
      <c r="J298" s="61">
        <f>ROUND(Source!AE121*Source!I121, 2)</f>
        <v>1.7</v>
      </c>
      <c r="K298" s="59"/>
      <c r="L298" s="62"/>
    </row>
    <row r="299" spans="1:71" ht="14.25" x14ac:dyDescent="0.2">
      <c r="A299" s="88"/>
      <c r="B299" s="89">
        <v>4</v>
      </c>
      <c r="C299" s="88" t="s">
        <v>820</v>
      </c>
      <c r="D299" s="58"/>
      <c r="E299" s="54"/>
      <c r="F299" s="54"/>
      <c r="G299" s="54"/>
      <c r="H299" s="53">
        <f>Source!AL121</f>
        <v>11.27</v>
      </c>
      <c r="I299" s="59"/>
      <c r="J299" s="53">
        <f>ROUND(Source!AC121*Source!I121, 2)</f>
        <v>54.66</v>
      </c>
      <c r="K299" s="59"/>
      <c r="L299" s="60"/>
    </row>
    <row r="300" spans="1:71" ht="14.25" x14ac:dyDescent="0.2">
      <c r="A300" s="88"/>
      <c r="B300" s="88"/>
      <c r="C300" s="88" t="s">
        <v>821</v>
      </c>
      <c r="D300" s="58" t="s">
        <v>822</v>
      </c>
      <c r="E300" s="54">
        <f>Source!AQ121</f>
        <v>4.49</v>
      </c>
      <c r="F300" s="54">
        <f>ROUND(1.35,7)</f>
        <v>1.35</v>
      </c>
      <c r="G300" s="54">
        <f>ROUND(Source!U121, 7)</f>
        <v>29.398275000000002</v>
      </c>
      <c r="H300" s="53"/>
      <c r="I300" s="59"/>
      <c r="J300" s="53"/>
      <c r="K300" s="59"/>
      <c r="L300" s="60"/>
    </row>
    <row r="301" spans="1:71" ht="14.25" x14ac:dyDescent="0.2">
      <c r="A301" s="88"/>
      <c r="B301" s="88"/>
      <c r="C301" s="90" t="s">
        <v>823</v>
      </c>
      <c r="D301" s="63" t="s">
        <v>822</v>
      </c>
      <c r="E301" s="64">
        <f>Source!AR121</f>
        <v>0.02</v>
      </c>
      <c r="F301" s="64">
        <f>ROUND(1.35,7)</f>
        <v>1.35</v>
      </c>
      <c r="G301" s="64">
        <f>ROUND(Source!V121, 7)</f>
        <v>0.13095000000000001</v>
      </c>
      <c r="H301" s="65"/>
      <c r="I301" s="66"/>
      <c r="J301" s="65"/>
      <c r="K301" s="66"/>
      <c r="L301" s="67"/>
    </row>
    <row r="302" spans="1:71" ht="14.25" x14ac:dyDescent="0.2">
      <c r="A302" s="88"/>
      <c r="B302" s="88"/>
      <c r="C302" s="88" t="s">
        <v>824</v>
      </c>
      <c r="D302" s="58"/>
      <c r="E302" s="54"/>
      <c r="F302" s="54"/>
      <c r="G302" s="54"/>
      <c r="H302" s="53">
        <f>H296+H297+H299</f>
        <v>55.290000000000006</v>
      </c>
      <c r="I302" s="59"/>
      <c r="J302" s="53">
        <f>J296+J297+J299</f>
        <v>342.88</v>
      </c>
      <c r="K302" s="59"/>
      <c r="L302" s="60"/>
    </row>
    <row r="303" spans="1:71" ht="14.25" x14ac:dyDescent="0.2">
      <c r="A303" s="88"/>
      <c r="B303" s="88"/>
      <c r="C303" s="88" t="s">
        <v>825</v>
      </c>
      <c r="D303" s="58"/>
      <c r="E303" s="54"/>
      <c r="F303" s="54"/>
      <c r="G303" s="54"/>
      <c r="H303" s="53"/>
      <c r="I303" s="59"/>
      <c r="J303" s="53">
        <f>SUM(Q293:Q306)+SUM(V293:V306)+SUM(X293:X306)+SUM(Y293:Y306)</f>
        <v>278.07</v>
      </c>
      <c r="K303" s="59"/>
      <c r="L303" s="60"/>
    </row>
    <row r="304" spans="1:71" ht="28.5" x14ac:dyDescent="0.2">
      <c r="A304" s="88"/>
      <c r="B304" s="88" t="s">
        <v>53</v>
      </c>
      <c r="C304" s="88" t="s">
        <v>835</v>
      </c>
      <c r="D304" s="58" t="s">
        <v>827</v>
      </c>
      <c r="E304" s="54">
        <f>Source!BZ121</f>
        <v>97</v>
      </c>
      <c r="F304" s="54"/>
      <c r="G304" s="54">
        <f>Source!AT121</f>
        <v>97</v>
      </c>
      <c r="H304" s="53"/>
      <c r="I304" s="59"/>
      <c r="J304" s="53">
        <f>SUM(AG293:AG306)</f>
        <v>269.73</v>
      </c>
      <c r="K304" s="59"/>
      <c r="L304" s="60"/>
    </row>
    <row r="305" spans="1:71" ht="28.5" x14ac:dyDescent="0.2">
      <c r="A305" s="90"/>
      <c r="B305" s="90" t="s">
        <v>54</v>
      </c>
      <c r="C305" s="90" t="s">
        <v>836</v>
      </c>
      <c r="D305" s="63" t="s">
        <v>827</v>
      </c>
      <c r="E305" s="64">
        <f>Source!CA121</f>
        <v>51</v>
      </c>
      <c r="F305" s="64"/>
      <c r="G305" s="64">
        <f>Source!AU121</f>
        <v>51</v>
      </c>
      <c r="H305" s="65"/>
      <c r="I305" s="66"/>
      <c r="J305" s="65">
        <f>SUM(AI293:AI306)</f>
        <v>141.82</v>
      </c>
      <c r="K305" s="66"/>
      <c r="L305" s="67"/>
    </row>
    <row r="306" spans="1:71" ht="15" x14ac:dyDescent="0.25">
      <c r="C306" s="118" t="s">
        <v>829</v>
      </c>
      <c r="D306" s="118"/>
      <c r="E306" s="118"/>
      <c r="F306" s="118"/>
      <c r="G306" s="118"/>
      <c r="H306" s="118"/>
      <c r="I306" s="118">
        <f>J296+J297+J299+J304+J305</f>
        <v>754.43000000000006</v>
      </c>
      <c r="J306" s="118"/>
      <c r="O306" s="47">
        <f>I306</f>
        <v>754.43000000000006</v>
      </c>
      <c r="P306">
        <f>K306</f>
        <v>0</v>
      </c>
      <c r="Q306" s="47">
        <f>J296</f>
        <v>276.37</v>
      </c>
      <c r="R306" s="47">
        <f>J296</f>
        <v>276.37</v>
      </c>
      <c r="U306" s="48">
        <f>L296</f>
        <v>0</v>
      </c>
      <c r="X306" s="47">
        <f>J298</f>
        <v>1.7</v>
      </c>
      <c r="Z306" s="48">
        <f>L298</f>
        <v>0</v>
      </c>
      <c r="AB306" s="47">
        <f>J297</f>
        <v>11.85</v>
      </c>
      <c r="AD306" s="48">
        <f>L297</f>
        <v>0</v>
      </c>
      <c r="AF306" s="47">
        <f>J299</f>
        <v>54.66</v>
      </c>
      <c r="AN306">
        <f>IF(Source!BI121&lt;=1,J296+J297+J299+J304+J305, 0)</f>
        <v>0</v>
      </c>
      <c r="AO306">
        <f>IF(Source!BI121&lt;=1,J299, 0)</f>
        <v>0</v>
      </c>
      <c r="AP306">
        <f>IF(Source!BI121&lt;=1,J297, 0)</f>
        <v>0</v>
      </c>
      <c r="AQ306">
        <f>IF(Source!BI121&lt;=1,J296, 0)</f>
        <v>0</v>
      </c>
      <c r="AX306">
        <f>IF(Source!BI121=2,J296+J297+J299+J304+J305, 0)</f>
        <v>754.43000000000006</v>
      </c>
      <c r="AY306">
        <f>IF(Source!BI121=2,J299, 0)</f>
        <v>54.66</v>
      </c>
      <c r="AZ306">
        <f>IF(Source!BI121=2,J297, 0)</f>
        <v>11.85</v>
      </c>
      <c r="BA306">
        <f>IF(Source!BI121=2,J296, 0)</f>
        <v>276.37</v>
      </c>
    </row>
    <row r="307" spans="1:71" ht="57" x14ac:dyDescent="0.2">
      <c r="A307" s="88">
        <v>45</v>
      </c>
      <c r="B307" s="88" t="str">
        <f>Source!F123</f>
        <v>Цена поставщика</v>
      </c>
      <c r="C307" s="88" t="s">
        <v>875</v>
      </c>
      <c r="D307" s="58" t="str">
        <f>Source!H123</f>
        <v>м</v>
      </c>
      <c r="E307" s="54">
        <f>Source!K123</f>
        <v>494.7</v>
      </c>
      <c r="F307" s="54"/>
      <c r="G307" s="54">
        <f>Source!I123</f>
        <v>494.7</v>
      </c>
      <c r="H307" s="53">
        <f>Source!AL123</f>
        <v>40.719999999999992</v>
      </c>
      <c r="I307" s="59"/>
      <c r="J307" s="53">
        <f>Source!P123</f>
        <v>1872.12</v>
      </c>
      <c r="K307" s="59">
        <f>IF(Source!BC123&lt;&gt; 0, Source!BC123, 1)</f>
        <v>10.76</v>
      </c>
      <c r="L307" s="60">
        <f>Source!HG123</f>
        <v>20144</v>
      </c>
      <c r="AG307">
        <f>Source!X123</f>
        <v>0</v>
      </c>
      <c r="AH307">
        <f>Source!X123</f>
        <v>0</v>
      </c>
      <c r="AI307">
        <f>Source!Y123</f>
        <v>0</v>
      </c>
      <c r="AJ307">
        <f>Source!Y123</f>
        <v>0</v>
      </c>
      <c r="AS307">
        <f>IF(Source!BI123&lt;=1,AH307, 0)</f>
        <v>0</v>
      </c>
      <c r="AT307">
        <f>IF(Source!BI123&lt;=1,AJ307, 0)</f>
        <v>0</v>
      </c>
      <c r="BC307">
        <f>IF(Source!BI123=2,AH307, 0)</f>
        <v>0</v>
      </c>
      <c r="BD307">
        <f>IF(Source!BI123=2,AJ307, 0)</f>
        <v>0</v>
      </c>
    </row>
    <row r="308" spans="1:71" x14ac:dyDescent="0.2">
      <c r="A308" s="51"/>
      <c r="B308" s="51"/>
      <c r="C308" s="52" t="str">
        <f>"Объем: "&amp;Source!I123&amp;"=485*"&amp;"1,02"</f>
        <v>Объем: 494,7=485*1,02</v>
      </c>
      <c r="D308" s="51"/>
      <c r="E308" s="51"/>
      <c r="F308" s="51"/>
      <c r="G308" s="51"/>
      <c r="H308" s="51"/>
      <c r="I308" s="51"/>
      <c r="J308" s="51"/>
      <c r="K308" s="51"/>
      <c r="L308" s="51"/>
    </row>
    <row r="309" spans="1:71" ht="15" x14ac:dyDescent="0.25">
      <c r="C309" s="118" t="s">
        <v>829</v>
      </c>
      <c r="D309" s="118"/>
      <c r="E309" s="118"/>
      <c r="F309" s="118"/>
      <c r="G309" s="118"/>
      <c r="H309" s="118"/>
      <c r="I309" s="118">
        <f>J307</f>
        <v>1872.12</v>
      </c>
      <c r="J309" s="118"/>
      <c r="K309" s="128">
        <f>L307</f>
        <v>20144</v>
      </c>
      <c r="L309" s="128"/>
      <c r="O309" s="47">
        <f>I309</f>
        <v>1872.12</v>
      </c>
      <c r="P309" s="48">
        <f>K309</f>
        <v>20144</v>
      </c>
      <c r="Q309">
        <f>0</f>
        <v>0</v>
      </c>
      <c r="R309">
        <f>0</f>
        <v>0</v>
      </c>
      <c r="U309">
        <f>0</f>
        <v>0</v>
      </c>
      <c r="X309">
        <f>0</f>
        <v>0</v>
      </c>
      <c r="Z309">
        <f>0</f>
        <v>0</v>
      </c>
      <c r="AB309">
        <f>0</f>
        <v>0</v>
      </c>
      <c r="AD309">
        <f>0</f>
        <v>0</v>
      </c>
      <c r="AF309" s="47">
        <f>J307</f>
        <v>1872.12</v>
      </c>
      <c r="AN309">
        <f>IF(Source!BI123&lt;=1,J307, 0)</f>
        <v>0</v>
      </c>
      <c r="AO309">
        <f>IF(Source!BI123&lt;=1,J307, 0)</f>
        <v>0</v>
      </c>
      <c r="AP309">
        <f>IF(Source!BI123&lt;=1,0, 0)</f>
        <v>0</v>
      </c>
      <c r="AQ309">
        <f>IF(Source!BI123&lt;=1,0, 0)</f>
        <v>0</v>
      </c>
      <c r="AX309">
        <f>IF(Source!BI123=2,J307, 0)</f>
        <v>1872.12</v>
      </c>
      <c r="AY309">
        <f>IF(Source!BI123=2,J307, 0)</f>
        <v>1872.12</v>
      </c>
      <c r="AZ309">
        <f>IF(Source!BI123=2,0, 0)</f>
        <v>0</v>
      </c>
      <c r="BA309">
        <f>IF(Source!BI123=2,0, 0)</f>
        <v>0</v>
      </c>
      <c r="BQ309" s="47">
        <f>J307</f>
        <v>1872.12</v>
      </c>
      <c r="BS309" s="48">
        <f>K309</f>
        <v>20144</v>
      </c>
    </row>
    <row r="310" spans="1:71" ht="147.75" x14ac:dyDescent="0.2">
      <c r="A310" s="88">
        <v>46</v>
      </c>
      <c r="B310" s="88" t="str">
        <f>Source!F125</f>
        <v>м08-02-412-02</v>
      </c>
      <c r="C310" s="88" t="s">
        <v>876</v>
      </c>
      <c r="D310" s="58" t="str">
        <f>Source!H125</f>
        <v>100 м</v>
      </c>
      <c r="E310" s="54">
        <f>Source!K125</f>
        <v>9.6199999999999992</v>
      </c>
      <c r="F310" s="54"/>
      <c r="G310" s="54">
        <f>Source!I125</f>
        <v>9.6199999999999992</v>
      </c>
      <c r="H310" s="53"/>
      <c r="I310" s="59"/>
      <c r="J310" s="53"/>
      <c r="K310" s="59"/>
      <c r="L310" s="60"/>
      <c r="AG310">
        <f>Source!X125</f>
        <v>644.6</v>
      </c>
      <c r="AH310">
        <f>Source!X125</f>
        <v>644.6</v>
      </c>
      <c r="AI310">
        <f>Source!Y125</f>
        <v>338.92</v>
      </c>
      <c r="AJ310">
        <f>Source!Y125</f>
        <v>338.92</v>
      </c>
      <c r="AS310">
        <f>IF(Source!BI125&lt;=1,AH310, 0)</f>
        <v>0</v>
      </c>
      <c r="AT310">
        <f>IF(Source!BI125&lt;=1,AJ310, 0)</f>
        <v>0</v>
      </c>
      <c r="BC310">
        <f>IF(Source!BI125=2,AH310, 0)</f>
        <v>644.6</v>
      </c>
      <c r="BD310">
        <f>IF(Source!BI125=2,AJ310, 0)</f>
        <v>338.92</v>
      </c>
    </row>
    <row r="311" spans="1:71" ht="153" x14ac:dyDescent="0.2">
      <c r="B311" s="45" t="str">
        <f>Source!EO125</f>
        <v>Поправка: Мет.421/пр 04.08.20 Пр.10 Т.3 п. 1.2</v>
      </c>
      <c r="C311" s="45" t="str">
        <f>Source!CN125</f>
        <v>Поправка: Мет.421/пр 04.08.20 Пр.10 Т.3 п. 1.2  Наименование: Производство ремонтно-строительных работ осуществляется в помещениях эксплуатируемого объекта капитального строительства без остановки рабочего процесса, при этом: в зоне производства ремонтно-строительных работ имеются действующее технологическое или лабораторное оборудование, мебель и иные загромождающие помещения предметы</v>
      </c>
    </row>
    <row r="312" spans="1:71" x14ac:dyDescent="0.2">
      <c r="C312" s="50" t="str">
        <f>"Объем: "&amp;Source!I125&amp;"=(765+"&amp;"151+"&amp;"46)/"&amp;"100"</f>
        <v>Объем: 9,62=(765+151+46)/100</v>
      </c>
    </row>
    <row r="313" spans="1:71" ht="14.25" x14ac:dyDescent="0.2">
      <c r="A313" s="88"/>
      <c r="B313" s="89">
        <v>1</v>
      </c>
      <c r="C313" s="88" t="s">
        <v>817</v>
      </c>
      <c r="D313" s="58"/>
      <c r="E313" s="54"/>
      <c r="F313" s="54"/>
      <c r="G313" s="54"/>
      <c r="H313" s="53">
        <f>Source!AO125</f>
        <v>50.67</v>
      </c>
      <c r="I313" s="59">
        <f>ROUND(1.35,7)</f>
        <v>1.35</v>
      </c>
      <c r="J313" s="53">
        <f>ROUND(Source!AF125*Source!I125, 2)</f>
        <v>658.05</v>
      </c>
      <c r="K313" s="59"/>
      <c r="L313" s="60"/>
    </row>
    <row r="314" spans="1:71" ht="14.25" x14ac:dyDescent="0.2">
      <c r="A314" s="88"/>
      <c r="B314" s="89">
        <v>3</v>
      </c>
      <c r="C314" s="88" t="s">
        <v>818</v>
      </c>
      <c r="D314" s="58"/>
      <c r="E314" s="54"/>
      <c r="F314" s="54"/>
      <c r="G314" s="54"/>
      <c r="H314" s="53">
        <f>Source!AM125</f>
        <v>3.62</v>
      </c>
      <c r="I314" s="59">
        <f>ROUND(1.35,7)</f>
        <v>1.35</v>
      </c>
      <c r="J314" s="53">
        <f>ROUND(Source!AD125*Source!I125, 2)</f>
        <v>47.01</v>
      </c>
      <c r="K314" s="59"/>
      <c r="L314" s="60"/>
    </row>
    <row r="315" spans="1:71" ht="14.25" x14ac:dyDescent="0.2">
      <c r="A315" s="88"/>
      <c r="B315" s="89">
        <v>2</v>
      </c>
      <c r="C315" s="88" t="s">
        <v>819</v>
      </c>
      <c r="D315" s="58"/>
      <c r="E315" s="54"/>
      <c r="F315" s="54"/>
      <c r="G315" s="54"/>
      <c r="H315" s="53">
        <f>Source!AN125</f>
        <v>0.5</v>
      </c>
      <c r="I315" s="59">
        <f>ROUND(1.35,7)</f>
        <v>1.35</v>
      </c>
      <c r="J315" s="61">
        <f>ROUND(Source!AE125*Source!I125, 2)</f>
        <v>6.49</v>
      </c>
      <c r="K315" s="59"/>
      <c r="L315" s="62"/>
    </row>
    <row r="316" spans="1:71" ht="14.25" x14ac:dyDescent="0.2">
      <c r="A316" s="88"/>
      <c r="B316" s="89">
        <v>4</v>
      </c>
      <c r="C316" s="88" t="s">
        <v>820</v>
      </c>
      <c r="D316" s="58"/>
      <c r="E316" s="54"/>
      <c r="F316" s="54"/>
      <c r="G316" s="54"/>
      <c r="H316" s="53">
        <f>Source!AL125</f>
        <v>14.48</v>
      </c>
      <c r="I316" s="59"/>
      <c r="J316" s="53">
        <f>ROUND(Source!AC125*Source!I125, 2)</f>
        <v>139.30000000000001</v>
      </c>
      <c r="K316" s="59"/>
      <c r="L316" s="60"/>
    </row>
    <row r="317" spans="1:71" ht="14.25" x14ac:dyDescent="0.2">
      <c r="A317" s="88"/>
      <c r="B317" s="88"/>
      <c r="C317" s="88" t="s">
        <v>821</v>
      </c>
      <c r="D317" s="58" t="s">
        <v>822</v>
      </c>
      <c r="E317" s="54">
        <f>Source!AQ125</f>
        <v>5.39</v>
      </c>
      <c r="F317" s="54">
        <f>ROUND(1.35,7)</f>
        <v>1.35</v>
      </c>
      <c r="G317" s="54">
        <f>ROUND(Source!U125, 7)</f>
        <v>69.999930000000006</v>
      </c>
      <c r="H317" s="53"/>
      <c r="I317" s="59"/>
      <c r="J317" s="53"/>
      <c r="K317" s="59"/>
      <c r="L317" s="60"/>
    </row>
    <row r="318" spans="1:71" ht="14.25" x14ac:dyDescent="0.2">
      <c r="A318" s="88"/>
      <c r="B318" s="88"/>
      <c r="C318" s="90" t="s">
        <v>823</v>
      </c>
      <c r="D318" s="63" t="s">
        <v>822</v>
      </c>
      <c r="E318" s="64">
        <f>Source!AR125</f>
        <v>0.04</v>
      </c>
      <c r="F318" s="64">
        <f>ROUND(1.35,7)</f>
        <v>1.35</v>
      </c>
      <c r="G318" s="64">
        <f>ROUND(Source!V125, 7)</f>
        <v>0.51948000000000005</v>
      </c>
      <c r="H318" s="65"/>
      <c r="I318" s="66"/>
      <c r="J318" s="65"/>
      <c r="K318" s="66"/>
      <c r="L318" s="67"/>
    </row>
    <row r="319" spans="1:71" ht="14.25" x14ac:dyDescent="0.2">
      <c r="A319" s="88"/>
      <c r="B319" s="88"/>
      <c r="C319" s="88" t="s">
        <v>824</v>
      </c>
      <c r="D319" s="58"/>
      <c r="E319" s="54"/>
      <c r="F319" s="54"/>
      <c r="G319" s="54"/>
      <c r="H319" s="53">
        <f>H313+H314+H316</f>
        <v>68.77</v>
      </c>
      <c r="I319" s="59"/>
      <c r="J319" s="53">
        <f>J313+J314+J316</f>
        <v>844.3599999999999</v>
      </c>
      <c r="K319" s="59"/>
      <c r="L319" s="60"/>
    </row>
    <row r="320" spans="1:71" ht="14.25" x14ac:dyDescent="0.2">
      <c r="A320" s="88"/>
      <c r="B320" s="88"/>
      <c r="C320" s="88" t="s">
        <v>825</v>
      </c>
      <c r="D320" s="58"/>
      <c r="E320" s="54"/>
      <c r="F320" s="54"/>
      <c r="G320" s="54"/>
      <c r="H320" s="53"/>
      <c r="I320" s="59"/>
      <c r="J320" s="53">
        <f>SUM(Q310:Q323)+SUM(V310:V323)+SUM(X310:X323)+SUM(Y310:Y323)</f>
        <v>664.54</v>
      </c>
      <c r="K320" s="59"/>
      <c r="L320" s="60"/>
    </row>
    <row r="321" spans="1:95" ht="28.5" x14ac:dyDescent="0.2">
      <c r="A321" s="88"/>
      <c r="B321" s="88" t="s">
        <v>53</v>
      </c>
      <c r="C321" s="88" t="s">
        <v>835</v>
      </c>
      <c r="D321" s="58" t="s">
        <v>827</v>
      </c>
      <c r="E321" s="54">
        <f>Source!BZ125</f>
        <v>97</v>
      </c>
      <c r="F321" s="54"/>
      <c r="G321" s="54">
        <f>Source!AT125</f>
        <v>97</v>
      </c>
      <c r="H321" s="53"/>
      <c r="I321" s="59"/>
      <c r="J321" s="53">
        <f>SUM(AG310:AG323)</f>
        <v>644.6</v>
      </c>
      <c r="K321" s="59"/>
      <c r="L321" s="60"/>
    </row>
    <row r="322" spans="1:95" ht="28.5" x14ac:dyDescent="0.2">
      <c r="A322" s="90"/>
      <c r="B322" s="90" t="s">
        <v>54</v>
      </c>
      <c r="C322" s="90" t="s">
        <v>836</v>
      </c>
      <c r="D322" s="63" t="s">
        <v>827</v>
      </c>
      <c r="E322" s="64">
        <f>Source!CA125</f>
        <v>51</v>
      </c>
      <c r="F322" s="64"/>
      <c r="G322" s="64">
        <f>Source!AU125</f>
        <v>51</v>
      </c>
      <c r="H322" s="65"/>
      <c r="I322" s="66"/>
      <c r="J322" s="65">
        <f>SUM(AI310:AI323)</f>
        <v>338.92</v>
      </c>
      <c r="K322" s="66"/>
      <c r="L322" s="67"/>
    </row>
    <row r="323" spans="1:95" ht="15" x14ac:dyDescent="0.25">
      <c r="C323" s="118" t="s">
        <v>829</v>
      </c>
      <c r="D323" s="118"/>
      <c r="E323" s="118"/>
      <c r="F323" s="118"/>
      <c r="G323" s="118"/>
      <c r="H323" s="118"/>
      <c r="I323" s="118">
        <f>J313+J314+J316+J321+J322</f>
        <v>1827.88</v>
      </c>
      <c r="J323" s="118"/>
      <c r="O323" s="47">
        <f>I323</f>
        <v>1827.88</v>
      </c>
      <c r="P323">
        <f>K323</f>
        <v>0</v>
      </c>
      <c r="Q323" s="47">
        <f>J313</f>
        <v>658.05</v>
      </c>
      <c r="R323" s="47">
        <f>J313</f>
        <v>658.05</v>
      </c>
      <c r="U323" s="48">
        <f>L313</f>
        <v>0</v>
      </c>
      <c r="X323" s="47">
        <f>J315</f>
        <v>6.49</v>
      </c>
      <c r="Z323" s="48">
        <f>L315</f>
        <v>0</v>
      </c>
      <c r="AB323" s="47">
        <f>J314</f>
        <v>47.01</v>
      </c>
      <c r="AD323" s="48">
        <f>L314</f>
        <v>0</v>
      </c>
      <c r="AF323" s="47">
        <f>J316</f>
        <v>139.30000000000001</v>
      </c>
      <c r="AN323">
        <f>IF(Source!BI125&lt;=1,J313+J314+J316+J321+J322, 0)</f>
        <v>0</v>
      </c>
      <c r="AO323">
        <f>IF(Source!BI125&lt;=1,J316, 0)</f>
        <v>0</v>
      </c>
      <c r="AP323">
        <f>IF(Source!BI125&lt;=1,J314, 0)</f>
        <v>0</v>
      </c>
      <c r="AQ323">
        <f>IF(Source!BI125&lt;=1,J313, 0)</f>
        <v>0</v>
      </c>
      <c r="AX323">
        <f>IF(Source!BI125=2,J313+J314+J316+J321+J322, 0)</f>
        <v>1827.88</v>
      </c>
      <c r="AY323">
        <f>IF(Source!BI125=2,J316, 0)</f>
        <v>139.30000000000001</v>
      </c>
      <c r="AZ323">
        <f>IF(Source!BI125=2,J314, 0)</f>
        <v>47.01</v>
      </c>
      <c r="BA323">
        <f>IF(Source!BI125=2,J313, 0)</f>
        <v>658.05</v>
      </c>
    </row>
    <row r="324" spans="1:95" ht="57" x14ac:dyDescent="0.2">
      <c r="A324" s="88">
        <v>47</v>
      </c>
      <c r="B324" s="88" t="str">
        <f>Source!F127</f>
        <v>Цена поставщика</v>
      </c>
      <c r="C324" s="88" t="s">
        <v>877</v>
      </c>
      <c r="D324" s="58" t="str">
        <f>Source!H127</f>
        <v>м</v>
      </c>
      <c r="E324" s="54">
        <f>Source!K127</f>
        <v>780.3</v>
      </c>
      <c r="F324" s="54"/>
      <c r="G324" s="54">
        <f>Source!I127</f>
        <v>780.3</v>
      </c>
      <c r="H324" s="53">
        <f>Source!AL127</f>
        <v>64.98</v>
      </c>
      <c r="I324" s="59"/>
      <c r="J324" s="53">
        <f>Source!P127</f>
        <v>4712.2700000000004</v>
      </c>
      <c r="K324" s="59">
        <f>IF(Source!BC127&lt;&gt; 0, Source!BC127, 1)</f>
        <v>10.76</v>
      </c>
      <c r="L324" s="60">
        <f>Source!HG127</f>
        <v>50704</v>
      </c>
      <c r="AG324">
        <f>Source!X127</f>
        <v>0</v>
      </c>
      <c r="AH324">
        <f>Source!X127</f>
        <v>0</v>
      </c>
      <c r="AI324">
        <f>Source!Y127</f>
        <v>0</v>
      </c>
      <c r="AJ324">
        <f>Source!Y127</f>
        <v>0</v>
      </c>
      <c r="AS324">
        <f>IF(Source!BI127&lt;=1,AH324, 0)</f>
        <v>0</v>
      </c>
      <c r="AT324">
        <f>IF(Source!BI127&lt;=1,AJ324, 0)</f>
        <v>0</v>
      </c>
      <c r="BC324">
        <f>IF(Source!BI127=2,AH324, 0)</f>
        <v>0</v>
      </c>
      <c r="BD324">
        <f>IF(Source!BI127=2,AJ324, 0)</f>
        <v>0</v>
      </c>
    </row>
    <row r="325" spans="1:95" x14ac:dyDescent="0.2">
      <c r="A325" s="51"/>
      <c r="B325" s="51"/>
      <c r="C325" s="52" t="str">
        <f>"Объем: "&amp;Source!I127&amp;"=765*"&amp;"1,02"</f>
        <v>Объем: 780,3=765*1,02</v>
      </c>
      <c r="D325" s="51"/>
      <c r="E325" s="51"/>
      <c r="F325" s="51"/>
      <c r="G325" s="51"/>
      <c r="H325" s="51"/>
      <c r="I325" s="51"/>
      <c r="J325" s="51"/>
      <c r="K325" s="51"/>
      <c r="L325" s="51"/>
    </row>
    <row r="326" spans="1:95" ht="15" x14ac:dyDescent="0.25">
      <c r="C326" s="118" t="s">
        <v>829</v>
      </c>
      <c r="D326" s="118"/>
      <c r="E326" s="118"/>
      <c r="F326" s="118"/>
      <c r="G326" s="118"/>
      <c r="H326" s="118"/>
      <c r="I326" s="118">
        <f>J324</f>
        <v>4712.2700000000004</v>
      </c>
      <c r="J326" s="118"/>
      <c r="K326" s="128">
        <f>L324</f>
        <v>50704</v>
      </c>
      <c r="L326" s="128"/>
      <c r="O326" s="47">
        <f>I326</f>
        <v>4712.2700000000004</v>
      </c>
      <c r="P326" s="48">
        <f>K326</f>
        <v>50704</v>
      </c>
      <c r="Q326">
        <f>0</f>
        <v>0</v>
      </c>
      <c r="R326">
        <f>0</f>
        <v>0</v>
      </c>
      <c r="U326">
        <f>0</f>
        <v>0</v>
      </c>
      <c r="X326">
        <f>0</f>
        <v>0</v>
      </c>
      <c r="Z326">
        <f>0</f>
        <v>0</v>
      </c>
      <c r="AB326">
        <f>0</f>
        <v>0</v>
      </c>
      <c r="AD326">
        <f>0</f>
        <v>0</v>
      </c>
      <c r="AF326" s="47">
        <f>J324</f>
        <v>4712.2700000000004</v>
      </c>
      <c r="AN326">
        <f>IF(Source!BI127&lt;=1,J324, 0)</f>
        <v>0</v>
      </c>
      <c r="AO326">
        <f>IF(Source!BI127&lt;=1,J324, 0)</f>
        <v>0</v>
      </c>
      <c r="AP326">
        <f>IF(Source!BI127&lt;=1,0, 0)</f>
        <v>0</v>
      </c>
      <c r="AQ326">
        <f>IF(Source!BI127&lt;=1,0, 0)</f>
        <v>0</v>
      </c>
      <c r="AX326">
        <f>IF(Source!BI127=2,J324, 0)</f>
        <v>4712.2700000000004</v>
      </c>
      <c r="AY326">
        <f>IF(Source!BI127=2,J324, 0)</f>
        <v>4712.2700000000004</v>
      </c>
      <c r="AZ326">
        <f>IF(Source!BI127=2,0, 0)</f>
        <v>0</v>
      </c>
      <c r="BA326">
        <f>IF(Source!BI127=2,0, 0)</f>
        <v>0</v>
      </c>
      <c r="BQ326" s="47">
        <f>J324</f>
        <v>4712.2700000000004</v>
      </c>
      <c r="BS326" s="48">
        <f>K326</f>
        <v>50704</v>
      </c>
    </row>
    <row r="327" spans="1:95" ht="57" x14ac:dyDescent="0.2">
      <c r="A327" s="88">
        <v>48</v>
      </c>
      <c r="B327" s="88" t="str">
        <f>Source!F129</f>
        <v>Цена поставщика</v>
      </c>
      <c r="C327" s="88" t="s">
        <v>878</v>
      </c>
      <c r="D327" s="58" t="str">
        <f>Source!H129</f>
        <v>м</v>
      </c>
      <c r="E327" s="54">
        <f>Source!K129</f>
        <v>154.02000000000001</v>
      </c>
      <c r="F327" s="54"/>
      <c r="G327" s="54">
        <f>Source!I129</f>
        <v>154.02000000000001</v>
      </c>
      <c r="H327" s="53">
        <f>Source!AL129</f>
        <v>78.67</v>
      </c>
      <c r="I327" s="59"/>
      <c r="J327" s="53">
        <f>Source!P129</f>
        <v>1126.1199999999999</v>
      </c>
      <c r="K327" s="59">
        <f>IF(Source!BC129&lt;&gt; 0, Source!BC129, 1)</f>
        <v>10.76</v>
      </c>
      <c r="L327" s="60">
        <f>Source!HG129</f>
        <v>12117</v>
      </c>
      <c r="AG327">
        <f>Source!X129</f>
        <v>0</v>
      </c>
      <c r="AH327">
        <f>Source!X129</f>
        <v>0</v>
      </c>
      <c r="AI327">
        <f>Source!Y129</f>
        <v>0</v>
      </c>
      <c r="AJ327">
        <f>Source!Y129</f>
        <v>0</v>
      </c>
      <c r="AS327">
        <f>IF(Source!BI129&lt;=1,AH327, 0)</f>
        <v>0</v>
      </c>
      <c r="AT327">
        <f>IF(Source!BI129&lt;=1,AJ327, 0)</f>
        <v>0</v>
      </c>
      <c r="BC327">
        <f>IF(Source!BI129=2,AH327, 0)</f>
        <v>0</v>
      </c>
      <c r="BD327">
        <f>IF(Source!BI129=2,AJ327, 0)</f>
        <v>0</v>
      </c>
    </row>
    <row r="328" spans="1:95" x14ac:dyDescent="0.2">
      <c r="A328" s="51"/>
      <c r="B328" s="51"/>
      <c r="C328" s="52" t="str">
        <f>"Объем: "&amp;Source!I129&amp;"=151*"&amp;"1,02"</f>
        <v>Объем: 154,02=151*1,02</v>
      </c>
      <c r="D328" s="51"/>
      <c r="E328" s="51"/>
      <c r="F328" s="51"/>
      <c r="G328" s="51"/>
      <c r="H328" s="51"/>
      <c r="I328" s="51"/>
      <c r="J328" s="51"/>
      <c r="K328" s="51"/>
      <c r="L328" s="51"/>
    </row>
    <row r="329" spans="1:95" ht="15" x14ac:dyDescent="0.25">
      <c r="C329" s="118" t="s">
        <v>829</v>
      </c>
      <c r="D329" s="118"/>
      <c r="E329" s="118"/>
      <c r="F329" s="118"/>
      <c r="G329" s="118"/>
      <c r="H329" s="118"/>
      <c r="I329" s="118">
        <f>J327</f>
        <v>1126.1199999999999</v>
      </c>
      <c r="J329" s="118"/>
      <c r="K329" s="128">
        <f>L327</f>
        <v>12117</v>
      </c>
      <c r="L329" s="128"/>
      <c r="O329" s="47">
        <f>I329</f>
        <v>1126.1199999999999</v>
      </c>
      <c r="P329" s="48">
        <f>K329</f>
        <v>12117</v>
      </c>
      <c r="Q329">
        <f>0</f>
        <v>0</v>
      </c>
      <c r="R329">
        <f>0</f>
        <v>0</v>
      </c>
      <c r="U329">
        <f>0</f>
        <v>0</v>
      </c>
      <c r="X329">
        <f>0</f>
        <v>0</v>
      </c>
      <c r="Z329">
        <f>0</f>
        <v>0</v>
      </c>
      <c r="AB329">
        <f>0</f>
        <v>0</v>
      </c>
      <c r="AD329">
        <f>0</f>
        <v>0</v>
      </c>
      <c r="AF329" s="47">
        <f>J327</f>
        <v>1126.1199999999999</v>
      </c>
      <c r="AN329">
        <f>IF(Source!BI129&lt;=1,J327, 0)</f>
        <v>0</v>
      </c>
      <c r="AO329">
        <f>IF(Source!BI129&lt;=1,J327, 0)</f>
        <v>0</v>
      </c>
      <c r="AP329">
        <f>IF(Source!BI129&lt;=1,0, 0)</f>
        <v>0</v>
      </c>
      <c r="AQ329">
        <f>IF(Source!BI129&lt;=1,0, 0)</f>
        <v>0</v>
      </c>
      <c r="AX329">
        <f>IF(Source!BI129=2,J327, 0)</f>
        <v>1126.1199999999999</v>
      </c>
      <c r="AY329">
        <f>IF(Source!BI129=2,J327, 0)</f>
        <v>1126.1199999999999</v>
      </c>
      <c r="AZ329">
        <f>IF(Source!BI129=2,0, 0)</f>
        <v>0</v>
      </c>
      <c r="BA329">
        <f>IF(Source!BI129=2,0, 0)</f>
        <v>0</v>
      </c>
      <c r="BQ329" s="47">
        <f>J327</f>
        <v>1126.1199999999999</v>
      </c>
      <c r="BS329" s="48">
        <f>K329</f>
        <v>12117</v>
      </c>
    </row>
    <row r="330" spans="1:95" ht="57" x14ac:dyDescent="0.2">
      <c r="A330" s="88">
        <v>49</v>
      </c>
      <c r="B330" s="88" t="str">
        <f>Source!F131</f>
        <v>Цена поставщика</v>
      </c>
      <c r="C330" s="88" t="s">
        <v>879</v>
      </c>
      <c r="D330" s="58" t="str">
        <f>Source!H131</f>
        <v>м</v>
      </c>
      <c r="E330" s="54">
        <f>Source!K131</f>
        <v>46.92</v>
      </c>
      <c r="F330" s="54"/>
      <c r="G330" s="54">
        <f>Source!I131</f>
        <v>46.92</v>
      </c>
      <c r="H330" s="53">
        <f>Source!AL131</f>
        <v>132.86000000000001</v>
      </c>
      <c r="I330" s="59"/>
      <c r="J330" s="53">
        <f>Source!P131</f>
        <v>579.37</v>
      </c>
      <c r="K330" s="59">
        <f>IF(Source!BC131&lt;&gt; 0, Source!BC131, 1)</f>
        <v>10.76</v>
      </c>
      <c r="L330" s="60">
        <f>Source!HG131</f>
        <v>6234</v>
      </c>
      <c r="AG330">
        <f>Source!X131</f>
        <v>0</v>
      </c>
      <c r="AH330">
        <f>Source!X131</f>
        <v>0</v>
      </c>
      <c r="AI330">
        <f>Source!Y131</f>
        <v>0</v>
      </c>
      <c r="AJ330">
        <f>Source!Y131</f>
        <v>0</v>
      </c>
      <c r="AS330">
        <f>IF(Source!BI131&lt;=1,AH330, 0)</f>
        <v>0</v>
      </c>
      <c r="AT330">
        <f>IF(Source!BI131&lt;=1,AJ330, 0)</f>
        <v>0</v>
      </c>
      <c r="BC330">
        <f>IF(Source!BI131=2,AH330, 0)</f>
        <v>0</v>
      </c>
      <c r="BD330">
        <f>IF(Source!BI131=2,AJ330, 0)</f>
        <v>0</v>
      </c>
    </row>
    <row r="331" spans="1:95" x14ac:dyDescent="0.2">
      <c r="A331" s="51"/>
      <c r="B331" s="51"/>
      <c r="C331" s="52" t="str">
        <f>"Объем: "&amp;Source!I131&amp;"=46*"&amp;"1,02"</f>
        <v>Объем: 46,92=46*1,02</v>
      </c>
      <c r="D331" s="51"/>
      <c r="E331" s="51"/>
      <c r="F331" s="51"/>
      <c r="G331" s="51"/>
      <c r="H331" s="51"/>
      <c r="I331" s="51"/>
      <c r="J331" s="51"/>
      <c r="K331" s="51"/>
      <c r="L331" s="51"/>
    </row>
    <row r="332" spans="1:95" ht="15" x14ac:dyDescent="0.25">
      <c r="C332" s="118" t="s">
        <v>829</v>
      </c>
      <c r="D332" s="118"/>
      <c r="E332" s="118"/>
      <c r="F332" s="118"/>
      <c r="G332" s="118"/>
      <c r="H332" s="118"/>
      <c r="I332" s="118">
        <f>J330</f>
        <v>579.37</v>
      </c>
      <c r="J332" s="118"/>
      <c r="K332" s="128">
        <f>L330</f>
        <v>6234</v>
      </c>
      <c r="L332" s="128"/>
      <c r="O332" s="47">
        <f>I332</f>
        <v>579.37</v>
      </c>
      <c r="P332" s="48">
        <f>K332</f>
        <v>6234</v>
      </c>
      <c r="Q332">
        <f>0</f>
        <v>0</v>
      </c>
      <c r="R332">
        <f>0</f>
        <v>0</v>
      </c>
      <c r="U332">
        <f>0</f>
        <v>0</v>
      </c>
      <c r="X332">
        <f>0</f>
        <v>0</v>
      </c>
      <c r="Z332">
        <f>0</f>
        <v>0</v>
      </c>
      <c r="AB332">
        <f>0</f>
        <v>0</v>
      </c>
      <c r="AD332">
        <f>0</f>
        <v>0</v>
      </c>
      <c r="AF332" s="47">
        <f>J330</f>
        <v>579.37</v>
      </c>
      <c r="AN332">
        <f>IF(Source!BI131&lt;=1,J330, 0)</f>
        <v>0</v>
      </c>
      <c r="AO332">
        <f>IF(Source!BI131&lt;=1,J330, 0)</f>
        <v>0</v>
      </c>
      <c r="AP332">
        <f>IF(Source!BI131&lt;=1,0, 0)</f>
        <v>0</v>
      </c>
      <c r="AQ332">
        <f>IF(Source!BI131&lt;=1,0, 0)</f>
        <v>0</v>
      </c>
      <c r="AX332">
        <f>IF(Source!BI131=2,J330, 0)</f>
        <v>579.37</v>
      </c>
      <c r="AY332">
        <f>IF(Source!BI131=2,J330, 0)</f>
        <v>579.37</v>
      </c>
      <c r="AZ332">
        <f>IF(Source!BI131=2,0, 0)</f>
        <v>0</v>
      </c>
      <c r="BA332">
        <f>IF(Source!BI131=2,0, 0)</f>
        <v>0</v>
      </c>
      <c r="BQ332" s="47">
        <f>J330</f>
        <v>579.37</v>
      </c>
      <c r="BS332" s="48">
        <f>K332</f>
        <v>6234</v>
      </c>
    </row>
    <row r="334" spans="1:95" ht="15" x14ac:dyDescent="0.2">
      <c r="A334" s="78"/>
      <c r="B334" s="79"/>
      <c r="C334" s="130" t="s">
        <v>880</v>
      </c>
      <c r="D334" s="130"/>
      <c r="E334" s="130"/>
      <c r="F334" s="130"/>
      <c r="G334" s="130"/>
      <c r="H334" s="130"/>
      <c r="I334" s="80"/>
      <c r="J334" s="81">
        <f>J336+J337+J338+J339</f>
        <v>154126.21999999974</v>
      </c>
      <c r="K334" s="81"/>
      <c r="L334" s="82"/>
      <c r="CQ334" s="95" t="s">
        <v>880</v>
      </c>
    </row>
    <row r="335" spans="1:95" ht="14.25" x14ac:dyDescent="0.2">
      <c r="A335" s="83"/>
      <c r="B335" s="84"/>
      <c r="C335" s="132" t="s">
        <v>881</v>
      </c>
      <c r="D335" s="131"/>
      <c r="E335" s="131"/>
      <c r="F335" s="131"/>
      <c r="G335" s="131"/>
      <c r="H335" s="131"/>
      <c r="I335" s="85"/>
      <c r="J335" s="86"/>
      <c r="K335" s="86"/>
      <c r="L335" s="87"/>
    </row>
    <row r="336" spans="1:95" ht="14.25" x14ac:dyDescent="0.2">
      <c r="A336" s="83"/>
      <c r="B336" s="84"/>
      <c r="C336" s="131" t="s">
        <v>882</v>
      </c>
      <c r="D336" s="131"/>
      <c r="E336" s="131"/>
      <c r="F336" s="131"/>
      <c r="G336" s="131"/>
      <c r="H336" s="131"/>
      <c r="I336" s="85"/>
      <c r="J336" s="86">
        <f>SUM(Q50:Q332)</f>
        <v>9387.0300000000007</v>
      </c>
      <c r="K336" s="86"/>
      <c r="L336" s="87"/>
    </row>
    <row r="337" spans="1:56" ht="14.25" x14ac:dyDescent="0.2">
      <c r="A337" s="83"/>
      <c r="B337" s="84"/>
      <c r="C337" s="131" t="s">
        <v>883</v>
      </c>
      <c r="D337" s="131"/>
      <c r="E337" s="131"/>
      <c r="F337" s="131"/>
      <c r="G337" s="131"/>
      <c r="H337" s="131"/>
      <c r="I337" s="85"/>
      <c r="J337" s="86">
        <f>SUM(AB50:AB332)</f>
        <v>3595.97</v>
      </c>
      <c r="K337" s="86"/>
      <c r="L337" s="87"/>
    </row>
    <row r="338" spans="1:56" ht="14.25" x14ac:dyDescent="0.2">
      <c r="A338" s="83"/>
      <c r="B338" s="84"/>
      <c r="C338" s="131" t="s">
        <v>884</v>
      </c>
      <c r="D338" s="131"/>
      <c r="E338" s="131"/>
      <c r="F338" s="131"/>
      <c r="G338" s="131"/>
      <c r="H338" s="131"/>
      <c r="I338" s="85"/>
      <c r="J338" s="86">
        <f>Source!F142-J343</f>
        <v>141143.21999999974</v>
      </c>
      <c r="K338" s="86"/>
      <c r="L338" s="87"/>
    </row>
    <row r="339" spans="1:56" ht="14.25" hidden="1" customHeight="1" x14ac:dyDescent="0.2">
      <c r="A339" s="83"/>
      <c r="B339" s="84"/>
      <c r="C339" s="131" t="s">
        <v>885</v>
      </c>
      <c r="D339" s="131"/>
      <c r="E339" s="131"/>
      <c r="F339" s="131"/>
      <c r="G339" s="131"/>
      <c r="H339" s="131"/>
      <c r="I339" s="85"/>
      <c r="J339" s="86">
        <f>Source!F170</f>
        <v>0</v>
      </c>
      <c r="K339" s="86"/>
      <c r="L339" s="87"/>
    </row>
    <row r="340" spans="1:56" ht="14.25" x14ac:dyDescent="0.2">
      <c r="A340" s="83"/>
      <c r="B340" s="84"/>
      <c r="C340" s="131" t="s">
        <v>886</v>
      </c>
      <c r="D340" s="131"/>
      <c r="E340" s="131"/>
      <c r="F340" s="131"/>
      <c r="G340" s="131"/>
      <c r="H340" s="131"/>
      <c r="I340" s="85"/>
      <c r="J340" s="86">
        <f>SUM(Q50:Q332)+SUM(X50:X332)</f>
        <v>9586.3200000000015</v>
      </c>
      <c r="K340" s="86"/>
      <c r="L340" s="87"/>
    </row>
    <row r="341" spans="1:56" ht="14.25" x14ac:dyDescent="0.2">
      <c r="A341" s="83"/>
      <c r="B341" s="84"/>
      <c r="C341" s="131" t="s">
        <v>887</v>
      </c>
      <c r="D341" s="131"/>
      <c r="E341" s="131"/>
      <c r="F341" s="131"/>
      <c r="G341" s="131"/>
      <c r="H341" s="131"/>
      <c r="I341" s="85"/>
      <c r="J341" s="86">
        <f>Source!F171</f>
        <v>9036.34</v>
      </c>
      <c r="K341" s="86"/>
      <c r="L341" s="87"/>
    </row>
    <row r="342" spans="1:56" ht="14.25" x14ac:dyDescent="0.2">
      <c r="A342" s="83"/>
      <c r="B342" s="84"/>
      <c r="C342" s="131" t="s">
        <v>888</v>
      </c>
      <c r="D342" s="131"/>
      <c r="E342" s="131"/>
      <c r="F342" s="131"/>
      <c r="G342" s="131"/>
      <c r="H342" s="131"/>
      <c r="I342" s="85"/>
      <c r="J342" s="86">
        <f>Source!F172</f>
        <v>4718.2700000000004</v>
      </c>
      <c r="K342" s="86"/>
      <c r="L342" s="87"/>
    </row>
    <row r="343" spans="1:56" ht="14.25" x14ac:dyDescent="0.2">
      <c r="A343" s="83"/>
      <c r="B343" s="84"/>
      <c r="C343" s="131" t="s">
        <v>889</v>
      </c>
      <c r="D343" s="131"/>
      <c r="E343" s="131"/>
      <c r="F343" s="131"/>
      <c r="G343" s="131"/>
      <c r="H343" s="131"/>
      <c r="I343" s="85"/>
      <c r="J343" s="86">
        <f>Source!F154</f>
        <v>2669064.66</v>
      </c>
      <c r="K343" s="86"/>
      <c r="L343" s="87"/>
    </row>
    <row r="344" spans="1:56" ht="14.25" hidden="1" customHeight="1" x14ac:dyDescent="0.2">
      <c r="A344" s="83"/>
      <c r="B344" s="84"/>
      <c r="C344" s="131" t="s">
        <v>890</v>
      </c>
      <c r="D344" s="131"/>
      <c r="E344" s="131"/>
      <c r="F344" s="131"/>
      <c r="G344" s="131"/>
      <c r="H344" s="131"/>
      <c r="I344" s="85"/>
      <c r="J344" s="86">
        <f>Source!F164</f>
        <v>0</v>
      </c>
      <c r="K344" s="86"/>
      <c r="L344" s="87"/>
    </row>
    <row r="345" spans="1:56" ht="15" x14ac:dyDescent="0.2">
      <c r="A345" s="78"/>
      <c r="B345" s="79"/>
      <c r="C345" s="130" t="s">
        <v>891</v>
      </c>
      <c r="D345" s="130"/>
      <c r="E345" s="130"/>
      <c r="F345" s="130"/>
      <c r="G345" s="130"/>
      <c r="H345" s="130"/>
      <c r="I345" s="80"/>
      <c r="J345" s="81">
        <f>Source!F173</f>
        <v>2836945.49</v>
      </c>
      <c r="K345" s="81"/>
      <c r="L345" s="82"/>
    </row>
    <row r="346" spans="1:56" ht="14.25" x14ac:dyDescent="0.2">
      <c r="A346" s="83"/>
      <c r="B346" s="84"/>
      <c r="C346" s="132" t="s">
        <v>881</v>
      </c>
      <c r="D346" s="131"/>
      <c r="E346" s="131"/>
      <c r="F346" s="131"/>
      <c r="G346" s="131"/>
      <c r="H346" s="131"/>
      <c r="I346" s="85"/>
      <c r="J346" s="86"/>
      <c r="K346" s="86"/>
      <c r="L346" s="87"/>
    </row>
    <row r="347" spans="1:56" ht="14.25" x14ac:dyDescent="0.2">
      <c r="A347" s="83"/>
      <c r="B347" s="84"/>
      <c r="C347" s="131" t="s">
        <v>892</v>
      </c>
      <c r="D347" s="131"/>
      <c r="E347" s="131"/>
      <c r="F347" s="131"/>
      <c r="G347" s="131"/>
      <c r="H347" s="131"/>
      <c r="I347" s="85"/>
      <c r="J347" s="86">
        <f>SUM(BQ50:BQ332)</f>
        <v>11388.410000000002</v>
      </c>
      <c r="K347" s="86"/>
      <c r="L347" s="87"/>
    </row>
    <row r="348" spans="1:56" ht="14.25" x14ac:dyDescent="0.2">
      <c r="A348" s="83"/>
      <c r="B348" s="84"/>
      <c r="C348" s="131" t="s">
        <v>893</v>
      </c>
      <c r="D348" s="131"/>
      <c r="E348" s="131"/>
      <c r="F348" s="131"/>
      <c r="G348" s="131"/>
      <c r="H348" s="131"/>
      <c r="I348" s="85"/>
      <c r="J348" s="86">
        <f>SUM(BR50:BR332)</f>
        <v>570557.49</v>
      </c>
      <c r="K348" s="86"/>
      <c r="L348" s="87"/>
    </row>
    <row r="350" spans="1:56" ht="16.5" x14ac:dyDescent="0.25">
      <c r="A350" s="129" t="s">
        <v>894</v>
      </c>
      <c r="B350" s="129"/>
      <c r="C350" s="129"/>
      <c r="D350" s="129"/>
      <c r="E350" s="129"/>
      <c r="F350" s="129"/>
      <c r="G350" s="129"/>
      <c r="H350" s="129"/>
      <c r="I350" s="129"/>
      <c r="J350" s="129"/>
      <c r="K350" s="129"/>
      <c r="L350" s="129"/>
    </row>
    <row r="351" spans="1:56" ht="57" x14ac:dyDescent="0.2">
      <c r="A351" s="88">
        <v>53</v>
      </c>
      <c r="B351" s="88" t="str">
        <f>Source!F180</f>
        <v>п02-01-001-11</v>
      </c>
      <c r="C351" s="88" t="str">
        <f>Source!G180</f>
        <v>Автоматизированная система управления I категории технической сложности с количеством каналов (Кобщ): 160</v>
      </c>
      <c r="D351" s="58" t="str">
        <f>Source!H180</f>
        <v>система</v>
      </c>
      <c r="E351" s="54">
        <f>Source!K180</f>
        <v>1</v>
      </c>
      <c r="F351" s="54"/>
      <c r="G351" s="54">
        <f>Source!I180</f>
        <v>1</v>
      </c>
      <c r="H351" s="53"/>
      <c r="I351" s="59"/>
      <c r="J351" s="53"/>
      <c r="K351" s="59"/>
      <c r="L351" s="60"/>
      <c r="AG351">
        <f>Source!X180</f>
        <v>10094.469999999999</v>
      </c>
      <c r="AH351">
        <f>Source!X180</f>
        <v>10094.469999999999</v>
      </c>
      <c r="AI351">
        <f>Source!Y180</f>
        <v>4910.82</v>
      </c>
      <c r="AJ351">
        <f>Source!Y180</f>
        <v>4910.82</v>
      </c>
      <c r="AS351">
        <f>IF(Source!BI180&lt;=1,AH351, 0)</f>
        <v>0</v>
      </c>
      <c r="AT351">
        <f>IF(Source!BI180&lt;=1,AJ351, 0)</f>
        <v>0</v>
      </c>
      <c r="BC351">
        <f>IF(Source!BI180=2,AH351, 0)</f>
        <v>0</v>
      </c>
      <c r="BD351">
        <f>IF(Source!BI180=2,AJ351, 0)</f>
        <v>0</v>
      </c>
    </row>
    <row r="352" spans="1:56" ht="14.25" x14ac:dyDescent="0.2">
      <c r="A352" s="88"/>
      <c r="B352" s="89">
        <v>1</v>
      </c>
      <c r="C352" s="88" t="s">
        <v>817</v>
      </c>
      <c r="D352" s="58"/>
      <c r="E352" s="54"/>
      <c r="F352" s="54"/>
      <c r="G352" s="54"/>
      <c r="H352" s="53">
        <f>Source!AO180</f>
        <v>13641.17</v>
      </c>
      <c r="I352" s="59"/>
      <c r="J352" s="53">
        <f>ROUND(Source!AF180*Source!I180, 2)</f>
        <v>13641.17</v>
      </c>
      <c r="K352" s="59"/>
      <c r="L352" s="60"/>
    </row>
    <row r="353" spans="1:95" ht="14.25" x14ac:dyDescent="0.2">
      <c r="A353" s="88"/>
      <c r="B353" s="88"/>
      <c r="C353" s="90" t="s">
        <v>821</v>
      </c>
      <c r="D353" s="63" t="s">
        <v>822</v>
      </c>
      <c r="E353" s="64">
        <f>Source!AQ180</f>
        <v>962</v>
      </c>
      <c r="F353" s="64"/>
      <c r="G353" s="64">
        <f>ROUND(Source!U180, 7)</f>
        <v>962</v>
      </c>
      <c r="H353" s="65"/>
      <c r="I353" s="66"/>
      <c r="J353" s="65"/>
      <c r="K353" s="66"/>
      <c r="L353" s="67"/>
    </row>
    <row r="354" spans="1:95" ht="14.25" x14ac:dyDescent="0.2">
      <c r="A354" s="88"/>
      <c r="B354" s="88"/>
      <c r="C354" s="88" t="s">
        <v>824</v>
      </c>
      <c r="D354" s="58"/>
      <c r="E354" s="54"/>
      <c r="F354" s="54"/>
      <c r="G354" s="54"/>
      <c r="H354" s="53">
        <f>H352</f>
        <v>13641.17</v>
      </c>
      <c r="I354" s="59"/>
      <c r="J354" s="53">
        <f>J352</f>
        <v>13641.17</v>
      </c>
      <c r="K354" s="59"/>
      <c r="L354" s="60"/>
    </row>
    <row r="355" spans="1:95" ht="14.25" x14ac:dyDescent="0.2">
      <c r="A355" s="88"/>
      <c r="B355" s="88"/>
      <c r="C355" s="88" t="s">
        <v>825</v>
      </c>
      <c r="D355" s="58"/>
      <c r="E355" s="54"/>
      <c r="F355" s="54"/>
      <c r="G355" s="54"/>
      <c r="H355" s="53"/>
      <c r="I355" s="59"/>
      <c r="J355" s="53">
        <f>SUM(Q351:Q358)+SUM(V351:V358)+SUM(X351:X358)+SUM(Y351:Y358)</f>
        <v>13641.17</v>
      </c>
      <c r="K355" s="59"/>
      <c r="L355" s="60"/>
    </row>
    <row r="356" spans="1:95" ht="14.25" x14ac:dyDescent="0.2">
      <c r="A356" s="88"/>
      <c r="B356" s="88" t="s">
        <v>327</v>
      </c>
      <c r="C356" s="88" t="s">
        <v>895</v>
      </c>
      <c r="D356" s="58" t="s">
        <v>827</v>
      </c>
      <c r="E356" s="54">
        <f>Source!BZ180</f>
        <v>74</v>
      </c>
      <c r="F356" s="54"/>
      <c r="G356" s="54">
        <f>Source!AT180</f>
        <v>74</v>
      </c>
      <c r="H356" s="53"/>
      <c r="I356" s="59"/>
      <c r="J356" s="53">
        <f>SUM(AG351:AG358)</f>
        <v>10094.469999999999</v>
      </c>
      <c r="K356" s="59"/>
      <c r="L356" s="60"/>
    </row>
    <row r="357" spans="1:95" ht="14.25" x14ac:dyDescent="0.2">
      <c r="A357" s="90"/>
      <c r="B357" s="90" t="s">
        <v>328</v>
      </c>
      <c r="C357" s="90" t="s">
        <v>896</v>
      </c>
      <c r="D357" s="63" t="s">
        <v>827</v>
      </c>
      <c r="E357" s="64">
        <f>Source!CA180</f>
        <v>36</v>
      </c>
      <c r="F357" s="64"/>
      <c r="G357" s="64">
        <f>Source!AU180</f>
        <v>36</v>
      </c>
      <c r="H357" s="65"/>
      <c r="I357" s="66"/>
      <c r="J357" s="65">
        <f>SUM(AI351:AI358)</f>
        <v>4910.82</v>
      </c>
      <c r="K357" s="66"/>
      <c r="L357" s="67"/>
    </row>
    <row r="358" spans="1:95" ht="15" x14ac:dyDescent="0.25">
      <c r="C358" s="118" t="s">
        <v>829</v>
      </c>
      <c r="D358" s="118"/>
      <c r="E358" s="118"/>
      <c r="F358" s="118"/>
      <c r="G358" s="118"/>
      <c r="H358" s="118"/>
      <c r="I358" s="118">
        <f>J352+J356+J357</f>
        <v>28646.46</v>
      </c>
      <c r="J358" s="118"/>
      <c r="O358" s="47">
        <f>I358</f>
        <v>28646.46</v>
      </c>
      <c r="P358">
        <f>K358</f>
        <v>0</v>
      </c>
      <c r="Q358" s="47">
        <f>J352</f>
        <v>13641.17</v>
      </c>
      <c r="S358" s="47">
        <f>J352</f>
        <v>13641.17</v>
      </c>
      <c r="U358" s="48">
        <f>L352</f>
        <v>0</v>
      </c>
      <c r="X358">
        <f>0</f>
        <v>0</v>
      </c>
      <c r="Z358">
        <f>0</f>
        <v>0</v>
      </c>
      <c r="AB358">
        <f>0</f>
        <v>0</v>
      </c>
      <c r="AD358">
        <f>0</f>
        <v>0</v>
      </c>
      <c r="AF358">
        <f>0</f>
        <v>0</v>
      </c>
      <c r="AN358">
        <f>IF(Source!BI180&lt;=1,J352+J356+J357, 0)</f>
        <v>0</v>
      </c>
      <c r="AO358">
        <f>IF(Source!BI180&lt;=1,0, 0)</f>
        <v>0</v>
      </c>
      <c r="AP358">
        <f>IF(Source!BI180&lt;=1,0, 0)</f>
        <v>0</v>
      </c>
      <c r="AQ358">
        <f>IF(Source!BI180&lt;=1,J352, 0)</f>
        <v>0</v>
      </c>
      <c r="AX358">
        <f>IF(Source!BI180=2,J352+J356+J357, 0)</f>
        <v>0</v>
      </c>
      <c r="AY358">
        <f>IF(Source!BI180=2,0, 0)</f>
        <v>0</v>
      </c>
      <c r="AZ358">
        <f>IF(Source!BI180=2,0, 0)</f>
        <v>0</v>
      </c>
      <c r="BA358">
        <f>IF(Source!BI180=2,J352, 0)</f>
        <v>0</v>
      </c>
      <c r="BN358">
        <f>IF(Source!BI180=4,J352+J356+J357, 0)</f>
        <v>28646.46</v>
      </c>
      <c r="BU358" s="47">
        <f>O358</f>
        <v>28646.46</v>
      </c>
      <c r="BV358">
        <f>ROUND(O358*80/100, 2)</f>
        <v>22917.17</v>
      </c>
      <c r="BW358" s="47">
        <f>O358-BV358</f>
        <v>5729.2900000000009</v>
      </c>
      <c r="BX358">
        <f>ROUND(O358*80/100, 0)</f>
        <v>22917</v>
      </c>
      <c r="BY358" s="47">
        <f>O358-BX358</f>
        <v>5729.4599999999991</v>
      </c>
      <c r="BZ358">
        <f>Source!BM180</f>
        <v>200002</v>
      </c>
      <c r="CA358" t="str">
        <f>Source!E180</f>
        <v>53</v>
      </c>
    </row>
    <row r="359" spans="1:95" ht="71.25" x14ac:dyDescent="0.2">
      <c r="A359" s="88">
        <v>54</v>
      </c>
      <c r="B359" s="88" t="str">
        <f>Source!F182</f>
        <v>п02-01-001-12</v>
      </c>
      <c r="C359" s="88" t="str">
        <f>Source!G182</f>
        <v>Автоматизированная система управления I категории технической сложности с количеством каналов (Кобщ): за каждый канал свыше 160 до 319 добавлять к расценке 02-01-001-11</v>
      </c>
      <c r="D359" s="58" t="str">
        <f>Source!H182</f>
        <v>канал</v>
      </c>
      <c r="E359" s="54">
        <f>Source!K182</f>
        <v>62</v>
      </c>
      <c r="F359" s="54"/>
      <c r="G359" s="54">
        <f>Source!I182</f>
        <v>62</v>
      </c>
      <c r="H359" s="53"/>
      <c r="I359" s="59"/>
      <c r="J359" s="53"/>
      <c r="K359" s="59"/>
      <c r="L359" s="60"/>
      <c r="AG359">
        <f>Source!X182</f>
        <v>3610.76</v>
      </c>
      <c r="AH359">
        <f>Source!X182</f>
        <v>3610.76</v>
      </c>
      <c r="AI359">
        <f>Source!Y182</f>
        <v>1756.58</v>
      </c>
      <c r="AJ359">
        <f>Source!Y182</f>
        <v>1756.58</v>
      </c>
      <c r="AS359">
        <f>IF(Source!BI182&lt;=1,AH359, 0)</f>
        <v>0</v>
      </c>
      <c r="AT359">
        <f>IF(Source!BI182&lt;=1,AJ359, 0)</f>
        <v>0</v>
      </c>
      <c r="BC359">
        <f>IF(Source!BI182=2,AH359, 0)</f>
        <v>0</v>
      </c>
      <c r="BD359">
        <f>IF(Source!BI182=2,AJ359, 0)</f>
        <v>0</v>
      </c>
    </row>
    <row r="360" spans="1:95" ht="14.25" x14ac:dyDescent="0.2">
      <c r="A360" s="88"/>
      <c r="B360" s="89">
        <v>1</v>
      </c>
      <c r="C360" s="88" t="s">
        <v>817</v>
      </c>
      <c r="D360" s="58"/>
      <c r="E360" s="54"/>
      <c r="F360" s="54"/>
      <c r="G360" s="54"/>
      <c r="H360" s="53">
        <f>Source!AO182</f>
        <v>78.7</v>
      </c>
      <c r="I360" s="59"/>
      <c r="J360" s="53">
        <f>ROUND(Source!AF182*Source!I182, 2)</f>
        <v>4879.3999999999996</v>
      </c>
      <c r="K360" s="59"/>
      <c r="L360" s="60"/>
    </row>
    <row r="361" spans="1:95" ht="14.25" x14ac:dyDescent="0.2">
      <c r="A361" s="88"/>
      <c r="B361" s="88"/>
      <c r="C361" s="90" t="s">
        <v>821</v>
      </c>
      <c r="D361" s="63" t="s">
        <v>822</v>
      </c>
      <c r="E361" s="64">
        <f>Source!AQ182</f>
        <v>5.55</v>
      </c>
      <c r="F361" s="64"/>
      <c r="G361" s="64">
        <f>ROUND(Source!U182, 7)</f>
        <v>344.1</v>
      </c>
      <c r="H361" s="65"/>
      <c r="I361" s="66"/>
      <c r="J361" s="65"/>
      <c r="K361" s="66"/>
      <c r="L361" s="67"/>
    </row>
    <row r="362" spans="1:95" ht="14.25" x14ac:dyDescent="0.2">
      <c r="A362" s="88"/>
      <c r="B362" s="88"/>
      <c r="C362" s="88" t="s">
        <v>824</v>
      </c>
      <c r="D362" s="58"/>
      <c r="E362" s="54"/>
      <c r="F362" s="54"/>
      <c r="G362" s="54"/>
      <c r="H362" s="53">
        <f>H360</f>
        <v>78.7</v>
      </c>
      <c r="I362" s="59"/>
      <c r="J362" s="53">
        <f>J360</f>
        <v>4879.3999999999996</v>
      </c>
      <c r="K362" s="59"/>
      <c r="L362" s="60"/>
    </row>
    <row r="363" spans="1:95" ht="14.25" x14ac:dyDescent="0.2">
      <c r="A363" s="88"/>
      <c r="B363" s="88"/>
      <c r="C363" s="88" t="s">
        <v>825</v>
      </c>
      <c r="D363" s="58"/>
      <c r="E363" s="54"/>
      <c r="F363" s="54"/>
      <c r="G363" s="54"/>
      <c r="H363" s="53"/>
      <c r="I363" s="59"/>
      <c r="J363" s="53">
        <f>SUM(Q359:Q366)+SUM(V359:V366)+SUM(X359:X366)+SUM(Y359:Y366)</f>
        <v>4879.3999999999996</v>
      </c>
      <c r="K363" s="59"/>
      <c r="L363" s="60"/>
    </row>
    <row r="364" spans="1:95" ht="14.25" x14ac:dyDescent="0.2">
      <c r="A364" s="88"/>
      <c r="B364" s="88" t="s">
        <v>327</v>
      </c>
      <c r="C364" s="88" t="s">
        <v>895</v>
      </c>
      <c r="D364" s="58" t="s">
        <v>827</v>
      </c>
      <c r="E364" s="54">
        <f>Source!BZ182</f>
        <v>74</v>
      </c>
      <c r="F364" s="54"/>
      <c r="G364" s="54">
        <f>Source!AT182</f>
        <v>74</v>
      </c>
      <c r="H364" s="53"/>
      <c r="I364" s="59"/>
      <c r="J364" s="53">
        <f>SUM(AG359:AG366)</f>
        <v>3610.76</v>
      </c>
      <c r="K364" s="59"/>
      <c r="L364" s="60"/>
    </row>
    <row r="365" spans="1:95" ht="14.25" x14ac:dyDescent="0.2">
      <c r="A365" s="90"/>
      <c r="B365" s="90" t="s">
        <v>328</v>
      </c>
      <c r="C365" s="90" t="s">
        <v>896</v>
      </c>
      <c r="D365" s="63" t="s">
        <v>827</v>
      </c>
      <c r="E365" s="64">
        <f>Source!CA182</f>
        <v>36</v>
      </c>
      <c r="F365" s="64"/>
      <c r="G365" s="64">
        <f>Source!AU182</f>
        <v>36</v>
      </c>
      <c r="H365" s="65"/>
      <c r="I365" s="66"/>
      <c r="J365" s="65">
        <f>SUM(AI359:AI366)</f>
        <v>1756.58</v>
      </c>
      <c r="K365" s="66"/>
      <c r="L365" s="67"/>
    </row>
    <row r="366" spans="1:95" ht="15" x14ac:dyDescent="0.25">
      <c r="C366" s="118" t="s">
        <v>829</v>
      </c>
      <c r="D366" s="118"/>
      <c r="E366" s="118"/>
      <c r="F366" s="118"/>
      <c r="G366" s="118"/>
      <c r="H366" s="118"/>
      <c r="I366" s="118">
        <f>J360+J364+J365</f>
        <v>10246.74</v>
      </c>
      <c r="J366" s="118"/>
      <c r="O366" s="47">
        <f>I366</f>
        <v>10246.74</v>
      </c>
      <c r="P366">
        <f>K366</f>
        <v>0</v>
      </c>
      <c r="Q366" s="47">
        <f>J360</f>
        <v>4879.3999999999996</v>
      </c>
      <c r="S366" s="47">
        <f>J360</f>
        <v>4879.3999999999996</v>
      </c>
      <c r="U366" s="48">
        <f>L360</f>
        <v>0</v>
      </c>
      <c r="X366">
        <f>0</f>
        <v>0</v>
      </c>
      <c r="Z366">
        <f>0</f>
        <v>0</v>
      </c>
      <c r="AB366">
        <f>0</f>
        <v>0</v>
      </c>
      <c r="AD366">
        <f>0</f>
        <v>0</v>
      </c>
      <c r="AF366">
        <f>0</f>
        <v>0</v>
      </c>
      <c r="AN366">
        <f>IF(Source!BI182&lt;=1,J360+J364+J365, 0)</f>
        <v>0</v>
      </c>
      <c r="AO366">
        <f>IF(Source!BI182&lt;=1,0, 0)</f>
        <v>0</v>
      </c>
      <c r="AP366">
        <f>IF(Source!BI182&lt;=1,0, 0)</f>
        <v>0</v>
      </c>
      <c r="AQ366">
        <f>IF(Source!BI182&lt;=1,J360, 0)</f>
        <v>0</v>
      </c>
      <c r="AX366">
        <f>IF(Source!BI182=2,J360+J364+J365, 0)</f>
        <v>0</v>
      </c>
      <c r="AY366">
        <f>IF(Source!BI182=2,0, 0)</f>
        <v>0</v>
      </c>
      <c r="AZ366">
        <f>IF(Source!BI182=2,0, 0)</f>
        <v>0</v>
      </c>
      <c r="BA366">
        <f>IF(Source!BI182=2,J360, 0)</f>
        <v>0</v>
      </c>
      <c r="BN366">
        <f>IF(Source!BI182=4,J360+J364+J365, 0)</f>
        <v>10246.74</v>
      </c>
      <c r="BU366" s="47">
        <f>O366</f>
        <v>10246.74</v>
      </c>
      <c r="BV366">
        <f>ROUND(O366*80/100, 2)</f>
        <v>8197.39</v>
      </c>
      <c r="BW366" s="47">
        <f>O366-BV366</f>
        <v>2049.3500000000004</v>
      </c>
      <c r="BX366">
        <f>ROUND(O366*80/100, 0)</f>
        <v>8197</v>
      </c>
      <c r="BY366" s="47">
        <f>O366-BX366</f>
        <v>2049.7399999999998</v>
      </c>
      <c r="BZ366">
        <f>Source!BM182</f>
        <v>200002</v>
      </c>
      <c r="CA366" t="str">
        <f>Source!E182</f>
        <v>54</v>
      </c>
    </row>
    <row r="368" spans="1:95" ht="15" x14ac:dyDescent="0.2">
      <c r="A368" s="78"/>
      <c r="B368" s="79"/>
      <c r="C368" s="130" t="s">
        <v>880</v>
      </c>
      <c r="D368" s="130"/>
      <c r="E368" s="130"/>
      <c r="F368" s="130"/>
      <c r="G368" s="130"/>
      <c r="H368" s="130"/>
      <c r="I368" s="80"/>
      <c r="J368" s="81">
        <f>J370+J371+J372+J373</f>
        <v>18520.57</v>
      </c>
      <c r="K368" s="81"/>
      <c r="L368" s="82"/>
      <c r="CQ368" s="95" t="s">
        <v>880</v>
      </c>
    </row>
    <row r="369" spans="1:95" ht="14.25" x14ac:dyDescent="0.2">
      <c r="A369" s="83"/>
      <c r="B369" s="84"/>
      <c r="C369" s="132" t="s">
        <v>881</v>
      </c>
      <c r="D369" s="131"/>
      <c r="E369" s="131"/>
      <c r="F369" s="131"/>
      <c r="G369" s="131"/>
      <c r="H369" s="131"/>
      <c r="I369" s="85"/>
      <c r="J369" s="86"/>
      <c r="K369" s="86"/>
      <c r="L369" s="87"/>
    </row>
    <row r="370" spans="1:95" ht="14.25" x14ac:dyDescent="0.2">
      <c r="A370" s="83"/>
      <c r="B370" s="84"/>
      <c r="C370" s="131" t="s">
        <v>882</v>
      </c>
      <c r="D370" s="131"/>
      <c r="E370" s="131"/>
      <c r="F370" s="131"/>
      <c r="G370" s="131"/>
      <c r="H370" s="131"/>
      <c r="I370" s="85"/>
      <c r="J370" s="86">
        <f>SUM(Q350:Q366)</f>
        <v>18520.57</v>
      </c>
      <c r="K370" s="86"/>
      <c r="L370" s="87"/>
    </row>
    <row r="371" spans="1:95" ht="14.25" hidden="1" customHeight="1" x14ac:dyDescent="0.2">
      <c r="A371" s="83"/>
      <c r="B371" s="84"/>
      <c r="C371" s="131" t="s">
        <v>883</v>
      </c>
      <c r="D371" s="131"/>
      <c r="E371" s="131"/>
      <c r="F371" s="131"/>
      <c r="G371" s="131"/>
      <c r="H371" s="131"/>
      <c r="I371" s="85"/>
      <c r="J371" s="86">
        <f>SUM(AB350:AB366)</f>
        <v>0</v>
      </c>
      <c r="K371" s="86"/>
      <c r="L371" s="87"/>
    </row>
    <row r="372" spans="1:95" ht="14.25" hidden="1" customHeight="1" x14ac:dyDescent="0.2">
      <c r="A372" s="83"/>
      <c r="B372" s="84"/>
      <c r="C372" s="131" t="s">
        <v>884</v>
      </c>
      <c r="D372" s="131"/>
      <c r="E372" s="131"/>
      <c r="F372" s="131"/>
      <c r="G372" s="131"/>
      <c r="H372" s="131"/>
      <c r="I372" s="85"/>
      <c r="J372" s="86">
        <f>Source!F187-J377</f>
        <v>0</v>
      </c>
      <c r="K372" s="86"/>
      <c r="L372" s="87"/>
    </row>
    <row r="373" spans="1:95" ht="14.25" hidden="1" customHeight="1" x14ac:dyDescent="0.2">
      <c r="A373" s="83"/>
      <c r="B373" s="84"/>
      <c r="C373" s="131" t="s">
        <v>885</v>
      </c>
      <c r="D373" s="131"/>
      <c r="E373" s="131"/>
      <c r="F373" s="131"/>
      <c r="G373" s="131"/>
      <c r="H373" s="131"/>
      <c r="I373" s="85"/>
      <c r="J373" s="86">
        <f>Source!F209</f>
        <v>0</v>
      </c>
      <c r="K373" s="86"/>
      <c r="L373" s="87"/>
    </row>
    <row r="374" spans="1:95" ht="14.25" x14ac:dyDescent="0.2">
      <c r="A374" s="83"/>
      <c r="B374" s="84"/>
      <c r="C374" s="131" t="s">
        <v>886</v>
      </c>
      <c r="D374" s="131"/>
      <c r="E374" s="131"/>
      <c r="F374" s="131"/>
      <c r="G374" s="131"/>
      <c r="H374" s="131"/>
      <c r="I374" s="85"/>
      <c r="J374" s="86">
        <f>SUM(Q350:Q366)+SUM(X350:X366)</f>
        <v>18520.57</v>
      </c>
      <c r="K374" s="86"/>
      <c r="L374" s="87"/>
    </row>
    <row r="375" spans="1:95" ht="14.25" x14ac:dyDescent="0.2">
      <c r="A375" s="83"/>
      <c r="B375" s="84"/>
      <c r="C375" s="131" t="s">
        <v>887</v>
      </c>
      <c r="D375" s="131"/>
      <c r="E375" s="131"/>
      <c r="F375" s="131"/>
      <c r="G375" s="131"/>
      <c r="H375" s="131"/>
      <c r="I375" s="85"/>
      <c r="J375" s="86">
        <f>Source!F210</f>
        <v>13705.23</v>
      </c>
      <c r="K375" s="86"/>
      <c r="L375" s="87"/>
    </row>
    <row r="376" spans="1:95" ht="14.25" x14ac:dyDescent="0.2">
      <c r="A376" s="83"/>
      <c r="B376" s="84"/>
      <c r="C376" s="131" t="s">
        <v>888</v>
      </c>
      <c r="D376" s="131"/>
      <c r="E376" s="131"/>
      <c r="F376" s="131"/>
      <c r="G376" s="131"/>
      <c r="H376" s="131"/>
      <c r="I376" s="85"/>
      <c r="J376" s="86">
        <f>Source!F211</f>
        <v>6667.4</v>
      </c>
      <c r="K376" s="86"/>
      <c r="L376" s="87"/>
    </row>
    <row r="377" spans="1:95" ht="14.25" hidden="1" customHeight="1" x14ac:dyDescent="0.2">
      <c r="A377" s="83"/>
      <c r="B377" s="84"/>
      <c r="C377" s="131" t="s">
        <v>889</v>
      </c>
      <c r="D377" s="131"/>
      <c r="E377" s="131"/>
      <c r="F377" s="131"/>
      <c r="G377" s="131"/>
      <c r="H377" s="131"/>
      <c r="I377" s="85"/>
      <c r="J377" s="86">
        <f>Source!F193</f>
        <v>0</v>
      </c>
      <c r="K377" s="86"/>
      <c r="L377" s="87"/>
    </row>
    <row r="378" spans="1:95" ht="14.25" x14ac:dyDescent="0.2">
      <c r="A378" s="83"/>
      <c r="B378" s="84"/>
      <c r="C378" s="131" t="s">
        <v>890</v>
      </c>
      <c r="D378" s="131"/>
      <c r="E378" s="131"/>
      <c r="F378" s="131"/>
      <c r="G378" s="131"/>
      <c r="H378" s="131"/>
      <c r="I378" s="85"/>
      <c r="J378" s="86">
        <f>Source!F203</f>
        <v>38893.199999999997</v>
      </c>
      <c r="K378" s="86"/>
      <c r="L378" s="87"/>
    </row>
    <row r="379" spans="1:95" ht="15" x14ac:dyDescent="0.2">
      <c r="A379" s="78"/>
      <c r="B379" s="79"/>
      <c r="C379" s="130" t="s">
        <v>891</v>
      </c>
      <c r="D379" s="130"/>
      <c r="E379" s="130"/>
      <c r="F379" s="130"/>
      <c r="G379" s="130"/>
      <c r="H379" s="130"/>
      <c r="I379" s="80"/>
      <c r="J379" s="81">
        <f>Source!F212</f>
        <v>38893.199999999997</v>
      </c>
      <c r="K379" s="81"/>
      <c r="L379" s="82"/>
    </row>
    <row r="380" spans="1:95" ht="14.25" hidden="1" customHeight="1" x14ac:dyDescent="0.2">
      <c r="A380" s="83"/>
      <c r="B380" s="84"/>
      <c r="C380" s="132" t="s">
        <v>881</v>
      </c>
      <c r="D380" s="131"/>
      <c r="E380" s="131"/>
      <c r="F380" s="131"/>
      <c r="G380" s="131"/>
      <c r="H380" s="131"/>
      <c r="I380" s="85"/>
      <c r="J380" s="86"/>
      <c r="K380" s="86"/>
      <c r="L380" s="87"/>
    </row>
    <row r="381" spans="1:95" ht="14.25" hidden="1" customHeight="1" x14ac:dyDescent="0.2">
      <c r="A381" s="83"/>
      <c r="B381" s="84"/>
      <c r="C381" s="131" t="s">
        <v>892</v>
      </c>
      <c r="D381" s="131"/>
      <c r="E381" s="131"/>
      <c r="F381" s="131"/>
      <c r="G381" s="131"/>
      <c r="H381" s="131"/>
      <c r="I381" s="85"/>
      <c r="J381" s="86">
        <f>SUM(BQ350:BQ366)</f>
        <v>0</v>
      </c>
      <c r="K381" s="86"/>
      <c r="L381" s="87"/>
    </row>
    <row r="382" spans="1:95" ht="14.25" hidden="1" customHeight="1" x14ac:dyDescent="0.2">
      <c r="A382" s="83"/>
      <c r="B382" s="84"/>
      <c r="C382" s="131" t="s">
        <v>893</v>
      </c>
      <c r="D382" s="131"/>
      <c r="E382" s="131"/>
      <c r="F382" s="131"/>
      <c r="G382" s="131"/>
      <c r="H382" s="131"/>
      <c r="I382" s="85"/>
      <c r="J382" s="86">
        <f>SUM(BR350:BR366)</f>
        <v>0</v>
      </c>
      <c r="K382" s="86"/>
      <c r="L382" s="87"/>
    </row>
    <row r="384" spans="1:95" ht="15" x14ac:dyDescent="0.2">
      <c r="A384" s="78"/>
      <c r="B384" s="79"/>
      <c r="C384" s="130" t="s">
        <v>897</v>
      </c>
      <c r="D384" s="130"/>
      <c r="E384" s="130"/>
      <c r="F384" s="130"/>
      <c r="G384" s="130"/>
      <c r="H384" s="130"/>
      <c r="I384" s="80"/>
      <c r="J384" s="81">
        <f>J386+J387+J388+J389</f>
        <v>172646.78999999975</v>
      </c>
      <c r="K384" s="81"/>
      <c r="L384" s="82"/>
      <c r="CQ384" s="95" t="s">
        <v>897</v>
      </c>
    </row>
    <row r="385" spans="1:12" ht="14.25" x14ac:dyDescent="0.2">
      <c r="A385" s="83"/>
      <c r="B385" s="84"/>
      <c r="C385" s="132" t="s">
        <v>881</v>
      </c>
      <c r="D385" s="131"/>
      <c r="E385" s="131"/>
      <c r="F385" s="131"/>
      <c r="G385" s="131"/>
      <c r="H385" s="131"/>
      <c r="I385" s="85"/>
      <c r="J385" s="86"/>
      <c r="K385" s="86"/>
      <c r="L385" s="87"/>
    </row>
    <row r="386" spans="1:12" ht="14.25" x14ac:dyDescent="0.2">
      <c r="A386" s="83"/>
      <c r="B386" s="84"/>
      <c r="C386" s="131" t="s">
        <v>882</v>
      </c>
      <c r="D386" s="131"/>
      <c r="E386" s="131"/>
      <c r="F386" s="131"/>
      <c r="G386" s="131"/>
      <c r="H386" s="131"/>
      <c r="I386" s="85"/>
      <c r="J386" s="86">
        <f>SUM(Q48:Q382)</f>
        <v>27907.599999999999</v>
      </c>
      <c r="K386" s="86"/>
      <c r="L386" s="87"/>
    </row>
    <row r="387" spans="1:12" ht="14.25" x14ac:dyDescent="0.2">
      <c r="A387" s="83"/>
      <c r="B387" s="84"/>
      <c r="C387" s="131" t="s">
        <v>883</v>
      </c>
      <c r="D387" s="131"/>
      <c r="E387" s="131"/>
      <c r="F387" s="131"/>
      <c r="G387" s="131"/>
      <c r="H387" s="131"/>
      <c r="I387" s="85"/>
      <c r="J387" s="86">
        <f>SUM(AB48:AB382)</f>
        <v>3595.97</v>
      </c>
      <c r="K387" s="86"/>
      <c r="L387" s="87"/>
    </row>
    <row r="388" spans="1:12" ht="14.25" x14ac:dyDescent="0.2">
      <c r="A388" s="83"/>
      <c r="B388" s="84"/>
      <c r="C388" s="131" t="s">
        <v>884</v>
      </c>
      <c r="D388" s="131"/>
      <c r="E388" s="131"/>
      <c r="F388" s="131"/>
      <c r="G388" s="131"/>
      <c r="H388" s="131"/>
      <c r="I388" s="85"/>
      <c r="J388" s="86">
        <f>Source!F217-J393</f>
        <v>141143.21999999974</v>
      </c>
      <c r="K388" s="86"/>
      <c r="L388" s="87"/>
    </row>
    <row r="389" spans="1:12" ht="14.25" hidden="1" customHeight="1" x14ac:dyDescent="0.2">
      <c r="A389" s="83"/>
      <c r="B389" s="84"/>
      <c r="C389" s="131" t="s">
        <v>885</v>
      </c>
      <c r="D389" s="131"/>
      <c r="E389" s="131"/>
      <c r="F389" s="131"/>
      <c r="G389" s="131"/>
      <c r="H389" s="131"/>
      <c r="I389" s="85"/>
      <c r="J389" s="86">
        <f>Source!F245</f>
        <v>0</v>
      </c>
      <c r="K389" s="86"/>
      <c r="L389" s="87"/>
    </row>
    <row r="390" spans="1:12" ht="14.25" x14ac:dyDescent="0.2">
      <c r="A390" s="83"/>
      <c r="B390" s="84"/>
      <c r="C390" s="131" t="s">
        <v>886</v>
      </c>
      <c r="D390" s="131"/>
      <c r="E390" s="131"/>
      <c r="F390" s="131"/>
      <c r="G390" s="131"/>
      <c r="H390" s="131"/>
      <c r="I390" s="85"/>
      <c r="J390" s="86">
        <f>SUM(Q48:Q382)+SUM(X48:X382)</f>
        <v>28106.89</v>
      </c>
      <c r="K390" s="86"/>
      <c r="L390" s="87"/>
    </row>
    <row r="391" spans="1:12" ht="14.25" x14ac:dyDescent="0.2">
      <c r="A391" s="83"/>
      <c r="B391" s="84"/>
      <c r="C391" s="131" t="s">
        <v>887</v>
      </c>
      <c r="D391" s="131"/>
      <c r="E391" s="131"/>
      <c r="F391" s="131"/>
      <c r="G391" s="131"/>
      <c r="H391" s="131"/>
      <c r="I391" s="85"/>
      <c r="J391" s="86">
        <f>Source!F246</f>
        <v>22741.57</v>
      </c>
      <c r="K391" s="86"/>
      <c r="L391" s="87"/>
    </row>
    <row r="392" spans="1:12" ht="14.25" x14ac:dyDescent="0.2">
      <c r="A392" s="83"/>
      <c r="B392" s="84"/>
      <c r="C392" s="131" t="s">
        <v>888</v>
      </c>
      <c r="D392" s="131"/>
      <c r="E392" s="131"/>
      <c r="F392" s="131"/>
      <c r="G392" s="131"/>
      <c r="H392" s="131"/>
      <c r="I392" s="85"/>
      <c r="J392" s="86">
        <f>Source!F247</f>
        <v>11385.67</v>
      </c>
      <c r="K392" s="86"/>
      <c r="L392" s="87"/>
    </row>
    <row r="393" spans="1:12" ht="14.25" x14ac:dyDescent="0.2">
      <c r="A393" s="83"/>
      <c r="B393" s="84"/>
      <c r="C393" s="131" t="s">
        <v>889</v>
      </c>
      <c r="D393" s="131"/>
      <c r="E393" s="131"/>
      <c r="F393" s="131"/>
      <c r="G393" s="131"/>
      <c r="H393" s="131"/>
      <c r="I393" s="85"/>
      <c r="J393" s="86">
        <f>Source!F229</f>
        <v>2669064.66</v>
      </c>
      <c r="K393" s="86"/>
      <c r="L393" s="87"/>
    </row>
    <row r="394" spans="1:12" ht="14.25" x14ac:dyDescent="0.2">
      <c r="A394" s="83"/>
      <c r="B394" s="84"/>
      <c r="C394" s="131" t="s">
        <v>890</v>
      </c>
      <c r="D394" s="131"/>
      <c r="E394" s="131"/>
      <c r="F394" s="131"/>
      <c r="G394" s="131"/>
      <c r="H394" s="131"/>
      <c r="I394" s="85"/>
      <c r="J394" s="86">
        <f>Source!F239</f>
        <v>38893.199999999997</v>
      </c>
      <c r="K394" s="86"/>
      <c r="L394" s="87"/>
    </row>
    <row r="395" spans="1:12" ht="15" x14ac:dyDescent="0.2">
      <c r="A395" s="78"/>
      <c r="B395" s="79"/>
      <c r="C395" s="130" t="s">
        <v>898</v>
      </c>
      <c r="D395" s="130"/>
      <c r="E395" s="130"/>
      <c r="F395" s="130"/>
      <c r="G395" s="130"/>
      <c r="H395" s="130"/>
      <c r="I395" s="80"/>
      <c r="J395" s="81">
        <f>Source!F248</f>
        <v>2875838.69</v>
      </c>
      <c r="K395" s="81"/>
      <c r="L395" s="82"/>
    </row>
    <row r="396" spans="1:12" ht="14.25" x14ac:dyDescent="0.2">
      <c r="A396" s="83"/>
      <c r="B396" s="84"/>
      <c r="C396" s="132" t="s">
        <v>881</v>
      </c>
      <c r="D396" s="131"/>
      <c r="E396" s="131"/>
      <c r="F396" s="131"/>
      <c r="G396" s="131"/>
      <c r="H396" s="131"/>
      <c r="I396" s="85"/>
      <c r="J396" s="86"/>
      <c r="K396" s="86"/>
      <c r="L396" s="87"/>
    </row>
    <row r="397" spans="1:12" ht="14.25" x14ac:dyDescent="0.2">
      <c r="A397" s="83"/>
      <c r="B397" s="84"/>
      <c r="C397" s="131" t="s">
        <v>892</v>
      </c>
      <c r="D397" s="131"/>
      <c r="E397" s="131"/>
      <c r="F397" s="131"/>
      <c r="G397" s="131"/>
      <c r="H397" s="131"/>
      <c r="I397" s="85"/>
      <c r="J397" s="86">
        <f>SUM(BQ48:BQ382)</f>
        <v>11388.410000000002</v>
      </c>
      <c r="K397" s="86"/>
      <c r="L397" s="87"/>
    </row>
    <row r="398" spans="1:12" ht="14.25" x14ac:dyDescent="0.2">
      <c r="A398" s="83"/>
      <c r="B398" s="84"/>
      <c r="C398" s="131" t="s">
        <v>893</v>
      </c>
      <c r="D398" s="131"/>
      <c r="E398" s="131"/>
      <c r="F398" s="131"/>
      <c r="G398" s="131"/>
      <c r="H398" s="131"/>
      <c r="I398" s="85"/>
      <c r="J398" s="86">
        <f>SUM(BR48:BR382)</f>
        <v>570557.49</v>
      </c>
      <c r="K398" s="86"/>
      <c r="L398" s="87"/>
    </row>
    <row r="400" spans="1:12" ht="16.5" x14ac:dyDescent="0.25">
      <c r="A400" s="129" t="s">
        <v>899</v>
      </c>
      <c r="B400" s="129"/>
      <c r="C400" s="129"/>
      <c r="D400" s="129"/>
      <c r="E400" s="129"/>
      <c r="F400" s="129"/>
      <c r="G400" s="129"/>
      <c r="H400" s="129"/>
      <c r="I400" s="129"/>
      <c r="J400" s="129"/>
      <c r="K400" s="129"/>
      <c r="L400" s="129"/>
    </row>
    <row r="401" spans="1:72" ht="119.25" x14ac:dyDescent="0.2">
      <c r="A401" s="88">
        <v>55</v>
      </c>
      <c r="B401" s="88" t="str">
        <f>Source!F255</f>
        <v>м10-08-001-02</v>
      </c>
      <c r="C401" s="88" t="s">
        <v>900</v>
      </c>
      <c r="D401" s="58" t="str">
        <f>Source!H255</f>
        <v>ШТ</v>
      </c>
      <c r="E401" s="54">
        <f>Source!K255</f>
        <v>1</v>
      </c>
      <c r="F401" s="54"/>
      <c r="G401" s="54">
        <f>Source!I255</f>
        <v>1</v>
      </c>
      <c r="H401" s="53"/>
      <c r="I401" s="59"/>
      <c r="J401" s="53"/>
      <c r="K401" s="59"/>
      <c r="L401" s="60"/>
      <c r="AG401">
        <f>Source!X255</f>
        <v>143.01</v>
      </c>
      <c r="AH401">
        <f>Source!X255</f>
        <v>143.01</v>
      </c>
      <c r="AI401">
        <f>Source!Y255</f>
        <v>73.09</v>
      </c>
      <c r="AJ401">
        <f>Source!Y255</f>
        <v>73.09</v>
      </c>
      <c r="AS401">
        <f>IF(Source!BI255&lt;=1,AH401, 0)</f>
        <v>0</v>
      </c>
      <c r="AT401">
        <f>IF(Source!BI255&lt;=1,AJ401, 0)</f>
        <v>0</v>
      </c>
      <c r="BC401">
        <f>IF(Source!BI255=2,AH401, 0)</f>
        <v>143.01</v>
      </c>
      <c r="BD401">
        <f>IF(Source!BI255=2,AJ401, 0)</f>
        <v>73.09</v>
      </c>
    </row>
    <row r="402" spans="1:72" ht="153" x14ac:dyDescent="0.2">
      <c r="B402" s="45" t="str">
        <f>Source!EO255</f>
        <v>Поправка: Мет.421/пр 04.08.20 Пр.10 Т.3 п. 1.2</v>
      </c>
      <c r="C402" s="45" t="str">
        <f>Source!CN255</f>
        <v>Поправка: Мет.421/пр 04.08.20 Пр.10 Т.3 п. 1.2  Наименование: Производство ремонтно-строительных работ осуществляется в помещениях эксплуатируемого объекта капитального строительства без остановки рабочего процесса, при этом: в зоне производства ремонтно-строительных работ имеются действующее технологическое или лабораторное оборудование, мебель и иные загромождающие помещения предметы</v>
      </c>
    </row>
    <row r="403" spans="1:72" ht="14.25" x14ac:dyDescent="0.2">
      <c r="A403" s="88"/>
      <c r="B403" s="89">
        <v>1</v>
      </c>
      <c r="C403" s="88" t="s">
        <v>817</v>
      </c>
      <c r="D403" s="58"/>
      <c r="E403" s="54"/>
      <c r="F403" s="54"/>
      <c r="G403" s="54"/>
      <c r="H403" s="53">
        <f>Source!AO255</f>
        <v>117.7</v>
      </c>
      <c r="I403" s="59">
        <f>ROUND(1.35,7)</f>
        <v>1.35</v>
      </c>
      <c r="J403" s="53">
        <f>ROUND(Source!AF255*Source!I255, 2)</f>
        <v>158.9</v>
      </c>
      <c r="K403" s="59"/>
      <c r="L403" s="60"/>
    </row>
    <row r="404" spans="1:72" ht="14.25" x14ac:dyDescent="0.2">
      <c r="A404" s="88"/>
      <c r="B404" s="89">
        <v>4</v>
      </c>
      <c r="C404" s="88" t="s">
        <v>820</v>
      </c>
      <c r="D404" s="58"/>
      <c r="E404" s="54"/>
      <c r="F404" s="54"/>
      <c r="G404" s="54"/>
      <c r="H404" s="53">
        <f>Source!AL255</f>
        <v>12.53</v>
      </c>
      <c r="I404" s="59"/>
      <c r="J404" s="53">
        <f>ROUND(Source!AC255*Source!I255, 2)</f>
        <v>12.53</v>
      </c>
      <c r="K404" s="59"/>
      <c r="L404" s="60"/>
    </row>
    <row r="405" spans="1:72" ht="14.25" x14ac:dyDescent="0.2">
      <c r="A405" s="88"/>
      <c r="B405" s="88"/>
      <c r="C405" s="90" t="s">
        <v>821</v>
      </c>
      <c r="D405" s="63" t="s">
        <v>822</v>
      </c>
      <c r="E405" s="64">
        <f>Source!AQ255</f>
        <v>11.7</v>
      </c>
      <c r="F405" s="64">
        <f>ROUND(1.35,7)</f>
        <v>1.35</v>
      </c>
      <c r="G405" s="64">
        <f>ROUND(Source!U255, 7)</f>
        <v>15.795</v>
      </c>
      <c r="H405" s="65"/>
      <c r="I405" s="66"/>
      <c r="J405" s="65"/>
      <c r="K405" s="66"/>
      <c r="L405" s="67"/>
    </row>
    <row r="406" spans="1:72" ht="14.25" x14ac:dyDescent="0.2">
      <c r="A406" s="88"/>
      <c r="B406" s="88"/>
      <c r="C406" s="88" t="s">
        <v>824</v>
      </c>
      <c r="D406" s="58"/>
      <c r="E406" s="54"/>
      <c r="F406" s="54"/>
      <c r="G406" s="54"/>
      <c r="H406" s="53">
        <f>H403+H404</f>
        <v>130.22999999999999</v>
      </c>
      <c r="I406" s="59"/>
      <c r="J406" s="53">
        <f>J403+J404</f>
        <v>171.43</v>
      </c>
      <c r="K406" s="59"/>
      <c r="L406" s="60"/>
    </row>
    <row r="407" spans="1:72" ht="14.25" x14ac:dyDescent="0.2">
      <c r="A407" s="88"/>
      <c r="B407" s="88"/>
      <c r="C407" s="88" t="s">
        <v>825</v>
      </c>
      <c r="D407" s="58"/>
      <c r="E407" s="54"/>
      <c r="F407" s="54"/>
      <c r="G407" s="54"/>
      <c r="H407" s="53"/>
      <c r="I407" s="59"/>
      <c r="J407" s="53">
        <f>SUM(Q401:Q410)+SUM(V401:V410)+SUM(X401:X410)+SUM(Y401:Y410)</f>
        <v>158.9</v>
      </c>
      <c r="K407" s="59"/>
      <c r="L407" s="60"/>
    </row>
    <row r="408" spans="1:72" ht="28.5" x14ac:dyDescent="0.2">
      <c r="A408" s="88"/>
      <c r="B408" s="88" t="s">
        <v>88</v>
      </c>
      <c r="C408" s="88" t="s">
        <v>844</v>
      </c>
      <c r="D408" s="58" t="s">
        <v>827</v>
      </c>
      <c r="E408" s="54">
        <f>Source!BZ255</f>
        <v>90</v>
      </c>
      <c r="F408" s="54"/>
      <c r="G408" s="54">
        <f>Source!AT255</f>
        <v>90</v>
      </c>
      <c r="H408" s="53"/>
      <c r="I408" s="59"/>
      <c r="J408" s="53">
        <f>SUM(AG401:AG410)</f>
        <v>143.01</v>
      </c>
      <c r="K408" s="59"/>
      <c r="L408" s="60"/>
    </row>
    <row r="409" spans="1:72" ht="28.5" x14ac:dyDescent="0.2">
      <c r="A409" s="90"/>
      <c r="B409" s="90" t="s">
        <v>89</v>
      </c>
      <c r="C409" s="90" t="s">
        <v>845</v>
      </c>
      <c r="D409" s="63" t="s">
        <v>827</v>
      </c>
      <c r="E409" s="64">
        <f>Source!CA255</f>
        <v>46</v>
      </c>
      <c r="F409" s="64"/>
      <c r="G409" s="64">
        <f>Source!AU255</f>
        <v>46</v>
      </c>
      <c r="H409" s="65"/>
      <c r="I409" s="66"/>
      <c r="J409" s="65">
        <f>SUM(AI401:AI410)</f>
        <v>73.09</v>
      </c>
      <c r="K409" s="66"/>
      <c r="L409" s="67"/>
    </row>
    <row r="410" spans="1:72" ht="15" x14ac:dyDescent="0.25">
      <c r="C410" s="118" t="s">
        <v>829</v>
      </c>
      <c r="D410" s="118"/>
      <c r="E410" s="118"/>
      <c r="F410" s="118"/>
      <c r="G410" s="118"/>
      <c r="H410" s="118"/>
      <c r="I410" s="118">
        <f>J403+J404+J408+J409</f>
        <v>387.53</v>
      </c>
      <c r="J410" s="118"/>
      <c r="O410" s="47">
        <f>I410</f>
        <v>387.53</v>
      </c>
      <c r="P410">
        <f>K410</f>
        <v>0</v>
      </c>
      <c r="Q410" s="47">
        <f>J403</f>
        <v>158.9</v>
      </c>
      <c r="R410" s="47">
        <f>J403</f>
        <v>158.9</v>
      </c>
      <c r="U410" s="48">
        <f>L403</f>
        <v>0</v>
      </c>
      <c r="X410">
        <f>0</f>
        <v>0</v>
      </c>
      <c r="Z410">
        <f>0</f>
        <v>0</v>
      </c>
      <c r="AB410">
        <f>0</f>
        <v>0</v>
      </c>
      <c r="AD410">
        <f>0</f>
        <v>0</v>
      </c>
      <c r="AF410" s="47">
        <f>J404</f>
        <v>12.53</v>
      </c>
      <c r="AN410">
        <f>IF(Source!BI255&lt;=1,J403+J404+J408+J409, 0)</f>
        <v>0</v>
      </c>
      <c r="AO410">
        <f>IF(Source!BI255&lt;=1,J404, 0)</f>
        <v>0</v>
      </c>
      <c r="AP410">
        <f>IF(Source!BI255&lt;=1,0, 0)</f>
        <v>0</v>
      </c>
      <c r="AQ410">
        <f>IF(Source!BI255&lt;=1,J403, 0)</f>
        <v>0</v>
      </c>
      <c r="AX410">
        <f>IF(Source!BI255=2,J403+J404+J408+J409, 0)</f>
        <v>387.53</v>
      </c>
      <c r="AY410">
        <f>IF(Source!BI255=2,J404, 0)</f>
        <v>12.53</v>
      </c>
      <c r="AZ410">
        <f>IF(Source!BI255=2,0, 0)</f>
        <v>0</v>
      </c>
      <c r="BA410">
        <f>IF(Source!BI255=2,J403, 0)</f>
        <v>158.9</v>
      </c>
    </row>
    <row r="411" spans="1:72" ht="85.5" x14ac:dyDescent="0.2">
      <c r="A411" s="91">
        <v>56</v>
      </c>
      <c r="B411" s="91" t="str">
        <f>Source!F257</f>
        <v>Цена поставщика</v>
      </c>
      <c r="C411" s="91" t="s">
        <v>901</v>
      </c>
      <c r="D411" s="68" t="str">
        <f>Source!H257</f>
        <v>ШТ</v>
      </c>
      <c r="E411" s="69">
        <f>Source!K257</f>
        <v>1</v>
      </c>
      <c r="F411" s="69"/>
      <c r="G411" s="69">
        <f>Source!I257</f>
        <v>1</v>
      </c>
      <c r="H411" s="70">
        <f>Source!AL257</f>
        <v>3107.17</v>
      </c>
      <c r="I411" s="71"/>
      <c r="J411" s="70">
        <f>Source!P257</f>
        <v>637.99</v>
      </c>
      <c r="K411" s="71">
        <f>IF(Source!BC257&lt;&gt; 0, Source!BC257, 1)</f>
        <v>4.87</v>
      </c>
      <c r="L411" s="72">
        <f>Source!HH257</f>
        <v>3107</v>
      </c>
      <c r="AG411">
        <f>Source!X257</f>
        <v>0</v>
      </c>
      <c r="AH411">
        <f>Source!X257</f>
        <v>0</v>
      </c>
      <c r="AI411">
        <f>Source!Y257</f>
        <v>0</v>
      </c>
      <c r="AJ411">
        <f>Source!Y257</f>
        <v>0</v>
      </c>
      <c r="AS411">
        <f>IF(Source!BI257&lt;=1,AH411, 0)</f>
        <v>0</v>
      </c>
      <c r="AT411">
        <f>IF(Source!BI257&lt;=1,AJ411, 0)</f>
        <v>0</v>
      </c>
      <c r="BC411">
        <f>IF(Source!BI257=2,AH411, 0)</f>
        <v>0</v>
      </c>
      <c r="BD411">
        <f>IF(Source!BI257=2,AJ411, 0)</f>
        <v>0</v>
      </c>
    </row>
    <row r="412" spans="1:72" ht="15" x14ac:dyDescent="0.25">
      <c r="A412" s="49"/>
      <c r="B412" s="49"/>
      <c r="C412" s="117" t="s">
        <v>829</v>
      </c>
      <c r="D412" s="117"/>
      <c r="E412" s="117"/>
      <c r="F412" s="117"/>
      <c r="G412" s="117"/>
      <c r="H412" s="117"/>
      <c r="I412" s="117">
        <f>J411</f>
        <v>637.99</v>
      </c>
      <c r="J412" s="117"/>
      <c r="K412" s="116">
        <f>L411</f>
        <v>3107</v>
      </c>
      <c r="L412" s="116"/>
      <c r="O412" s="47">
        <f>I412</f>
        <v>637.99</v>
      </c>
      <c r="P412" s="48">
        <f>K412</f>
        <v>3107</v>
      </c>
      <c r="Q412">
        <f>0</f>
        <v>0</v>
      </c>
      <c r="U412">
        <f>0</f>
        <v>0</v>
      </c>
      <c r="X412">
        <f>0</f>
        <v>0</v>
      </c>
      <c r="Z412">
        <f>0</f>
        <v>0</v>
      </c>
      <c r="AB412">
        <f>0</f>
        <v>0</v>
      </c>
      <c r="AD412">
        <f>0</f>
        <v>0</v>
      </c>
      <c r="AF412" s="47">
        <f>J411</f>
        <v>637.99</v>
      </c>
      <c r="AN412">
        <f>IF(Source!BI257&lt;=1,J411, 0)</f>
        <v>0</v>
      </c>
      <c r="AO412">
        <f>IF(Source!BI257&lt;=1,J411, 0)</f>
        <v>0</v>
      </c>
      <c r="AP412">
        <f>IF(Source!BI257&lt;=1,0, 0)</f>
        <v>0</v>
      </c>
      <c r="AQ412">
        <f>IF(Source!BI257&lt;=1,0, 0)</f>
        <v>0</v>
      </c>
      <c r="AX412">
        <f>IF(Source!BI257=2,J411, 0)</f>
        <v>0</v>
      </c>
      <c r="AY412">
        <f>IF(Source!BI257=2,J411, 0)</f>
        <v>0</v>
      </c>
      <c r="AZ412">
        <f>IF(Source!BI257=2,0, 0)</f>
        <v>0</v>
      </c>
      <c r="BA412">
        <f>IF(Source!BI257=2,0, 0)</f>
        <v>0</v>
      </c>
      <c r="BH412">
        <f>IF(Source!BI257=3,J411, 0)</f>
        <v>637.99</v>
      </c>
      <c r="BR412" s="47">
        <f>J411</f>
        <v>637.99</v>
      </c>
      <c r="BT412" s="48">
        <f>K412</f>
        <v>3107</v>
      </c>
    </row>
    <row r="413" spans="1:72" ht="119.25" x14ac:dyDescent="0.2">
      <c r="A413" s="88">
        <v>57</v>
      </c>
      <c r="B413" s="88" t="str">
        <f>Source!F259</f>
        <v>20-02-004-16</v>
      </c>
      <c r="C413" s="88" t="s">
        <v>902</v>
      </c>
      <c r="D413" s="58" t="str">
        <f>Source!H259</f>
        <v>ШТ</v>
      </c>
      <c r="E413" s="54">
        <f>Source!K259</f>
        <v>3</v>
      </c>
      <c r="F413" s="54"/>
      <c r="G413" s="54">
        <f>Source!I259</f>
        <v>3</v>
      </c>
      <c r="H413" s="53"/>
      <c r="I413" s="59"/>
      <c r="J413" s="53"/>
      <c r="K413" s="59"/>
      <c r="L413" s="60"/>
      <c r="AG413">
        <f>Source!X259</f>
        <v>236.25</v>
      </c>
      <c r="AH413">
        <f>Source!X259</f>
        <v>236.25</v>
      </c>
      <c r="AI413">
        <f>Source!Y259</f>
        <v>140.58000000000001</v>
      </c>
      <c r="AJ413">
        <f>Source!Y259</f>
        <v>140.58000000000001</v>
      </c>
      <c r="AS413">
        <f>IF(Source!BI259&lt;=1,AH413, 0)</f>
        <v>236.25</v>
      </c>
      <c r="AT413">
        <f>IF(Source!BI259&lt;=1,AJ413, 0)</f>
        <v>140.58000000000001</v>
      </c>
      <c r="BC413">
        <f>IF(Source!BI259=2,AH413, 0)</f>
        <v>0</v>
      </c>
      <c r="BD413">
        <f>IF(Source!BI259=2,AJ413, 0)</f>
        <v>0</v>
      </c>
    </row>
    <row r="414" spans="1:72" ht="153" x14ac:dyDescent="0.2">
      <c r="B414" s="45" t="str">
        <f>Source!EO259</f>
        <v>Поправка: Мет.421/пр 04.08.20 Пр.10 Т.3 п. 1.2</v>
      </c>
      <c r="C414" s="45" t="str">
        <f>Source!CN259</f>
        <v>Поправка: Мет.421/пр 04.08.20 Пр.10 Т.3 п. 1.2  Наименование: Производство ремонтно-строительных работ осуществляется в помещениях эксплуатируемого объекта капитального строительства без остановки рабочего процесса, при этом: в зоне производства ремонтно-строительных работ имеются действующее технологическое или лабораторное оборудование, мебель и иные загромождающие помещения предметы</v>
      </c>
    </row>
    <row r="415" spans="1:72" x14ac:dyDescent="0.2">
      <c r="C415" s="50" t="str">
        <f>"Объем: "&amp;Source!I259&amp;"=2+"&amp;"1"</f>
        <v>Объем: 3=2+1</v>
      </c>
    </row>
    <row r="416" spans="1:72" ht="14.25" x14ac:dyDescent="0.2">
      <c r="A416" s="88"/>
      <c r="B416" s="89">
        <v>1</v>
      </c>
      <c r="C416" s="88" t="s">
        <v>817</v>
      </c>
      <c r="D416" s="58"/>
      <c r="E416" s="54"/>
      <c r="F416" s="54"/>
      <c r="G416" s="54"/>
      <c r="H416" s="53">
        <f>Source!AO259</f>
        <v>47.72</v>
      </c>
      <c r="I416" s="59">
        <f>ROUND(1.35,7)</f>
        <v>1.35</v>
      </c>
      <c r="J416" s="53">
        <f>ROUND(Source!AF259*Source!I259, 2)</f>
        <v>193.27</v>
      </c>
      <c r="K416" s="59"/>
      <c r="L416" s="60"/>
    </row>
    <row r="417" spans="1:56" ht="14.25" x14ac:dyDescent="0.2">
      <c r="A417" s="88"/>
      <c r="B417" s="89">
        <v>3</v>
      </c>
      <c r="C417" s="88" t="s">
        <v>818</v>
      </c>
      <c r="D417" s="58"/>
      <c r="E417" s="54"/>
      <c r="F417" s="54"/>
      <c r="G417" s="54"/>
      <c r="H417" s="53">
        <f>Source!AM259</f>
        <v>7.36</v>
      </c>
      <c r="I417" s="59">
        <f>ROUND(1.35,7)</f>
        <v>1.35</v>
      </c>
      <c r="J417" s="53">
        <f>ROUND(Source!AD259*Source!I259, 2)</f>
        <v>29.81</v>
      </c>
      <c r="K417" s="59"/>
      <c r="L417" s="60"/>
    </row>
    <row r="418" spans="1:56" ht="14.25" x14ac:dyDescent="0.2">
      <c r="A418" s="88"/>
      <c r="B418" s="89">
        <v>2</v>
      </c>
      <c r="C418" s="88" t="s">
        <v>819</v>
      </c>
      <c r="D418" s="58"/>
      <c r="E418" s="54"/>
      <c r="F418" s="54"/>
      <c r="G418" s="54"/>
      <c r="H418" s="53">
        <f>Source!AN259</f>
        <v>0.49</v>
      </c>
      <c r="I418" s="59">
        <f>ROUND(1.35,7)</f>
        <v>1.35</v>
      </c>
      <c r="J418" s="61">
        <f>ROUND(Source!AE259*Source!I259, 2)</f>
        <v>1.98</v>
      </c>
      <c r="K418" s="59"/>
      <c r="L418" s="62"/>
    </row>
    <row r="419" spans="1:56" ht="14.25" x14ac:dyDescent="0.2">
      <c r="A419" s="88"/>
      <c r="B419" s="89">
        <v>4</v>
      </c>
      <c r="C419" s="88" t="s">
        <v>820</v>
      </c>
      <c r="D419" s="58"/>
      <c r="E419" s="54"/>
      <c r="F419" s="54"/>
      <c r="G419" s="54"/>
      <c r="H419" s="53">
        <f>Source!AL259</f>
        <v>188.57</v>
      </c>
      <c r="I419" s="59"/>
      <c r="J419" s="53">
        <f>ROUND(Source!AC259*Source!I259, 2)</f>
        <v>565.71</v>
      </c>
      <c r="K419" s="59"/>
      <c r="L419" s="60"/>
    </row>
    <row r="420" spans="1:56" ht="14.25" x14ac:dyDescent="0.2">
      <c r="A420" s="88"/>
      <c r="B420" s="88" t="str">
        <f>EtalonRes!I350</f>
        <v>19.3.01.11</v>
      </c>
      <c r="C420" s="88" t="str">
        <f>EtalonRes!K350</f>
        <v>Клапаны огнезадерживающие</v>
      </c>
      <c r="D420" s="58" t="str">
        <f>EtalonRes!O350</f>
        <v>ШТ</v>
      </c>
      <c r="E420" s="54">
        <f>EtalonRes!X350</f>
        <v>1</v>
      </c>
      <c r="F420" s="54"/>
      <c r="G420" s="54">
        <f>ROUND(EtalonRes!AG350*Source!I259, 7)</f>
        <v>3</v>
      </c>
      <c r="H420" s="53"/>
      <c r="I420" s="59"/>
      <c r="J420" s="53"/>
      <c r="K420" s="59"/>
      <c r="L420" s="60"/>
    </row>
    <row r="421" spans="1:56" ht="14.25" x14ac:dyDescent="0.2">
      <c r="A421" s="88"/>
      <c r="B421" s="88"/>
      <c r="C421" s="88" t="s">
        <v>821</v>
      </c>
      <c r="D421" s="58" t="s">
        <v>822</v>
      </c>
      <c r="E421" s="54">
        <f>Source!AQ259</f>
        <v>5.46</v>
      </c>
      <c r="F421" s="54">
        <f>ROUND(1.35,7)</f>
        <v>1.35</v>
      </c>
      <c r="G421" s="54">
        <f>ROUND(Source!U259, 7)</f>
        <v>22.113</v>
      </c>
      <c r="H421" s="53"/>
      <c r="I421" s="59"/>
      <c r="J421" s="53"/>
      <c r="K421" s="59"/>
      <c r="L421" s="60"/>
    </row>
    <row r="422" spans="1:56" ht="14.25" x14ac:dyDescent="0.2">
      <c r="A422" s="88"/>
      <c r="B422" s="88"/>
      <c r="C422" s="90" t="s">
        <v>823</v>
      </c>
      <c r="D422" s="63" t="s">
        <v>822</v>
      </c>
      <c r="E422" s="64">
        <f>Source!AR259</f>
        <v>0.04</v>
      </c>
      <c r="F422" s="64">
        <f>ROUND(1.35,7)</f>
        <v>1.35</v>
      </c>
      <c r="G422" s="64">
        <f>ROUND(Source!V259, 7)</f>
        <v>0.16200000000000001</v>
      </c>
      <c r="H422" s="65"/>
      <c r="I422" s="66"/>
      <c r="J422" s="65"/>
      <c r="K422" s="66"/>
      <c r="L422" s="67"/>
    </row>
    <row r="423" spans="1:56" ht="14.25" x14ac:dyDescent="0.2">
      <c r="A423" s="88"/>
      <c r="B423" s="88"/>
      <c r="C423" s="88" t="s">
        <v>824</v>
      </c>
      <c r="D423" s="58"/>
      <c r="E423" s="54"/>
      <c r="F423" s="54"/>
      <c r="G423" s="54"/>
      <c r="H423" s="53">
        <f>H416+H417+H419</f>
        <v>243.64999999999998</v>
      </c>
      <c r="I423" s="59"/>
      <c r="J423" s="53">
        <f>J416+J417+J419</f>
        <v>788.79000000000008</v>
      </c>
      <c r="K423" s="59"/>
      <c r="L423" s="60"/>
    </row>
    <row r="424" spans="1:56" ht="14.25" x14ac:dyDescent="0.2">
      <c r="A424" s="88"/>
      <c r="B424" s="88"/>
      <c r="C424" s="88" t="s">
        <v>825</v>
      </c>
      <c r="D424" s="58"/>
      <c r="E424" s="54"/>
      <c r="F424" s="54"/>
      <c r="G424" s="54"/>
      <c r="H424" s="53"/>
      <c r="I424" s="59"/>
      <c r="J424" s="53">
        <f>SUM(Q413:Q427)+SUM(V413:V427)+SUM(X413:X427)+SUM(Y413:Y427)</f>
        <v>195.25</v>
      </c>
      <c r="K424" s="59"/>
      <c r="L424" s="60"/>
    </row>
    <row r="425" spans="1:56" ht="71.25" x14ac:dyDescent="0.2">
      <c r="A425" s="88"/>
      <c r="B425" s="88" t="s">
        <v>351</v>
      </c>
      <c r="C425" s="88" t="s">
        <v>903</v>
      </c>
      <c r="D425" s="58" t="s">
        <v>827</v>
      </c>
      <c r="E425" s="54">
        <f>Source!BZ259</f>
        <v>121</v>
      </c>
      <c r="F425" s="54"/>
      <c r="G425" s="54">
        <f>Source!AT259</f>
        <v>121</v>
      </c>
      <c r="H425" s="53"/>
      <c r="I425" s="59"/>
      <c r="J425" s="53">
        <f>SUM(AG413:AG427)</f>
        <v>236.25</v>
      </c>
      <c r="K425" s="59"/>
      <c r="L425" s="60"/>
    </row>
    <row r="426" spans="1:56" ht="71.25" x14ac:dyDescent="0.2">
      <c r="A426" s="90"/>
      <c r="B426" s="90" t="s">
        <v>352</v>
      </c>
      <c r="C426" s="90" t="s">
        <v>904</v>
      </c>
      <c r="D426" s="63" t="s">
        <v>827</v>
      </c>
      <c r="E426" s="64">
        <f>Source!CA259</f>
        <v>72</v>
      </c>
      <c r="F426" s="64"/>
      <c r="G426" s="64">
        <f>Source!AU259</f>
        <v>72</v>
      </c>
      <c r="H426" s="65"/>
      <c r="I426" s="66"/>
      <c r="J426" s="65">
        <f>SUM(AI413:AI427)</f>
        <v>140.58000000000001</v>
      </c>
      <c r="K426" s="66"/>
      <c r="L426" s="67"/>
    </row>
    <row r="427" spans="1:56" ht="15" x14ac:dyDescent="0.25">
      <c r="C427" s="118" t="s">
        <v>829</v>
      </c>
      <c r="D427" s="118"/>
      <c r="E427" s="118"/>
      <c r="F427" s="118"/>
      <c r="G427" s="118"/>
      <c r="H427" s="118"/>
      <c r="I427" s="118">
        <f>J416+J417+J419+J425+J426</f>
        <v>1165.6199999999999</v>
      </c>
      <c r="J427" s="118"/>
      <c r="O427" s="47">
        <f>I427</f>
        <v>1165.6199999999999</v>
      </c>
      <c r="P427">
        <f>K427</f>
        <v>0</v>
      </c>
      <c r="Q427" s="47">
        <f>J416</f>
        <v>193.27</v>
      </c>
      <c r="R427" s="47">
        <f>J416</f>
        <v>193.27</v>
      </c>
      <c r="U427" s="48">
        <f>L416</f>
        <v>0</v>
      </c>
      <c r="X427" s="47">
        <f>J418</f>
        <v>1.98</v>
      </c>
      <c r="Z427" s="48">
        <f>L418</f>
        <v>0</v>
      </c>
      <c r="AB427" s="47">
        <f>J417</f>
        <v>29.81</v>
      </c>
      <c r="AD427" s="48">
        <f>L417</f>
        <v>0</v>
      </c>
      <c r="AF427" s="47">
        <f>J419</f>
        <v>565.71</v>
      </c>
      <c r="AN427">
        <f>IF(Source!BI259&lt;=1,J416+J417+J419+J425+J426, 0)</f>
        <v>1165.6199999999999</v>
      </c>
      <c r="AO427">
        <f>IF(Source!BI259&lt;=1,J419, 0)</f>
        <v>565.71</v>
      </c>
      <c r="AP427">
        <f>IF(Source!BI259&lt;=1,J417, 0)</f>
        <v>29.81</v>
      </c>
      <c r="AQ427">
        <f>IF(Source!BI259&lt;=1,J416, 0)</f>
        <v>193.27</v>
      </c>
      <c r="AX427">
        <f>IF(Source!BI259=2,J416+J417+J419+J425+J426, 0)</f>
        <v>0</v>
      </c>
      <c r="AY427">
        <f>IF(Source!BI259=2,J419, 0)</f>
        <v>0</v>
      </c>
      <c r="AZ427">
        <f>IF(Source!BI259=2,J417, 0)</f>
        <v>0</v>
      </c>
      <c r="BA427">
        <f>IF(Source!BI259=2,J416, 0)</f>
        <v>0</v>
      </c>
    </row>
    <row r="428" spans="1:56" ht="42.75" x14ac:dyDescent="0.2">
      <c r="A428" s="90">
        <v>58</v>
      </c>
      <c r="B428" s="90" t="str">
        <f>Source!F263</f>
        <v>19.3.01.11-0036</v>
      </c>
      <c r="C428" s="90" t="str">
        <f>Source!G263</f>
        <v>Клапаны огнезадерживающие обратные, с пределом огнестойкости 0,5 часа, периметр 2400 мм</v>
      </c>
      <c r="D428" s="63" t="str">
        <f>Source!H263</f>
        <v>ШТ</v>
      </c>
      <c r="E428" s="64">
        <f>Source!K263</f>
        <v>2</v>
      </c>
      <c r="F428" s="64"/>
      <c r="G428" s="64">
        <f>Source!I263</f>
        <v>2</v>
      </c>
      <c r="H428" s="65">
        <f>Source!AL263</f>
        <v>1848.09</v>
      </c>
      <c r="I428" s="66"/>
      <c r="J428" s="65">
        <f>ROUND(Source!AC263*Source!I263, 2)</f>
        <v>3696.18</v>
      </c>
      <c r="K428" s="66"/>
      <c r="L428" s="67"/>
      <c r="AG428">
        <f>Source!X263</f>
        <v>0</v>
      </c>
      <c r="AH428">
        <f>Source!X263</f>
        <v>0</v>
      </c>
      <c r="AI428">
        <f>Source!Y263</f>
        <v>0</v>
      </c>
      <c r="AJ428">
        <f>Source!Y263</f>
        <v>0</v>
      </c>
      <c r="AS428">
        <f>IF(Source!BI263&lt;=1,AH428, 0)</f>
        <v>0</v>
      </c>
      <c r="AT428">
        <f>IF(Source!BI263&lt;=1,AJ428, 0)</f>
        <v>0</v>
      </c>
      <c r="BC428">
        <f>IF(Source!BI263=2,AH428, 0)</f>
        <v>0</v>
      </c>
      <c r="BD428">
        <f>IF(Source!BI263=2,AJ428, 0)</f>
        <v>0</v>
      </c>
    </row>
    <row r="429" spans="1:56" ht="15" x14ac:dyDescent="0.25">
      <c r="C429" s="118" t="s">
        <v>829</v>
      </c>
      <c r="D429" s="118"/>
      <c r="E429" s="118"/>
      <c r="F429" s="118"/>
      <c r="G429" s="118"/>
      <c r="H429" s="118"/>
      <c r="I429" s="118">
        <f>J428</f>
        <v>3696.18</v>
      </c>
      <c r="J429" s="118"/>
      <c r="O429" s="47">
        <f>I429</f>
        <v>3696.18</v>
      </c>
      <c r="P429">
        <f>K429</f>
        <v>0</v>
      </c>
      <c r="Q429">
        <f>0</f>
        <v>0</v>
      </c>
      <c r="R429">
        <f>0</f>
        <v>0</v>
      </c>
      <c r="U429">
        <f>0</f>
        <v>0</v>
      </c>
      <c r="X429">
        <f>0</f>
        <v>0</v>
      </c>
      <c r="Z429">
        <f>0</f>
        <v>0</v>
      </c>
      <c r="AB429">
        <f>0</f>
        <v>0</v>
      </c>
      <c r="AD429">
        <f>0</f>
        <v>0</v>
      </c>
      <c r="AF429" s="47">
        <f>J428</f>
        <v>3696.18</v>
      </c>
      <c r="AN429">
        <f>IF(Source!BI263&lt;=1,J428, 0)</f>
        <v>3696.18</v>
      </c>
      <c r="AO429">
        <f>IF(Source!BI263&lt;=1,J428, 0)</f>
        <v>3696.18</v>
      </c>
      <c r="AP429">
        <f>IF(Source!BI263&lt;=1,0, 0)</f>
        <v>0</v>
      </c>
      <c r="AQ429">
        <f>IF(Source!BI263&lt;=1,0, 0)</f>
        <v>0</v>
      </c>
      <c r="AX429">
        <f>IF(Source!BI263=2,J428, 0)</f>
        <v>0</v>
      </c>
      <c r="AY429">
        <f>IF(Source!BI263=2,J428, 0)</f>
        <v>0</v>
      </c>
      <c r="AZ429">
        <f>IF(Source!BI263=2,0, 0)</f>
        <v>0</v>
      </c>
      <c r="BA429">
        <f>IF(Source!BI263=2,0, 0)</f>
        <v>0</v>
      </c>
    </row>
    <row r="430" spans="1:56" ht="42.75" x14ac:dyDescent="0.2">
      <c r="A430" s="90">
        <v>59</v>
      </c>
      <c r="B430" s="90" t="str">
        <f>Source!F265</f>
        <v>19.3.01.11-0035</v>
      </c>
      <c r="C430" s="90" t="str">
        <f>Source!G265</f>
        <v>Клапаны огнезадерживающие обратные, с пределом огнестойкости 0,5 часа, периметр 2000 мм</v>
      </c>
      <c r="D430" s="63" t="str">
        <f>Source!H265</f>
        <v>ШТ</v>
      </c>
      <c r="E430" s="64">
        <f>Source!K265</f>
        <v>1</v>
      </c>
      <c r="F430" s="64"/>
      <c r="G430" s="64">
        <f>Source!I265</f>
        <v>1</v>
      </c>
      <c r="H430" s="65">
        <f>Source!AL265</f>
        <v>1362.39</v>
      </c>
      <c r="I430" s="66"/>
      <c r="J430" s="65">
        <f>ROUND(Source!AC265*Source!I265, 2)</f>
        <v>1362.39</v>
      </c>
      <c r="K430" s="66"/>
      <c r="L430" s="67"/>
      <c r="AG430">
        <f>Source!X265</f>
        <v>0</v>
      </c>
      <c r="AH430">
        <f>Source!X265</f>
        <v>0</v>
      </c>
      <c r="AI430">
        <f>Source!Y265</f>
        <v>0</v>
      </c>
      <c r="AJ430">
        <f>Source!Y265</f>
        <v>0</v>
      </c>
      <c r="AS430">
        <f>IF(Source!BI265&lt;=1,AH430, 0)</f>
        <v>0</v>
      </c>
      <c r="AT430">
        <f>IF(Source!BI265&lt;=1,AJ430, 0)</f>
        <v>0</v>
      </c>
      <c r="BC430">
        <f>IF(Source!BI265=2,AH430, 0)</f>
        <v>0</v>
      </c>
      <c r="BD430">
        <f>IF(Source!BI265=2,AJ430, 0)</f>
        <v>0</v>
      </c>
    </row>
    <row r="431" spans="1:56" ht="15" x14ac:dyDescent="0.25">
      <c r="C431" s="118" t="s">
        <v>829</v>
      </c>
      <c r="D431" s="118"/>
      <c r="E431" s="118"/>
      <c r="F431" s="118"/>
      <c r="G431" s="118"/>
      <c r="H431" s="118"/>
      <c r="I431" s="118">
        <f>J430</f>
        <v>1362.39</v>
      </c>
      <c r="J431" s="118"/>
      <c r="O431" s="47">
        <f>I431</f>
        <v>1362.39</v>
      </c>
      <c r="P431">
        <f>K431</f>
        <v>0</v>
      </c>
      <c r="Q431">
        <f>0</f>
        <v>0</v>
      </c>
      <c r="R431">
        <f>0</f>
        <v>0</v>
      </c>
      <c r="U431">
        <f>0</f>
        <v>0</v>
      </c>
      <c r="X431">
        <f>0</f>
        <v>0</v>
      </c>
      <c r="Z431">
        <f>0</f>
        <v>0</v>
      </c>
      <c r="AB431">
        <f>0</f>
        <v>0</v>
      </c>
      <c r="AD431">
        <f>0</f>
        <v>0</v>
      </c>
      <c r="AF431" s="47">
        <f>J430</f>
        <v>1362.39</v>
      </c>
      <c r="AN431">
        <f>IF(Source!BI265&lt;=1,J430, 0)</f>
        <v>1362.39</v>
      </c>
      <c r="AO431">
        <f>IF(Source!BI265&lt;=1,J430, 0)</f>
        <v>1362.39</v>
      </c>
      <c r="AP431">
        <f>IF(Source!BI265&lt;=1,0, 0)</f>
        <v>0</v>
      </c>
      <c r="AQ431">
        <f>IF(Source!BI265&lt;=1,0, 0)</f>
        <v>0</v>
      </c>
      <c r="AX431">
        <f>IF(Source!BI265=2,J430, 0)</f>
        <v>0</v>
      </c>
      <c r="AY431">
        <f>IF(Source!BI265=2,J430, 0)</f>
        <v>0</v>
      </c>
      <c r="AZ431">
        <f>IF(Source!BI265=2,0, 0)</f>
        <v>0</v>
      </c>
      <c r="BA431">
        <f>IF(Source!BI265=2,0, 0)</f>
        <v>0</v>
      </c>
    </row>
    <row r="432" spans="1:56" ht="119.25" x14ac:dyDescent="0.2">
      <c r="A432" s="88">
        <v>60</v>
      </c>
      <c r="B432" s="88" t="str">
        <f>Source!F267</f>
        <v>м10-08-001-01</v>
      </c>
      <c r="C432" s="88" t="s">
        <v>851</v>
      </c>
      <c r="D432" s="58" t="str">
        <f>Source!H267</f>
        <v>ШТ</v>
      </c>
      <c r="E432" s="54">
        <f>Source!K267</f>
        <v>4</v>
      </c>
      <c r="F432" s="54"/>
      <c r="G432" s="54">
        <f>Source!I267</f>
        <v>4</v>
      </c>
      <c r="H432" s="53"/>
      <c r="I432" s="59"/>
      <c r="J432" s="53"/>
      <c r="K432" s="59"/>
      <c r="L432" s="60"/>
      <c r="AG432">
        <f>Source!X267</f>
        <v>352.01</v>
      </c>
      <c r="AH432">
        <f>Source!X267</f>
        <v>352.01</v>
      </c>
      <c r="AI432">
        <f>Source!Y267</f>
        <v>179.92</v>
      </c>
      <c r="AJ432">
        <f>Source!Y267</f>
        <v>179.92</v>
      </c>
      <c r="AS432">
        <f>IF(Source!BI267&lt;=1,AH432, 0)</f>
        <v>0</v>
      </c>
      <c r="AT432">
        <f>IF(Source!BI267&lt;=1,AJ432, 0)</f>
        <v>0</v>
      </c>
      <c r="BC432">
        <f>IF(Source!BI267=2,AH432, 0)</f>
        <v>352.01</v>
      </c>
      <c r="BD432">
        <f>IF(Source!BI267=2,AJ432, 0)</f>
        <v>179.92</v>
      </c>
    </row>
    <row r="433" spans="1:72" ht="153" x14ac:dyDescent="0.2">
      <c r="B433" s="45" t="str">
        <f>Source!EO267</f>
        <v>Поправка: Мет.421/пр 04.08.20 Пр.10 Т.3 п. 1.2</v>
      </c>
      <c r="C433" s="45" t="str">
        <f>Source!CN267</f>
        <v>Поправка: Мет.421/пр 04.08.20 Пр.10 Т.3 п. 1.2  Наименование: Производство ремонтно-строительных работ осуществляется в помещениях эксплуатируемого объекта капитального строительства без остановки рабочего процесса, при этом: в зоне производства ремонтно-строительных работ имеются действующее технологическое или лабораторное оборудование, мебель и иные загромождающие помещения предметы</v>
      </c>
    </row>
    <row r="434" spans="1:72" ht="14.25" x14ac:dyDescent="0.2">
      <c r="A434" s="88"/>
      <c r="B434" s="89">
        <v>1</v>
      </c>
      <c r="C434" s="88" t="s">
        <v>817</v>
      </c>
      <c r="D434" s="58"/>
      <c r="E434" s="54"/>
      <c r="F434" s="54"/>
      <c r="G434" s="54"/>
      <c r="H434" s="53">
        <f>Source!AO267</f>
        <v>72.430000000000007</v>
      </c>
      <c r="I434" s="59">
        <f>ROUND(1.35,7)</f>
        <v>1.35</v>
      </c>
      <c r="J434" s="53">
        <f>ROUND(Source!AF267*Source!I267, 2)</f>
        <v>391.12</v>
      </c>
      <c r="K434" s="59"/>
      <c r="L434" s="60"/>
    </row>
    <row r="435" spans="1:72" ht="14.25" x14ac:dyDescent="0.2">
      <c r="A435" s="88"/>
      <c r="B435" s="89">
        <v>4</v>
      </c>
      <c r="C435" s="88" t="s">
        <v>820</v>
      </c>
      <c r="D435" s="58"/>
      <c r="E435" s="54"/>
      <c r="F435" s="54"/>
      <c r="G435" s="54"/>
      <c r="H435" s="53">
        <f>Source!AL267</f>
        <v>8.8800000000000008</v>
      </c>
      <c r="I435" s="59"/>
      <c r="J435" s="53">
        <f>ROUND(Source!AC267*Source!I267, 2)</f>
        <v>35.520000000000003</v>
      </c>
      <c r="K435" s="59"/>
      <c r="L435" s="60"/>
    </row>
    <row r="436" spans="1:72" ht="14.25" x14ac:dyDescent="0.2">
      <c r="A436" s="88"/>
      <c r="B436" s="88"/>
      <c r="C436" s="90" t="s">
        <v>821</v>
      </c>
      <c r="D436" s="63" t="s">
        <v>822</v>
      </c>
      <c r="E436" s="64">
        <f>Source!AQ267</f>
        <v>7.2</v>
      </c>
      <c r="F436" s="64">
        <f>ROUND(1.35,7)</f>
        <v>1.35</v>
      </c>
      <c r="G436" s="64">
        <f>ROUND(Source!U267, 7)</f>
        <v>38.880000000000003</v>
      </c>
      <c r="H436" s="65"/>
      <c r="I436" s="66"/>
      <c r="J436" s="65"/>
      <c r="K436" s="66"/>
      <c r="L436" s="67"/>
    </row>
    <row r="437" spans="1:72" ht="14.25" x14ac:dyDescent="0.2">
      <c r="A437" s="88"/>
      <c r="B437" s="88"/>
      <c r="C437" s="88" t="s">
        <v>824</v>
      </c>
      <c r="D437" s="58"/>
      <c r="E437" s="54"/>
      <c r="F437" s="54"/>
      <c r="G437" s="54"/>
      <c r="H437" s="53">
        <f>H434+H435</f>
        <v>81.31</v>
      </c>
      <c r="I437" s="59"/>
      <c r="J437" s="53">
        <f>J434+J435</f>
        <v>426.64</v>
      </c>
      <c r="K437" s="59"/>
      <c r="L437" s="60"/>
    </row>
    <row r="438" spans="1:72" ht="14.25" x14ac:dyDescent="0.2">
      <c r="A438" s="88"/>
      <c r="B438" s="88"/>
      <c r="C438" s="88" t="s">
        <v>825</v>
      </c>
      <c r="D438" s="58"/>
      <c r="E438" s="54"/>
      <c r="F438" s="54"/>
      <c r="G438" s="54"/>
      <c r="H438" s="53"/>
      <c r="I438" s="59"/>
      <c r="J438" s="53">
        <f>SUM(Q432:Q441)+SUM(V432:V441)+SUM(X432:X441)+SUM(Y432:Y441)</f>
        <v>391.12</v>
      </c>
      <c r="K438" s="59"/>
      <c r="L438" s="60"/>
    </row>
    <row r="439" spans="1:72" ht="28.5" x14ac:dyDescent="0.2">
      <c r="A439" s="88"/>
      <c r="B439" s="88" t="s">
        <v>88</v>
      </c>
      <c r="C439" s="88" t="s">
        <v>844</v>
      </c>
      <c r="D439" s="58" t="s">
        <v>827</v>
      </c>
      <c r="E439" s="54">
        <f>Source!BZ267</f>
        <v>90</v>
      </c>
      <c r="F439" s="54"/>
      <c r="G439" s="54">
        <f>Source!AT267</f>
        <v>90</v>
      </c>
      <c r="H439" s="53"/>
      <c r="I439" s="59"/>
      <c r="J439" s="53">
        <f>SUM(AG432:AG441)</f>
        <v>352.01</v>
      </c>
      <c r="K439" s="59"/>
      <c r="L439" s="60"/>
    </row>
    <row r="440" spans="1:72" ht="28.5" x14ac:dyDescent="0.2">
      <c r="A440" s="90"/>
      <c r="B440" s="90" t="s">
        <v>89</v>
      </c>
      <c r="C440" s="90" t="s">
        <v>845</v>
      </c>
      <c r="D440" s="63" t="s">
        <v>827</v>
      </c>
      <c r="E440" s="64">
        <f>Source!CA267</f>
        <v>46</v>
      </c>
      <c r="F440" s="64"/>
      <c r="G440" s="64">
        <f>Source!AU267</f>
        <v>46</v>
      </c>
      <c r="H440" s="65"/>
      <c r="I440" s="66"/>
      <c r="J440" s="65">
        <f>SUM(AI432:AI441)</f>
        <v>179.92</v>
      </c>
      <c r="K440" s="66"/>
      <c r="L440" s="67"/>
    </row>
    <row r="441" spans="1:72" ht="15" x14ac:dyDescent="0.25">
      <c r="C441" s="118" t="s">
        <v>829</v>
      </c>
      <c r="D441" s="118"/>
      <c r="E441" s="118"/>
      <c r="F441" s="118"/>
      <c r="G441" s="118"/>
      <c r="H441" s="118"/>
      <c r="I441" s="118">
        <f>J434+J435+J439+J440</f>
        <v>958.56999999999994</v>
      </c>
      <c r="J441" s="118"/>
      <c r="O441" s="47">
        <f>I441</f>
        <v>958.56999999999994</v>
      </c>
      <c r="P441">
        <f>K441</f>
        <v>0</v>
      </c>
      <c r="Q441" s="47">
        <f>J434</f>
        <v>391.12</v>
      </c>
      <c r="R441" s="47">
        <f>J434</f>
        <v>391.12</v>
      </c>
      <c r="U441" s="48">
        <f>L434</f>
        <v>0</v>
      </c>
      <c r="X441">
        <f>0</f>
        <v>0</v>
      </c>
      <c r="Z441">
        <f>0</f>
        <v>0</v>
      </c>
      <c r="AB441">
        <f>0</f>
        <v>0</v>
      </c>
      <c r="AD441">
        <f>0</f>
        <v>0</v>
      </c>
      <c r="AF441" s="47">
        <f>J435</f>
        <v>35.520000000000003</v>
      </c>
      <c r="AN441">
        <f>IF(Source!BI267&lt;=1,J434+J435+J439+J440, 0)</f>
        <v>0</v>
      </c>
      <c r="AO441">
        <f>IF(Source!BI267&lt;=1,J435, 0)</f>
        <v>0</v>
      </c>
      <c r="AP441">
        <f>IF(Source!BI267&lt;=1,0, 0)</f>
        <v>0</v>
      </c>
      <c r="AQ441">
        <f>IF(Source!BI267&lt;=1,J434, 0)</f>
        <v>0</v>
      </c>
      <c r="AX441">
        <f>IF(Source!BI267=2,J434+J435+J439+J440, 0)</f>
        <v>958.56999999999994</v>
      </c>
      <c r="AY441">
        <f>IF(Source!BI267=2,J435, 0)</f>
        <v>35.520000000000003</v>
      </c>
      <c r="AZ441">
        <f>IF(Source!BI267=2,0, 0)</f>
        <v>0</v>
      </c>
      <c r="BA441">
        <f>IF(Source!BI267=2,J434, 0)</f>
        <v>391.12</v>
      </c>
    </row>
    <row r="442" spans="1:72" ht="71.25" x14ac:dyDescent="0.2">
      <c r="A442" s="91">
        <v>61</v>
      </c>
      <c r="B442" s="91" t="str">
        <f>Source!F269</f>
        <v>Цена поставщика</v>
      </c>
      <c r="C442" s="91" t="s">
        <v>905</v>
      </c>
      <c r="D442" s="68" t="str">
        <f>Source!H269</f>
        <v>ШТ</v>
      </c>
      <c r="E442" s="69">
        <f>Source!K269</f>
        <v>4</v>
      </c>
      <c r="F442" s="69"/>
      <c r="G442" s="69">
        <f>Source!I269</f>
        <v>4</v>
      </c>
      <c r="H442" s="70">
        <f>Source!AL269</f>
        <v>2215.54</v>
      </c>
      <c r="I442" s="71"/>
      <c r="J442" s="70">
        <f>Source!P269</f>
        <v>1819.71</v>
      </c>
      <c r="K442" s="71">
        <f>IF(Source!BC269&lt;&gt; 0, Source!BC269, 1)</f>
        <v>4.87</v>
      </c>
      <c r="L442" s="72">
        <f>Source!HH269</f>
        <v>8862</v>
      </c>
      <c r="AG442">
        <f>Source!X269</f>
        <v>0</v>
      </c>
      <c r="AH442">
        <f>Source!X269</f>
        <v>0</v>
      </c>
      <c r="AI442">
        <f>Source!Y269</f>
        <v>0</v>
      </c>
      <c r="AJ442">
        <f>Source!Y269</f>
        <v>0</v>
      </c>
      <c r="AS442">
        <f>IF(Source!BI269&lt;=1,AH442, 0)</f>
        <v>0</v>
      </c>
      <c r="AT442">
        <f>IF(Source!BI269&lt;=1,AJ442, 0)</f>
        <v>0</v>
      </c>
      <c r="BC442">
        <f>IF(Source!BI269=2,AH442, 0)</f>
        <v>0</v>
      </c>
      <c r="BD442">
        <f>IF(Source!BI269=2,AJ442, 0)</f>
        <v>0</v>
      </c>
    </row>
    <row r="443" spans="1:72" ht="15" x14ac:dyDescent="0.25">
      <c r="A443" s="49"/>
      <c r="B443" s="49"/>
      <c r="C443" s="117" t="s">
        <v>829</v>
      </c>
      <c r="D443" s="117"/>
      <c r="E443" s="117"/>
      <c r="F443" s="117"/>
      <c r="G443" s="117"/>
      <c r="H443" s="117"/>
      <c r="I443" s="117">
        <f>J442</f>
        <v>1819.71</v>
      </c>
      <c r="J443" s="117"/>
      <c r="K443" s="116">
        <f>L442</f>
        <v>8862</v>
      </c>
      <c r="L443" s="116"/>
      <c r="O443" s="47">
        <f>I443</f>
        <v>1819.71</v>
      </c>
      <c r="P443" s="48">
        <f>K443</f>
        <v>8862</v>
      </c>
      <c r="Q443">
        <f>0</f>
        <v>0</v>
      </c>
      <c r="U443">
        <f>0</f>
        <v>0</v>
      </c>
      <c r="X443">
        <f>0</f>
        <v>0</v>
      </c>
      <c r="Z443">
        <f>0</f>
        <v>0</v>
      </c>
      <c r="AB443">
        <f>0</f>
        <v>0</v>
      </c>
      <c r="AD443">
        <f>0</f>
        <v>0</v>
      </c>
      <c r="AF443" s="47">
        <f>J442</f>
        <v>1819.71</v>
      </c>
      <c r="AN443">
        <f>IF(Source!BI269&lt;=1,J442, 0)</f>
        <v>0</v>
      </c>
      <c r="AO443">
        <f>IF(Source!BI269&lt;=1,J442, 0)</f>
        <v>0</v>
      </c>
      <c r="AP443">
        <f>IF(Source!BI269&lt;=1,0, 0)</f>
        <v>0</v>
      </c>
      <c r="AQ443">
        <f>IF(Source!BI269&lt;=1,0, 0)</f>
        <v>0</v>
      </c>
      <c r="AX443">
        <f>IF(Source!BI269=2,J442, 0)</f>
        <v>0</v>
      </c>
      <c r="AY443">
        <f>IF(Source!BI269=2,J442, 0)</f>
        <v>0</v>
      </c>
      <c r="AZ443">
        <f>IF(Source!BI269=2,0, 0)</f>
        <v>0</v>
      </c>
      <c r="BA443">
        <f>IF(Source!BI269=2,0, 0)</f>
        <v>0</v>
      </c>
      <c r="BH443">
        <f>IF(Source!BI269=3,J442, 0)</f>
        <v>1819.71</v>
      </c>
      <c r="BR443" s="47">
        <f>J442</f>
        <v>1819.71</v>
      </c>
      <c r="BT443" s="48">
        <f>K443</f>
        <v>8862</v>
      </c>
    </row>
    <row r="444" spans="1:72" ht="133.5" x14ac:dyDescent="0.2">
      <c r="A444" s="88">
        <v>62</v>
      </c>
      <c r="B444" s="88" t="str">
        <f>Source!F271</f>
        <v>м08-03-531-02</v>
      </c>
      <c r="C444" s="88" t="s">
        <v>853</v>
      </c>
      <c r="D444" s="58" t="str">
        <f>Source!H271</f>
        <v>ШТ</v>
      </c>
      <c r="E444" s="54">
        <f>Source!K271</f>
        <v>4</v>
      </c>
      <c r="F444" s="54"/>
      <c r="G444" s="54">
        <f>Source!I271</f>
        <v>4</v>
      </c>
      <c r="H444" s="53"/>
      <c r="I444" s="59"/>
      <c r="J444" s="53"/>
      <c r="K444" s="59"/>
      <c r="L444" s="60"/>
      <c r="AG444">
        <f>Source!X271</f>
        <v>103.93</v>
      </c>
      <c r="AH444">
        <f>Source!X271</f>
        <v>103.93</v>
      </c>
      <c r="AI444">
        <f>Source!Y271</f>
        <v>54.64</v>
      </c>
      <c r="AJ444">
        <f>Source!Y271</f>
        <v>54.64</v>
      </c>
      <c r="AS444">
        <f>IF(Source!BI271&lt;=1,AH444, 0)</f>
        <v>0</v>
      </c>
      <c r="AT444">
        <f>IF(Source!BI271&lt;=1,AJ444, 0)</f>
        <v>0</v>
      </c>
      <c r="BC444">
        <f>IF(Source!BI271=2,AH444, 0)</f>
        <v>103.93</v>
      </c>
      <c r="BD444">
        <f>IF(Source!BI271=2,AJ444, 0)</f>
        <v>54.64</v>
      </c>
    </row>
    <row r="445" spans="1:72" ht="153" x14ac:dyDescent="0.2">
      <c r="B445" s="45" t="str">
        <f>Source!EO271</f>
        <v>Поправка: Мет.421/пр 04.08.20 Пр.10 Т.3 п. 1.2</v>
      </c>
      <c r="C445" s="45" t="str">
        <f>Source!CN271</f>
        <v>Поправка: Мет.421/пр 04.08.20 Пр.10 Т.3 п. 1.2  Наименование: Производство ремонтно-строительных работ осуществляется в помещениях эксплуатируемого объекта капитального строительства без остановки рабочего процесса, при этом: в зоне производства ремонтно-строительных работ имеются действующее технологическое или лабораторное оборудование, мебель и иные загромождающие помещения предметы</v>
      </c>
    </row>
    <row r="446" spans="1:72" ht="14.25" x14ac:dyDescent="0.2">
      <c r="A446" s="88"/>
      <c r="B446" s="89">
        <v>1</v>
      </c>
      <c r="C446" s="88" t="s">
        <v>817</v>
      </c>
      <c r="D446" s="58"/>
      <c r="E446" s="54"/>
      <c r="F446" s="54"/>
      <c r="G446" s="54"/>
      <c r="H446" s="53">
        <f>Source!AO271</f>
        <v>19.84</v>
      </c>
      <c r="I446" s="59">
        <f>ROUND(1.35,7)</f>
        <v>1.35</v>
      </c>
      <c r="J446" s="53">
        <f>ROUND(Source!AF271*Source!I271, 2)</f>
        <v>107.14</v>
      </c>
      <c r="K446" s="59"/>
      <c r="L446" s="60"/>
    </row>
    <row r="447" spans="1:72" ht="14.25" x14ac:dyDescent="0.2">
      <c r="A447" s="88"/>
      <c r="B447" s="89">
        <v>3</v>
      </c>
      <c r="C447" s="88" t="s">
        <v>818</v>
      </c>
      <c r="D447" s="58"/>
      <c r="E447" s="54"/>
      <c r="F447" s="54"/>
      <c r="G447" s="54"/>
      <c r="H447" s="53">
        <f>Source!AM271</f>
        <v>0.87</v>
      </c>
      <c r="I447" s="59">
        <f>ROUND(1.35,7)</f>
        <v>1.35</v>
      </c>
      <c r="J447" s="53">
        <f>ROUND(Source!AD271*Source!I271, 2)</f>
        <v>4.7</v>
      </c>
      <c r="K447" s="59"/>
      <c r="L447" s="60"/>
    </row>
    <row r="448" spans="1:72" ht="14.25" x14ac:dyDescent="0.2">
      <c r="A448" s="88"/>
      <c r="B448" s="89">
        <v>4</v>
      </c>
      <c r="C448" s="88" t="s">
        <v>820</v>
      </c>
      <c r="D448" s="58"/>
      <c r="E448" s="54"/>
      <c r="F448" s="54"/>
      <c r="G448" s="54"/>
      <c r="H448" s="53">
        <f>Source!AL271</f>
        <v>31.19</v>
      </c>
      <c r="I448" s="59"/>
      <c r="J448" s="53">
        <f>ROUND(Source!AC271*Source!I271, 2)</f>
        <v>124.76</v>
      </c>
      <c r="K448" s="59"/>
      <c r="L448" s="60"/>
    </row>
    <row r="449" spans="1:72" ht="14.25" x14ac:dyDescent="0.2">
      <c r="A449" s="88"/>
      <c r="B449" s="88"/>
      <c r="C449" s="90" t="s">
        <v>821</v>
      </c>
      <c r="D449" s="63" t="s">
        <v>822</v>
      </c>
      <c r="E449" s="64">
        <f>Source!AQ271</f>
        <v>2</v>
      </c>
      <c r="F449" s="64">
        <f>ROUND(1.35,7)</f>
        <v>1.35</v>
      </c>
      <c r="G449" s="64">
        <f>ROUND(Source!U271, 7)</f>
        <v>10.8</v>
      </c>
      <c r="H449" s="65"/>
      <c r="I449" s="66"/>
      <c r="J449" s="65"/>
      <c r="K449" s="66"/>
      <c r="L449" s="67"/>
    </row>
    <row r="450" spans="1:72" ht="14.25" x14ac:dyDescent="0.2">
      <c r="A450" s="88"/>
      <c r="B450" s="88"/>
      <c r="C450" s="88" t="s">
        <v>824</v>
      </c>
      <c r="D450" s="58"/>
      <c r="E450" s="54"/>
      <c r="F450" s="54"/>
      <c r="G450" s="54"/>
      <c r="H450" s="53">
        <f>H446+H447+H448</f>
        <v>51.900000000000006</v>
      </c>
      <c r="I450" s="59"/>
      <c r="J450" s="53">
        <f>J446+J447+J448</f>
        <v>236.60000000000002</v>
      </c>
      <c r="K450" s="59"/>
      <c r="L450" s="60"/>
    </row>
    <row r="451" spans="1:72" ht="14.25" x14ac:dyDescent="0.2">
      <c r="A451" s="88"/>
      <c r="B451" s="88"/>
      <c r="C451" s="88" t="s">
        <v>825</v>
      </c>
      <c r="D451" s="58"/>
      <c r="E451" s="54"/>
      <c r="F451" s="54"/>
      <c r="G451" s="54"/>
      <c r="H451" s="53"/>
      <c r="I451" s="59"/>
      <c r="J451" s="53">
        <f>SUM(Q444:Q454)+SUM(V444:V454)+SUM(X444:X454)+SUM(Y444:Y454)</f>
        <v>107.14</v>
      </c>
      <c r="K451" s="59"/>
      <c r="L451" s="60"/>
    </row>
    <row r="452" spans="1:72" ht="28.5" x14ac:dyDescent="0.2">
      <c r="A452" s="88"/>
      <c r="B452" s="88" t="s">
        <v>53</v>
      </c>
      <c r="C452" s="88" t="s">
        <v>835</v>
      </c>
      <c r="D452" s="58" t="s">
        <v>827</v>
      </c>
      <c r="E452" s="54">
        <f>Source!BZ271</f>
        <v>97</v>
      </c>
      <c r="F452" s="54"/>
      <c r="G452" s="54">
        <f>Source!AT271</f>
        <v>97</v>
      </c>
      <c r="H452" s="53"/>
      <c r="I452" s="59"/>
      <c r="J452" s="53">
        <f>SUM(AG444:AG454)</f>
        <v>103.93</v>
      </c>
      <c r="K452" s="59"/>
      <c r="L452" s="60"/>
    </row>
    <row r="453" spans="1:72" ht="28.5" x14ac:dyDescent="0.2">
      <c r="A453" s="90"/>
      <c r="B453" s="90" t="s">
        <v>54</v>
      </c>
      <c r="C453" s="90" t="s">
        <v>836</v>
      </c>
      <c r="D453" s="63" t="s">
        <v>827</v>
      </c>
      <c r="E453" s="64">
        <f>Source!CA271</f>
        <v>51</v>
      </c>
      <c r="F453" s="64"/>
      <c r="G453" s="64">
        <f>Source!AU271</f>
        <v>51</v>
      </c>
      <c r="H453" s="65"/>
      <c r="I453" s="66"/>
      <c r="J453" s="65">
        <f>SUM(AI444:AI454)</f>
        <v>54.64</v>
      </c>
      <c r="K453" s="66"/>
      <c r="L453" s="67"/>
    </row>
    <row r="454" spans="1:72" ht="15" x14ac:dyDescent="0.25">
      <c r="C454" s="118" t="s">
        <v>829</v>
      </c>
      <c r="D454" s="118"/>
      <c r="E454" s="118"/>
      <c r="F454" s="118"/>
      <c r="G454" s="118"/>
      <c r="H454" s="118"/>
      <c r="I454" s="118">
        <f>J446+J447+J448+J452+J453</f>
        <v>395.17</v>
      </c>
      <c r="J454" s="118"/>
      <c r="O454" s="47">
        <f>I454</f>
        <v>395.17</v>
      </c>
      <c r="P454">
        <f>K454</f>
        <v>0</v>
      </c>
      <c r="Q454" s="47">
        <f>J446</f>
        <v>107.14</v>
      </c>
      <c r="R454" s="47">
        <f>J446</f>
        <v>107.14</v>
      </c>
      <c r="U454" s="48">
        <f>L446</f>
        <v>0</v>
      </c>
      <c r="X454">
        <f>0</f>
        <v>0</v>
      </c>
      <c r="Z454">
        <f>0</f>
        <v>0</v>
      </c>
      <c r="AB454" s="47">
        <f>J447</f>
        <v>4.7</v>
      </c>
      <c r="AD454" s="48">
        <f>L447</f>
        <v>0</v>
      </c>
      <c r="AF454" s="47">
        <f>J448</f>
        <v>124.76</v>
      </c>
      <c r="AN454">
        <f>IF(Source!BI271&lt;=1,J446+J447+J448+J452+J453, 0)</f>
        <v>0</v>
      </c>
      <c r="AO454">
        <f>IF(Source!BI271&lt;=1,J448, 0)</f>
        <v>0</v>
      </c>
      <c r="AP454">
        <f>IF(Source!BI271&lt;=1,J447, 0)</f>
        <v>0</v>
      </c>
      <c r="AQ454">
        <f>IF(Source!BI271&lt;=1,J446, 0)</f>
        <v>0</v>
      </c>
      <c r="AX454">
        <f>IF(Source!BI271=2,J446+J447+J448+J452+J453, 0)</f>
        <v>395.17</v>
      </c>
      <c r="AY454">
        <f>IF(Source!BI271=2,J448, 0)</f>
        <v>124.76</v>
      </c>
      <c r="AZ454">
        <f>IF(Source!BI271=2,J447, 0)</f>
        <v>4.7</v>
      </c>
      <c r="BA454">
        <f>IF(Source!BI271=2,J446, 0)</f>
        <v>107.14</v>
      </c>
    </row>
    <row r="455" spans="1:72" ht="71.25" x14ac:dyDescent="0.2">
      <c r="A455" s="91">
        <v>63</v>
      </c>
      <c r="B455" s="91" t="str">
        <f>Source!F273</f>
        <v>Цена поставщика</v>
      </c>
      <c r="C455" s="91" t="s">
        <v>906</v>
      </c>
      <c r="D455" s="68" t="str">
        <f>Source!H273</f>
        <v>ШТ</v>
      </c>
      <c r="E455" s="69">
        <f>Source!K273</f>
        <v>4</v>
      </c>
      <c r="F455" s="69"/>
      <c r="G455" s="69">
        <f>Source!I273</f>
        <v>4</v>
      </c>
      <c r="H455" s="70">
        <f>Source!AL273</f>
        <v>67.75</v>
      </c>
      <c r="I455" s="71"/>
      <c r="J455" s="70">
        <f>Source!P273</f>
        <v>55.65</v>
      </c>
      <c r="K455" s="71">
        <f>IF(Source!BC273&lt;&gt; 0, Source!BC273, 1)</f>
        <v>4.87</v>
      </c>
      <c r="L455" s="72">
        <f>Source!HH273</f>
        <v>271</v>
      </c>
      <c r="AG455">
        <f>Source!X273</f>
        <v>0</v>
      </c>
      <c r="AH455">
        <f>Source!X273</f>
        <v>0</v>
      </c>
      <c r="AI455">
        <f>Source!Y273</f>
        <v>0</v>
      </c>
      <c r="AJ455">
        <f>Source!Y273</f>
        <v>0</v>
      </c>
      <c r="AS455">
        <f>IF(Source!BI273&lt;=1,AH455, 0)</f>
        <v>0</v>
      </c>
      <c r="AT455">
        <f>IF(Source!BI273&lt;=1,AJ455, 0)</f>
        <v>0</v>
      </c>
      <c r="BC455">
        <f>IF(Source!BI273=2,AH455, 0)</f>
        <v>0</v>
      </c>
      <c r="BD455">
        <f>IF(Source!BI273=2,AJ455, 0)</f>
        <v>0</v>
      </c>
    </row>
    <row r="456" spans="1:72" ht="15" x14ac:dyDescent="0.25">
      <c r="A456" s="49"/>
      <c r="B456" s="49"/>
      <c r="C456" s="117" t="s">
        <v>829</v>
      </c>
      <c r="D456" s="117"/>
      <c r="E456" s="117"/>
      <c r="F456" s="117"/>
      <c r="G456" s="117"/>
      <c r="H456" s="117"/>
      <c r="I456" s="117">
        <f>J455</f>
        <v>55.65</v>
      </c>
      <c r="J456" s="117"/>
      <c r="K456" s="116">
        <f>L455</f>
        <v>271</v>
      </c>
      <c r="L456" s="116"/>
      <c r="O456" s="47">
        <f>I456</f>
        <v>55.65</v>
      </c>
      <c r="P456" s="48">
        <f>K456</f>
        <v>271</v>
      </c>
      <c r="Q456">
        <f>0</f>
        <v>0</v>
      </c>
      <c r="U456">
        <f>0</f>
        <v>0</v>
      </c>
      <c r="X456">
        <f>0</f>
        <v>0</v>
      </c>
      <c r="Z456">
        <f>0</f>
        <v>0</v>
      </c>
      <c r="AB456">
        <f>0</f>
        <v>0</v>
      </c>
      <c r="AD456">
        <f>0</f>
        <v>0</v>
      </c>
      <c r="AF456" s="47">
        <f>J455</f>
        <v>55.65</v>
      </c>
      <c r="AN456">
        <f>IF(Source!BI273&lt;=1,J455, 0)</f>
        <v>0</v>
      </c>
      <c r="AO456">
        <f>IF(Source!BI273&lt;=1,J455, 0)</f>
        <v>0</v>
      </c>
      <c r="AP456">
        <f>IF(Source!BI273&lt;=1,0, 0)</f>
        <v>0</v>
      </c>
      <c r="AQ456">
        <f>IF(Source!BI273&lt;=1,0, 0)</f>
        <v>0</v>
      </c>
      <c r="AX456">
        <f>IF(Source!BI273=2,J455, 0)</f>
        <v>0</v>
      </c>
      <c r="AY456">
        <f>IF(Source!BI273=2,J455, 0)</f>
        <v>0</v>
      </c>
      <c r="AZ456">
        <f>IF(Source!BI273=2,0, 0)</f>
        <v>0</v>
      </c>
      <c r="BA456">
        <f>IF(Source!BI273=2,0, 0)</f>
        <v>0</v>
      </c>
      <c r="BH456">
        <f>IF(Source!BI273=3,J455, 0)</f>
        <v>55.65</v>
      </c>
      <c r="BR456" s="47">
        <f>J455</f>
        <v>55.65</v>
      </c>
      <c r="BT456" s="48">
        <f>K456</f>
        <v>271</v>
      </c>
    </row>
    <row r="457" spans="1:72" ht="119.25" x14ac:dyDescent="0.2">
      <c r="A457" s="88">
        <v>64</v>
      </c>
      <c r="B457" s="88" t="str">
        <f>Source!F275</f>
        <v>20-02-004-15</v>
      </c>
      <c r="C457" s="88" t="s">
        <v>907</v>
      </c>
      <c r="D457" s="58" t="str">
        <f>Source!H275</f>
        <v>ШТ</v>
      </c>
      <c r="E457" s="54">
        <f>Source!K275</f>
        <v>1</v>
      </c>
      <c r="F457" s="54"/>
      <c r="G457" s="54">
        <f>Source!I275</f>
        <v>1</v>
      </c>
      <c r="H457" s="53"/>
      <c r="I457" s="59"/>
      <c r="J457" s="53"/>
      <c r="K457" s="59"/>
      <c r="L457" s="60"/>
      <c r="AG457">
        <f>Source!X275</f>
        <v>59.75</v>
      </c>
      <c r="AH457">
        <f>Source!X275</f>
        <v>59.75</v>
      </c>
      <c r="AI457">
        <f>Source!Y275</f>
        <v>35.549999999999997</v>
      </c>
      <c r="AJ457">
        <f>Source!Y275</f>
        <v>35.549999999999997</v>
      </c>
      <c r="AS457">
        <f>IF(Source!BI275&lt;=1,AH457, 0)</f>
        <v>59.75</v>
      </c>
      <c r="AT457">
        <f>IF(Source!BI275&lt;=1,AJ457, 0)</f>
        <v>35.549999999999997</v>
      </c>
      <c r="BC457">
        <f>IF(Source!BI275=2,AH457, 0)</f>
        <v>0</v>
      </c>
      <c r="BD457">
        <f>IF(Source!BI275=2,AJ457, 0)</f>
        <v>0</v>
      </c>
    </row>
    <row r="458" spans="1:72" ht="153" x14ac:dyDescent="0.2">
      <c r="B458" s="45" t="str">
        <f>Source!EO275</f>
        <v>Поправка: Мет.421/пр 04.08.20 Пр.10 Т.3 п. 1.2</v>
      </c>
      <c r="C458" s="45" t="str">
        <f>Source!CN275</f>
        <v>Поправка: Мет.421/пр 04.08.20 Пр.10 Т.3 п. 1.2  Наименование: Производство ремонтно-строительных работ осуществляется в помещениях эксплуатируемого объекта капитального строительства без остановки рабочего процесса, при этом: в зоне производства ремонтно-строительных работ имеются действующее технологическое или лабораторное оборудование, мебель и иные загромождающие помещения предметы</v>
      </c>
    </row>
    <row r="459" spans="1:72" ht="14.25" x14ac:dyDescent="0.2">
      <c r="A459" s="88"/>
      <c r="B459" s="89">
        <v>1</v>
      </c>
      <c r="C459" s="88" t="s">
        <v>817</v>
      </c>
      <c r="D459" s="58"/>
      <c r="E459" s="54"/>
      <c r="F459" s="54"/>
      <c r="G459" s="54"/>
      <c r="H459" s="53">
        <f>Source!AO275</f>
        <v>36.46</v>
      </c>
      <c r="I459" s="59">
        <f>ROUND(1.35,7)</f>
        <v>1.35</v>
      </c>
      <c r="J459" s="53">
        <f>ROUND(Source!AF275*Source!I275, 2)</f>
        <v>49.22</v>
      </c>
      <c r="K459" s="59"/>
      <c r="L459" s="60"/>
    </row>
    <row r="460" spans="1:72" ht="14.25" x14ac:dyDescent="0.2">
      <c r="A460" s="88"/>
      <c r="B460" s="89">
        <v>3</v>
      </c>
      <c r="C460" s="88" t="s">
        <v>818</v>
      </c>
      <c r="D460" s="58"/>
      <c r="E460" s="54"/>
      <c r="F460" s="54"/>
      <c r="G460" s="54"/>
      <c r="H460" s="53">
        <f>Source!AM275</f>
        <v>3.81</v>
      </c>
      <c r="I460" s="59">
        <f>ROUND(1.35,7)</f>
        <v>1.35</v>
      </c>
      <c r="J460" s="53">
        <f>ROUND(Source!AD275*Source!I275, 2)</f>
        <v>5.14</v>
      </c>
      <c r="K460" s="59"/>
      <c r="L460" s="60"/>
    </row>
    <row r="461" spans="1:72" ht="14.25" x14ac:dyDescent="0.2">
      <c r="A461" s="88"/>
      <c r="B461" s="89">
        <v>2</v>
      </c>
      <c r="C461" s="88" t="s">
        <v>819</v>
      </c>
      <c r="D461" s="58"/>
      <c r="E461" s="54"/>
      <c r="F461" s="54"/>
      <c r="G461" s="54"/>
      <c r="H461" s="53">
        <f>Source!AN275</f>
        <v>0.12</v>
      </c>
      <c r="I461" s="59">
        <f>ROUND(1.35,7)</f>
        <v>1.35</v>
      </c>
      <c r="J461" s="61">
        <f>ROUND(Source!AE275*Source!I275, 2)</f>
        <v>0.16</v>
      </c>
      <c r="K461" s="59"/>
      <c r="L461" s="62"/>
    </row>
    <row r="462" spans="1:72" ht="14.25" x14ac:dyDescent="0.2">
      <c r="A462" s="88"/>
      <c r="B462" s="89">
        <v>4</v>
      </c>
      <c r="C462" s="88" t="s">
        <v>820</v>
      </c>
      <c r="D462" s="58"/>
      <c r="E462" s="54"/>
      <c r="F462" s="54"/>
      <c r="G462" s="54"/>
      <c r="H462" s="53">
        <f>Source!AL275</f>
        <v>172.22</v>
      </c>
      <c r="I462" s="59"/>
      <c r="J462" s="53">
        <f>ROUND(Source!AC275*Source!I275, 2)</f>
        <v>172.22</v>
      </c>
      <c r="K462" s="59"/>
      <c r="L462" s="60"/>
    </row>
    <row r="463" spans="1:72" ht="14.25" x14ac:dyDescent="0.2">
      <c r="A463" s="88"/>
      <c r="B463" s="88" t="str">
        <f>EtalonRes!I410</f>
        <v>19.3.01.11</v>
      </c>
      <c r="C463" s="88" t="str">
        <f>EtalonRes!K410</f>
        <v>Клапаны огнезадерживающие</v>
      </c>
      <c r="D463" s="58" t="str">
        <f>EtalonRes!O410</f>
        <v>ШТ</v>
      </c>
      <c r="E463" s="54">
        <f>EtalonRes!X410</f>
        <v>1</v>
      </c>
      <c r="F463" s="54"/>
      <c r="G463" s="54">
        <f>ROUND(EtalonRes!AG410*Source!I275, 7)</f>
        <v>1</v>
      </c>
      <c r="H463" s="53"/>
      <c r="I463" s="59"/>
      <c r="J463" s="53"/>
      <c r="K463" s="59"/>
      <c r="L463" s="60"/>
    </row>
    <row r="464" spans="1:72" ht="14.25" x14ac:dyDescent="0.2">
      <c r="A464" s="88"/>
      <c r="B464" s="88"/>
      <c r="C464" s="88" t="s">
        <v>821</v>
      </c>
      <c r="D464" s="58" t="s">
        <v>822</v>
      </c>
      <c r="E464" s="54">
        <f>Source!AQ275</f>
        <v>4.0199999999999996</v>
      </c>
      <c r="F464" s="54">
        <f>ROUND(1.35,7)</f>
        <v>1.35</v>
      </c>
      <c r="G464" s="54">
        <f>ROUND(Source!U275, 7)</f>
        <v>5.4269999999999996</v>
      </c>
      <c r="H464" s="53"/>
      <c r="I464" s="59"/>
      <c r="J464" s="53"/>
      <c r="K464" s="59"/>
      <c r="L464" s="60"/>
    </row>
    <row r="465" spans="1:56" ht="14.25" x14ac:dyDescent="0.2">
      <c r="A465" s="88"/>
      <c r="B465" s="88"/>
      <c r="C465" s="90" t="s">
        <v>823</v>
      </c>
      <c r="D465" s="63" t="s">
        <v>822</v>
      </c>
      <c r="E465" s="64">
        <f>Source!AR275</f>
        <v>0.01</v>
      </c>
      <c r="F465" s="64">
        <f>ROUND(1.35,7)</f>
        <v>1.35</v>
      </c>
      <c r="G465" s="64">
        <f>ROUND(Source!V275, 7)</f>
        <v>1.35E-2</v>
      </c>
      <c r="H465" s="65"/>
      <c r="I465" s="66"/>
      <c r="J465" s="65"/>
      <c r="K465" s="66"/>
      <c r="L465" s="67"/>
    </row>
    <row r="466" spans="1:56" ht="14.25" x14ac:dyDescent="0.2">
      <c r="A466" s="88"/>
      <c r="B466" s="88"/>
      <c r="C466" s="88" t="s">
        <v>824</v>
      </c>
      <c r="D466" s="58"/>
      <c r="E466" s="54"/>
      <c r="F466" s="54"/>
      <c r="G466" s="54"/>
      <c r="H466" s="53">
        <f>H459+H460+H462</f>
        <v>212.49</v>
      </c>
      <c r="I466" s="59"/>
      <c r="J466" s="53">
        <f>J459+J460+J462</f>
        <v>226.57999999999998</v>
      </c>
      <c r="K466" s="59"/>
      <c r="L466" s="60"/>
    </row>
    <row r="467" spans="1:56" ht="14.25" x14ac:dyDescent="0.2">
      <c r="A467" s="88"/>
      <c r="B467" s="88"/>
      <c r="C467" s="88" t="s">
        <v>825</v>
      </c>
      <c r="D467" s="58"/>
      <c r="E467" s="54"/>
      <c r="F467" s="54"/>
      <c r="G467" s="54"/>
      <c r="H467" s="53"/>
      <c r="I467" s="59"/>
      <c r="J467" s="53">
        <f>SUM(Q457:Q470)+SUM(V457:V470)+SUM(X457:X470)+SUM(Y457:Y470)</f>
        <v>49.379999999999995</v>
      </c>
      <c r="K467" s="59"/>
      <c r="L467" s="60"/>
    </row>
    <row r="468" spans="1:56" ht="71.25" x14ac:dyDescent="0.2">
      <c r="A468" s="88"/>
      <c r="B468" s="88" t="s">
        <v>351</v>
      </c>
      <c r="C468" s="88" t="s">
        <v>903</v>
      </c>
      <c r="D468" s="58" t="s">
        <v>827</v>
      </c>
      <c r="E468" s="54">
        <f>Source!BZ275</f>
        <v>121</v>
      </c>
      <c r="F468" s="54"/>
      <c r="G468" s="54">
        <f>Source!AT275</f>
        <v>121</v>
      </c>
      <c r="H468" s="53"/>
      <c r="I468" s="59"/>
      <c r="J468" s="53">
        <f>SUM(AG457:AG470)</f>
        <v>59.75</v>
      </c>
      <c r="K468" s="59"/>
      <c r="L468" s="60"/>
    </row>
    <row r="469" spans="1:56" ht="71.25" x14ac:dyDescent="0.2">
      <c r="A469" s="90"/>
      <c r="B469" s="90" t="s">
        <v>352</v>
      </c>
      <c r="C469" s="90" t="s">
        <v>904</v>
      </c>
      <c r="D469" s="63" t="s">
        <v>827</v>
      </c>
      <c r="E469" s="64">
        <f>Source!CA275</f>
        <v>72</v>
      </c>
      <c r="F469" s="64"/>
      <c r="G469" s="64">
        <f>Source!AU275</f>
        <v>72</v>
      </c>
      <c r="H469" s="65"/>
      <c r="I469" s="66"/>
      <c r="J469" s="65">
        <f>SUM(AI457:AI470)</f>
        <v>35.549999999999997</v>
      </c>
      <c r="K469" s="66"/>
      <c r="L469" s="67"/>
    </row>
    <row r="470" spans="1:56" ht="15" x14ac:dyDescent="0.25">
      <c r="C470" s="118" t="s">
        <v>829</v>
      </c>
      <c r="D470" s="118"/>
      <c r="E470" s="118"/>
      <c r="F470" s="118"/>
      <c r="G470" s="118"/>
      <c r="H470" s="118"/>
      <c r="I470" s="118">
        <f>J459+J460+J462+J468+J469</f>
        <v>321.88</v>
      </c>
      <c r="J470" s="118"/>
      <c r="O470" s="47">
        <f>I470</f>
        <v>321.88</v>
      </c>
      <c r="P470">
        <f>K470</f>
        <v>0</v>
      </c>
      <c r="Q470" s="47">
        <f>J459</f>
        <v>49.22</v>
      </c>
      <c r="R470" s="47">
        <f>J459</f>
        <v>49.22</v>
      </c>
      <c r="U470" s="48">
        <f>L459</f>
        <v>0</v>
      </c>
      <c r="X470" s="47">
        <f>J461</f>
        <v>0.16</v>
      </c>
      <c r="Z470" s="48">
        <f>L461</f>
        <v>0</v>
      </c>
      <c r="AB470" s="47">
        <f>J460</f>
        <v>5.14</v>
      </c>
      <c r="AD470" s="48">
        <f>L460</f>
        <v>0</v>
      </c>
      <c r="AF470" s="47">
        <f>J462</f>
        <v>172.22</v>
      </c>
      <c r="AN470">
        <f>IF(Source!BI275&lt;=1,J459+J460+J462+J468+J469, 0)</f>
        <v>321.88</v>
      </c>
      <c r="AO470">
        <f>IF(Source!BI275&lt;=1,J462, 0)</f>
        <v>172.22</v>
      </c>
      <c r="AP470">
        <f>IF(Source!BI275&lt;=1,J460, 0)</f>
        <v>5.14</v>
      </c>
      <c r="AQ470">
        <f>IF(Source!BI275&lt;=1,J459, 0)</f>
        <v>49.22</v>
      </c>
      <c r="AX470">
        <f>IF(Source!BI275=2,J459+J460+J462+J468+J469, 0)</f>
        <v>0</v>
      </c>
      <c r="AY470">
        <f>IF(Source!BI275=2,J462, 0)</f>
        <v>0</v>
      </c>
      <c r="AZ470">
        <f>IF(Source!BI275=2,J460, 0)</f>
        <v>0</v>
      </c>
      <c r="BA470">
        <f>IF(Source!BI275=2,J459, 0)</f>
        <v>0</v>
      </c>
    </row>
    <row r="471" spans="1:56" ht="42.75" x14ac:dyDescent="0.2">
      <c r="A471" s="90">
        <v>65</v>
      </c>
      <c r="B471" s="90" t="str">
        <f>Source!F279</f>
        <v>19.3.01.11-0034</v>
      </c>
      <c r="C471" s="90" t="str">
        <f>Source!G279</f>
        <v>Клапаны огнезадерживающие обратные, с пределом огнестойкости 0,5 часа, периметр 1800 мм</v>
      </c>
      <c r="D471" s="63" t="str">
        <f>Source!H279</f>
        <v>ШТ</v>
      </c>
      <c r="E471" s="64">
        <f>Source!K279</f>
        <v>1</v>
      </c>
      <c r="F471" s="64"/>
      <c r="G471" s="64">
        <f>Source!I279</f>
        <v>1</v>
      </c>
      <c r="H471" s="65">
        <f>Source!AL279</f>
        <v>1208.53</v>
      </c>
      <c r="I471" s="66"/>
      <c r="J471" s="65">
        <f>ROUND(Source!AC279*Source!I279, 2)</f>
        <v>1208.53</v>
      </c>
      <c r="K471" s="66"/>
      <c r="L471" s="67"/>
      <c r="AG471">
        <f>Source!X279</f>
        <v>0</v>
      </c>
      <c r="AH471">
        <f>Source!X279</f>
        <v>0</v>
      </c>
      <c r="AI471">
        <f>Source!Y279</f>
        <v>0</v>
      </c>
      <c r="AJ471">
        <f>Source!Y279</f>
        <v>0</v>
      </c>
      <c r="AS471">
        <f>IF(Source!BI279&lt;=1,AH471, 0)</f>
        <v>0</v>
      </c>
      <c r="AT471">
        <f>IF(Source!BI279&lt;=1,AJ471, 0)</f>
        <v>0</v>
      </c>
      <c r="BC471">
        <f>IF(Source!BI279=2,AH471, 0)</f>
        <v>0</v>
      </c>
      <c r="BD471">
        <f>IF(Source!BI279=2,AJ471, 0)</f>
        <v>0</v>
      </c>
    </row>
    <row r="472" spans="1:56" ht="15" x14ac:dyDescent="0.25">
      <c r="C472" s="118" t="s">
        <v>829</v>
      </c>
      <c r="D472" s="118"/>
      <c r="E472" s="118"/>
      <c r="F472" s="118"/>
      <c r="G472" s="118"/>
      <c r="H472" s="118"/>
      <c r="I472" s="118">
        <f>J471</f>
        <v>1208.53</v>
      </c>
      <c r="J472" s="118"/>
      <c r="O472" s="47">
        <f>I472</f>
        <v>1208.53</v>
      </c>
      <c r="P472">
        <f>K472</f>
        <v>0</v>
      </c>
      <c r="Q472">
        <f>0</f>
        <v>0</v>
      </c>
      <c r="R472">
        <f>0</f>
        <v>0</v>
      </c>
      <c r="U472">
        <f>0</f>
        <v>0</v>
      </c>
      <c r="X472">
        <f>0</f>
        <v>0</v>
      </c>
      <c r="Z472">
        <f>0</f>
        <v>0</v>
      </c>
      <c r="AB472">
        <f>0</f>
        <v>0</v>
      </c>
      <c r="AD472">
        <f>0</f>
        <v>0</v>
      </c>
      <c r="AF472" s="47">
        <f>J471</f>
        <v>1208.53</v>
      </c>
      <c r="AN472">
        <f>IF(Source!BI279&lt;=1,J471, 0)</f>
        <v>1208.53</v>
      </c>
      <c r="AO472">
        <f>IF(Source!BI279&lt;=1,J471, 0)</f>
        <v>1208.53</v>
      </c>
      <c r="AP472">
        <f>IF(Source!BI279&lt;=1,0, 0)</f>
        <v>0</v>
      </c>
      <c r="AQ472">
        <f>IF(Source!BI279&lt;=1,0, 0)</f>
        <v>0</v>
      </c>
      <c r="AX472">
        <f>IF(Source!BI279=2,J471, 0)</f>
        <v>0</v>
      </c>
      <c r="AY472">
        <f>IF(Source!BI279=2,J471, 0)</f>
        <v>0</v>
      </c>
      <c r="AZ472">
        <f>IF(Source!BI279=2,0, 0)</f>
        <v>0</v>
      </c>
      <c r="BA472">
        <f>IF(Source!BI279=2,0, 0)</f>
        <v>0</v>
      </c>
    </row>
    <row r="473" spans="1:56" ht="90.75" x14ac:dyDescent="0.2">
      <c r="A473" s="88">
        <v>66</v>
      </c>
      <c r="B473" s="88" t="str">
        <f>Source!F281</f>
        <v>м08-01-083-01</v>
      </c>
      <c r="C473" s="88" t="s">
        <v>908</v>
      </c>
      <c r="D473" s="58" t="str">
        <f>Source!H281</f>
        <v>ШТ</v>
      </c>
      <c r="E473" s="54">
        <f>Source!K281</f>
        <v>4</v>
      </c>
      <c r="F473" s="54"/>
      <c r="G473" s="54">
        <f>Source!I281</f>
        <v>4</v>
      </c>
      <c r="H473" s="53"/>
      <c r="I473" s="59"/>
      <c r="J473" s="53"/>
      <c r="K473" s="59"/>
      <c r="L473" s="60"/>
      <c r="AG473">
        <f>Source!X281</f>
        <v>103.82</v>
      </c>
      <c r="AH473">
        <f>Source!X281</f>
        <v>103.82</v>
      </c>
      <c r="AI473">
        <f>Source!Y281</f>
        <v>54.59</v>
      </c>
      <c r="AJ473">
        <f>Source!Y281</f>
        <v>54.59</v>
      </c>
      <c r="AS473">
        <f>IF(Source!BI281&lt;=1,AH473, 0)</f>
        <v>0</v>
      </c>
      <c r="AT473">
        <f>IF(Source!BI281&lt;=1,AJ473, 0)</f>
        <v>0</v>
      </c>
      <c r="BC473">
        <f>IF(Source!BI281=2,AH473, 0)</f>
        <v>103.82</v>
      </c>
      <c r="BD473">
        <f>IF(Source!BI281=2,AJ473, 0)</f>
        <v>54.59</v>
      </c>
    </row>
    <row r="474" spans="1:56" ht="153" x14ac:dyDescent="0.2">
      <c r="B474" s="45" t="str">
        <f>Source!EO281</f>
        <v>Поправка: Мет.421/пр 04.08.20 Пр.10 Т.3 п. 1.2</v>
      </c>
      <c r="C474" s="45" t="str">
        <f>Source!CN281</f>
        <v>Поправка: Мет.421/пр 04.08.20 Пр.10 Т.3 п. 1.2  Наименование: Производство ремонтно-строительных работ осуществляется в помещениях эксплуатируемого объекта капитального строительства без остановки рабочего процесса, при этом: в зоне производства ремонтно-строительных работ имеются действующее технологическое или лабораторное оборудование, мебель и иные загромождающие помещения предметы</v>
      </c>
    </row>
    <row r="475" spans="1:56" ht="14.25" x14ac:dyDescent="0.2">
      <c r="A475" s="88"/>
      <c r="B475" s="89">
        <v>1</v>
      </c>
      <c r="C475" s="88" t="s">
        <v>817</v>
      </c>
      <c r="D475" s="58"/>
      <c r="E475" s="54"/>
      <c r="F475" s="54"/>
      <c r="G475" s="54"/>
      <c r="H475" s="53">
        <f>Source!AO281</f>
        <v>19.82</v>
      </c>
      <c r="I475" s="59">
        <f>ROUND(1.35,7)</f>
        <v>1.35</v>
      </c>
      <c r="J475" s="53">
        <f>ROUND(Source!AF281*Source!I281, 2)</f>
        <v>107.03</v>
      </c>
      <c r="K475" s="59"/>
      <c r="L475" s="60"/>
    </row>
    <row r="476" spans="1:56" ht="14.25" x14ac:dyDescent="0.2">
      <c r="A476" s="88"/>
      <c r="B476" s="89">
        <v>4</v>
      </c>
      <c r="C476" s="88" t="s">
        <v>820</v>
      </c>
      <c r="D476" s="58"/>
      <c r="E476" s="54"/>
      <c r="F476" s="54"/>
      <c r="G476" s="54"/>
      <c r="H476" s="53">
        <f>Source!AL281</f>
        <v>21.29</v>
      </c>
      <c r="I476" s="59"/>
      <c r="J476" s="53">
        <f>ROUND(Source!AC281*Source!I281, 2)</f>
        <v>85.16</v>
      </c>
      <c r="K476" s="59"/>
      <c r="L476" s="60"/>
    </row>
    <row r="477" spans="1:56" ht="14.25" x14ac:dyDescent="0.2">
      <c r="A477" s="88"/>
      <c r="B477" s="88"/>
      <c r="C477" s="90" t="s">
        <v>821</v>
      </c>
      <c r="D477" s="63" t="s">
        <v>822</v>
      </c>
      <c r="E477" s="64">
        <f>Source!AQ281</f>
        <v>2.06</v>
      </c>
      <c r="F477" s="64">
        <f>ROUND(1.35,7)</f>
        <v>1.35</v>
      </c>
      <c r="G477" s="64">
        <f>ROUND(Source!U281, 7)</f>
        <v>11.124000000000001</v>
      </c>
      <c r="H477" s="65"/>
      <c r="I477" s="66"/>
      <c r="J477" s="65"/>
      <c r="K477" s="66"/>
      <c r="L477" s="67"/>
    </row>
    <row r="478" spans="1:56" ht="14.25" x14ac:dyDescent="0.2">
      <c r="A478" s="88"/>
      <c r="B478" s="88"/>
      <c r="C478" s="88" t="s">
        <v>824</v>
      </c>
      <c r="D478" s="58"/>
      <c r="E478" s="54"/>
      <c r="F478" s="54"/>
      <c r="G478" s="54"/>
      <c r="H478" s="53">
        <f>H475+H476</f>
        <v>41.11</v>
      </c>
      <c r="I478" s="59"/>
      <c r="J478" s="53">
        <f>J475+J476</f>
        <v>192.19</v>
      </c>
      <c r="K478" s="59"/>
      <c r="L478" s="60"/>
    </row>
    <row r="479" spans="1:56" ht="14.25" x14ac:dyDescent="0.2">
      <c r="A479" s="88"/>
      <c r="B479" s="88"/>
      <c r="C479" s="88" t="s">
        <v>825</v>
      </c>
      <c r="D479" s="58"/>
      <c r="E479" s="54"/>
      <c r="F479" s="54"/>
      <c r="G479" s="54"/>
      <c r="H479" s="53"/>
      <c r="I479" s="59"/>
      <c r="J479" s="53">
        <f>SUM(Q473:Q482)+SUM(V473:V482)+SUM(X473:X482)+SUM(Y473:Y482)</f>
        <v>107.03</v>
      </c>
      <c r="K479" s="59"/>
      <c r="L479" s="60"/>
    </row>
    <row r="480" spans="1:56" ht="28.5" x14ac:dyDescent="0.2">
      <c r="A480" s="88"/>
      <c r="B480" s="88" t="s">
        <v>53</v>
      </c>
      <c r="C480" s="88" t="s">
        <v>835</v>
      </c>
      <c r="D480" s="58" t="s">
        <v>827</v>
      </c>
      <c r="E480" s="54">
        <f>Source!BZ281</f>
        <v>97</v>
      </c>
      <c r="F480" s="54"/>
      <c r="G480" s="54">
        <f>Source!AT281</f>
        <v>97</v>
      </c>
      <c r="H480" s="53"/>
      <c r="I480" s="59"/>
      <c r="J480" s="53">
        <f>SUM(AG473:AG482)</f>
        <v>103.82</v>
      </c>
      <c r="K480" s="59"/>
      <c r="L480" s="60"/>
    </row>
    <row r="481" spans="1:71" ht="28.5" x14ac:dyDescent="0.2">
      <c r="A481" s="90"/>
      <c r="B481" s="90" t="s">
        <v>54</v>
      </c>
      <c r="C481" s="90" t="s">
        <v>836</v>
      </c>
      <c r="D481" s="63" t="s">
        <v>827</v>
      </c>
      <c r="E481" s="64">
        <f>Source!CA281</f>
        <v>51</v>
      </c>
      <c r="F481" s="64"/>
      <c r="G481" s="64">
        <f>Source!AU281</f>
        <v>51</v>
      </c>
      <c r="H481" s="65"/>
      <c r="I481" s="66"/>
      <c r="J481" s="65">
        <f>SUM(AI473:AI482)</f>
        <v>54.59</v>
      </c>
      <c r="K481" s="66"/>
      <c r="L481" s="67"/>
    </row>
    <row r="482" spans="1:71" ht="15" x14ac:dyDescent="0.25">
      <c r="C482" s="118" t="s">
        <v>829</v>
      </c>
      <c r="D482" s="118"/>
      <c r="E482" s="118"/>
      <c r="F482" s="118"/>
      <c r="G482" s="118"/>
      <c r="H482" s="118"/>
      <c r="I482" s="118">
        <f>J475+J476+J480+J481</f>
        <v>350.6</v>
      </c>
      <c r="J482" s="118"/>
      <c r="O482" s="47">
        <f>I482</f>
        <v>350.6</v>
      </c>
      <c r="P482">
        <f>K482</f>
        <v>0</v>
      </c>
      <c r="Q482" s="47">
        <f>J475</f>
        <v>107.03</v>
      </c>
      <c r="R482" s="47">
        <f>J475</f>
        <v>107.03</v>
      </c>
      <c r="U482" s="48">
        <f>L475</f>
        <v>0</v>
      </c>
      <c r="X482">
        <f>0</f>
        <v>0</v>
      </c>
      <c r="Z482">
        <f>0</f>
        <v>0</v>
      </c>
      <c r="AB482">
        <f>0</f>
        <v>0</v>
      </c>
      <c r="AD482">
        <f>0</f>
        <v>0</v>
      </c>
      <c r="AF482" s="47">
        <f>J476</f>
        <v>85.16</v>
      </c>
      <c r="AN482">
        <f>IF(Source!BI281&lt;=1,J475+J476+J480+J481, 0)</f>
        <v>0</v>
      </c>
      <c r="AO482">
        <f>IF(Source!BI281&lt;=1,J476, 0)</f>
        <v>0</v>
      </c>
      <c r="AP482">
        <f>IF(Source!BI281&lt;=1,0, 0)</f>
        <v>0</v>
      </c>
      <c r="AQ482">
        <f>IF(Source!BI281&lt;=1,J475, 0)</f>
        <v>0</v>
      </c>
      <c r="AX482">
        <f>IF(Source!BI281=2,J475+J476+J480+J481, 0)</f>
        <v>350.6</v>
      </c>
      <c r="AY482">
        <f>IF(Source!BI281=2,J476, 0)</f>
        <v>85.16</v>
      </c>
      <c r="AZ482">
        <f>IF(Source!BI281=2,0, 0)</f>
        <v>0</v>
      </c>
      <c r="BA482">
        <f>IF(Source!BI281=2,J475, 0)</f>
        <v>107.03</v>
      </c>
    </row>
    <row r="483" spans="1:71" ht="85.5" x14ac:dyDescent="0.2">
      <c r="A483" s="91">
        <v>67</v>
      </c>
      <c r="B483" s="91" t="str">
        <f>Source!F283</f>
        <v>61.2.07.02-0051</v>
      </c>
      <c r="C483" s="91" t="s">
        <v>909</v>
      </c>
      <c r="D483" s="68" t="str">
        <f>Source!H283</f>
        <v>ШТ</v>
      </c>
      <c r="E483" s="69">
        <f>Source!K283</f>
        <v>4</v>
      </c>
      <c r="F483" s="69"/>
      <c r="G483" s="69">
        <f>Source!I283</f>
        <v>4</v>
      </c>
      <c r="H483" s="70">
        <f>Source!AL283</f>
        <v>68.819999999999993</v>
      </c>
      <c r="I483" s="71"/>
      <c r="J483" s="70">
        <f>ROUND(Source!AC283*Source!I283, 2)</f>
        <v>275.27999999999997</v>
      </c>
      <c r="K483" s="71"/>
      <c r="L483" s="72"/>
      <c r="AG483">
        <f>Source!X283</f>
        <v>0</v>
      </c>
      <c r="AH483">
        <f>Source!X283</f>
        <v>0</v>
      </c>
      <c r="AI483">
        <f>Source!Y283</f>
        <v>0</v>
      </c>
      <c r="AJ483">
        <f>Source!Y283</f>
        <v>0</v>
      </c>
      <c r="AS483">
        <f>IF(Source!BI283&lt;=1,AH483, 0)</f>
        <v>0</v>
      </c>
      <c r="AT483">
        <f>IF(Source!BI283&lt;=1,AJ483, 0)</f>
        <v>0</v>
      </c>
      <c r="BC483">
        <f>IF(Source!BI283=2,AH483, 0)</f>
        <v>0</v>
      </c>
      <c r="BD483">
        <f>IF(Source!BI283=2,AJ483, 0)</f>
        <v>0</v>
      </c>
    </row>
    <row r="484" spans="1:71" ht="15" x14ac:dyDescent="0.25">
      <c r="A484" s="49"/>
      <c r="B484" s="49"/>
      <c r="C484" s="117" t="s">
        <v>829</v>
      </c>
      <c r="D484" s="117"/>
      <c r="E484" s="117"/>
      <c r="F484" s="117"/>
      <c r="G484" s="117"/>
      <c r="H484" s="117"/>
      <c r="I484" s="117">
        <f>J483</f>
        <v>275.27999999999997</v>
      </c>
      <c r="J484" s="117"/>
      <c r="K484" s="49"/>
      <c r="L484" s="49"/>
      <c r="O484" s="47">
        <f>I484</f>
        <v>275.27999999999997</v>
      </c>
      <c r="P484">
        <f>K484</f>
        <v>0</v>
      </c>
      <c r="Q484">
        <f>0</f>
        <v>0</v>
      </c>
      <c r="U484">
        <f>0</f>
        <v>0</v>
      </c>
      <c r="X484">
        <f>0</f>
        <v>0</v>
      </c>
      <c r="Z484">
        <f>0</f>
        <v>0</v>
      </c>
      <c r="AB484">
        <f>0</f>
        <v>0</v>
      </c>
      <c r="AD484">
        <f>0</f>
        <v>0</v>
      </c>
      <c r="AF484" s="47">
        <f>J483</f>
        <v>275.27999999999997</v>
      </c>
      <c r="AN484">
        <f>IF(Source!BI283&lt;=1,J483, 0)</f>
        <v>0</v>
      </c>
      <c r="AO484">
        <f>IF(Source!BI283&lt;=1,J483, 0)</f>
        <v>0</v>
      </c>
      <c r="AP484">
        <f>IF(Source!BI283&lt;=1,0, 0)</f>
        <v>0</v>
      </c>
      <c r="AQ484">
        <f>IF(Source!BI283&lt;=1,0, 0)</f>
        <v>0</v>
      </c>
      <c r="AX484">
        <f>IF(Source!BI283=2,J483, 0)</f>
        <v>0</v>
      </c>
      <c r="AY484">
        <f>IF(Source!BI283=2,J483, 0)</f>
        <v>0</v>
      </c>
      <c r="AZ484">
        <f>IF(Source!BI283=2,0, 0)</f>
        <v>0</v>
      </c>
      <c r="BA484">
        <f>IF(Source!BI283=2,0, 0)</f>
        <v>0</v>
      </c>
      <c r="BH484">
        <f>IF(Source!BI283=3,J483, 0)</f>
        <v>275.27999999999997</v>
      </c>
    </row>
    <row r="485" spans="1:71" ht="133.5" x14ac:dyDescent="0.2">
      <c r="A485" s="88">
        <v>68</v>
      </c>
      <c r="B485" s="88" t="str">
        <f>Source!F285</f>
        <v>м10-08-002-02</v>
      </c>
      <c r="C485" s="88" t="s">
        <v>910</v>
      </c>
      <c r="D485" s="58" t="str">
        <f>Source!H285</f>
        <v>ШТ</v>
      </c>
      <c r="E485" s="54">
        <f>Source!K285</f>
        <v>77</v>
      </c>
      <c r="F485" s="54"/>
      <c r="G485" s="54">
        <f>Source!I285</f>
        <v>77</v>
      </c>
      <c r="H485" s="53"/>
      <c r="I485" s="59"/>
      <c r="J485" s="53"/>
      <c r="K485" s="59"/>
      <c r="L485" s="60"/>
      <c r="AG485">
        <f>Source!X285</f>
        <v>1511.85</v>
      </c>
      <c r="AH485">
        <f>Source!X285</f>
        <v>1511.85</v>
      </c>
      <c r="AI485">
        <f>Source!Y285</f>
        <v>772.72</v>
      </c>
      <c r="AJ485">
        <f>Source!Y285</f>
        <v>772.72</v>
      </c>
      <c r="AS485">
        <f>IF(Source!BI285&lt;=1,AH485, 0)</f>
        <v>0</v>
      </c>
      <c r="AT485">
        <f>IF(Source!BI285&lt;=1,AJ485, 0)</f>
        <v>0</v>
      </c>
      <c r="BC485">
        <f>IF(Source!BI285=2,AH485, 0)</f>
        <v>1511.85</v>
      </c>
      <c r="BD485">
        <f>IF(Source!BI285=2,AJ485, 0)</f>
        <v>772.72</v>
      </c>
    </row>
    <row r="486" spans="1:71" ht="153" x14ac:dyDescent="0.2">
      <c r="B486" s="45" t="str">
        <f>Source!EO285</f>
        <v>Поправка: Мет.421/пр 04.08.20 Пр.10 Т.3 п. 1.2</v>
      </c>
      <c r="C486" s="45" t="str">
        <f>Source!CN285</f>
        <v>Поправка: Мет.421/пр 04.08.20 Пр.10 Т.3 п. 1.2  Наименование: Производство ремонтно-строительных работ осуществляется в помещениях эксплуатируемого объекта капитального строительства без остановки рабочего процесса, при этом: в зоне производства ремонтно-строительных работ имеются действующее технологическое или лабораторное оборудование, мебель и иные загромождающие помещения предметы</v>
      </c>
    </row>
    <row r="487" spans="1:71" ht="14.25" x14ac:dyDescent="0.2">
      <c r="A487" s="88"/>
      <c r="B487" s="89">
        <v>1</v>
      </c>
      <c r="C487" s="88" t="s">
        <v>817</v>
      </c>
      <c r="D487" s="58"/>
      <c r="E487" s="54"/>
      <c r="F487" s="54"/>
      <c r="G487" s="54"/>
      <c r="H487" s="53">
        <f>Source!AO285</f>
        <v>16.16</v>
      </c>
      <c r="I487" s="59">
        <f>ROUND(1.35,7)</f>
        <v>1.35</v>
      </c>
      <c r="J487" s="53">
        <f>ROUND(Source!AF285*Source!I285, 2)</f>
        <v>1679.83</v>
      </c>
      <c r="K487" s="59"/>
      <c r="L487" s="60"/>
    </row>
    <row r="488" spans="1:71" ht="14.25" x14ac:dyDescent="0.2">
      <c r="A488" s="88"/>
      <c r="B488" s="89">
        <v>4</v>
      </c>
      <c r="C488" s="88" t="s">
        <v>820</v>
      </c>
      <c r="D488" s="58"/>
      <c r="E488" s="54"/>
      <c r="F488" s="54"/>
      <c r="G488" s="54"/>
      <c r="H488" s="53">
        <f>Source!AL285</f>
        <v>3.08</v>
      </c>
      <c r="I488" s="59"/>
      <c r="J488" s="53">
        <f>ROUND(Source!AC285*Source!I285, 2)</f>
        <v>237.16</v>
      </c>
      <c r="K488" s="59"/>
      <c r="L488" s="60"/>
    </row>
    <row r="489" spans="1:71" ht="14.25" x14ac:dyDescent="0.2">
      <c r="A489" s="88"/>
      <c r="B489" s="88"/>
      <c r="C489" s="90" t="s">
        <v>821</v>
      </c>
      <c r="D489" s="63" t="s">
        <v>822</v>
      </c>
      <c r="E489" s="64">
        <f>Source!AQ285</f>
        <v>1.68</v>
      </c>
      <c r="F489" s="64">
        <f>ROUND(1.35,7)</f>
        <v>1.35</v>
      </c>
      <c r="G489" s="64">
        <f>ROUND(Source!U285, 7)</f>
        <v>174.636</v>
      </c>
      <c r="H489" s="65"/>
      <c r="I489" s="66"/>
      <c r="J489" s="65"/>
      <c r="K489" s="66"/>
      <c r="L489" s="67"/>
    </row>
    <row r="490" spans="1:71" ht="14.25" x14ac:dyDescent="0.2">
      <c r="A490" s="88"/>
      <c r="B490" s="88"/>
      <c r="C490" s="88" t="s">
        <v>824</v>
      </c>
      <c r="D490" s="58"/>
      <c r="E490" s="54"/>
      <c r="F490" s="54"/>
      <c r="G490" s="54"/>
      <c r="H490" s="53">
        <f>H487+H488</f>
        <v>19.240000000000002</v>
      </c>
      <c r="I490" s="59"/>
      <c r="J490" s="53">
        <f>J487+J488</f>
        <v>1916.99</v>
      </c>
      <c r="K490" s="59"/>
      <c r="L490" s="60"/>
    </row>
    <row r="491" spans="1:71" ht="14.25" x14ac:dyDescent="0.2">
      <c r="A491" s="88"/>
      <c r="B491" s="88"/>
      <c r="C491" s="88" t="s">
        <v>825</v>
      </c>
      <c r="D491" s="58"/>
      <c r="E491" s="54"/>
      <c r="F491" s="54"/>
      <c r="G491" s="54"/>
      <c r="H491" s="53"/>
      <c r="I491" s="59"/>
      <c r="J491" s="53">
        <f>SUM(Q485:Q494)+SUM(V485:V494)+SUM(X485:X494)+SUM(Y485:Y494)</f>
        <v>1679.83</v>
      </c>
      <c r="K491" s="59"/>
      <c r="L491" s="60"/>
    </row>
    <row r="492" spans="1:71" ht="28.5" x14ac:dyDescent="0.2">
      <c r="A492" s="88"/>
      <c r="B492" s="88" t="s">
        <v>88</v>
      </c>
      <c r="C492" s="88" t="s">
        <v>844</v>
      </c>
      <c r="D492" s="58" t="s">
        <v>827</v>
      </c>
      <c r="E492" s="54">
        <f>Source!BZ285</f>
        <v>90</v>
      </c>
      <c r="F492" s="54"/>
      <c r="G492" s="54">
        <f>Source!AT285</f>
        <v>90</v>
      </c>
      <c r="H492" s="53"/>
      <c r="I492" s="59"/>
      <c r="J492" s="53">
        <f>SUM(AG485:AG494)</f>
        <v>1511.85</v>
      </c>
      <c r="K492" s="59"/>
      <c r="L492" s="60"/>
    </row>
    <row r="493" spans="1:71" ht="28.5" x14ac:dyDescent="0.2">
      <c r="A493" s="90"/>
      <c r="B493" s="90" t="s">
        <v>89</v>
      </c>
      <c r="C493" s="90" t="s">
        <v>845</v>
      </c>
      <c r="D493" s="63" t="s">
        <v>827</v>
      </c>
      <c r="E493" s="64">
        <f>Source!CA285</f>
        <v>46</v>
      </c>
      <c r="F493" s="64"/>
      <c r="G493" s="64">
        <f>Source!AU285</f>
        <v>46</v>
      </c>
      <c r="H493" s="65"/>
      <c r="I493" s="66"/>
      <c r="J493" s="65">
        <f>SUM(AI485:AI494)</f>
        <v>772.72</v>
      </c>
      <c r="K493" s="66"/>
      <c r="L493" s="67"/>
    </row>
    <row r="494" spans="1:71" ht="15" x14ac:dyDescent="0.25">
      <c r="C494" s="118" t="s">
        <v>829</v>
      </c>
      <c r="D494" s="118"/>
      <c r="E494" s="118"/>
      <c r="F494" s="118"/>
      <c r="G494" s="118"/>
      <c r="H494" s="118"/>
      <c r="I494" s="118">
        <f>J487+J488+J492+J493</f>
        <v>4201.5600000000004</v>
      </c>
      <c r="J494" s="118"/>
      <c r="O494" s="47">
        <f>I494</f>
        <v>4201.5600000000004</v>
      </c>
      <c r="P494">
        <f>K494</f>
        <v>0</v>
      </c>
      <c r="Q494" s="47">
        <f>J487</f>
        <v>1679.83</v>
      </c>
      <c r="R494" s="47">
        <f>J487</f>
        <v>1679.83</v>
      </c>
      <c r="U494" s="48">
        <f>L487</f>
        <v>0</v>
      </c>
      <c r="X494">
        <f>0</f>
        <v>0</v>
      </c>
      <c r="Z494">
        <f>0</f>
        <v>0</v>
      </c>
      <c r="AB494">
        <f>0</f>
        <v>0</v>
      </c>
      <c r="AD494">
        <f>0</f>
        <v>0</v>
      </c>
      <c r="AF494" s="47">
        <f>J488</f>
        <v>237.16</v>
      </c>
      <c r="AN494">
        <f>IF(Source!BI285&lt;=1,J487+J488+J492+J493, 0)</f>
        <v>0</v>
      </c>
      <c r="AO494">
        <f>IF(Source!BI285&lt;=1,J488, 0)</f>
        <v>0</v>
      </c>
      <c r="AP494">
        <f>IF(Source!BI285&lt;=1,0, 0)</f>
        <v>0</v>
      </c>
      <c r="AQ494">
        <f>IF(Source!BI285&lt;=1,J487, 0)</f>
        <v>0</v>
      </c>
      <c r="AX494">
        <f>IF(Source!BI285=2,J487+J488+J492+J493, 0)</f>
        <v>4201.5600000000004</v>
      </c>
      <c r="AY494">
        <f>IF(Source!BI285=2,J488, 0)</f>
        <v>237.16</v>
      </c>
      <c r="AZ494">
        <f>IF(Source!BI285=2,0, 0)</f>
        <v>0</v>
      </c>
      <c r="BA494">
        <f>IF(Source!BI285=2,J487, 0)</f>
        <v>1679.83</v>
      </c>
    </row>
    <row r="495" spans="1:71" ht="42.75" x14ac:dyDescent="0.2">
      <c r="A495" s="90">
        <v>69</v>
      </c>
      <c r="B495" s="90" t="str">
        <f>Source!F287</f>
        <v>Цена поставщика</v>
      </c>
      <c r="C495" s="90" t="s">
        <v>911</v>
      </c>
      <c r="D495" s="63" t="str">
        <f>Source!H287</f>
        <v>ШТ</v>
      </c>
      <c r="E495" s="64">
        <f>Source!K287</f>
        <v>77</v>
      </c>
      <c r="F495" s="64"/>
      <c r="G495" s="64">
        <f>Source!I287</f>
        <v>77</v>
      </c>
      <c r="H495" s="65">
        <f>Source!AL287</f>
        <v>1126.77</v>
      </c>
      <c r="I495" s="66"/>
      <c r="J495" s="65">
        <f>Source!P287</f>
        <v>8063.29</v>
      </c>
      <c r="K495" s="66">
        <f>IF(Source!BC287&lt;&gt; 0, Source!BC287, 1)</f>
        <v>10.76</v>
      </c>
      <c r="L495" s="67">
        <f>Source!HG287</f>
        <v>86761</v>
      </c>
      <c r="AG495">
        <f>Source!X287</f>
        <v>0</v>
      </c>
      <c r="AH495">
        <f>Source!X287</f>
        <v>0</v>
      </c>
      <c r="AI495">
        <f>Source!Y287</f>
        <v>0</v>
      </c>
      <c r="AJ495">
        <f>Source!Y287</f>
        <v>0</v>
      </c>
      <c r="AS495">
        <f>IF(Source!BI287&lt;=1,AH495, 0)</f>
        <v>0</v>
      </c>
      <c r="AT495">
        <f>IF(Source!BI287&lt;=1,AJ495, 0)</f>
        <v>0</v>
      </c>
      <c r="BC495">
        <f>IF(Source!BI287=2,AH495, 0)</f>
        <v>0</v>
      </c>
      <c r="BD495">
        <f>IF(Source!BI287=2,AJ495, 0)</f>
        <v>0</v>
      </c>
    </row>
    <row r="496" spans="1:71" ht="15" x14ac:dyDescent="0.25">
      <c r="C496" s="118" t="s">
        <v>829</v>
      </c>
      <c r="D496" s="118"/>
      <c r="E496" s="118"/>
      <c r="F496" s="118"/>
      <c r="G496" s="118"/>
      <c r="H496" s="118"/>
      <c r="I496" s="118">
        <f>J495</f>
        <v>8063.29</v>
      </c>
      <c r="J496" s="118"/>
      <c r="K496" s="128">
        <f>L495</f>
        <v>86761</v>
      </c>
      <c r="L496" s="128"/>
      <c r="O496" s="47">
        <f>I496</f>
        <v>8063.29</v>
      </c>
      <c r="P496" s="48">
        <f>K496</f>
        <v>86761</v>
      </c>
      <c r="Q496">
        <f>0</f>
        <v>0</v>
      </c>
      <c r="R496">
        <f>0</f>
        <v>0</v>
      </c>
      <c r="U496">
        <f>0</f>
        <v>0</v>
      </c>
      <c r="X496">
        <f>0</f>
        <v>0</v>
      </c>
      <c r="Z496">
        <f>0</f>
        <v>0</v>
      </c>
      <c r="AB496">
        <f>0</f>
        <v>0</v>
      </c>
      <c r="AD496">
        <f>0</f>
        <v>0</v>
      </c>
      <c r="AF496" s="47">
        <f>J495</f>
        <v>8063.29</v>
      </c>
      <c r="AN496">
        <f>IF(Source!BI287&lt;=1,J495, 0)</f>
        <v>0</v>
      </c>
      <c r="AO496">
        <f>IF(Source!BI287&lt;=1,J495, 0)</f>
        <v>0</v>
      </c>
      <c r="AP496">
        <f>IF(Source!BI287&lt;=1,0, 0)</f>
        <v>0</v>
      </c>
      <c r="AQ496">
        <f>IF(Source!BI287&lt;=1,0, 0)</f>
        <v>0</v>
      </c>
      <c r="AX496">
        <f>IF(Source!BI287=2,J495, 0)</f>
        <v>8063.29</v>
      </c>
      <c r="AY496">
        <f>IF(Source!BI287=2,J495, 0)</f>
        <v>8063.29</v>
      </c>
      <c r="AZ496">
        <f>IF(Source!BI287=2,0, 0)</f>
        <v>0</v>
      </c>
      <c r="BA496">
        <f>IF(Source!BI287=2,0, 0)</f>
        <v>0</v>
      </c>
      <c r="BQ496" s="47">
        <f>J495</f>
        <v>8063.29</v>
      </c>
      <c r="BS496" s="48">
        <f>K496</f>
        <v>86761</v>
      </c>
    </row>
    <row r="497" spans="1:71" ht="57" x14ac:dyDescent="0.2">
      <c r="A497" s="90">
        <v>70</v>
      </c>
      <c r="B497" s="90" t="str">
        <f>Source!F289</f>
        <v>Цена поставщика</v>
      </c>
      <c r="C497" s="90" t="s">
        <v>912</v>
      </c>
      <c r="D497" s="63" t="str">
        <f>Source!H289</f>
        <v>ШТ</v>
      </c>
      <c r="E497" s="64">
        <f>Source!K289</f>
        <v>8</v>
      </c>
      <c r="F497" s="64"/>
      <c r="G497" s="64">
        <f>Source!I289</f>
        <v>8</v>
      </c>
      <c r="H497" s="65">
        <f>Source!AL289</f>
        <v>1126.77</v>
      </c>
      <c r="I497" s="66"/>
      <c r="J497" s="65">
        <f>Source!P289</f>
        <v>837.73</v>
      </c>
      <c r="K497" s="66">
        <f>IF(Source!BC289&lt;&gt; 0, Source!BC289, 1)</f>
        <v>10.76</v>
      </c>
      <c r="L497" s="67">
        <f>Source!HG289</f>
        <v>9014</v>
      </c>
      <c r="AG497">
        <f>Source!X289</f>
        <v>0</v>
      </c>
      <c r="AH497">
        <f>Source!X289</f>
        <v>0</v>
      </c>
      <c r="AI497">
        <f>Source!Y289</f>
        <v>0</v>
      </c>
      <c r="AJ497">
        <f>Source!Y289</f>
        <v>0</v>
      </c>
      <c r="AS497">
        <f>IF(Source!BI289&lt;=1,AH497, 0)</f>
        <v>0</v>
      </c>
      <c r="AT497">
        <f>IF(Source!BI289&lt;=1,AJ497, 0)</f>
        <v>0</v>
      </c>
      <c r="BC497">
        <f>IF(Source!BI289=2,AH497, 0)</f>
        <v>0</v>
      </c>
      <c r="BD497">
        <f>IF(Source!BI289=2,AJ497, 0)</f>
        <v>0</v>
      </c>
    </row>
    <row r="498" spans="1:71" ht="15" x14ac:dyDescent="0.25">
      <c r="C498" s="118" t="s">
        <v>829</v>
      </c>
      <c r="D498" s="118"/>
      <c r="E498" s="118"/>
      <c r="F498" s="118"/>
      <c r="G498" s="118"/>
      <c r="H498" s="118"/>
      <c r="I498" s="118">
        <f>J497</f>
        <v>837.73</v>
      </c>
      <c r="J498" s="118"/>
      <c r="K498" s="128">
        <f>L497</f>
        <v>9014</v>
      </c>
      <c r="L498" s="128"/>
      <c r="O498" s="47">
        <f>I498</f>
        <v>837.73</v>
      </c>
      <c r="P498" s="48">
        <f>K498</f>
        <v>9014</v>
      </c>
      <c r="Q498">
        <f>0</f>
        <v>0</v>
      </c>
      <c r="R498">
        <f>0</f>
        <v>0</v>
      </c>
      <c r="U498">
        <f>0</f>
        <v>0</v>
      </c>
      <c r="X498">
        <f>0</f>
        <v>0</v>
      </c>
      <c r="Z498">
        <f>0</f>
        <v>0</v>
      </c>
      <c r="AB498">
        <f>0</f>
        <v>0</v>
      </c>
      <c r="AD498">
        <f>0</f>
        <v>0</v>
      </c>
      <c r="AF498" s="47">
        <f>J497</f>
        <v>837.73</v>
      </c>
      <c r="AN498">
        <f>IF(Source!BI289&lt;=1,J497, 0)</f>
        <v>0</v>
      </c>
      <c r="AO498">
        <f>IF(Source!BI289&lt;=1,J497, 0)</f>
        <v>0</v>
      </c>
      <c r="AP498">
        <f>IF(Source!BI289&lt;=1,0, 0)</f>
        <v>0</v>
      </c>
      <c r="AQ498">
        <f>IF(Source!BI289&lt;=1,0, 0)</f>
        <v>0</v>
      </c>
      <c r="AX498">
        <f>IF(Source!BI289=2,J497, 0)</f>
        <v>837.73</v>
      </c>
      <c r="AY498">
        <f>IF(Source!BI289=2,J497, 0)</f>
        <v>837.73</v>
      </c>
      <c r="AZ498">
        <f>IF(Source!BI289=2,0, 0)</f>
        <v>0</v>
      </c>
      <c r="BA498">
        <f>IF(Source!BI289=2,0, 0)</f>
        <v>0</v>
      </c>
      <c r="BQ498" s="47">
        <f>J497</f>
        <v>837.73</v>
      </c>
      <c r="BS498" s="48">
        <f>K498</f>
        <v>9014</v>
      </c>
    </row>
    <row r="499" spans="1:71" ht="133.5" x14ac:dyDescent="0.2">
      <c r="A499" s="88">
        <v>71</v>
      </c>
      <c r="B499" s="88" t="str">
        <f>Source!F291</f>
        <v>м08-03-531-02</v>
      </c>
      <c r="C499" s="88" t="s">
        <v>853</v>
      </c>
      <c r="D499" s="58" t="str">
        <f>Source!H291</f>
        <v>ШТ</v>
      </c>
      <c r="E499" s="54">
        <f>Source!K291</f>
        <v>3</v>
      </c>
      <c r="F499" s="54"/>
      <c r="G499" s="54">
        <f>Source!I291</f>
        <v>3</v>
      </c>
      <c r="H499" s="53"/>
      <c r="I499" s="59"/>
      <c r="J499" s="53"/>
      <c r="K499" s="59"/>
      <c r="L499" s="60"/>
      <c r="AG499">
        <f>Source!X291</f>
        <v>77.94</v>
      </c>
      <c r="AH499">
        <f>Source!X291</f>
        <v>77.94</v>
      </c>
      <c r="AI499">
        <f>Source!Y291</f>
        <v>40.98</v>
      </c>
      <c r="AJ499">
        <f>Source!Y291</f>
        <v>40.98</v>
      </c>
      <c r="AS499">
        <f>IF(Source!BI291&lt;=1,AH499, 0)</f>
        <v>0</v>
      </c>
      <c r="AT499">
        <f>IF(Source!BI291&lt;=1,AJ499, 0)</f>
        <v>0</v>
      </c>
      <c r="BC499">
        <f>IF(Source!BI291=2,AH499, 0)</f>
        <v>77.94</v>
      </c>
      <c r="BD499">
        <f>IF(Source!BI291=2,AJ499, 0)</f>
        <v>40.98</v>
      </c>
    </row>
    <row r="500" spans="1:71" ht="153" x14ac:dyDescent="0.2">
      <c r="B500" s="45" t="str">
        <f>Source!EO291</f>
        <v>Поправка: Мет.421/пр 04.08.20 Пр.10 Т.3 п. 1.2</v>
      </c>
      <c r="C500" s="45" t="str">
        <f>Source!CN291</f>
        <v>Поправка: Мет.421/пр 04.08.20 Пр.10 Т.3 п. 1.2  Наименование: Производство ремонтно-строительных работ осуществляется в помещениях эксплуатируемого объекта капитального строительства без остановки рабочего процесса, при этом: в зоне производства ремонтно-строительных работ имеются действующее технологическое или лабораторное оборудование, мебель и иные загромождающие помещения предметы</v>
      </c>
    </row>
    <row r="501" spans="1:71" ht="14.25" x14ac:dyDescent="0.2">
      <c r="A501" s="88"/>
      <c r="B501" s="89">
        <v>1</v>
      </c>
      <c r="C501" s="88" t="s">
        <v>817</v>
      </c>
      <c r="D501" s="58"/>
      <c r="E501" s="54"/>
      <c r="F501" s="54"/>
      <c r="G501" s="54"/>
      <c r="H501" s="53">
        <f>Source!AO291</f>
        <v>19.84</v>
      </c>
      <c r="I501" s="59">
        <f>ROUND(1.35,7)</f>
        <v>1.35</v>
      </c>
      <c r="J501" s="53">
        <f>ROUND(Source!AF291*Source!I291, 2)</f>
        <v>80.349999999999994</v>
      </c>
      <c r="K501" s="59"/>
      <c r="L501" s="60"/>
    </row>
    <row r="502" spans="1:71" ht="14.25" x14ac:dyDescent="0.2">
      <c r="A502" s="88"/>
      <c r="B502" s="89">
        <v>3</v>
      </c>
      <c r="C502" s="88" t="s">
        <v>818</v>
      </c>
      <c r="D502" s="58"/>
      <c r="E502" s="54"/>
      <c r="F502" s="54"/>
      <c r="G502" s="54"/>
      <c r="H502" s="53">
        <f>Source!AM291</f>
        <v>0.87</v>
      </c>
      <c r="I502" s="59">
        <f>ROUND(1.35,7)</f>
        <v>1.35</v>
      </c>
      <c r="J502" s="53">
        <f>ROUND(Source!AD291*Source!I291, 2)</f>
        <v>3.52</v>
      </c>
      <c r="K502" s="59"/>
      <c r="L502" s="60"/>
    </row>
    <row r="503" spans="1:71" ht="14.25" x14ac:dyDescent="0.2">
      <c r="A503" s="88"/>
      <c r="B503" s="89">
        <v>4</v>
      </c>
      <c r="C503" s="88" t="s">
        <v>820</v>
      </c>
      <c r="D503" s="58"/>
      <c r="E503" s="54"/>
      <c r="F503" s="54"/>
      <c r="G503" s="54"/>
      <c r="H503" s="53">
        <f>Source!AL291</f>
        <v>31.19</v>
      </c>
      <c r="I503" s="59"/>
      <c r="J503" s="53">
        <f>ROUND(Source!AC291*Source!I291, 2)</f>
        <v>93.57</v>
      </c>
      <c r="K503" s="59"/>
      <c r="L503" s="60"/>
    </row>
    <row r="504" spans="1:71" ht="14.25" x14ac:dyDescent="0.2">
      <c r="A504" s="88"/>
      <c r="B504" s="88"/>
      <c r="C504" s="90" t="s">
        <v>821</v>
      </c>
      <c r="D504" s="63" t="s">
        <v>822</v>
      </c>
      <c r="E504" s="64">
        <f>Source!AQ291</f>
        <v>2</v>
      </c>
      <c r="F504" s="64">
        <f>ROUND(1.35,7)</f>
        <v>1.35</v>
      </c>
      <c r="G504" s="64">
        <f>ROUND(Source!U291, 7)</f>
        <v>8.1</v>
      </c>
      <c r="H504" s="65"/>
      <c r="I504" s="66"/>
      <c r="J504" s="65"/>
      <c r="K504" s="66"/>
      <c r="L504" s="67"/>
    </row>
    <row r="505" spans="1:71" ht="14.25" x14ac:dyDescent="0.2">
      <c r="A505" s="88"/>
      <c r="B505" s="88"/>
      <c r="C505" s="88" t="s">
        <v>824</v>
      </c>
      <c r="D505" s="58"/>
      <c r="E505" s="54"/>
      <c r="F505" s="54"/>
      <c r="G505" s="54"/>
      <c r="H505" s="53">
        <f>H501+H502+H503</f>
        <v>51.900000000000006</v>
      </c>
      <c r="I505" s="59"/>
      <c r="J505" s="53">
        <f>J501+J502+J503</f>
        <v>177.44</v>
      </c>
      <c r="K505" s="59"/>
      <c r="L505" s="60"/>
    </row>
    <row r="506" spans="1:71" ht="14.25" x14ac:dyDescent="0.2">
      <c r="A506" s="88"/>
      <c r="B506" s="88"/>
      <c r="C506" s="88" t="s">
        <v>825</v>
      </c>
      <c r="D506" s="58"/>
      <c r="E506" s="54"/>
      <c r="F506" s="54"/>
      <c r="G506" s="54"/>
      <c r="H506" s="53"/>
      <c r="I506" s="59"/>
      <c r="J506" s="53">
        <f>SUM(Q499:Q509)+SUM(V499:V509)+SUM(X499:X509)+SUM(Y499:Y509)</f>
        <v>80.349999999999994</v>
      </c>
      <c r="K506" s="59"/>
      <c r="L506" s="60"/>
    </row>
    <row r="507" spans="1:71" ht="28.5" x14ac:dyDescent="0.2">
      <c r="A507" s="88"/>
      <c r="B507" s="88" t="s">
        <v>53</v>
      </c>
      <c r="C507" s="88" t="s">
        <v>835</v>
      </c>
      <c r="D507" s="58" t="s">
        <v>827</v>
      </c>
      <c r="E507" s="54">
        <f>Source!BZ291</f>
        <v>97</v>
      </c>
      <c r="F507" s="54"/>
      <c r="G507" s="54">
        <f>Source!AT291</f>
        <v>97</v>
      </c>
      <c r="H507" s="53"/>
      <c r="I507" s="59"/>
      <c r="J507" s="53">
        <f>SUM(AG499:AG509)</f>
        <v>77.94</v>
      </c>
      <c r="K507" s="59"/>
      <c r="L507" s="60"/>
    </row>
    <row r="508" spans="1:71" ht="28.5" x14ac:dyDescent="0.2">
      <c r="A508" s="90"/>
      <c r="B508" s="90" t="s">
        <v>54</v>
      </c>
      <c r="C508" s="90" t="s">
        <v>836</v>
      </c>
      <c r="D508" s="63" t="s">
        <v>827</v>
      </c>
      <c r="E508" s="64">
        <f>Source!CA291</f>
        <v>51</v>
      </c>
      <c r="F508" s="64"/>
      <c r="G508" s="64">
        <f>Source!AU291</f>
        <v>51</v>
      </c>
      <c r="H508" s="65"/>
      <c r="I508" s="66"/>
      <c r="J508" s="65">
        <f>SUM(AI499:AI509)</f>
        <v>40.98</v>
      </c>
      <c r="K508" s="66"/>
      <c r="L508" s="67"/>
    </row>
    <row r="509" spans="1:71" ht="15" x14ac:dyDescent="0.25">
      <c r="C509" s="118" t="s">
        <v>829</v>
      </c>
      <c r="D509" s="118"/>
      <c r="E509" s="118"/>
      <c r="F509" s="118"/>
      <c r="G509" s="118"/>
      <c r="H509" s="118"/>
      <c r="I509" s="118">
        <f>J501+J502+J503+J507+J508</f>
        <v>296.36</v>
      </c>
      <c r="J509" s="118"/>
      <c r="O509" s="47">
        <f>I509</f>
        <v>296.36</v>
      </c>
      <c r="P509">
        <f>K509</f>
        <v>0</v>
      </c>
      <c r="Q509" s="47">
        <f>J501</f>
        <v>80.349999999999994</v>
      </c>
      <c r="R509" s="47">
        <f>J501</f>
        <v>80.349999999999994</v>
      </c>
      <c r="U509" s="48">
        <f>L501</f>
        <v>0</v>
      </c>
      <c r="X509">
        <f>0</f>
        <v>0</v>
      </c>
      <c r="Z509">
        <f>0</f>
        <v>0</v>
      </c>
      <c r="AB509" s="47">
        <f>J502</f>
        <v>3.52</v>
      </c>
      <c r="AD509" s="48">
        <f>L502</f>
        <v>0</v>
      </c>
      <c r="AF509" s="47">
        <f>J503</f>
        <v>93.57</v>
      </c>
      <c r="AN509">
        <f>IF(Source!BI291&lt;=1,J501+J502+J503+J507+J508, 0)</f>
        <v>0</v>
      </c>
      <c r="AO509">
        <f>IF(Source!BI291&lt;=1,J503, 0)</f>
        <v>0</v>
      </c>
      <c r="AP509">
        <f>IF(Source!BI291&lt;=1,J502, 0)</f>
        <v>0</v>
      </c>
      <c r="AQ509">
        <f>IF(Source!BI291&lt;=1,J501, 0)</f>
        <v>0</v>
      </c>
      <c r="AX509">
        <f>IF(Source!BI291=2,J501+J502+J503+J507+J508, 0)</f>
        <v>296.36</v>
      </c>
      <c r="AY509">
        <f>IF(Source!BI291=2,J503, 0)</f>
        <v>93.57</v>
      </c>
      <c r="AZ509">
        <f>IF(Source!BI291=2,J502, 0)</f>
        <v>3.52</v>
      </c>
      <c r="BA509">
        <f>IF(Source!BI291=2,J501, 0)</f>
        <v>80.349999999999994</v>
      </c>
    </row>
    <row r="510" spans="1:71" ht="42.75" x14ac:dyDescent="0.2">
      <c r="A510" s="90">
        <v>72</v>
      </c>
      <c r="B510" s="90" t="str">
        <f>Source!F293</f>
        <v>Цена поставщика</v>
      </c>
      <c r="C510" s="90" t="s">
        <v>913</v>
      </c>
      <c r="D510" s="63" t="str">
        <f>Source!H293</f>
        <v>ШТ</v>
      </c>
      <c r="E510" s="64">
        <f>Source!K293</f>
        <v>3</v>
      </c>
      <c r="F510" s="64"/>
      <c r="G510" s="64">
        <f>Source!I293</f>
        <v>3</v>
      </c>
      <c r="H510" s="65">
        <f>Source!AL293</f>
        <v>608.4</v>
      </c>
      <c r="I510" s="66"/>
      <c r="J510" s="65">
        <f>Source!P293</f>
        <v>169.61</v>
      </c>
      <c r="K510" s="66">
        <f>IF(Source!BC293&lt;&gt; 0, Source!BC293, 1)</f>
        <v>10.76</v>
      </c>
      <c r="L510" s="67">
        <f>Source!HG293</f>
        <v>1825</v>
      </c>
      <c r="AG510">
        <f>Source!X293</f>
        <v>0</v>
      </c>
      <c r="AH510">
        <f>Source!X293</f>
        <v>0</v>
      </c>
      <c r="AI510">
        <f>Source!Y293</f>
        <v>0</v>
      </c>
      <c r="AJ510">
        <f>Source!Y293</f>
        <v>0</v>
      </c>
      <c r="AS510">
        <f>IF(Source!BI293&lt;=1,AH510, 0)</f>
        <v>0</v>
      </c>
      <c r="AT510">
        <f>IF(Source!BI293&lt;=1,AJ510, 0)</f>
        <v>0</v>
      </c>
      <c r="BC510">
        <f>IF(Source!BI293=2,AH510, 0)</f>
        <v>0</v>
      </c>
      <c r="BD510">
        <f>IF(Source!BI293=2,AJ510, 0)</f>
        <v>0</v>
      </c>
    </row>
    <row r="511" spans="1:71" ht="15" x14ac:dyDescent="0.25">
      <c r="C511" s="118" t="s">
        <v>829</v>
      </c>
      <c r="D511" s="118"/>
      <c r="E511" s="118"/>
      <c r="F511" s="118"/>
      <c r="G511" s="118"/>
      <c r="H511" s="118"/>
      <c r="I511" s="118">
        <f>J510</f>
        <v>169.61</v>
      </c>
      <c r="J511" s="118"/>
      <c r="K511" s="128">
        <f>L510</f>
        <v>1825</v>
      </c>
      <c r="L511" s="128"/>
      <c r="O511" s="47">
        <f>I511</f>
        <v>169.61</v>
      </c>
      <c r="P511" s="48">
        <f>K511</f>
        <v>1825</v>
      </c>
      <c r="Q511">
        <f>0</f>
        <v>0</v>
      </c>
      <c r="R511">
        <f>0</f>
        <v>0</v>
      </c>
      <c r="U511">
        <f>0</f>
        <v>0</v>
      </c>
      <c r="X511">
        <f>0</f>
        <v>0</v>
      </c>
      <c r="Z511">
        <f>0</f>
        <v>0</v>
      </c>
      <c r="AB511">
        <f>0</f>
        <v>0</v>
      </c>
      <c r="AD511">
        <f>0</f>
        <v>0</v>
      </c>
      <c r="AF511" s="47">
        <f>J510</f>
        <v>169.61</v>
      </c>
      <c r="AN511">
        <f>IF(Source!BI293&lt;=1,J510, 0)</f>
        <v>0</v>
      </c>
      <c r="AO511">
        <f>IF(Source!BI293&lt;=1,J510, 0)</f>
        <v>0</v>
      </c>
      <c r="AP511">
        <f>IF(Source!BI293&lt;=1,0, 0)</f>
        <v>0</v>
      </c>
      <c r="AQ511">
        <f>IF(Source!BI293&lt;=1,0, 0)</f>
        <v>0</v>
      </c>
      <c r="AX511">
        <f>IF(Source!BI293=2,J510, 0)</f>
        <v>169.61</v>
      </c>
      <c r="AY511">
        <f>IF(Source!BI293=2,J510, 0)</f>
        <v>169.61</v>
      </c>
      <c r="AZ511">
        <f>IF(Source!BI293=2,0, 0)</f>
        <v>0</v>
      </c>
      <c r="BA511">
        <f>IF(Source!BI293=2,0, 0)</f>
        <v>0</v>
      </c>
      <c r="BQ511" s="47">
        <f>J510</f>
        <v>169.61</v>
      </c>
      <c r="BS511" s="48">
        <f>K511</f>
        <v>1825</v>
      </c>
    </row>
    <row r="512" spans="1:71" ht="42.75" x14ac:dyDescent="0.2">
      <c r="A512" s="90">
        <v>73</v>
      </c>
      <c r="B512" s="90" t="str">
        <f>Source!F295</f>
        <v>Цена поставщика</v>
      </c>
      <c r="C512" s="90" t="s">
        <v>914</v>
      </c>
      <c r="D512" s="63" t="str">
        <f>Source!H295</f>
        <v>ШТ</v>
      </c>
      <c r="E512" s="64">
        <f>Source!K295</f>
        <v>1</v>
      </c>
      <c r="F512" s="64"/>
      <c r="G512" s="64">
        <f>Source!I295</f>
        <v>1</v>
      </c>
      <c r="H512" s="65">
        <f>Source!AL295</f>
        <v>608.4</v>
      </c>
      <c r="I512" s="66"/>
      <c r="J512" s="65">
        <f>Source!P295</f>
        <v>56.51</v>
      </c>
      <c r="K512" s="66">
        <f>IF(Source!BC295&lt;&gt; 0, Source!BC295, 1)</f>
        <v>10.76</v>
      </c>
      <c r="L512" s="67">
        <f>Source!HG295</f>
        <v>608</v>
      </c>
      <c r="AG512">
        <f>Source!X295</f>
        <v>0</v>
      </c>
      <c r="AH512">
        <f>Source!X295</f>
        <v>0</v>
      </c>
      <c r="AI512">
        <f>Source!Y295</f>
        <v>0</v>
      </c>
      <c r="AJ512">
        <f>Source!Y295</f>
        <v>0</v>
      </c>
      <c r="AS512">
        <f>IF(Source!BI295&lt;=1,AH512, 0)</f>
        <v>0</v>
      </c>
      <c r="AT512">
        <f>IF(Source!BI295&lt;=1,AJ512, 0)</f>
        <v>0</v>
      </c>
      <c r="BC512">
        <f>IF(Source!BI295=2,AH512, 0)</f>
        <v>0</v>
      </c>
      <c r="BD512">
        <f>IF(Source!BI295=2,AJ512, 0)</f>
        <v>0</v>
      </c>
    </row>
    <row r="513" spans="1:71" ht="15" x14ac:dyDescent="0.25">
      <c r="C513" s="118" t="s">
        <v>829</v>
      </c>
      <c r="D513" s="118"/>
      <c r="E513" s="118"/>
      <c r="F513" s="118"/>
      <c r="G513" s="118"/>
      <c r="H513" s="118"/>
      <c r="I513" s="118">
        <f>J512</f>
        <v>56.51</v>
      </c>
      <c r="J513" s="118"/>
      <c r="K513" s="128">
        <f>L512</f>
        <v>608</v>
      </c>
      <c r="L513" s="128"/>
      <c r="O513" s="47">
        <f>I513</f>
        <v>56.51</v>
      </c>
      <c r="P513" s="48">
        <f>K513</f>
        <v>608</v>
      </c>
      <c r="Q513">
        <f>0</f>
        <v>0</v>
      </c>
      <c r="R513">
        <f>0</f>
        <v>0</v>
      </c>
      <c r="U513">
        <f>0</f>
        <v>0</v>
      </c>
      <c r="X513">
        <f>0</f>
        <v>0</v>
      </c>
      <c r="Z513">
        <f>0</f>
        <v>0</v>
      </c>
      <c r="AB513">
        <f>0</f>
        <v>0</v>
      </c>
      <c r="AD513">
        <f>0</f>
        <v>0</v>
      </c>
      <c r="AF513" s="47">
        <f>J512</f>
        <v>56.51</v>
      </c>
      <c r="AN513">
        <f>IF(Source!BI295&lt;=1,J512, 0)</f>
        <v>0</v>
      </c>
      <c r="AO513">
        <f>IF(Source!BI295&lt;=1,J512, 0)</f>
        <v>0</v>
      </c>
      <c r="AP513">
        <f>IF(Source!BI295&lt;=1,0, 0)</f>
        <v>0</v>
      </c>
      <c r="AQ513">
        <f>IF(Source!BI295&lt;=1,0, 0)</f>
        <v>0</v>
      </c>
      <c r="AX513">
        <f>IF(Source!BI295=2,J512, 0)</f>
        <v>56.51</v>
      </c>
      <c r="AY513">
        <f>IF(Source!BI295=2,J512, 0)</f>
        <v>56.51</v>
      </c>
      <c r="AZ513">
        <f>IF(Source!BI295=2,0, 0)</f>
        <v>0</v>
      </c>
      <c r="BA513">
        <f>IF(Source!BI295=2,0, 0)</f>
        <v>0</v>
      </c>
      <c r="BQ513" s="47">
        <f>J512</f>
        <v>56.51</v>
      </c>
      <c r="BS513" s="48">
        <f>K513</f>
        <v>608</v>
      </c>
    </row>
    <row r="514" spans="1:71" ht="105" x14ac:dyDescent="0.2">
      <c r="A514" s="88">
        <v>74</v>
      </c>
      <c r="B514" s="88" t="str">
        <f>Source!F297</f>
        <v>м08-02-411-01</v>
      </c>
      <c r="C514" s="88" t="s">
        <v>869</v>
      </c>
      <c r="D514" s="58" t="str">
        <f>Source!H297</f>
        <v>100 м</v>
      </c>
      <c r="E514" s="54">
        <f>Source!K297</f>
        <v>7.58</v>
      </c>
      <c r="F514" s="54"/>
      <c r="G514" s="54">
        <f>Source!I297</f>
        <v>7.58</v>
      </c>
      <c r="H514" s="53"/>
      <c r="I514" s="59"/>
      <c r="J514" s="53"/>
      <c r="K514" s="59"/>
      <c r="L514" s="60"/>
      <c r="AG514">
        <f>Source!X297</f>
        <v>2634.96</v>
      </c>
      <c r="AH514">
        <f>Source!X297</f>
        <v>2634.96</v>
      </c>
      <c r="AI514">
        <f>Source!Y297</f>
        <v>1385.39</v>
      </c>
      <c r="AJ514">
        <f>Source!Y297</f>
        <v>1385.39</v>
      </c>
      <c r="AS514">
        <f>IF(Source!BI297&lt;=1,AH514, 0)</f>
        <v>0</v>
      </c>
      <c r="AT514">
        <f>IF(Source!BI297&lt;=1,AJ514, 0)</f>
        <v>0</v>
      </c>
      <c r="BC514">
        <f>IF(Source!BI297=2,AH514, 0)</f>
        <v>2634.96</v>
      </c>
      <c r="BD514">
        <f>IF(Source!BI297=2,AJ514, 0)</f>
        <v>1385.39</v>
      </c>
    </row>
    <row r="515" spans="1:71" ht="153" x14ac:dyDescent="0.2">
      <c r="B515" s="45" t="str">
        <f>Source!EO297</f>
        <v>Поправка: Мет.421/пр 04.08.20 Пр.10 Т.3 п. 1.2</v>
      </c>
      <c r="C515" s="45" t="str">
        <f>Source!CN297</f>
        <v>Поправка: Мет.421/пр 04.08.20 Пр.10 Т.3 п. 1.2  Наименование: Производство ремонтно-строительных работ осуществляется в помещениях эксплуатируемого объекта капитального строительства без остановки рабочего процесса, при этом: в зоне производства ремонтно-строительных работ имеются действующее технологическое или лабораторное оборудование, мебель и иные загромождающие помещения предметы</v>
      </c>
    </row>
    <row r="516" spans="1:71" x14ac:dyDescent="0.2">
      <c r="C516" s="50" t="str">
        <f>"Объем: "&amp;Source!I297&amp;"=758/"&amp;"100"</f>
        <v>Объем: 7,58=758/100</v>
      </c>
    </row>
    <row r="517" spans="1:71" ht="14.25" x14ac:dyDescent="0.2">
      <c r="A517" s="88"/>
      <c r="B517" s="89">
        <v>1</v>
      </c>
      <c r="C517" s="88" t="s">
        <v>817</v>
      </c>
      <c r="D517" s="58"/>
      <c r="E517" s="54"/>
      <c r="F517" s="54"/>
      <c r="G517" s="54"/>
      <c r="H517" s="53">
        <f>Source!AO297</f>
        <v>260.94</v>
      </c>
      <c r="I517" s="59">
        <f>ROUND(1.35,7)</f>
        <v>1.35</v>
      </c>
      <c r="J517" s="53">
        <f>ROUND(Source!AF297*Source!I297, 2)</f>
        <v>2670.2</v>
      </c>
      <c r="K517" s="59"/>
      <c r="L517" s="60"/>
    </row>
    <row r="518" spans="1:71" ht="14.25" x14ac:dyDescent="0.2">
      <c r="A518" s="88"/>
      <c r="B518" s="89">
        <v>3</v>
      </c>
      <c r="C518" s="88" t="s">
        <v>818</v>
      </c>
      <c r="D518" s="58"/>
      <c r="E518" s="54"/>
      <c r="F518" s="54"/>
      <c r="G518" s="54"/>
      <c r="H518" s="53">
        <f>Source!AM297</f>
        <v>148.59</v>
      </c>
      <c r="I518" s="59">
        <f>ROUND(1.35,7)</f>
        <v>1.35</v>
      </c>
      <c r="J518" s="53">
        <f>ROUND(Source!AD297*Source!I297, 2)</f>
        <v>1520.52</v>
      </c>
      <c r="K518" s="59"/>
      <c r="L518" s="60"/>
    </row>
    <row r="519" spans="1:71" ht="14.25" x14ac:dyDescent="0.2">
      <c r="A519" s="88"/>
      <c r="B519" s="89">
        <v>2</v>
      </c>
      <c r="C519" s="88" t="s">
        <v>819</v>
      </c>
      <c r="D519" s="58"/>
      <c r="E519" s="54"/>
      <c r="F519" s="54"/>
      <c r="G519" s="54"/>
      <c r="H519" s="53">
        <f>Source!AN297</f>
        <v>4.5199999999999996</v>
      </c>
      <c r="I519" s="59">
        <f>ROUND(1.35,7)</f>
        <v>1.35</v>
      </c>
      <c r="J519" s="61">
        <f>ROUND(Source!AE297*Source!I297, 2)</f>
        <v>46.25</v>
      </c>
      <c r="K519" s="59"/>
      <c r="L519" s="62"/>
    </row>
    <row r="520" spans="1:71" ht="14.25" x14ac:dyDescent="0.2">
      <c r="A520" s="88"/>
      <c r="B520" s="89">
        <v>4</v>
      </c>
      <c r="C520" s="88" t="s">
        <v>820</v>
      </c>
      <c r="D520" s="58"/>
      <c r="E520" s="54"/>
      <c r="F520" s="54"/>
      <c r="G520" s="54"/>
      <c r="H520" s="53">
        <f>Source!AL297</f>
        <v>600.62</v>
      </c>
      <c r="I520" s="59"/>
      <c r="J520" s="53">
        <f>ROUND(Source!AC297*Source!I297, 2)</f>
        <v>4552.7</v>
      </c>
      <c r="K520" s="59"/>
      <c r="L520" s="60"/>
    </row>
    <row r="521" spans="1:71" ht="14.25" x14ac:dyDescent="0.2">
      <c r="A521" s="88"/>
      <c r="B521" s="88"/>
      <c r="C521" s="88" t="s">
        <v>821</v>
      </c>
      <c r="D521" s="58" t="s">
        <v>822</v>
      </c>
      <c r="E521" s="54">
        <f>Source!AQ297</f>
        <v>27.76</v>
      </c>
      <c r="F521" s="54">
        <f>ROUND(1.35,7)</f>
        <v>1.35</v>
      </c>
      <c r="G521" s="54">
        <f>ROUND(Source!U297, 7)</f>
        <v>284.06808000000001</v>
      </c>
      <c r="H521" s="53"/>
      <c r="I521" s="59"/>
      <c r="J521" s="53"/>
      <c r="K521" s="59"/>
      <c r="L521" s="60"/>
    </row>
    <row r="522" spans="1:71" ht="14.25" x14ac:dyDescent="0.2">
      <c r="A522" s="88"/>
      <c r="B522" s="88"/>
      <c r="C522" s="90" t="s">
        <v>823</v>
      </c>
      <c r="D522" s="63" t="s">
        <v>822</v>
      </c>
      <c r="E522" s="64">
        <f>Source!AR297</f>
        <v>0.36</v>
      </c>
      <c r="F522" s="64">
        <f>ROUND(1.35,7)</f>
        <v>1.35</v>
      </c>
      <c r="G522" s="64">
        <f>ROUND(Source!V297, 7)</f>
        <v>3.6838799999999998</v>
      </c>
      <c r="H522" s="65"/>
      <c r="I522" s="66"/>
      <c r="J522" s="65"/>
      <c r="K522" s="66"/>
      <c r="L522" s="67"/>
    </row>
    <row r="523" spans="1:71" ht="14.25" x14ac:dyDescent="0.2">
      <c r="A523" s="88"/>
      <c r="B523" s="88"/>
      <c r="C523" s="88" t="s">
        <v>824</v>
      </c>
      <c r="D523" s="58"/>
      <c r="E523" s="54"/>
      <c r="F523" s="54"/>
      <c r="G523" s="54"/>
      <c r="H523" s="53">
        <f>H517+H518+H520</f>
        <v>1010.15</v>
      </c>
      <c r="I523" s="59"/>
      <c r="J523" s="53">
        <f>J517+J518+J520</f>
        <v>8743.4199999999983</v>
      </c>
      <c r="K523" s="59"/>
      <c r="L523" s="60"/>
    </row>
    <row r="524" spans="1:71" ht="14.25" x14ac:dyDescent="0.2">
      <c r="A524" s="88"/>
      <c r="B524" s="88"/>
      <c r="C524" s="88" t="s">
        <v>825</v>
      </c>
      <c r="D524" s="58"/>
      <c r="E524" s="54"/>
      <c r="F524" s="54"/>
      <c r="G524" s="54"/>
      <c r="H524" s="53"/>
      <c r="I524" s="59"/>
      <c r="J524" s="53">
        <f>SUM(Q514:Q527)+SUM(V514:V527)+SUM(X514:X527)+SUM(Y514:Y527)</f>
        <v>2716.45</v>
      </c>
      <c r="K524" s="59"/>
      <c r="L524" s="60"/>
    </row>
    <row r="525" spans="1:71" ht="28.5" x14ac:dyDescent="0.2">
      <c r="A525" s="88"/>
      <c r="B525" s="88" t="s">
        <v>53</v>
      </c>
      <c r="C525" s="88" t="s">
        <v>835</v>
      </c>
      <c r="D525" s="58" t="s">
        <v>827</v>
      </c>
      <c r="E525" s="54">
        <f>Source!BZ297</f>
        <v>97</v>
      </c>
      <c r="F525" s="54"/>
      <c r="G525" s="54">
        <f>Source!AT297</f>
        <v>97</v>
      </c>
      <c r="H525" s="53"/>
      <c r="I525" s="59"/>
      <c r="J525" s="53">
        <f>SUM(AG514:AG527)</f>
        <v>2634.96</v>
      </c>
      <c r="K525" s="59"/>
      <c r="L525" s="60"/>
    </row>
    <row r="526" spans="1:71" ht="28.5" x14ac:dyDescent="0.2">
      <c r="A526" s="90"/>
      <c r="B526" s="90" t="s">
        <v>54</v>
      </c>
      <c r="C526" s="90" t="s">
        <v>836</v>
      </c>
      <c r="D526" s="63" t="s">
        <v>827</v>
      </c>
      <c r="E526" s="64">
        <f>Source!CA297</f>
        <v>51</v>
      </c>
      <c r="F526" s="64"/>
      <c r="G526" s="64">
        <f>Source!AU297</f>
        <v>51</v>
      </c>
      <c r="H526" s="65"/>
      <c r="I526" s="66"/>
      <c r="J526" s="65">
        <f>SUM(AI514:AI527)</f>
        <v>1385.39</v>
      </c>
      <c r="K526" s="66"/>
      <c r="L526" s="67"/>
    </row>
    <row r="527" spans="1:71" ht="15" x14ac:dyDescent="0.25">
      <c r="C527" s="118" t="s">
        <v>829</v>
      </c>
      <c r="D527" s="118"/>
      <c r="E527" s="118"/>
      <c r="F527" s="118"/>
      <c r="G527" s="118"/>
      <c r="H527" s="118"/>
      <c r="I527" s="118">
        <f>J517+J518+J520+J525+J526</f>
        <v>12763.769999999997</v>
      </c>
      <c r="J527" s="118"/>
      <c r="O527" s="47">
        <f>I527</f>
        <v>12763.769999999997</v>
      </c>
      <c r="P527">
        <f>K527</f>
        <v>0</v>
      </c>
      <c r="Q527" s="47">
        <f>J517</f>
        <v>2670.2</v>
      </c>
      <c r="R527" s="47">
        <f>J517</f>
        <v>2670.2</v>
      </c>
      <c r="U527" s="48">
        <f>L517</f>
        <v>0</v>
      </c>
      <c r="X527" s="47">
        <f>J519</f>
        <v>46.25</v>
      </c>
      <c r="Z527" s="48">
        <f>L519</f>
        <v>0</v>
      </c>
      <c r="AB527" s="47">
        <f>J518</f>
        <v>1520.52</v>
      </c>
      <c r="AD527" s="48">
        <f>L518</f>
        <v>0</v>
      </c>
      <c r="AF527" s="47">
        <f>J520</f>
        <v>4552.7</v>
      </c>
      <c r="AN527">
        <f>IF(Source!BI297&lt;=1,J517+J518+J520+J525+J526, 0)</f>
        <v>0</v>
      </c>
      <c r="AO527">
        <f>IF(Source!BI297&lt;=1,J520, 0)</f>
        <v>0</v>
      </c>
      <c r="AP527">
        <f>IF(Source!BI297&lt;=1,J518, 0)</f>
        <v>0</v>
      </c>
      <c r="AQ527">
        <f>IF(Source!BI297&lt;=1,J517, 0)</f>
        <v>0</v>
      </c>
      <c r="AX527">
        <f>IF(Source!BI297=2,J517+J518+J520+J525+J526, 0)</f>
        <v>12763.769999999997</v>
      </c>
      <c r="AY527">
        <f>IF(Source!BI297=2,J520, 0)</f>
        <v>4552.7</v>
      </c>
      <c r="AZ527">
        <f>IF(Source!BI297=2,J518, 0)</f>
        <v>1520.52</v>
      </c>
      <c r="BA527">
        <f>IF(Source!BI297=2,J517, 0)</f>
        <v>2670.2</v>
      </c>
    </row>
    <row r="528" spans="1:71" ht="57" x14ac:dyDescent="0.2">
      <c r="A528" s="88">
        <v>75</v>
      </c>
      <c r="B528" s="88" t="str">
        <f>Source!F299</f>
        <v>08.1.02.13-0007</v>
      </c>
      <c r="C528" s="88" t="str">
        <f>Source!G299</f>
        <v>Рукава металлические из стальной оцинкованной ленты, негерметичные, простого профиля, РЗ-ЦХ, диаметр условный 20 мм</v>
      </c>
      <c r="D528" s="58" t="str">
        <f>Source!H299</f>
        <v>м</v>
      </c>
      <c r="E528" s="54">
        <f>Source!K299</f>
        <v>780.74</v>
      </c>
      <c r="F528" s="54"/>
      <c r="G528" s="54">
        <f>Source!I299</f>
        <v>780.74</v>
      </c>
      <c r="H528" s="53">
        <f>Source!AL299</f>
        <v>9.18</v>
      </c>
      <c r="I528" s="59"/>
      <c r="J528" s="53">
        <f>ROUND(Source!AC299*Source!I299, 2)</f>
        <v>7167.19</v>
      </c>
      <c r="K528" s="59"/>
      <c r="L528" s="60"/>
      <c r="AG528">
        <f>Source!X299</f>
        <v>0</v>
      </c>
      <c r="AH528">
        <f>Source!X299</f>
        <v>0</v>
      </c>
      <c r="AI528">
        <f>Source!Y299</f>
        <v>0</v>
      </c>
      <c r="AJ528">
        <f>Source!Y299</f>
        <v>0</v>
      </c>
      <c r="AS528">
        <f>IF(Source!BI299&lt;=1,AH528, 0)</f>
        <v>0</v>
      </c>
      <c r="AT528">
        <f>IF(Source!BI299&lt;=1,AJ528, 0)</f>
        <v>0</v>
      </c>
      <c r="BC528">
        <f>IF(Source!BI299=2,AH528, 0)</f>
        <v>0</v>
      </c>
      <c r="BD528">
        <f>IF(Source!BI299=2,AJ528, 0)</f>
        <v>0</v>
      </c>
    </row>
    <row r="529" spans="1:56" x14ac:dyDescent="0.2">
      <c r="A529" s="51"/>
      <c r="B529" s="51"/>
      <c r="C529" s="52" t="str">
        <f>"Объем: "&amp;Source!I299&amp;"=758*"&amp;"1,03"</f>
        <v>Объем: 780,74=758*1,03</v>
      </c>
      <c r="D529" s="51"/>
      <c r="E529" s="51"/>
      <c r="F529" s="51"/>
      <c r="G529" s="51"/>
      <c r="H529" s="51"/>
      <c r="I529" s="51"/>
      <c r="J529" s="51"/>
      <c r="K529" s="51"/>
      <c r="L529" s="51"/>
    </row>
    <row r="530" spans="1:56" ht="15" x14ac:dyDescent="0.25">
      <c r="C530" s="118" t="s">
        <v>829</v>
      </c>
      <c r="D530" s="118"/>
      <c r="E530" s="118"/>
      <c r="F530" s="118"/>
      <c r="G530" s="118"/>
      <c r="H530" s="118"/>
      <c r="I530" s="118">
        <f>J528</f>
        <v>7167.19</v>
      </c>
      <c r="J530" s="118"/>
      <c r="O530" s="47">
        <f>I530</f>
        <v>7167.19</v>
      </c>
      <c r="P530">
        <f>K530</f>
        <v>0</v>
      </c>
      <c r="Q530">
        <f>0</f>
        <v>0</v>
      </c>
      <c r="R530">
        <f>0</f>
        <v>0</v>
      </c>
      <c r="U530">
        <f>0</f>
        <v>0</v>
      </c>
      <c r="X530">
        <f>0</f>
        <v>0</v>
      </c>
      <c r="Z530">
        <f>0</f>
        <v>0</v>
      </c>
      <c r="AB530">
        <f>0</f>
        <v>0</v>
      </c>
      <c r="AD530">
        <f>0</f>
        <v>0</v>
      </c>
      <c r="AF530" s="47">
        <f>J528</f>
        <v>7167.19</v>
      </c>
      <c r="AN530">
        <f>IF(Source!BI299&lt;=1,J528, 0)</f>
        <v>7167.19</v>
      </c>
      <c r="AO530">
        <f>IF(Source!BI299&lt;=1,J528, 0)</f>
        <v>7167.19</v>
      </c>
      <c r="AP530">
        <f>IF(Source!BI299&lt;=1,0, 0)</f>
        <v>0</v>
      </c>
      <c r="AQ530">
        <f>IF(Source!BI299&lt;=1,0, 0)</f>
        <v>0</v>
      </c>
      <c r="AX530">
        <f>IF(Source!BI299=2,J528, 0)</f>
        <v>0</v>
      </c>
      <c r="AY530">
        <f>IF(Source!BI299=2,J528, 0)</f>
        <v>0</v>
      </c>
      <c r="AZ530">
        <f>IF(Source!BI299=2,0, 0)</f>
        <v>0</v>
      </c>
      <c r="BA530">
        <f>IF(Source!BI299=2,0, 0)</f>
        <v>0</v>
      </c>
    </row>
    <row r="531" spans="1:56" ht="57" x14ac:dyDescent="0.2">
      <c r="A531" s="88">
        <v>76</v>
      </c>
      <c r="B531" s="88" t="str">
        <f>Source!F301</f>
        <v>20.2.08.07-0056</v>
      </c>
      <c r="C531" s="88" t="str">
        <f>Source!G301</f>
        <v>Скобы анодированные однолапковые для крепления кабелей, проводов, труб к различным основаниям, СМО 19-20</v>
      </c>
      <c r="D531" s="58" t="str">
        <f>Source!H301</f>
        <v>100 ШТ</v>
      </c>
      <c r="E531" s="54">
        <f>Source!K301</f>
        <v>43</v>
      </c>
      <c r="F531" s="54"/>
      <c r="G531" s="54">
        <f>Source!I301</f>
        <v>43</v>
      </c>
      <c r="H531" s="53">
        <f>Source!AL301</f>
        <v>49.3</v>
      </c>
      <c r="I531" s="59"/>
      <c r="J531" s="53">
        <f>ROUND(Source!AC301*Source!I301, 2)</f>
        <v>2119.9</v>
      </c>
      <c r="K531" s="59"/>
      <c r="L531" s="60"/>
      <c r="AG531">
        <f>Source!X301</f>
        <v>0</v>
      </c>
      <c r="AH531">
        <f>Source!X301</f>
        <v>0</v>
      </c>
      <c r="AI531">
        <f>Source!Y301</f>
        <v>0</v>
      </c>
      <c r="AJ531">
        <f>Source!Y301</f>
        <v>0</v>
      </c>
      <c r="AS531">
        <f>IF(Source!BI301&lt;=1,AH531, 0)</f>
        <v>0</v>
      </c>
      <c r="AT531">
        <f>IF(Source!BI301&lt;=1,AJ531, 0)</f>
        <v>0</v>
      </c>
      <c r="BC531">
        <f>IF(Source!BI301=2,AH531, 0)</f>
        <v>0</v>
      </c>
      <c r="BD531">
        <f>IF(Source!BI301=2,AJ531, 0)</f>
        <v>0</v>
      </c>
    </row>
    <row r="532" spans="1:56" x14ac:dyDescent="0.2">
      <c r="A532" s="51"/>
      <c r="B532" s="51"/>
      <c r="C532" s="52" t="str">
        <f>"Объем: "&amp;Source!I301&amp;"=4300/"&amp;"100"</f>
        <v>Объем: 43=4300/100</v>
      </c>
      <c r="D532" s="51"/>
      <c r="E532" s="51"/>
      <c r="F532" s="51"/>
      <c r="G532" s="51"/>
      <c r="H532" s="51"/>
      <c r="I532" s="51"/>
      <c r="J532" s="51"/>
      <c r="K532" s="51"/>
      <c r="L532" s="51"/>
    </row>
    <row r="533" spans="1:56" ht="15" x14ac:dyDescent="0.25">
      <c r="C533" s="118" t="s">
        <v>829</v>
      </c>
      <c r="D533" s="118"/>
      <c r="E533" s="118"/>
      <c r="F533" s="118"/>
      <c r="G533" s="118"/>
      <c r="H533" s="118"/>
      <c r="I533" s="118">
        <f>J531</f>
        <v>2119.9</v>
      </c>
      <c r="J533" s="118"/>
      <c r="O533" s="47">
        <f>I533</f>
        <v>2119.9</v>
      </c>
      <c r="P533">
        <f>K533</f>
        <v>0</v>
      </c>
      <c r="Q533">
        <f>0</f>
        <v>0</v>
      </c>
      <c r="R533">
        <f>0</f>
        <v>0</v>
      </c>
      <c r="U533">
        <f>0</f>
        <v>0</v>
      </c>
      <c r="X533">
        <f>0</f>
        <v>0</v>
      </c>
      <c r="Z533">
        <f>0</f>
        <v>0</v>
      </c>
      <c r="AB533">
        <f>0</f>
        <v>0</v>
      </c>
      <c r="AD533">
        <f>0</f>
        <v>0</v>
      </c>
      <c r="AF533" s="47">
        <f>J531</f>
        <v>2119.9</v>
      </c>
      <c r="AN533">
        <f>IF(Source!BI301&lt;=1,J531, 0)</f>
        <v>0</v>
      </c>
      <c r="AO533">
        <f>IF(Source!BI301&lt;=1,J531, 0)</f>
        <v>0</v>
      </c>
      <c r="AP533">
        <f>IF(Source!BI301&lt;=1,0, 0)</f>
        <v>0</v>
      </c>
      <c r="AQ533">
        <f>IF(Source!BI301&lt;=1,0, 0)</f>
        <v>0</v>
      </c>
      <c r="AX533">
        <f>IF(Source!BI301=2,J531, 0)</f>
        <v>2119.9</v>
      </c>
      <c r="AY533">
        <f>IF(Source!BI301=2,J531, 0)</f>
        <v>2119.9</v>
      </c>
      <c r="AZ533">
        <f>IF(Source!BI301=2,0, 0)</f>
        <v>0</v>
      </c>
      <c r="BA533">
        <f>IF(Source!BI301=2,0, 0)</f>
        <v>0</v>
      </c>
    </row>
    <row r="534" spans="1:56" ht="90.75" x14ac:dyDescent="0.2">
      <c r="A534" s="88">
        <v>77</v>
      </c>
      <c r="B534" s="88" t="str">
        <f>Source!F303</f>
        <v>м10-08-019-01</v>
      </c>
      <c r="C534" s="88" t="s">
        <v>872</v>
      </c>
      <c r="D534" s="58" t="str">
        <f>Source!H303</f>
        <v>ШТ</v>
      </c>
      <c r="E534" s="54">
        <f>Source!K303</f>
        <v>23</v>
      </c>
      <c r="F534" s="54"/>
      <c r="G534" s="54">
        <f>Source!I303</f>
        <v>23</v>
      </c>
      <c r="H534" s="53"/>
      <c r="I534" s="59"/>
      <c r="J534" s="53"/>
      <c r="K534" s="59"/>
      <c r="L534" s="60"/>
      <c r="AG534">
        <f>Source!X303</f>
        <v>136.37</v>
      </c>
      <c r="AH534">
        <f>Source!X303</f>
        <v>136.37</v>
      </c>
      <c r="AI534">
        <f>Source!Y303</f>
        <v>69.7</v>
      </c>
      <c r="AJ534">
        <f>Source!Y303</f>
        <v>69.7</v>
      </c>
      <c r="AS534">
        <f>IF(Source!BI303&lt;=1,AH534, 0)</f>
        <v>0</v>
      </c>
      <c r="AT534">
        <f>IF(Source!BI303&lt;=1,AJ534, 0)</f>
        <v>0</v>
      </c>
      <c r="BC534">
        <f>IF(Source!BI303=2,AH534, 0)</f>
        <v>136.37</v>
      </c>
      <c r="BD534">
        <f>IF(Source!BI303=2,AJ534, 0)</f>
        <v>69.7</v>
      </c>
    </row>
    <row r="535" spans="1:56" ht="153" x14ac:dyDescent="0.2">
      <c r="B535" s="45" t="str">
        <f>Source!EO303</f>
        <v>Поправка: Мет.421/пр 04.08.20 Пр.10 Т.3 п. 1.2</v>
      </c>
      <c r="C535" s="45" t="str">
        <f>Source!CN303</f>
        <v>Поправка: Мет.421/пр 04.08.20 Пр.10 Т.3 п. 1.2  Наименование: Производство ремонтно-строительных работ осуществляется в помещениях эксплуатируемого объекта капитального строительства без остановки рабочего процесса, при этом: в зоне производства ремонтно-строительных работ имеются действующее технологическое или лабораторное оборудование, мебель и иные загромождающие помещения предметы</v>
      </c>
    </row>
    <row r="536" spans="1:56" ht="14.25" x14ac:dyDescent="0.2">
      <c r="A536" s="88"/>
      <c r="B536" s="89">
        <v>1</v>
      </c>
      <c r="C536" s="88" t="s">
        <v>817</v>
      </c>
      <c r="D536" s="58"/>
      <c r="E536" s="54"/>
      <c r="F536" s="54"/>
      <c r="G536" s="54"/>
      <c r="H536" s="53">
        <f>Source!AO303</f>
        <v>4.88</v>
      </c>
      <c r="I536" s="59">
        <f>ROUND(1.35,7)</f>
        <v>1.35</v>
      </c>
      <c r="J536" s="53">
        <f>ROUND(Source!AF303*Source!I303, 2)</f>
        <v>151.52000000000001</v>
      </c>
      <c r="K536" s="59"/>
      <c r="L536" s="60"/>
    </row>
    <row r="537" spans="1:56" ht="14.25" x14ac:dyDescent="0.2">
      <c r="A537" s="88"/>
      <c r="B537" s="89">
        <v>4</v>
      </c>
      <c r="C537" s="88" t="s">
        <v>820</v>
      </c>
      <c r="D537" s="58"/>
      <c r="E537" s="54"/>
      <c r="F537" s="54"/>
      <c r="G537" s="54"/>
      <c r="H537" s="53">
        <f>Source!AL303</f>
        <v>0.41</v>
      </c>
      <c r="I537" s="59"/>
      <c r="J537" s="53">
        <f>ROUND(Source!AC303*Source!I303, 2)</f>
        <v>9.43</v>
      </c>
      <c r="K537" s="59"/>
      <c r="L537" s="60"/>
    </row>
    <row r="538" spans="1:56" ht="14.25" x14ac:dyDescent="0.2">
      <c r="A538" s="88"/>
      <c r="B538" s="88"/>
      <c r="C538" s="90" t="s">
        <v>821</v>
      </c>
      <c r="D538" s="63" t="s">
        <v>822</v>
      </c>
      <c r="E538" s="64">
        <f>Source!AQ303</f>
        <v>0.5</v>
      </c>
      <c r="F538" s="64">
        <f>ROUND(1.35,7)</f>
        <v>1.35</v>
      </c>
      <c r="G538" s="64">
        <f>ROUND(Source!U303, 7)</f>
        <v>15.525</v>
      </c>
      <c r="H538" s="65"/>
      <c r="I538" s="66"/>
      <c r="J538" s="65"/>
      <c r="K538" s="66"/>
      <c r="L538" s="67"/>
    </row>
    <row r="539" spans="1:56" ht="14.25" x14ac:dyDescent="0.2">
      <c r="A539" s="88"/>
      <c r="B539" s="88"/>
      <c r="C539" s="88" t="s">
        <v>824</v>
      </c>
      <c r="D539" s="58"/>
      <c r="E539" s="54"/>
      <c r="F539" s="54"/>
      <c r="G539" s="54"/>
      <c r="H539" s="53">
        <f>H536+H537</f>
        <v>5.29</v>
      </c>
      <c r="I539" s="59"/>
      <c r="J539" s="53">
        <f>J536+J537</f>
        <v>160.95000000000002</v>
      </c>
      <c r="K539" s="59"/>
      <c r="L539" s="60"/>
    </row>
    <row r="540" spans="1:56" ht="14.25" x14ac:dyDescent="0.2">
      <c r="A540" s="88"/>
      <c r="B540" s="88"/>
      <c r="C540" s="88" t="s">
        <v>825</v>
      </c>
      <c r="D540" s="58"/>
      <c r="E540" s="54"/>
      <c r="F540" s="54"/>
      <c r="G540" s="54"/>
      <c r="H540" s="53"/>
      <c r="I540" s="59"/>
      <c r="J540" s="53">
        <f>SUM(Q534:Q543)+SUM(V534:V543)+SUM(X534:X543)+SUM(Y534:Y543)</f>
        <v>151.52000000000001</v>
      </c>
      <c r="K540" s="59"/>
      <c r="L540" s="60"/>
    </row>
    <row r="541" spans="1:56" ht="28.5" x14ac:dyDescent="0.2">
      <c r="A541" s="88"/>
      <c r="B541" s="88" t="s">
        <v>88</v>
      </c>
      <c r="C541" s="88" t="s">
        <v>844</v>
      </c>
      <c r="D541" s="58" t="s">
        <v>827</v>
      </c>
      <c r="E541" s="54">
        <f>Source!BZ303</f>
        <v>90</v>
      </c>
      <c r="F541" s="54"/>
      <c r="G541" s="54">
        <f>Source!AT303</f>
        <v>90</v>
      </c>
      <c r="H541" s="53"/>
      <c r="I541" s="59"/>
      <c r="J541" s="53">
        <f>SUM(AG534:AG543)</f>
        <v>136.37</v>
      </c>
      <c r="K541" s="59"/>
      <c r="L541" s="60"/>
    </row>
    <row r="542" spans="1:56" ht="28.5" x14ac:dyDescent="0.2">
      <c r="A542" s="90"/>
      <c r="B542" s="90" t="s">
        <v>89</v>
      </c>
      <c r="C542" s="90" t="s">
        <v>845</v>
      </c>
      <c r="D542" s="63" t="s">
        <v>827</v>
      </c>
      <c r="E542" s="64">
        <f>Source!CA303</f>
        <v>46</v>
      </c>
      <c r="F542" s="64"/>
      <c r="G542" s="64">
        <f>Source!AU303</f>
        <v>46</v>
      </c>
      <c r="H542" s="65"/>
      <c r="I542" s="66"/>
      <c r="J542" s="65">
        <f>SUM(AI534:AI543)</f>
        <v>69.7</v>
      </c>
      <c r="K542" s="66"/>
      <c r="L542" s="67"/>
    </row>
    <row r="543" spans="1:56" ht="15" x14ac:dyDescent="0.25">
      <c r="C543" s="118" t="s">
        <v>829</v>
      </c>
      <c r="D543" s="118"/>
      <c r="E543" s="118"/>
      <c r="F543" s="118"/>
      <c r="G543" s="118"/>
      <c r="H543" s="118"/>
      <c r="I543" s="118">
        <f>J536+J537+J541+J542</f>
        <v>367.02000000000004</v>
      </c>
      <c r="J543" s="118"/>
      <c r="O543" s="47">
        <f>I543</f>
        <v>367.02000000000004</v>
      </c>
      <c r="P543">
        <f>K543</f>
        <v>0</v>
      </c>
      <c r="Q543" s="47">
        <f>J536</f>
        <v>151.52000000000001</v>
      </c>
      <c r="R543" s="47">
        <f>J536</f>
        <v>151.52000000000001</v>
      </c>
      <c r="U543" s="48">
        <f>L536</f>
        <v>0</v>
      </c>
      <c r="X543">
        <f>0</f>
        <v>0</v>
      </c>
      <c r="Z543">
        <f>0</f>
        <v>0</v>
      </c>
      <c r="AB543">
        <f>0</f>
        <v>0</v>
      </c>
      <c r="AD543">
        <f>0</f>
        <v>0</v>
      </c>
      <c r="AF543" s="47">
        <f>J537</f>
        <v>9.43</v>
      </c>
      <c r="AN543">
        <f>IF(Source!BI303&lt;=1,J536+J537+J541+J542, 0)</f>
        <v>0</v>
      </c>
      <c r="AO543">
        <f>IF(Source!BI303&lt;=1,J537, 0)</f>
        <v>0</v>
      </c>
      <c r="AP543">
        <f>IF(Source!BI303&lt;=1,0, 0)</f>
        <v>0</v>
      </c>
      <c r="AQ543">
        <f>IF(Source!BI303&lt;=1,J536, 0)</f>
        <v>0</v>
      </c>
      <c r="AX543">
        <f>IF(Source!BI303=2,J536+J537+J541+J542, 0)</f>
        <v>367.02000000000004</v>
      </c>
      <c r="AY543">
        <f>IF(Source!BI303=2,J537, 0)</f>
        <v>9.43</v>
      </c>
      <c r="AZ543">
        <f>IF(Source!BI303=2,0, 0)</f>
        <v>0</v>
      </c>
      <c r="BA543">
        <f>IF(Source!BI303=2,J536, 0)</f>
        <v>151.52000000000001</v>
      </c>
    </row>
    <row r="544" spans="1:56" ht="57" x14ac:dyDescent="0.2">
      <c r="A544" s="90">
        <v>78</v>
      </c>
      <c r="B544" s="90" t="str">
        <f>Source!F305</f>
        <v>Цена поставщика</v>
      </c>
      <c r="C544" s="90" t="s">
        <v>873</v>
      </c>
      <c r="D544" s="63" t="str">
        <f>Source!H305</f>
        <v>ШТ</v>
      </c>
      <c r="E544" s="64">
        <f>Source!K305</f>
        <v>23</v>
      </c>
      <c r="F544" s="64"/>
      <c r="G544" s="64">
        <f>Source!I305</f>
        <v>23</v>
      </c>
      <c r="H544" s="65">
        <f>Source!AL305</f>
        <v>172.14999999999998</v>
      </c>
      <c r="I544" s="66"/>
      <c r="J544" s="65">
        <f>Source!P305</f>
        <v>367.94</v>
      </c>
      <c r="K544" s="66">
        <f>IF(Source!BC305&lt;&gt; 0, Source!BC305, 1)</f>
        <v>10.76</v>
      </c>
      <c r="L544" s="67">
        <f>Source!HG305</f>
        <v>3959</v>
      </c>
      <c r="AG544">
        <f>Source!X305</f>
        <v>0</v>
      </c>
      <c r="AH544">
        <f>Source!X305</f>
        <v>0</v>
      </c>
      <c r="AI544">
        <f>Source!Y305</f>
        <v>0</v>
      </c>
      <c r="AJ544">
        <f>Source!Y305</f>
        <v>0</v>
      </c>
      <c r="AS544">
        <f>IF(Source!BI305&lt;=1,AH544, 0)</f>
        <v>0</v>
      </c>
      <c r="AT544">
        <f>IF(Source!BI305&lt;=1,AJ544, 0)</f>
        <v>0</v>
      </c>
      <c r="BC544">
        <f>IF(Source!BI305=2,AH544, 0)</f>
        <v>0</v>
      </c>
      <c r="BD544">
        <f>IF(Source!BI305=2,AJ544, 0)</f>
        <v>0</v>
      </c>
    </row>
    <row r="545" spans="1:71" ht="15" x14ac:dyDescent="0.25">
      <c r="C545" s="118" t="s">
        <v>829</v>
      </c>
      <c r="D545" s="118"/>
      <c r="E545" s="118"/>
      <c r="F545" s="118"/>
      <c r="G545" s="118"/>
      <c r="H545" s="118"/>
      <c r="I545" s="118">
        <f>J544</f>
        <v>367.94</v>
      </c>
      <c r="J545" s="118"/>
      <c r="K545" s="128">
        <f>L544</f>
        <v>3959</v>
      </c>
      <c r="L545" s="128"/>
      <c r="O545" s="47">
        <f>I545</f>
        <v>367.94</v>
      </c>
      <c r="P545" s="48">
        <f>K545</f>
        <v>3959</v>
      </c>
      <c r="Q545">
        <f>0</f>
        <v>0</v>
      </c>
      <c r="R545">
        <f>0</f>
        <v>0</v>
      </c>
      <c r="U545">
        <f>0</f>
        <v>0</v>
      </c>
      <c r="X545">
        <f>0</f>
        <v>0</v>
      </c>
      <c r="Z545">
        <f>0</f>
        <v>0</v>
      </c>
      <c r="AB545">
        <f>0</f>
        <v>0</v>
      </c>
      <c r="AD545">
        <f>0</f>
        <v>0</v>
      </c>
      <c r="AF545" s="47">
        <f>J544</f>
        <v>367.94</v>
      </c>
      <c r="AN545">
        <f>IF(Source!BI305&lt;=1,J544, 0)</f>
        <v>0</v>
      </c>
      <c r="AO545">
        <f>IF(Source!BI305&lt;=1,J544, 0)</f>
        <v>0</v>
      </c>
      <c r="AP545">
        <f>IF(Source!BI305&lt;=1,0, 0)</f>
        <v>0</v>
      </c>
      <c r="AQ545">
        <f>IF(Source!BI305&lt;=1,0, 0)</f>
        <v>0</v>
      </c>
      <c r="AX545">
        <f>IF(Source!BI305=2,J544, 0)</f>
        <v>367.94</v>
      </c>
      <c r="AY545">
        <f>IF(Source!BI305=2,J544, 0)</f>
        <v>367.94</v>
      </c>
      <c r="AZ545">
        <f>IF(Source!BI305=2,0, 0)</f>
        <v>0</v>
      </c>
      <c r="BA545">
        <f>IF(Source!BI305=2,0, 0)</f>
        <v>0</v>
      </c>
      <c r="BQ545" s="47">
        <f>J544</f>
        <v>367.94</v>
      </c>
      <c r="BS545" s="48">
        <f>K545</f>
        <v>3959</v>
      </c>
    </row>
    <row r="546" spans="1:71" ht="147.75" x14ac:dyDescent="0.2">
      <c r="A546" s="88">
        <v>79</v>
      </c>
      <c r="B546" s="88" t="str">
        <f>Source!F307</f>
        <v>м08-02-412-01</v>
      </c>
      <c r="C546" s="88" t="s">
        <v>874</v>
      </c>
      <c r="D546" s="58" t="str">
        <f>Source!H307</f>
        <v>100 м</v>
      </c>
      <c r="E546" s="54">
        <f>Source!K307</f>
        <v>8.1</v>
      </c>
      <c r="F546" s="54"/>
      <c r="G546" s="54">
        <f>Source!I307</f>
        <v>8.1</v>
      </c>
      <c r="H546" s="53"/>
      <c r="I546" s="59"/>
      <c r="J546" s="53"/>
      <c r="K546" s="59"/>
      <c r="L546" s="60"/>
      <c r="AG546">
        <f>Source!X307</f>
        <v>450.48</v>
      </c>
      <c r="AH546">
        <f>Source!X307</f>
        <v>450.48</v>
      </c>
      <c r="AI546">
        <f>Source!Y307</f>
        <v>236.85</v>
      </c>
      <c r="AJ546">
        <f>Source!Y307</f>
        <v>236.85</v>
      </c>
      <c r="AS546">
        <f>IF(Source!BI307&lt;=1,AH546, 0)</f>
        <v>0</v>
      </c>
      <c r="AT546">
        <f>IF(Source!BI307&lt;=1,AJ546, 0)</f>
        <v>0</v>
      </c>
      <c r="BC546">
        <f>IF(Source!BI307=2,AH546, 0)</f>
        <v>450.48</v>
      </c>
      <c r="BD546">
        <f>IF(Source!BI307=2,AJ546, 0)</f>
        <v>236.85</v>
      </c>
    </row>
    <row r="547" spans="1:71" ht="153" x14ac:dyDescent="0.2">
      <c r="B547" s="45" t="str">
        <f>Source!EO307</f>
        <v>Поправка: Мет.421/пр 04.08.20 Пр.10 Т.3 п. 1.2</v>
      </c>
      <c r="C547" s="45" t="str">
        <f>Source!CN307</f>
        <v>Поправка: Мет.421/пр 04.08.20 Пр.10 Т.3 п. 1.2  Наименование: Производство ремонтно-строительных работ осуществляется в помещениях эксплуатируемого объекта капитального строительства без остановки рабочего процесса, при этом: в зоне производства ремонтно-строительных работ имеются действующее технологическое или лабораторное оборудование, мебель и иные загромождающие помещения предметы</v>
      </c>
    </row>
    <row r="548" spans="1:71" x14ac:dyDescent="0.2">
      <c r="C548" s="50" t="str">
        <f>"Объем: "&amp;Source!I307&amp;"=810/"&amp;"100"</f>
        <v>Объем: 8,1=810/100</v>
      </c>
    </row>
    <row r="549" spans="1:71" ht="14.25" x14ac:dyDescent="0.2">
      <c r="A549" s="88"/>
      <c r="B549" s="89">
        <v>1</v>
      </c>
      <c r="C549" s="88" t="s">
        <v>817</v>
      </c>
      <c r="D549" s="58"/>
      <c r="E549" s="54"/>
      <c r="F549" s="54"/>
      <c r="G549" s="54"/>
      <c r="H549" s="53">
        <f>Source!AO307</f>
        <v>42.21</v>
      </c>
      <c r="I549" s="59">
        <f>ROUND(1.35,7)</f>
        <v>1.35</v>
      </c>
      <c r="J549" s="53">
        <f>ROUND(Source!AF307*Source!I307, 2)</f>
        <v>461.57</v>
      </c>
      <c r="K549" s="59"/>
      <c r="L549" s="60"/>
    </row>
    <row r="550" spans="1:71" ht="14.25" x14ac:dyDescent="0.2">
      <c r="A550" s="88"/>
      <c r="B550" s="89">
        <v>3</v>
      </c>
      <c r="C550" s="88" t="s">
        <v>818</v>
      </c>
      <c r="D550" s="58"/>
      <c r="E550" s="54"/>
      <c r="F550" s="54"/>
      <c r="G550" s="54"/>
      <c r="H550" s="53">
        <f>Source!AM307</f>
        <v>1.81</v>
      </c>
      <c r="I550" s="59">
        <f>ROUND(1.35,7)</f>
        <v>1.35</v>
      </c>
      <c r="J550" s="53">
        <f>ROUND(Source!AD307*Source!I307, 2)</f>
        <v>19.79</v>
      </c>
      <c r="K550" s="59"/>
      <c r="L550" s="60"/>
    </row>
    <row r="551" spans="1:71" ht="14.25" x14ac:dyDescent="0.2">
      <c r="A551" s="88"/>
      <c r="B551" s="89">
        <v>2</v>
      </c>
      <c r="C551" s="88" t="s">
        <v>819</v>
      </c>
      <c r="D551" s="58"/>
      <c r="E551" s="54"/>
      <c r="F551" s="54"/>
      <c r="G551" s="54"/>
      <c r="H551" s="53">
        <f>Source!AN307</f>
        <v>0.26</v>
      </c>
      <c r="I551" s="59">
        <f>ROUND(1.35,7)</f>
        <v>1.35</v>
      </c>
      <c r="J551" s="61">
        <f>ROUND(Source!AE307*Source!I307, 2)</f>
        <v>2.84</v>
      </c>
      <c r="K551" s="59"/>
      <c r="L551" s="62"/>
    </row>
    <row r="552" spans="1:71" ht="14.25" x14ac:dyDescent="0.2">
      <c r="A552" s="88"/>
      <c r="B552" s="89">
        <v>4</v>
      </c>
      <c r="C552" s="88" t="s">
        <v>820</v>
      </c>
      <c r="D552" s="58"/>
      <c r="E552" s="54"/>
      <c r="F552" s="54"/>
      <c r="G552" s="54"/>
      <c r="H552" s="53">
        <f>Source!AL307</f>
        <v>11.27</v>
      </c>
      <c r="I552" s="59"/>
      <c r="J552" s="53">
        <f>ROUND(Source!AC307*Source!I307, 2)</f>
        <v>91.29</v>
      </c>
      <c r="K552" s="59"/>
      <c r="L552" s="60"/>
    </row>
    <row r="553" spans="1:71" ht="14.25" x14ac:dyDescent="0.2">
      <c r="A553" s="88"/>
      <c r="B553" s="88"/>
      <c r="C553" s="88" t="s">
        <v>821</v>
      </c>
      <c r="D553" s="58" t="s">
        <v>822</v>
      </c>
      <c r="E553" s="54">
        <f>Source!AQ307</f>
        <v>4.49</v>
      </c>
      <c r="F553" s="54">
        <f>ROUND(1.35,7)</f>
        <v>1.35</v>
      </c>
      <c r="G553" s="54">
        <f>ROUND(Source!U307, 7)</f>
        <v>49.098149999999997</v>
      </c>
      <c r="H553" s="53"/>
      <c r="I553" s="59"/>
      <c r="J553" s="53"/>
      <c r="K553" s="59"/>
      <c r="L553" s="60"/>
    </row>
    <row r="554" spans="1:71" ht="14.25" x14ac:dyDescent="0.2">
      <c r="A554" s="88"/>
      <c r="B554" s="88"/>
      <c r="C554" s="90" t="s">
        <v>823</v>
      </c>
      <c r="D554" s="63" t="s">
        <v>822</v>
      </c>
      <c r="E554" s="64">
        <f>Source!AR307</f>
        <v>0.02</v>
      </c>
      <c r="F554" s="64">
        <f>ROUND(1.35,7)</f>
        <v>1.35</v>
      </c>
      <c r="G554" s="64">
        <f>ROUND(Source!V307, 7)</f>
        <v>0.21870000000000001</v>
      </c>
      <c r="H554" s="65"/>
      <c r="I554" s="66"/>
      <c r="J554" s="65"/>
      <c r="K554" s="66"/>
      <c r="L554" s="67"/>
    </row>
    <row r="555" spans="1:71" ht="14.25" x14ac:dyDescent="0.2">
      <c r="A555" s="88"/>
      <c r="B555" s="88"/>
      <c r="C555" s="88" t="s">
        <v>824</v>
      </c>
      <c r="D555" s="58"/>
      <c r="E555" s="54"/>
      <c r="F555" s="54"/>
      <c r="G555" s="54"/>
      <c r="H555" s="53">
        <f>H549+H550+H552</f>
        <v>55.290000000000006</v>
      </c>
      <c r="I555" s="59"/>
      <c r="J555" s="53">
        <f>J549+J550+J552</f>
        <v>572.65</v>
      </c>
      <c r="K555" s="59"/>
      <c r="L555" s="60"/>
    </row>
    <row r="556" spans="1:71" ht="14.25" x14ac:dyDescent="0.2">
      <c r="A556" s="88"/>
      <c r="B556" s="88"/>
      <c r="C556" s="88" t="s">
        <v>825</v>
      </c>
      <c r="D556" s="58"/>
      <c r="E556" s="54"/>
      <c r="F556" s="54"/>
      <c r="G556" s="54"/>
      <c r="H556" s="53"/>
      <c r="I556" s="59"/>
      <c r="J556" s="53">
        <f>SUM(Q546:Q559)+SUM(V546:V559)+SUM(X546:X559)+SUM(Y546:Y559)</f>
        <v>464.40999999999997</v>
      </c>
      <c r="K556" s="59"/>
      <c r="L556" s="60"/>
    </row>
    <row r="557" spans="1:71" ht="28.5" x14ac:dyDescent="0.2">
      <c r="A557" s="88"/>
      <c r="B557" s="88" t="s">
        <v>53</v>
      </c>
      <c r="C557" s="88" t="s">
        <v>835</v>
      </c>
      <c r="D557" s="58" t="s">
        <v>827</v>
      </c>
      <c r="E557" s="54">
        <f>Source!BZ307</f>
        <v>97</v>
      </c>
      <c r="F557" s="54"/>
      <c r="G557" s="54">
        <f>Source!AT307</f>
        <v>97</v>
      </c>
      <c r="H557" s="53"/>
      <c r="I557" s="59"/>
      <c r="J557" s="53">
        <f>SUM(AG546:AG559)</f>
        <v>450.48</v>
      </c>
      <c r="K557" s="59"/>
      <c r="L557" s="60"/>
    </row>
    <row r="558" spans="1:71" ht="28.5" x14ac:dyDescent="0.2">
      <c r="A558" s="90"/>
      <c r="B558" s="90" t="s">
        <v>54</v>
      </c>
      <c r="C558" s="90" t="s">
        <v>836</v>
      </c>
      <c r="D558" s="63" t="s">
        <v>827</v>
      </c>
      <c r="E558" s="64">
        <f>Source!CA307</f>
        <v>51</v>
      </c>
      <c r="F558" s="64"/>
      <c r="G558" s="64">
        <f>Source!AU307</f>
        <v>51</v>
      </c>
      <c r="H558" s="65"/>
      <c r="I558" s="66"/>
      <c r="J558" s="65">
        <f>SUM(AI546:AI559)</f>
        <v>236.85</v>
      </c>
      <c r="K558" s="66"/>
      <c r="L558" s="67"/>
    </row>
    <row r="559" spans="1:71" ht="15" x14ac:dyDescent="0.25">
      <c r="C559" s="118" t="s">
        <v>829</v>
      </c>
      <c r="D559" s="118"/>
      <c r="E559" s="118"/>
      <c r="F559" s="118"/>
      <c r="G559" s="118"/>
      <c r="H559" s="118"/>
      <c r="I559" s="118">
        <f>J549+J550+J552+J557+J558</f>
        <v>1259.98</v>
      </c>
      <c r="J559" s="118"/>
      <c r="O559" s="47">
        <f>I559</f>
        <v>1259.98</v>
      </c>
      <c r="P559">
        <f>K559</f>
        <v>0</v>
      </c>
      <c r="Q559" s="47">
        <f>J549</f>
        <v>461.57</v>
      </c>
      <c r="R559" s="47">
        <f>J549</f>
        <v>461.57</v>
      </c>
      <c r="U559" s="48">
        <f>L549</f>
        <v>0</v>
      </c>
      <c r="X559" s="47">
        <f>J551</f>
        <v>2.84</v>
      </c>
      <c r="Z559" s="48">
        <f>L551</f>
        <v>0</v>
      </c>
      <c r="AB559" s="47">
        <f>J550</f>
        <v>19.79</v>
      </c>
      <c r="AD559" s="48">
        <f>L550</f>
        <v>0</v>
      </c>
      <c r="AF559" s="47">
        <f>J552</f>
        <v>91.29</v>
      </c>
      <c r="AN559">
        <f>IF(Source!BI307&lt;=1,J549+J550+J552+J557+J558, 0)</f>
        <v>0</v>
      </c>
      <c r="AO559">
        <f>IF(Source!BI307&lt;=1,J552, 0)</f>
        <v>0</v>
      </c>
      <c r="AP559">
        <f>IF(Source!BI307&lt;=1,J550, 0)</f>
        <v>0</v>
      </c>
      <c r="AQ559">
        <f>IF(Source!BI307&lt;=1,J549, 0)</f>
        <v>0</v>
      </c>
      <c r="AX559">
        <f>IF(Source!BI307=2,J549+J550+J552+J557+J558, 0)</f>
        <v>1259.98</v>
      </c>
      <c r="AY559">
        <f>IF(Source!BI307=2,J552, 0)</f>
        <v>91.29</v>
      </c>
      <c r="AZ559">
        <f>IF(Source!BI307=2,J550, 0)</f>
        <v>19.79</v>
      </c>
      <c r="BA559">
        <f>IF(Source!BI307=2,J549, 0)</f>
        <v>461.57</v>
      </c>
    </row>
    <row r="560" spans="1:71" ht="57" x14ac:dyDescent="0.2">
      <c r="A560" s="88">
        <v>80</v>
      </c>
      <c r="B560" s="88" t="str">
        <f>Source!F309</f>
        <v>Цена поставщика</v>
      </c>
      <c r="C560" s="88" t="s">
        <v>875</v>
      </c>
      <c r="D560" s="58" t="str">
        <f>Source!H309</f>
        <v>м</v>
      </c>
      <c r="E560" s="54">
        <f>Source!K309</f>
        <v>826.2</v>
      </c>
      <c r="F560" s="54"/>
      <c r="G560" s="54">
        <f>Source!I309</f>
        <v>826.2</v>
      </c>
      <c r="H560" s="53">
        <f>Source!AL309</f>
        <v>40.719999999999992</v>
      </c>
      <c r="I560" s="59"/>
      <c r="J560" s="53">
        <f>Source!P309</f>
        <v>3126.67</v>
      </c>
      <c r="K560" s="59">
        <f>IF(Source!BC309&lt;&gt; 0, Source!BC309, 1)</f>
        <v>10.76</v>
      </c>
      <c r="L560" s="60">
        <f>Source!HG309</f>
        <v>33643</v>
      </c>
      <c r="AG560">
        <f>Source!X309</f>
        <v>0</v>
      </c>
      <c r="AH560">
        <f>Source!X309</f>
        <v>0</v>
      </c>
      <c r="AI560">
        <f>Source!Y309</f>
        <v>0</v>
      </c>
      <c r="AJ560">
        <f>Source!Y309</f>
        <v>0</v>
      </c>
      <c r="AS560">
        <f>IF(Source!BI309&lt;=1,AH560, 0)</f>
        <v>0</v>
      </c>
      <c r="AT560">
        <f>IF(Source!BI309&lt;=1,AJ560, 0)</f>
        <v>0</v>
      </c>
      <c r="BC560">
        <f>IF(Source!BI309=2,AH560, 0)</f>
        <v>0</v>
      </c>
      <c r="BD560">
        <f>IF(Source!BI309=2,AJ560, 0)</f>
        <v>0</v>
      </c>
    </row>
    <row r="561" spans="1:71" x14ac:dyDescent="0.2">
      <c r="A561" s="51"/>
      <c r="B561" s="51"/>
      <c r="C561" s="52" t="str">
        <f>"Объем: "&amp;Source!I309&amp;"=810*"&amp;"1,02"</f>
        <v>Объем: 826,2=810*1,02</v>
      </c>
      <c r="D561" s="51"/>
      <c r="E561" s="51"/>
      <c r="F561" s="51"/>
      <c r="G561" s="51"/>
      <c r="H561" s="51"/>
      <c r="I561" s="51"/>
      <c r="J561" s="51"/>
      <c r="K561" s="51"/>
      <c r="L561" s="51"/>
    </row>
    <row r="562" spans="1:71" ht="15" x14ac:dyDescent="0.25">
      <c r="C562" s="118" t="s">
        <v>829</v>
      </c>
      <c r="D562" s="118"/>
      <c r="E562" s="118"/>
      <c r="F562" s="118"/>
      <c r="G562" s="118"/>
      <c r="H562" s="118"/>
      <c r="I562" s="118">
        <f>J560</f>
        <v>3126.67</v>
      </c>
      <c r="J562" s="118"/>
      <c r="K562" s="128">
        <f>L560</f>
        <v>33643</v>
      </c>
      <c r="L562" s="128"/>
      <c r="O562" s="47">
        <f>I562</f>
        <v>3126.67</v>
      </c>
      <c r="P562" s="48">
        <f>K562</f>
        <v>33643</v>
      </c>
      <c r="Q562">
        <f>0</f>
        <v>0</v>
      </c>
      <c r="R562">
        <f>0</f>
        <v>0</v>
      </c>
      <c r="U562">
        <f>0</f>
        <v>0</v>
      </c>
      <c r="X562">
        <f>0</f>
        <v>0</v>
      </c>
      <c r="Z562">
        <f>0</f>
        <v>0</v>
      </c>
      <c r="AB562">
        <f>0</f>
        <v>0</v>
      </c>
      <c r="AD562">
        <f>0</f>
        <v>0</v>
      </c>
      <c r="AF562" s="47">
        <f>J560</f>
        <v>3126.67</v>
      </c>
      <c r="AN562">
        <f>IF(Source!BI309&lt;=1,J560, 0)</f>
        <v>0</v>
      </c>
      <c r="AO562">
        <f>IF(Source!BI309&lt;=1,J560, 0)</f>
        <v>0</v>
      </c>
      <c r="AP562">
        <f>IF(Source!BI309&lt;=1,0, 0)</f>
        <v>0</v>
      </c>
      <c r="AQ562">
        <f>IF(Source!BI309&lt;=1,0, 0)</f>
        <v>0</v>
      </c>
      <c r="AX562">
        <f>IF(Source!BI309=2,J560, 0)</f>
        <v>3126.67</v>
      </c>
      <c r="AY562">
        <f>IF(Source!BI309=2,J560, 0)</f>
        <v>3126.67</v>
      </c>
      <c r="AZ562">
        <f>IF(Source!BI309=2,0, 0)</f>
        <v>0</v>
      </c>
      <c r="BA562">
        <f>IF(Source!BI309=2,0, 0)</f>
        <v>0</v>
      </c>
      <c r="BQ562" s="47">
        <f>J560</f>
        <v>3126.67</v>
      </c>
      <c r="BS562" s="48">
        <f>K562</f>
        <v>33643</v>
      </c>
    </row>
    <row r="563" spans="1:71" ht="147.75" x14ac:dyDescent="0.2">
      <c r="A563" s="88">
        <v>81</v>
      </c>
      <c r="B563" s="88" t="str">
        <f>Source!F311</f>
        <v>м08-02-412-02</v>
      </c>
      <c r="C563" s="88" t="s">
        <v>876</v>
      </c>
      <c r="D563" s="58" t="str">
        <f>Source!H311</f>
        <v>100 м</v>
      </c>
      <c r="E563" s="54">
        <f>Source!K311</f>
        <v>1.86</v>
      </c>
      <c r="F563" s="54"/>
      <c r="G563" s="54">
        <f>Source!I311</f>
        <v>1.86</v>
      </c>
      <c r="H563" s="53"/>
      <c r="I563" s="59"/>
      <c r="J563" s="53"/>
      <c r="K563" s="59"/>
      <c r="L563" s="60"/>
      <c r="AG563">
        <f>Source!X311</f>
        <v>124.64</v>
      </c>
      <c r="AH563">
        <f>Source!X311</f>
        <v>124.64</v>
      </c>
      <c r="AI563">
        <f>Source!Y311</f>
        <v>65.53</v>
      </c>
      <c r="AJ563">
        <f>Source!Y311</f>
        <v>65.53</v>
      </c>
      <c r="AS563">
        <f>IF(Source!BI311&lt;=1,AH563, 0)</f>
        <v>0</v>
      </c>
      <c r="AT563">
        <f>IF(Source!BI311&lt;=1,AJ563, 0)</f>
        <v>0</v>
      </c>
      <c r="BC563">
        <f>IF(Source!BI311=2,AH563, 0)</f>
        <v>124.64</v>
      </c>
      <c r="BD563">
        <f>IF(Source!BI311=2,AJ563, 0)</f>
        <v>65.53</v>
      </c>
    </row>
    <row r="564" spans="1:71" ht="153" x14ac:dyDescent="0.2">
      <c r="B564" s="45" t="str">
        <f>Source!EO311</f>
        <v>Поправка: Мет.421/пр 04.08.20 Пр.10 Т.3 п. 1.2</v>
      </c>
      <c r="C564" s="45" t="str">
        <f>Source!CN311</f>
        <v>Поправка: Мет.421/пр 04.08.20 Пр.10 Т.3 п. 1.2  Наименование: Производство ремонтно-строительных работ осуществляется в помещениях эксплуатируемого объекта капитального строительства без остановки рабочего процесса, при этом: в зоне производства ремонтно-строительных работ имеются действующее технологическое или лабораторное оборудование, мебель и иные загромождающие помещения предметы</v>
      </c>
    </row>
    <row r="565" spans="1:71" x14ac:dyDescent="0.2">
      <c r="C565" s="50" t="str">
        <f>"Объем: "&amp;Source!I311&amp;"=186/"&amp;"100"</f>
        <v>Объем: 1,86=186/100</v>
      </c>
    </row>
    <row r="566" spans="1:71" ht="14.25" x14ac:dyDescent="0.2">
      <c r="A566" s="88"/>
      <c r="B566" s="89">
        <v>1</v>
      </c>
      <c r="C566" s="88" t="s">
        <v>817</v>
      </c>
      <c r="D566" s="58"/>
      <c r="E566" s="54"/>
      <c r="F566" s="54"/>
      <c r="G566" s="54"/>
      <c r="H566" s="53">
        <f>Source!AO311</f>
        <v>50.67</v>
      </c>
      <c r="I566" s="59">
        <f>ROUND(1.35,7)</f>
        <v>1.35</v>
      </c>
      <c r="J566" s="53">
        <f>ROUND(Source!AF311*Source!I311, 2)</f>
        <v>127.23</v>
      </c>
      <c r="K566" s="59"/>
      <c r="L566" s="60"/>
    </row>
    <row r="567" spans="1:71" ht="14.25" x14ac:dyDescent="0.2">
      <c r="A567" s="88"/>
      <c r="B567" s="89">
        <v>3</v>
      </c>
      <c r="C567" s="88" t="s">
        <v>818</v>
      </c>
      <c r="D567" s="58"/>
      <c r="E567" s="54"/>
      <c r="F567" s="54"/>
      <c r="G567" s="54"/>
      <c r="H567" s="53">
        <f>Source!AM311</f>
        <v>3.62</v>
      </c>
      <c r="I567" s="59">
        <f>ROUND(1.35,7)</f>
        <v>1.35</v>
      </c>
      <c r="J567" s="53">
        <f>ROUND(Source!AD311*Source!I311, 2)</f>
        <v>9.09</v>
      </c>
      <c r="K567" s="59"/>
      <c r="L567" s="60"/>
    </row>
    <row r="568" spans="1:71" ht="14.25" x14ac:dyDescent="0.2">
      <c r="A568" s="88"/>
      <c r="B568" s="89">
        <v>2</v>
      </c>
      <c r="C568" s="88" t="s">
        <v>819</v>
      </c>
      <c r="D568" s="58"/>
      <c r="E568" s="54"/>
      <c r="F568" s="54"/>
      <c r="G568" s="54"/>
      <c r="H568" s="53">
        <f>Source!AN311</f>
        <v>0.5</v>
      </c>
      <c r="I568" s="59">
        <f>ROUND(1.35,7)</f>
        <v>1.35</v>
      </c>
      <c r="J568" s="61">
        <f>ROUND(Source!AE311*Source!I311, 2)</f>
        <v>1.26</v>
      </c>
      <c r="K568" s="59"/>
      <c r="L568" s="62"/>
    </row>
    <row r="569" spans="1:71" ht="14.25" x14ac:dyDescent="0.2">
      <c r="A569" s="88"/>
      <c r="B569" s="89">
        <v>4</v>
      </c>
      <c r="C569" s="88" t="s">
        <v>820</v>
      </c>
      <c r="D569" s="58"/>
      <c r="E569" s="54"/>
      <c r="F569" s="54"/>
      <c r="G569" s="54"/>
      <c r="H569" s="53">
        <f>Source!AL311</f>
        <v>14.48</v>
      </c>
      <c r="I569" s="59"/>
      <c r="J569" s="53">
        <f>ROUND(Source!AC311*Source!I311, 2)</f>
        <v>26.93</v>
      </c>
      <c r="K569" s="59"/>
      <c r="L569" s="60"/>
    </row>
    <row r="570" spans="1:71" ht="14.25" x14ac:dyDescent="0.2">
      <c r="A570" s="88"/>
      <c r="B570" s="88"/>
      <c r="C570" s="88" t="s">
        <v>821</v>
      </c>
      <c r="D570" s="58" t="s">
        <v>822</v>
      </c>
      <c r="E570" s="54">
        <f>Source!AQ311</f>
        <v>5.39</v>
      </c>
      <c r="F570" s="54">
        <f>ROUND(1.35,7)</f>
        <v>1.35</v>
      </c>
      <c r="G570" s="54">
        <f>ROUND(Source!U311, 7)</f>
        <v>13.53429</v>
      </c>
      <c r="H570" s="53"/>
      <c r="I570" s="59"/>
      <c r="J570" s="53"/>
      <c r="K570" s="59"/>
      <c r="L570" s="60"/>
    </row>
    <row r="571" spans="1:71" ht="14.25" x14ac:dyDescent="0.2">
      <c r="A571" s="88"/>
      <c r="B571" s="88"/>
      <c r="C571" s="90" t="s">
        <v>823</v>
      </c>
      <c r="D571" s="63" t="s">
        <v>822</v>
      </c>
      <c r="E571" s="64">
        <f>Source!AR311</f>
        <v>0.04</v>
      </c>
      <c r="F571" s="64">
        <f>ROUND(1.35,7)</f>
        <v>1.35</v>
      </c>
      <c r="G571" s="64">
        <f>ROUND(Source!V311, 7)</f>
        <v>0.10044</v>
      </c>
      <c r="H571" s="65"/>
      <c r="I571" s="66"/>
      <c r="J571" s="65"/>
      <c r="K571" s="66"/>
      <c r="L571" s="67"/>
    </row>
    <row r="572" spans="1:71" ht="14.25" x14ac:dyDescent="0.2">
      <c r="A572" s="88"/>
      <c r="B572" s="88"/>
      <c r="C572" s="88" t="s">
        <v>824</v>
      </c>
      <c r="D572" s="58"/>
      <c r="E572" s="54"/>
      <c r="F572" s="54"/>
      <c r="G572" s="54"/>
      <c r="H572" s="53">
        <f>H566+H567+H569</f>
        <v>68.77</v>
      </c>
      <c r="I572" s="59"/>
      <c r="J572" s="53">
        <f>J566+J567+J569</f>
        <v>163.25</v>
      </c>
      <c r="K572" s="59"/>
      <c r="L572" s="60"/>
    </row>
    <row r="573" spans="1:71" ht="14.25" x14ac:dyDescent="0.2">
      <c r="A573" s="88"/>
      <c r="B573" s="88"/>
      <c r="C573" s="88" t="s">
        <v>825</v>
      </c>
      <c r="D573" s="58"/>
      <c r="E573" s="54"/>
      <c r="F573" s="54"/>
      <c r="G573" s="54"/>
      <c r="H573" s="53"/>
      <c r="I573" s="59"/>
      <c r="J573" s="53">
        <f>SUM(Q563:Q576)+SUM(V563:V576)+SUM(X563:X576)+SUM(Y563:Y576)</f>
        <v>128.49</v>
      </c>
      <c r="K573" s="59"/>
      <c r="L573" s="60"/>
    </row>
    <row r="574" spans="1:71" ht="28.5" x14ac:dyDescent="0.2">
      <c r="A574" s="88"/>
      <c r="B574" s="88" t="s">
        <v>53</v>
      </c>
      <c r="C574" s="88" t="s">
        <v>835</v>
      </c>
      <c r="D574" s="58" t="s">
        <v>827</v>
      </c>
      <c r="E574" s="54">
        <f>Source!BZ311</f>
        <v>97</v>
      </c>
      <c r="F574" s="54"/>
      <c r="G574" s="54">
        <f>Source!AT311</f>
        <v>97</v>
      </c>
      <c r="H574" s="53"/>
      <c r="I574" s="59"/>
      <c r="J574" s="53">
        <f>SUM(AG563:AG576)</f>
        <v>124.64</v>
      </c>
      <c r="K574" s="59"/>
      <c r="L574" s="60"/>
    </row>
    <row r="575" spans="1:71" ht="28.5" x14ac:dyDescent="0.2">
      <c r="A575" s="90"/>
      <c r="B575" s="90" t="s">
        <v>54</v>
      </c>
      <c r="C575" s="90" t="s">
        <v>836</v>
      </c>
      <c r="D575" s="63" t="s">
        <v>827</v>
      </c>
      <c r="E575" s="64">
        <f>Source!CA311</f>
        <v>51</v>
      </c>
      <c r="F575" s="64"/>
      <c r="G575" s="64">
        <f>Source!AU311</f>
        <v>51</v>
      </c>
      <c r="H575" s="65"/>
      <c r="I575" s="66"/>
      <c r="J575" s="65">
        <f>SUM(AI563:AI576)</f>
        <v>65.53</v>
      </c>
      <c r="K575" s="66"/>
      <c r="L575" s="67"/>
    </row>
    <row r="576" spans="1:71" ht="15" x14ac:dyDescent="0.25">
      <c r="C576" s="118" t="s">
        <v>829</v>
      </c>
      <c r="D576" s="118"/>
      <c r="E576" s="118"/>
      <c r="F576" s="118"/>
      <c r="G576" s="118"/>
      <c r="H576" s="118"/>
      <c r="I576" s="118">
        <f>J566+J567+J569+J574+J575</f>
        <v>353.41999999999996</v>
      </c>
      <c r="J576" s="118"/>
      <c r="O576" s="47">
        <f>I576</f>
        <v>353.41999999999996</v>
      </c>
      <c r="P576">
        <f>K576</f>
        <v>0</v>
      </c>
      <c r="Q576" s="47">
        <f>J566</f>
        <v>127.23</v>
      </c>
      <c r="R576" s="47">
        <f>J566</f>
        <v>127.23</v>
      </c>
      <c r="U576" s="48">
        <f>L566</f>
        <v>0</v>
      </c>
      <c r="X576" s="47">
        <f>J568</f>
        <v>1.26</v>
      </c>
      <c r="Z576" s="48">
        <f>L568</f>
        <v>0</v>
      </c>
      <c r="AB576" s="47">
        <f>J567</f>
        <v>9.09</v>
      </c>
      <c r="AD576" s="48">
        <f>L567</f>
        <v>0</v>
      </c>
      <c r="AF576" s="47">
        <f>J569</f>
        <v>26.93</v>
      </c>
      <c r="AN576">
        <f>IF(Source!BI311&lt;=1,J566+J567+J569+J574+J575, 0)</f>
        <v>0</v>
      </c>
      <c r="AO576">
        <f>IF(Source!BI311&lt;=1,J569, 0)</f>
        <v>0</v>
      </c>
      <c r="AP576">
        <f>IF(Source!BI311&lt;=1,J567, 0)</f>
        <v>0</v>
      </c>
      <c r="AQ576">
        <f>IF(Source!BI311&lt;=1,J566, 0)</f>
        <v>0</v>
      </c>
      <c r="AX576">
        <f>IF(Source!BI311=2,J566+J567+J569+J574+J575, 0)</f>
        <v>353.41999999999996</v>
      </c>
      <c r="AY576">
        <f>IF(Source!BI311=2,J569, 0)</f>
        <v>26.93</v>
      </c>
      <c r="AZ576">
        <f>IF(Source!BI311=2,J567, 0)</f>
        <v>9.09</v>
      </c>
      <c r="BA576">
        <f>IF(Source!BI311=2,J566, 0)</f>
        <v>127.23</v>
      </c>
    </row>
    <row r="577" spans="1:95" ht="57" x14ac:dyDescent="0.2">
      <c r="A577" s="88">
        <v>82</v>
      </c>
      <c r="B577" s="88" t="str">
        <f>Source!F313</f>
        <v>Цена поставщика</v>
      </c>
      <c r="C577" s="88" t="s">
        <v>879</v>
      </c>
      <c r="D577" s="58" t="str">
        <f>Source!H313</f>
        <v>м</v>
      </c>
      <c r="E577" s="54">
        <f>Source!K313</f>
        <v>189.72</v>
      </c>
      <c r="F577" s="54"/>
      <c r="G577" s="54">
        <f>Source!I313</f>
        <v>189.72</v>
      </c>
      <c r="H577" s="53">
        <f>Source!AL313</f>
        <v>132.86000000000001</v>
      </c>
      <c r="I577" s="59"/>
      <c r="J577" s="53">
        <f>Source!P313</f>
        <v>2342.5700000000002</v>
      </c>
      <c r="K577" s="59">
        <f>IF(Source!BC313&lt;&gt; 0, Source!BC313, 1)</f>
        <v>10.76</v>
      </c>
      <c r="L577" s="60">
        <f>Source!HG313</f>
        <v>25206</v>
      </c>
      <c r="AG577">
        <f>Source!X313</f>
        <v>0</v>
      </c>
      <c r="AH577">
        <f>Source!X313</f>
        <v>0</v>
      </c>
      <c r="AI577">
        <f>Source!Y313</f>
        <v>0</v>
      </c>
      <c r="AJ577">
        <f>Source!Y313</f>
        <v>0</v>
      </c>
      <c r="AS577">
        <f>IF(Source!BI313&lt;=1,AH577, 0)</f>
        <v>0</v>
      </c>
      <c r="AT577">
        <f>IF(Source!BI313&lt;=1,AJ577, 0)</f>
        <v>0</v>
      </c>
      <c r="BC577">
        <f>IF(Source!BI313=2,AH577, 0)</f>
        <v>0</v>
      </c>
      <c r="BD577">
        <f>IF(Source!BI313=2,AJ577, 0)</f>
        <v>0</v>
      </c>
    </row>
    <row r="578" spans="1:95" x14ac:dyDescent="0.2">
      <c r="A578" s="51"/>
      <c r="B578" s="51"/>
      <c r="C578" s="52" t="str">
        <f>"Объем: "&amp;Source!I313&amp;"=186*"&amp;"1,02"</f>
        <v>Объем: 189,72=186*1,02</v>
      </c>
      <c r="D578" s="51"/>
      <c r="E578" s="51"/>
      <c r="F578" s="51"/>
      <c r="G578" s="51"/>
      <c r="H578" s="51"/>
      <c r="I578" s="51"/>
      <c r="J578" s="51"/>
      <c r="K578" s="51"/>
      <c r="L578" s="51"/>
    </row>
    <row r="579" spans="1:95" ht="15" x14ac:dyDescent="0.25">
      <c r="C579" s="118" t="s">
        <v>829</v>
      </c>
      <c r="D579" s="118"/>
      <c r="E579" s="118"/>
      <c r="F579" s="118"/>
      <c r="G579" s="118"/>
      <c r="H579" s="118"/>
      <c r="I579" s="118">
        <f>J577</f>
        <v>2342.5700000000002</v>
      </c>
      <c r="J579" s="118"/>
      <c r="K579" s="128">
        <f>L577</f>
        <v>25206</v>
      </c>
      <c r="L579" s="128"/>
      <c r="O579" s="47">
        <f>I579</f>
        <v>2342.5700000000002</v>
      </c>
      <c r="P579" s="48">
        <f>K579</f>
        <v>25206</v>
      </c>
      <c r="Q579">
        <f>0</f>
        <v>0</v>
      </c>
      <c r="R579">
        <f>0</f>
        <v>0</v>
      </c>
      <c r="U579">
        <f>0</f>
        <v>0</v>
      </c>
      <c r="X579">
        <f>0</f>
        <v>0</v>
      </c>
      <c r="Z579">
        <f>0</f>
        <v>0</v>
      </c>
      <c r="AB579">
        <f>0</f>
        <v>0</v>
      </c>
      <c r="AD579">
        <f>0</f>
        <v>0</v>
      </c>
      <c r="AF579" s="47">
        <f>J577</f>
        <v>2342.5700000000002</v>
      </c>
      <c r="AN579">
        <f>IF(Source!BI313&lt;=1,J577, 0)</f>
        <v>0</v>
      </c>
      <c r="AO579">
        <f>IF(Source!BI313&lt;=1,J577, 0)</f>
        <v>0</v>
      </c>
      <c r="AP579">
        <f>IF(Source!BI313&lt;=1,0, 0)</f>
        <v>0</v>
      </c>
      <c r="AQ579">
        <f>IF(Source!BI313&lt;=1,0, 0)</f>
        <v>0</v>
      </c>
      <c r="AX579">
        <f>IF(Source!BI313=2,J577, 0)</f>
        <v>2342.5700000000002</v>
      </c>
      <c r="AY579">
        <f>IF(Source!BI313=2,J577, 0)</f>
        <v>2342.5700000000002</v>
      </c>
      <c r="AZ579">
        <f>IF(Source!BI313=2,0, 0)</f>
        <v>0</v>
      </c>
      <c r="BA579">
        <f>IF(Source!BI313=2,0, 0)</f>
        <v>0</v>
      </c>
      <c r="BQ579" s="47">
        <f>J577</f>
        <v>2342.5700000000002</v>
      </c>
      <c r="BS579" s="48">
        <f>K579</f>
        <v>25206</v>
      </c>
    </row>
    <row r="580" spans="1:95" ht="42.75" x14ac:dyDescent="0.2">
      <c r="A580" s="90">
        <v>83</v>
      </c>
      <c r="B580" s="90" t="str">
        <f>Source!F315</f>
        <v>14.2.02.12-0801</v>
      </c>
      <c r="C580" s="90" t="str">
        <f>Source!G315</f>
        <v>Пена противопожарная, марка "PROMAFOAM-C" (700 мл)  (Прим.Пена монтажная огнеупорная ОГНЕЗА)</v>
      </c>
      <c r="D580" s="63" t="str">
        <f>Source!H315</f>
        <v>ШТ</v>
      </c>
      <c r="E580" s="64">
        <f>Source!K315</f>
        <v>2</v>
      </c>
      <c r="F580" s="64"/>
      <c r="G580" s="64">
        <f>Source!I315</f>
        <v>2</v>
      </c>
      <c r="H580" s="65">
        <f>Source!AL315</f>
        <v>357.6</v>
      </c>
      <c r="I580" s="66"/>
      <c r="J580" s="65">
        <f>ROUND(Source!AC315*Source!I315, 2)</f>
        <v>715.2</v>
      </c>
      <c r="K580" s="66"/>
      <c r="L580" s="67"/>
      <c r="AG580">
        <f>Source!X315</f>
        <v>0</v>
      </c>
      <c r="AH580">
        <f>Source!X315</f>
        <v>0</v>
      </c>
      <c r="AI580">
        <f>Source!Y315</f>
        <v>0</v>
      </c>
      <c r="AJ580">
        <f>Source!Y315</f>
        <v>0</v>
      </c>
      <c r="AS580">
        <f>IF(Source!BI315&lt;=1,AH580, 0)</f>
        <v>0</v>
      </c>
      <c r="AT580">
        <f>IF(Source!BI315&lt;=1,AJ580, 0)</f>
        <v>0</v>
      </c>
      <c r="BC580">
        <f>IF(Source!BI315=2,AH580, 0)</f>
        <v>0</v>
      </c>
      <c r="BD580">
        <f>IF(Source!BI315=2,AJ580, 0)</f>
        <v>0</v>
      </c>
    </row>
    <row r="581" spans="1:95" ht="15" x14ac:dyDescent="0.25">
      <c r="C581" s="118" t="s">
        <v>829</v>
      </c>
      <c r="D581" s="118"/>
      <c r="E581" s="118"/>
      <c r="F581" s="118"/>
      <c r="G581" s="118"/>
      <c r="H581" s="118"/>
      <c r="I581" s="118">
        <f>J580</f>
        <v>715.2</v>
      </c>
      <c r="J581" s="118"/>
      <c r="O581" s="47">
        <f>I581</f>
        <v>715.2</v>
      </c>
      <c r="P581">
        <f>K581</f>
        <v>0</v>
      </c>
      <c r="Q581">
        <f>0</f>
        <v>0</v>
      </c>
      <c r="R581">
        <f>0</f>
        <v>0</v>
      </c>
      <c r="U581">
        <f>0</f>
        <v>0</v>
      </c>
      <c r="X581">
        <f>0</f>
        <v>0</v>
      </c>
      <c r="Z581">
        <f>0</f>
        <v>0</v>
      </c>
      <c r="AB581">
        <f>0</f>
        <v>0</v>
      </c>
      <c r="AD581">
        <f>0</f>
        <v>0</v>
      </c>
      <c r="AF581" s="47">
        <f>J580</f>
        <v>715.2</v>
      </c>
      <c r="AN581">
        <f>IF(Source!BI315&lt;=1,J580, 0)</f>
        <v>715.2</v>
      </c>
      <c r="AO581">
        <f>IF(Source!BI315&lt;=1,J580, 0)</f>
        <v>715.2</v>
      </c>
      <c r="AP581">
        <f>IF(Source!BI315&lt;=1,0, 0)</f>
        <v>0</v>
      </c>
      <c r="AQ581">
        <f>IF(Source!BI315&lt;=1,0, 0)</f>
        <v>0</v>
      </c>
      <c r="AX581">
        <f>IF(Source!BI315=2,J580, 0)</f>
        <v>0</v>
      </c>
      <c r="AY581">
        <f>IF(Source!BI315=2,J580, 0)</f>
        <v>0</v>
      </c>
      <c r="AZ581">
        <f>IF(Source!BI315=2,0, 0)</f>
        <v>0</v>
      </c>
      <c r="BA581">
        <f>IF(Source!BI315=2,0, 0)</f>
        <v>0</v>
      </c>
    </row>
    <row r="583" spans="1:95" ht="15" x14ac:dyDescent="0.2">
      <c r="A583" s="78"/>
      <c r="B583" s="79"/>
      <c r="C583" s="130" t="s">
        <v>897</v>
      </c>
      <c r="D583" s="130"/>
      <c r="E583" s="130"/>
      <c r="F583" s="130"/>
      <c r="G583" s="130"/>
      <c r="H583" s="130"/>
      <c r="I583" s="80"/>
      <c r="J583" s="81">
        <f>J585+J586+J587+J588</f>
        <v>183427.32</v>
      </c>
      <c r="K583" s="81"/>
      <c r="L583" s="82"/>
      <c r="CQ583" s="95" t="s">
        <v>897</v>
      </c>
    </row>
    <row r="584" spans="1:95" ht="14.25" x14ac:dyDescent="0.2">
      <c r="A584" s="83"/>
      <c r="B584" s="84"/>
      <c r="C584" s="132" t="s">
        <v>881</v>
      </c>
      <c r="D584" s="131"/>
      <c r="E584" s="131"/>
      <c r="F584" s="131"/>
      <c r="G584" s="131"/>
      <c r="H584" s="131"/>
      <c r="I584" s="85"/>
      <c r="J584" s="86"/>
      <c r="K584" s="86"/>
      <c r="L584" s="87"/>
    </row>
    <row r="585" spans="1:95" ht="14.25" x14ac:dyDescent="0.2">
      <c r="A585" s="83"/>
      <c r="B585" s="84"/>
      <c r="C585" s="131" t="s">
        <v>882</v>
      </c>
      <c r="D585" s="131"/>
      <c r="E585" s="131"/>
      <c r="F585" s="131"/>
      <c r="G585" s="131"/>
      <c r="H585" s="131"/>
      <c r="I585" s="85"/>
      <c r="J585" s="86">
        <f>SUM(Q400:Q581)</f>
        <v>6177.3799999999992</v>
      </c>
      <c r="K585" s="86"/>
      <c r="L585" s="87"/>
    </row>
    <row r="586" spans="1:95" ht="14.25" x14ac:dyDescent="0.2">
      <c r="A586" s="83"/>
      <c r="B586" s="84"/>
      <c r="C586" s="131" t="s">
        <v>883</v>
      </c>
      <c r="D586" s="131"/>
      <c r="E586" s="131"/>
      <c r="F586" s="131"/>
      <c r="G586" s="131"/>
      <c r="H586" s="131"/>
      <c r="I586" s="85"/>
      <c r="J586" s="86">
        <f>SUM(AB400:AB581)</f>
        <v>1592.57</v>
      </c>
      <c r="K586" s="86"/>
      <c r="L586" s="87"/>
    </row>
    <row r="587" spans="1:95" ht="14.25" x14ac:dyDescent="0.2">
      <c r="A587" s="83"/>
      <c r="B587" s="84"/>
      <c r="C587" s="131" t="s">
        <v>884</v>
      </c>
      <c r="D587" s="131"/>
      <c r="E587" s="131"/>
      <c r="F587" s="131"/>
      <c r="G587" s="131"/>
      <c r="H587" s="131"/>
      <c r="I587" s="85"/>
      <c r="J587" s="86">
        <f>Source!F320-J592</f>
        <v>175657.37</v>
      </c>
      <c r="K587" s="86"/>
      <c r="L587" s="87"/>
    </row>
    <row r="588" spans="1:95" ht="14.25" hidden="1" customHeight="1" x14ac:dyDescent="0.2">
      <c r="A588" s="83"/>
      <c r="B588" s="84"/>
      <c r="C588" s="131" t="s">
        <v>885</v>
      </c>
      <c r="D588" s="131"/>
      <c r="E588" s="131"/>
      <c r="F588" s="131"/>
      <c r="G588" s="131"/>
      <c r="H588" s="131"/>
      <c r="I588" s="85"/>
      <c r="J588" s="86">
        <f>Source!F348</f>
        <v>0</v>
      </c>
      <c r="K588" s="86"/>
      <c r="L588" s="87"/>
    </row>
    <row r="589" spans="1:95" ht="14.25" x14ac:dyDescent="0.2">
      <c r="A589" s="83"/>
      <c r="B589" s="84"/>
      <c r="C589" s="131" t="s">
        <v>886</v>
      </c>
      <c r="D589" s="131"/>
      <c r="E589" s="131"/>
      <c r="F589" s="131"/>
      <c r="G589" s="131"/>
      <c r="H589" s="131"/>
      <c r="I589" s="85"/>
      <c r="J589" s="86">
        <f>SUM(Q400:Q581)+SUM(X400:X581)</f>
        <v>6229.869999999999</v>
      </c>
      <c r="K589" s="86"/>
      <c r="L589" s="87"/>
    </row>
    <row r="590" spans="1:95" ht="14.25" x14ac:dyDescent="0.2">
      <c r="A590" s="83"/>
      <c r="B590" s="84"/>
      <c r="C590" s="131" t="s">
        <v>887</v>
      </c>
      <c r="D590" s="131"/>
      <c r="E590" s="131"/>
      <c r="F590" s="131"/>
      <c r="G590" s="131"/>
      <c r="H590" s="131"/>
      <c r="I590" s="85"/>
      <c r="J590" s="86">
        <f>Source!F349</f>
        <v>5935.01</v>
      </c>
      <c r="K590" s="86"/>
      <c r="L590" s="87"/>
    </row>
    <row r="591" spans="1:95" ht="14.25" x14ac:dyDescent="0.2">
      <c r="A591" s="83"/>
      <c r="B591" s="84"/>
      <c r="C591" s="131" t="s">
        <v>888</v>
      </c>
      <c r="D591" s="131"/>
      <c r="E591" s="131"/>
      <c r="F591" s="131"/>
      <c r="G591" s="131"/>
      <c r="H591" s="131"/>
      <c r="I591" s="85"/>
      <c r="J591" s="86">
        <f>Source!F350</f>
        <v>3109.54</v>
      </c>
      <c r="K591" s="86"/>
      <c r="L591" s="87"/>
    </row>
    <row r="592" spans="1:95" ht="14.25" x14ac:dyDescent="0.2">
      <c r="A592" s="83"/>
      <c r="B592" s="84"/>
      <c r="C592" s="131" t="s">
        <v>889</v>
      </c>
      <c r="D592" s="131"/>
      <c r="E592" s="131"/>
      <c r="F592" s="131"/>
      <c r="G592" s="131"/>
      <c r="H592" s="131"/>
      <c r="I592" s="85"/>
      <c r="J592" s="86">
        <f>Source!F332</f>
        <v>12018.28</v>
      </c>
      <c r="K592" s="86"/>
      <c r="L592" s="87"/>
    </row>
    <row r="593" spans="1:56" ht="14.25" hidden="1" customHeight="1" x14ac:dyDescent="0.2">
      <c r="A593" s="83"/>
      <c r="B593" s="84"/>
      <c r="C593" s="131" t="s">
        <v>890</v>
      </c>
      <c r="D593" s="131"/>
      <c r="E593" s="131"/>
      <c r="F593" s="131"/>
      <c r="G593" s="131"/>
      <c r="H593" s="131"/>
      <c r="I593" s="85"/>
      <c r="J593" s="86">
        <f>Source!F342</f>
        <v>0</v>
      </c>
      <c r="K593" s="86"/>
      <c r="L593" s="87"/>
    </row>
    <row r="594" spans="1:56" ht="15" x14ac:dyDescent="0.2">
      <c r="A594" s="78"/>
      <c r="B594" s="79"/>
      <c r="C594" s="130" t="s">
        <v>898</v>
      </c>
      <c r="D594" s="130"/>
      <c r="E594" s="130"/>
      <c r="F594" s="130"/>
      <c r="G594" s="130"/>
      <c r="H594" s="130"/>
      <c r="I594" s="80"/>
      <c r="J594" s="81">
        <f>Source!F351</f>
        <v>204490.15</v>
      </c>
      <c r="K594" s="81"/>
      <c r="L594" s="82"/>
    </row>
    <row r="595" spans="1:56" ht="14.25" x14ac:dyDescent="0.2">
      <c r="A595" s="83"/>
      <c r="B595" s="84"/>
      <c r="C595" s="132" t="s">
        <v>881</v>
      </c>
      <c r="D595" s="131"/>
      <c r="E595" s="131"/>
      <c r="F595" s="131"/>
      <c r="G595" s="131"/>
      <c r="H595" s="131"/>
      <c r="I595" s="85"/>
      <c r="J595" s="86"/>
      <c r="K595" s="86"/>
      <c r="L595" s="87"/>
    </row>
    <row r="596" spans="1:56" ht="14.25" x14ac:dyDescent="0.2">
      <c r="A596" s="83"/>
      <c r="B596" s="84"/>
      <c r="C596" s="131" t="s">
        <v>892</v>
      </c>
      <c r="D596" s="131"/>
      <c r="E596" s="131"/>
      <c r="F596" s="131"/>
      <c r="G596" s="131"/>
      <c r="H596" s="131"/>
      <c r="I596" s="85"/>
      <c r="J596" s="86">
        <f>SUM(BQ400:BQ581)</f>
        <v>14964.320000000002</v>
      </c>
      <c r="K596" s="86"/>
      <c r="L596" s="87"/>
    </row>
    <row r="597" spans="1:56" ht="14.25" x14ac:dyDescent="0.2">
      <c r="A597" s="83"/>
      <c r="B597" s="84"/>
      <c r="C597" s="131" t="s">
        <v>893</v>
      </c>
      <c r="D597" s="131"/>
      <c r="E597" s="131"/>
      <c r="F597" s="131"/>
      <c r="G597" s="131"/>
      <c r="H597" s="131"/>
      <c r="I597" s="85"/>
      <c r="J597" s="86">
        <f>SUM(BR400:BR581)</f>
        <v>2513.35</v>
      </c>
      <c r="K597" s="86"/>
      <c r="L597" s="87"/>
    </row>
    <row r="599" spans="1:56" ht="16.5" x14ac:dyDescent="0.25">
      <c r="A599" s="129" t="s">
        <v>915</v>
      </c>
      <c r="B599" s="129"/>
      <c r="C599" s="129"/>
      <c r="D599" s="129"/>
      <c r="E599" s="129"/>
      <c r="F599" s="129"/>
      <c r="G599" s="129"/>
      <c r="H599" s="129"/>
      <c r="I599" s="129"/>
      <c r="J599" s="129"/>
      <c r="K599" s="129"/>
      <c r="L599" s="129"/>
    </row>
    <row r="600" spans="1:56" ht="133.5" x14ac:dyDescent="0.2">
      <c r="A600" s="88">
        <v>84</v>
      </c>
      <c r="B600" s="88" t="str">
        <f>Source!F358</f>
        <v>м08-03-531-02</v>
      </c>
      <c r="C600" s="88" t="s">
        <v>853</v>
      </c>
      <c r="D600" s="58" t="str">
        <f>Source!H358</f>
        <v>ШТ</v>
      </c>
      <c r="E600" s="54">
        <f>Source!K358</f>
        <v>2</v>
      </c>
      <c r="F600" s="54"/>
      <c r="G600" s="54">
        <f>Source!I358</f>
        <v>2</v>
      </c>
      <c r="H600" s="53"/>
      <c r="I600" s="59"/>
      <c r="J600" s="53"/>
      <c r="K600" s="59"/>
      <c r="L600" s="60"/>
      <c r="AG600">
        <f>Source!X358</f>
        <v>51.96</v>
      </c>
      <c r="AH600">
        <f>Source!X358</f>
        <v>51.96</v>
      </c>
      <c r="AI600">
        <f>Source!Y358</f>
        <v>27.32</v>
      </c>
      <c r="AJ600">
        <f>Source!Y358</f>
        <v>27.32</v>
      </c>
      <c r="AS600">
        <f>IF(Source!BI358&lt;=1,AH600, 0)</f>
        <v>0</v>
      </c>
      <c r="AT600">
        <f>IF(Source!BI358&lt;=1,AJ600, 0)</f>
        <v>0</v>
      </c>
      <c r="BC600">
        <f>IF(Source!BI358=2,AH600, 0)</f>
        <v>51.96</v>
      </c>
      <c r="BD600">
        <f>IF(Source!BI358=2,AJ600, 0)</f>
        <v>27.32</v>
      </c>
    </row>
    <row r="601" spans="1:56" ht="153" x14ac:dyDescent="0.2">
      <c r="B601" s="45" t="str">
        <f>Source!EO358</f>
        <v>Поправка: Мет.421/пр 04.08.20 Пр.10 Т.3 п. 1.2</v>
      </c>
      <c r="C601" s="45" t="str">
        <f>Source!CN358</f>
        <v>Поправка: Мет.421/пр 04.08.20 Пр.10 Т.3 п. 1.2  Наименование: Производство ремонтно-строительных работ осуществляется в помещениях эксплуатируемого объекта капитального строительства без остановки рабочего процесса, при этом: в зоне производства ремонтно-строительных работ имеются действующее технологическое или лабораторное оборудование, мебель и иные загромождающие помещения предметы</v>
      </c>
    </row>
    <row r="602" spans="1:56" ht="14.25" x14ac:dyDescent="0.2">
      <c r="A602" s="88"/>
      <c r="B602" s="89">
        <v>1</v>
      </c>
      <c r="C602" s="88" t="s">
        <v>817</v>
      </c>
      <c r="D602" s="58"/>
      <c r="E602" s="54"/>
      <c r="F602" s="54"/>
      <c r="G602" s="54"/>
      <c r="H602" s="53">
        <f>Source!AO358</f>
        <v>19.84</v>
      </c>
      <c r="I602" s="59">
        <f>ROUND(1.35,7)</f>
        <v>1.35</v>
      </c>
      <c r="J602" s="53">
        <f>ROUND(Source!AF358*Source!I358, 2)</f>
        <v>53.57</v>
      </c>
      <c r="K602" s="59"/>
      <c r="L602" s="60"/>
    </row>
    <row r="603" spans="1:56" ht="14.25" x14ac:dyDescent="0.2">
      <c r="A603" s="88"/>
      <c r="B603" s="89">
        <v>3</v>
      </c>
      <c r="C603" s="88" t="s">
        <v>818</v>
      </c>
      <c r="D603" s="58"/>
      <c r="E603" s="54"/>
      <c r="F603" s="54"/>
      <c r="G603" s="54"/>
      <c r="H603" s="53">
        <f>Source!AM358</f>
        <v>0.87</v>
      </c>
      <c r="I603" s="59">
        <f>ROUND(1.35,7)</f>
        <v>1.35</v>
      </c>
      <c r="J603" s="53">
        <f>ROUND(Source!AD358*Source!I358, 2)</f>
        <v>2.35</v>
      </c>
      <c r="K603" s="59"/>
      <c r="L603" s="60"/>
    </row>
    <row r="604" spans="1:56" ht="14.25" x14ac:dyDescent="0.2">
      <c r="A604" s="88"/>
      <c r="B604" s="89">
        <v>4</v>
      </c>
      <c r="C604" s="88" t="s">
        <v>820</v>
      </c>
      <c r="D604" s="58"/>
      <c r="E604" s="54"/>
      <c r="F604" s="54"/>
      <c r="G604" s="54"/>
      <c r="H604" s="53">
        <f>Source!AL358</f>
        <v>31.19</v>
      </c>
      <c r="I604" s="59"/>
      <c r="J604" s="53">
        <f>ROUND(Source!AC358*Source!I358, 2)</f>
        <v>62.38</v>
      </c>
      <c r="K604" s="59"/>
      <c r="L604" s="60"/>
    </row>
    <row r="605" spans="1:56" ht="14.25" x14ac:dyDescent="0.2">
      <c r="A605" s="88"/>
      <c r="B605" s="88"/>
      <c r="C605" s="90" t="s">
        <v>821</v>
      </c>
      <c r="D605" s="63" t="s">
        <v>822</v>
      </c>
      <c r="E605" s="64">
        <f>Source!AQ358</f>
        <v>2</v>
      </c>
      <c r="F605" s="64">
        <f>ROUND(1.35,7)</f>
        <v>1.35</v>
      </c>
      <c r="G605" s="64">
        <f>ROUND(Source!U358, 7)</f>
        <v>5.4</v>
      </c>
      <c r="H605" s="65"/>
      <c r="I605" s="66"/>
      <c r="J605" s="65"/>
      <c r="K605" s="66"/>
      <c r="L605" s="67"/>
    </row>
    <row r="606" spans="1:56" ht="14.25" x14ac:dyDescent="0.2">
      <c r="A606" s="88"/>
      <c r="B606" s="88"/>
      <c r="C606" s="88" t="s">
        <v>824</v>
      </c>
      <c r="D606" s="58"/>
      <c r="E606" s="54"/>
      <c r="F606" s="54"/>
      <c r="G606" s="54"/>
      <c r="H606" s="53">
        <f>H602+H603+H604</f>
        <v>51.900000000000006</v>
      </c>
      <c r="I606" s="59"/>
      <c r="J606" s="53">
        <f>J602+J603+J604</f>
        <v>118.30000000000001</v>
      </c>
      <c r="K606" s="59"/>
      <c r="L606" s="60"/>
    </row>
    <row r="607" spans="1:56" ht="14.25" x14ac:dyDescent="0.2">
      <c r="A607" s="88"/>
      <c r="B607" s="88"/>
      <c r="C607" s="88" t="s">
        <v>825</v>
      </c>
      <c r="D607" s="58"/>
      <c r="E607" s="54"/>
      <c r="F607" s="54"/>
      <c r="G607" s="54"/>
      <c r="H607" s="53"/>
      <c r="I607" s="59"/>
      <c r="J607" s="53">
        <f>SUM(Q600:Q610)+SUM(V600:V610)+SUM(X600:X610)+SUM(Y600:Y610)</f>
        <v>53.57</v>
      </c>
      <c r="K607" s="59"/>
      <c r="L607" s="60"/>
    </row>
    <row r="608" spans="1:56" ht="28.5" x14ac:dyDescent="0.2">
      <c r="A608" s="88"/>
      <c r="B608" s="88" t="s">
        <v>53</v>
      </c>
      <c r="C608" s="88" t="s">
        <v>835</v>
      </c>
      <c r="D608" s="58" t="s">
        <v>827</v>
      </c>
      <c r="E608" s="54">
        <f>Source!BZ358</f>
        <v>97</v>
      </c>
      <c r="F608" s="54"/>
      <c r="G608" s="54">
        <f>Source!AT358</f>
        <v>97</v>
      </c>
      <c r="H608" s="53"/>
      <c r="I608" s="59"/>
      <c r="J608" s="53">
        <f>SUM(AG600:AG610)</f>
        <v>51.96</v>
      </c>
      <c r="K608" s="59"/>
      <c r="L608" s="60"/>
    </row>
    <row r="609" spans="1:72" ht="28.5" x14ac:dyDescent="0.2">
      <c r="A609" s="90"/>
      <c r="B609" s="90" t="s">
        <v>54</v>
      </c>
      <c r="C609" s="90" t="s">
        <v>836</v>
      </c>
      <c r="D609" s="63" t="s">
        <v>827</v>
      </c>
      <c r="E609" s="64">
        <f>Source!CA358</f>
        <v>51</v>
      </c>
      <c r="F609" s="64"/>
      <c r="G609" s="64">
        <f>Source!AU358</f>
        <v>51</v>
      </c>
      <c r="H609" s="65"/>
      <c r="I609" s="66"/>
      <c r="J609" s="65">
        <f>SUM(AI600:AI610)</f>
        <v>27.32</v>
      </c>
      <c r="K609" s="66"/>
      <c r="L609" s="67"/>
    </row>
    <row r="610" spans="1:72" ht="15" x14ac:dyDescent="0.25">
      <c r="C610" s="118" t="s">
        <v>829</v>
      </c>
      <c r="D610" s="118"/>
      <c r="E610" s="118"/>
      <c r="F610" s="118"/>
      <c r="G610" s="118"/>
      <c r="H610" s="118"/>
      <c r="I610" s="118">
        <f>J602+J603+J604+J608+J609</f>
        <v>197.58</v>
      </c>
      <c r="J610" s="118"/>
      <c r="O610" s="47">
        <f>I610</f>
        <v>197.58</v>
      </c>
      <c r="P610">
        <f>K610</f>
        <v>0</v>
      </c>
      <c r="Q610" s="47">
        <f>J602</f>
        <v>53.57</v>
      </c>
      <c r="R610" s="47">
        <f>J602</f>
        <v>53.57</v>
      </c>
      <c r="U610" s="48">
        <f>L602</f>
        <v>0</v>
      </c>
      <c r="X610">
        <f>0</f>
        <v>0</v>
      </c>
      <c r="Z610">
        <f>0</f>
        <v>0</v>
      </c>
      <c r="AB610" s="47">
        <f>J603</f>
        <v>2.35</v>
      </c>
      <c r="AD610" s="48">
        <f>L603</f>
        <v>0</v>
      </c>
      <c r="AF610" s="47">
        <f>J604</f>
        <v>62.38</v>
      </c>
      <c r="AN610">
        <f>IF(Source!BI358&lt;=1,J602+J603+J604+J608+J609, 0)</f>
        <v>0</v>
      </c>
      <c r="AO610">
        <f>IF(Source!BI358&lt;=1,J604, 0)</f>
        <v>0</v>
      </c>
      <c r="AP610">
        <f>IF(Source!BI358&lt;=1,J603, 0)</f>
        <v>0</v>
      </c>
      <c r="AQ610">
        <f>IF(Source!BI358&lt;=1,J602, 0)</f>
        <v>0</v>
      </c>
      <c r="AX610">
        <f>IF(Source!BI358=2,J602+J603+J604+J608+J609, 0)</f>
        <v>197.58</v>
      </c>
      <c r="AY610">
        <f>IF(Source!BI358=2,J604, 0)</f>
        <v>62.38</v>
      </c>
      <c r="AZ610">
        <f>IF(Source!BI358=2,J603, 0)</f>
        <v>2.35</v>
      </c>
      <c r="BA610">
        <f>IF(Source!BI358=2,J602, 0)</f>
        <v>53.57</v>
      </c>
    </row>
    <row r="611" spans="1:72" ht="71.25" x14ac:dyDescent="0.2">
      <c r="A611" s="91">
        <v>85</v>
      </c>
      <c r="B611" s="91" t="str">
        <f>Source!F360</f>
        <v>Цена поставщика</v>
      </c>
      <c r="C611" s="91" t="s">
        <v>916</v>
      </c>
      <c r="D611" s="68" t="str">
        <f>Source!H360</f>
        <v>ШТ</v>
      </c>
      <c r="E611" s="69">
        <f>Source!K360</f>
        <v>2</v>
      </c>
      <c r="F611" s="69"/>
      <c r="G611" s="69">
        <f>Source!I360</f>
        <v>2</v>
      </c>
      <c r="H611" s="70">
        <f>Source!AL360</f>
        <v>634.16999999999996</v>
      </c>
      <c r="I611" s="71"/>
      <c r="J611" s="70">
        <f>Source!P360</f>
        <v>260.37</v>
      </c>
      <c r="K611" s="71">
        <f>IF(Source!BC360&lt;&gt; 0, Source!BC360, 1)</f>
        <v>4.87</v>
      </c>
      <c r="L611" s="72">
        <f>Source!HH360</f>
        <v>1268</v>
      </c>
      <c r="AG611">
        <f>Source!X360</f>
        <v>0</v>
      </c>
      <c r="AH611">
        <f>Source!X360</f>
        <v>0</v>
      </c>
      <c r="AI611">
        <f>Source!Y360</f>
        <v>0</v>
      </c>
      <c r="AJ611">
        <f>Source!Y360</f>
        <v>0</v>
      </c>
      <c r="AS611">
        <f>IF(Source!BI360&lt;=1,AH611, 0)</f>
        <v>0</v>
      </c>
      <c r="AT611">
        <f>IF(Source!BI360&lt;=1,AJ611, 0)</f>
        <v>0</v>
      </c>
      <c r="BC611">
        <f>IF(Source!BI360=2,AH611, 0)</f>
        <v>0</v>
      </c>
      <c r="BD611">
        <f>IF(Source!BI360=2,AJ611, 0)</f>
        <v>0</v>
      </c>
    </row>
    <row r="612" spans="1:72" ht="15" x14ac:dyDescent="0.25">
      <c r="A612" s="49"/>
      <c r="B612" s="49"/>
      <c r="C612" s="117" t="s">
        <v>829</v>
      </c>
      <c r="D612" s="117"/>
      <c r="E612" s="117"/>
      <c r="F612" s="117"/>
      <c r="G612" s="117"/>
      <c r="H612" s="117"/>
      <c r="I612" s="117">
        <f>J611</f>
        <v>260.37</v>
      </c>
      <c r="J612" s="117"/>
      <c r="K612" s="116">
        <f>L611</f>
        <v>1268</v>
      </c>
      <c r="L612" s="116"/>
      <c r="O612" s="47">
        <f>I612</f>
        <v>260.37</v>
      </c>
      <c r="P612" s="48">
        <f>K612</f>
        <v>1268</v>
      </c>
      <c r="Q612">
        <f>0</f>
        <v>0</v>
      </c>
      <c r="U612">
        <f>0</f>
        <v>0</v>
      </c>
      <c r="X612">
        <f>0</f>
        <v>0</v>
      </c>
      <c r="Z612">
        <f>0</f>
        <v>0</v>
      </c>
      <c r="AB612">
        <f>0</f>
        <v>0</v>
      </c>
      <c r="AD612">
        <f>0</f>
        <v>0</v>
      </c>
      <c r="AF612" s="47">
        <f>J611</f>
        <v>260.37</v>
      </c>
      <c r="AN612">
        <f>IF(Source!BI360&lt;=1,J611, 0)</f>
        <v>0</v>
      </c>
      <c r="AO612">
        <f>IF(Source!BI360&lt;=1,J611, 0)</f>
        <v>0</v>
      </c>
      <c r="AP612">
        <f>IF(Source!BI360&lt;=1,0, 0)</f>
        <v>0</v>
      </c>
      <c r="AQ612">
        <f>IF(Source!BI360&lt;=1,0, 0)</f>
        <v>0</v>
      </c>
      <c r="AX612">
        <f>IF(Source!BI360=2,J611, 0)</f>
        <v>0</v>
      </c>
      <c r="AY612">
        <f>IF(Source!BI360=2,J611, 0)</f>
        <v>0</v>
      </c>
      <c r="AZ612">
        <f>IF(Source!BI360=2,0, 0)</f>
        <v>0</v>
      </c>
      <c r="BA612">
        <f>IF(Source!BI360=2,0, 0)</f>
        <v>0</v>
      </c>
      <c r="BH612">
        <f>IF(Source!BI360=3,J611, 0)</f>
        <v>260.37</v>
      </c>
      <c r="BR612" s="47">
        <f>J611</f>
        <v>260.37</v>
      </c>
      <c r="BT612" s="48">
        <f>K612</f>
        <v>1268</v>
      </c>
    </row>
    <row r="613" spans="1:72" ht="119.25" x14ac:dyDescent="0.2">
      <c r="A613" s="88">
        <v>86</v>
      </c>
      <c r="B613" s="88" t="str">
        <f>Source!F362</f>
        <v>м10-08-002-04</v>
      </c>
      <c r="C613" s="88" t="s">
        <v>861</v>
      </c>
      <c r="D613" s="58" t="str">
        <f>Source!H362</f>
        <v>ШТ</v>
      </c>
      <c r="E613" s="54">
        <f>Source!K362</f>
        <v>2</v>
      </c>
      <c r="F613" s="54"/>
      <c r="G613" s="54">
        <f>Source!I362</f>
        <v>2</v>
      </c>
      <c r="H613" s="53"/>
      <c r="I613" s="59"/>
      <c r="J613" s="53"/>
      <c r="K613" s="59"/>
      <c r="L613" s="60"/>
      <c r="AG613">
        <f>Source!X362</f>
        <v>19.64</v>
      </c>
      <c r="AH613">
        <f>Source!X362</f>
        <v>19.64</v>
      </c>
      <c r="AI613">
        <f>Source!Y362</f>
        <v>10.039999999999999</v>
      </c>
      <c r="AJ613">
        <f>Source!Y362</f>
        <v>10.039999999999999</v>
      </c>
      <c r="AS613">
        <f>IF(Source!BI362&lt;=1,AH613, 0)</f>
        <v>0</v>
      </c>
      <c r="AT613">
        <f>IF(Source!BI362&lt;=1,AJ613, 0)</f>
        <v>0</v>
      </c>
      <c r="BC613">
        <f>IF(Source!BI362=2,AH613, 0)</f>
        <v>19.64</v>
      </c>
      <c r="BD613">
        <f>IF(Source!BI362=2,AJ613, 0)</f>
        <v>10.039999999999999</v>
      </c>
    </row>
    <row r="614" spans="1:72" ht="153" x14ac:dyDescent="0.2">
      <c r="B614" s="45" t="str">
        <f>Source!EO362</f>
        <v>Поправка: Мет.421/пр 04.08.20 Пр.10 Т.3 п. 1.2</v>
      </c>
      <c r="C614" s="45" t="str">
        <f>Source!CN362</f>
        <v>Поправка: Мет.421/пр 04.08.20 Пр.10 Т.3 п. 1.2  Наименование: Производство ремонтно-строительных работ осуществляется в помещениях эксплуатируемого объекта капитального строительства без остановки рабочего процесса, при этом: в зоне производства ремонтно-строительных работ имеются действующее технологическое или лабораторное оборудование, мебель и иные загромождающие помещения предметы</v>
      </c>
    </row>
    <row r="615" spans="1:72" ht="14.25" x14ac:dyDescent="0.2">
      <c r="A615" s="88"/>
      <c r="B615" s="89">
        <v>1</v>
      </c>
      <c r="C615" s="88" t="s">
        <v>817</v>
      </c>
      <c r="D615" s="58"/>
      <c r="E615" s="54"/>
      <c r="F615" s="54"/>
      <c r="G615" s="54"/>
      <c r="H615" s="53">
        <f>Source!AO362</f>
        <v>8.08</v>
      </c>
      <c r="I615" s="59">
        <f>ROUND(1.35,7)</f>
        <v>1.35</v>
      </c>
      <c r="J615" s="53">
        <f>ROUND(Source!AF362*Source!I362, 2)</f>
        <v>21.82</v>
      </c>
      <c r="K615" s="59"/>
      <c r="L615" s="60"/>
    </row>
    <row r="616" spans="1:72" ht="14.25" x14ac:dyDescent="0.2">
      <c r="A616" s="88"/>
      <c r="B616" s="89">
        <v>4</v>
      </c>
      <c r="C616" s="88" t="s">
        <v>820</v>
      </c>
      <c r="D616" s="58"/>
      <c r="E616" s="54"/>
      <c r="F616" s="54"/>
      <c r="G616" s="54"/>
      <c r="H616" s="53">
        <f>Source!AL362</f>
        <v>1.88</v>
      </c>
      <c r="I616" s="59"/>
      <c r="J616" s="53">
        <f>ROUND(Source!AC362*Source!I362, 2)</f>
        <v>3.76</v>
      </c>
      <c r="K616" s="59"/>
      <c r="L616" s="60"/>
    </row>
    <row r="617" spans="1:72" ht="14.25" x14ac:dyDescent="0.2">
      <c r="A617" s="88"/>
      <c r="B617" s="88"/>
      <c r="C617" s="90" t="s">
        <v>821</v>
      </c>
      <c r="D617" s="63" t="s">
        <v>822</v>
      </c>
      <c r="E617" s="64">
        <f>Source!AQ362</f>
        <v>0.84</v>
      </c>
      <c r="F617" s="64">
        <f>ROUND(1.35,7)</f>
        <v>1.35</v>
      </c>
      <c r="G617" s="64">
        <f>ROUND(Source!U362, 7)</f>
        <v>2.2679999999999998</v>
      </c>
      <c r="H617" s="65"/>
      <c r="I617" s="66"/>
      <c r="J617" s="65"/>
      <c r="K617" s="66"/>
      <c r="L617" s="67"/>
    </row>
    <row r="618" spans="1:72" ht="14.25" x14ac:dyDescent="0.2">
      <c r="A618" s="88"/>
      <c r="B618" s="88"/>
      <c r="C618" s="88" t="s">
        <v>824</v>
      </c>
      <c r="D618" s="58"/>
      <c r="E618" s="54"/>
      <c r="F618" s="54"/>
      <c r="G618" s="54"/>
      <c r="H618" s="53">
        <f>H615+H616</f>
        <v>9.9600000000000009</v>
      </c>
      <c r="I618" s="59"/>
      <c r="J618" s="53">
        <f>J615+J616</f>
        <v>25.58</v>
      </c>
      <c r="K618" s="59"/>
      <c r="L618" s="60"/>
    </row>
    <row r="619" spans="1:72" ht="14.25" x14ac:dyDescent="0.2">
      <c r="A619" s="88"/>
      <c r="B619" s="88"/>
      <c r="C619" s="88" t="s">
        <v>825</v>
      </c>
      <c r="D619" s="58"/>
      <c r="E619" s="54"/>
      <c r="F619" s="54"/>
      <c r="G619" s="54"/>
      <c r="H619" s="53"/>
      <c r="I619" s="59"/>
      <c r="J619" s="53">
        <f>SUM(Q613:Q622)+SUM(V613:V622)+SUM(X613:X622)+SUM(Y613:Y622)</f>
        <v>21.82</v>
      </c>
      <c r="K619" s="59"/>
      <c r="L619" s="60"/>
    </row>
    <row r="620" spans="1:72" ht="28.5" x14ac:dyDescent="0.2">
      <c r="A620" s="88"/>
      <c r="B620" s="88" t="s">
        <v>88</v>
      </c>
      <c r="C620" s="88" t="s">
        <v>844</v>
      </c>
      <c r="D620" s="58" t="s">
        <v>827</v>
      </c>
      <c r="E620" s="54">
        <f>Source!BZ362</f>
        <v>90</v>
      </c>
      <c r="F620" s="54"/>
      <c r="G620" s="54">
        <f>Source!AT362</f>
        <v>90</v>
      </c>
      <c r="H620" s="53"/>
      <c r="I620" s="59"/>
      <c r="J620" s="53">
        <f>SUM(AG613:AG622)</f>
        <v>19.64</v>
      </c>
      <c r="K620" s="59"/>
      <c r="L620" s="60"/>
    </row>
    <row r="621" spans="1:72" ht="28.5" x14ac:dyDescent="0.2">
      <c r="A621" s="90"/>
      <c r="B621" s="90" t="s">
        <v>89</v>
      </c>
      <c r="C621" s="90" t="s">
        <v>845</v>
      </c>
      <c r="D621" s="63" t="s">
        <v>827</v>
      </c>
      <c r="E621" s="64">
        <f>Source!CA362</f>
        <v>46</v>
      </c>
      <c r="F621" s="64"/>
      <c r="G621" s="64">
        <f>Source!AU362</f>
        <v>46</v>
      </c>
      <c r="H621" s="65"/>
      <c r="I621" s="66"/>
      <c r="J621" s="65">
        <f>SUM(AI613:AI622)</f>
        <v>10.039999999999999</v>
      </c>
      <c r="K621" s="66"/>
      <c r="L621" s="67"/>
    </row>
    <row r="622" spans="1:72" ht="15" x14ac:dyDescent="0.25">
      <c r="C622" s="118" t="s">
        <v>829</v>
      </c>
      <c r="D622" s="118"/>
      <c r="E622" s="118"/>
      <c r="F622" s="118"/>
      <c r="G622" s="118"/>
      <c r="H622" s="118"/>
      <c r="I622" s="118">
        <f>J615+J616+J620+J621</f>
        <v>55.26</v>
      </c>
      <c r="J622" s="118"/>
      <c r="O622" s="47">
        <f>I622</f>
        <v>55.26</v>
      </c>
      <c r="P622">
        <f>K622</f>
        <v>0</v>
      </c>
      <c r="Q622" s="47">
        <f>J615</f>
        <v>21.82</v>
      </c>
      <c r="R622" s="47">
        <f>J615</f>
        <v>21.82</v>
      </c>
      <c r="U622" s="48">
        <f>L615</f>
        <v>0</v>
      </c>
      <c r="X622">
        <f>0</f>
        <v>0</v>
      </c>
      <c r="Z622">
        <f>0</f>
        <v>0</v>
      </c>
      <c r="AB622">
        <f>0</f>
        <v>0</v>
      </c>
      <c r="AD622">
        <f>0</f>
        <v>0</v>
      </c>
      <c r="AF622" s="47">
        <f>J616</f>
        <v>3.76</v>
      </c>
      <c r="AN622">
        <f>IF(Source!BI362&lt;=1,J615+J616+J620+J621, 0)</f>
        <v>0</v>
      </c>
      <c r="AO622">
        <f>IF(Source!BI362&lt;=1,J616, 0)</f>
        <v>0</v>
      </c>
      <c r="AP622">
        <f>IF(Source!BI362&lt;=1,0, 0)</f>
        <v>0</v>
      </c>
      <c r="AQ622">
        <f>IF(Source!BI362&lt;=1,J615, 0)</f>
        <v>0</v>
      </c>
      <c r="AX622">
        <f>IF(Source!BI362=2,J615+J616+J620+J621, 0)</f>
        <v>55.26</v>
      </c>
      <c r="AY622">
        <f>IF(Source!BI362=2,J616, 0)</f>
        <v>3.76</v>
      </c>
      <c r="AZ622">
        <f>IF(Source!BI362=2,0, 0)</f>
        <v>0</v>
      </c>
      <c r="BA622">
        <f>IF(Source!BI362=2,J615, 0)</f>
        <v>21.82</v>
      </c>
    </row>
    <row r="623" spans="1:72" ht="57" x14ac:dyDescent="0.2">
      <c r="A623" s="92">
        <v>87</v>
      </c>
      <c r="B623" s="92" t="str">
        <f>Source!F364</f>
        <v>61.2.01.06-0003</v>
      </c>
      <c r="C623" s="92" t="s">
        <v>862</v>
      </c>
      <c r="D623" s="73" t="str">
        <f>Source!H364</f>
        <v>10 ШТ</v>
      </c>
      <c r="E623" s="74">
        <f>Source!K364</f>
        <v>0.2</v>
      </c>
      <c r="F623" s="74"/>
      <c r="G623" s="74">
        <f>Source!I364</f>
        <v>0.2</v>
      </c>
      <c r="H623" s="75">
        <f>Source!AL364</f>
        <v>723.7</v>
      </c>
      <c r="I623" s="76"/>
      <c r="J623" s="75">
        <f>ROUND(Source!AC364*Source!I364, 2)</f>
        <v>144.74</v>
      </c>
      <c r="K623" s="76"/>
      <c r="L623" s="77"/>
      <c r="AG623">
        <f>Source!X364</f>
        <v>0</v>
      </c>
      <c r="AH623">
        <f>Source!X364</f>
        <v>0</v>
      </c>
      <c r="AI623">
        <f>Source!Y364</f>
        <v>0</v>
      </c>
      <c r="AJ623">
        <f>Source!Y364</f>
        <v>0</v>
      </c>
      <c r="AS623">
        <f>IF(Source!BI364&lt;=1,AH623, 0)</f>
        <v>0</v>
      </c>
      <c r="AT623">
        <f>IF(Source!BI364&lt;=1,AJ623, 0)</f>
        <v>0</v>
      </c>
      <c r="BC623">
        <f>IF(Source!BI364=2,AH623, 0)</f>
        <v>0</v>
      </c>
      <c r="BD623">
        <f>IF(Source!BI364=2,AJ623, 0)</f>
        <v>0</v>
      </c>
    </row>
    <row r="624" spans="1:72" x14ac:dyDescent="0.2">
      <c r="A624" s="51"/>
      <c r="B624" s="51"/>
      <c r="C624" s="52" t="str">
        <f>"Объем: "&amp;Source!I364&amp;"=2/"&amp;"10"</f>
        <v>Объем: 0,2=2/10</v>
      </c>
      <c r="D624" s="51"/>
      <c r="E624" s="51"/>
      <c r="F624" s="51"/>
      <c r="G624" s="51"/>
      <c r="H624" s="51"/>
      <c r="I624" s="51"/>
      <c r="J624" s="51"/>
      <c r="K624" s="51"/>
      <c r="L624" s="51"/>
    </row>
    <row r="625" spans="1:60" ht="15" x14ac:dyDescent="0.25">
      <c r="A625" s="49"/>
      <c r="B625" s="49"/>
      <c r="C625" s="117" t="s">
        <v>829</v>
      </c>
      <c r="D625" s="117"/>
      <c r="E625" s="117"/>
      <c r="F625" s="117"/>
      <c r="G625" s="117"/>
      <c r="H625" s="117"/>
      <c r="I625" s="117">
        <f>J623</f>
        <v>144.74</v>
      </c>
      <c r="J625" s="117"/>
      <c r="K625" s="49"/>
      <c r="L625" s="49"/>
      <c r="O625" s="47">
        <f>I625</f>
        <v>144.74</v>
      </c>
      <c r="P625">
        <f>K625</f>
        <v>0</v>
      </c>
      <c r="Q625">
        <f>0</f>
        <v>0</v>
      </c>
      <c r="U625">
        <f>0</f>
        <v>0</v>
      </c>
      <c r="X625">
        <f>0</f>
        <v>0</v>
      </c>
      <c r="Z625">
        <f>0</f>
        <v>0</v>
      </c>
      <c r="AB625">
        <f>0</f>
        <v>0</v>
      </c>
      <c r="AD625">
        <f>0</f>
        <v>0</v>
      </c>
      <c r="AF625" s="47">
        <f>J623</f>
        <v>144.74</v>
      </c>
      <c r="AN625">
        <f>IF(Source!BI364&lt;=1,J623, 0)</f>
        <v>0</v>
      </c>
      <c r="AO625">
        <f>IF(Source!BI364&lt;=1,J623, 0)</f>
        <v>0</v>
      </c>
      <c r="AP625">
        <f>IF(Source!BI364&lt;=1,0, 0)</f>
        <v>0</v>
      </c>
      <c r="AQ625">
        <f>IF(Source!BI364&lt;=1,0, 0)</f>
        <v>0</v>
      </c>
      <c r="AX625">
        <f>IF(Source!BI364=2,J623, 0)</f>
        <v>0</v>
      </c>
      <c r="AY625">
        <f>IF(Source!BI364=2,J623, 0)</f>
        <v>0</v>
      </c>
      <c r="AZ625">
        <f>IF(Source!BI364=2,0, 0)</f>
        <v>0</v>
      </c>
      <c r="BA625">
        <f>IF(Source!BI364=2,0, 0)</f>
        <v>0</v>
      </c>
      <c r="BH625">
        <f>IF(Source!BI364=3,J623, 0)</f>
        <v>144.74</v>
      </c>
    </row>
    <row r="626" spans="1:60" ht="119.25" x14ac:dyDescent="0.2">
      <c r="A626" s="88">
        <v>88</v>
      </c>
      <c r="B626" s="88" t="str">
        <f>Source!F366</f>
        <v>м10-08-001-01</v>
      </c>
      <c r="C626" s="88" t="s">
        <v>851</v>
      </c>
      <c r="D626" s="58" t="str">
        <f>Source!H366</f>
        <v>ШТ</v>
      </c>
      <c r="E626" s="54">
        <f>Source!K366</f>
        <v>1</v>
      </c>
      <c r="F626" s="54"/>
      <c r="G626" s="54">
        <f>Source!I366</f>
        <v>1</v>
      </c>
      <c r="H626" s="53"/>
      <c r="I626" s="59"/>
      <c r="J626" s="53"/>
      <c r="K626" s="59"/>
      <c r="L626" s="60"/>
      <c r="AG626">
        <f>Source!X366</f>
        <v>88</v>
      </c>
      <c r="AH626">
        <f>Source!X366</f>
        <v>88</v>
      </c>
      <c r="AI626">
        <f>Source!Y366</f>
        <v>44.98</v>
      </c>
      <c r="AJ626">
        <f>Source!Y366</f>
        <v>44.98</v>
      </c>
      <c r="AS626">
        <f>IF(Source!BI366&lt;=1,AH626, 0)</f>
        <v>0</v>
      </c>
      <c r="AT626">
        <f>IF(Source!BI366&lt;=1,AJ626, 0)</f>
        <v>0</v>
      </c>
      <c r="BC626">
        <f>IF(Source!BI366=2,AH626, 0)</f>
        <v>88</v>
      </c>
      <c r="BD626">
        <f>IF(Source!BI366=2,AJ626, 0)</f>
        <v>44.98</v>
      </c>
    </row>
    <row r="627" spans="1:60" ht="153" x14ac:dyDescent="0.2">
      <c r="B627" s="45" t="str">
        <f>Source!EO366</f>
        <v>Поправка: Мет.421/пр 04.08.20 Пр.10 Т.3 п. 1.2</v>
      </c>
      <c r="C627" s="45" t="str">
        <f>Source!CN366</f>
        <v>Поправка: Мет.421/пр 04.08.20 Пр.10 Т.3 п. 1.2  Наименование: Производство ремонтно-строительных работ осуществляется в помещениях эксплуатируемого объекта капитального строительства без остановки рабочего процесса, при этом: в зоне производства ремонтно-строительных работ имеются действующее технологическое или лабораторное оборудование, мебель и иные загромождающие помещения предметы</v>
      </c>
    </row>
    <row r="628" spans="1:60" ht="14.25" x14ac:dyDescent="0.2">
      <c r="A628" s="88"/>
      <c r="B628" s="89">
        <v>1</v>
      </c>
      <c r="C628" s="88" t="s">
        <v>817</v>
      </c>
      <c r="D628" s="58"/>
      <c r="E628" s="54"/>
      <c r="F628" s="54"/>
      <c r="G628" s="54"/>
      <c r="H628" s="53">
        <f>Source!AO366</f>
        <v>72.430000000000007</v>
      </c>
      <c r="I628" s="59">
        <f>ROUND(1.35,7)</f>
        <v>1.35</v>
      </c>
      <c r="J628" s="53">
        <f>ROUND(Source!AF366*Source!I366, 2)</f>
        <v>97.78</v>
      </c>
      <c r="K628" s="59"/>
      <c r="L628" s="60"/>
    </row>
    <row r="629" spans="1:60" ht="14.25" x14ac:dyDescent="0.2">
      <c r="A629" s="88"/>
      <c r="B629" s="89">
        <v>4</v>
      </c>
      <c r="C629" s="88" t="s">
        <v>820</v>
      </c>
      <c r="D629" s="58"/>
      <c r="E629" s="54"/>
      <c r="F629" s="54"/>
      <c r="G629" s="54"/>
      <c r="H629" s="53">
        <f>Source!AL366</f>
        <v>8.8800000000000008</v>
      </c>
      <c r="I629" s="59"/>
      <c r="J629" s="53">
        <f>ROUND(Source!AC366*Source!I366, 2)</f>
        <v>8.8800000000000008</v>
      </c>
      <c r="K629" s="59"/>
      <c r="L629" s="60"/>
    </row>
    <row r="630" spans="1:60" ht="14.25" x14ac:dyDescent="0.2">
      <c r="A630" s="88"/>
      <c r="B630" s="88"/>
      <c r="C630" s="90" t="s">
        <v>821</v>
      </c>
      <c r="D630" s="63" t="s">
        <v>822</v>
      </c>
      <c r="E630" s="64">
        <f>Source!AQ366</f>
        <v>7.2</v>
      </c>
      <c r="F630" s="64">
        <f>ROUND(1.35,7)</f>
        <v>1.35</v>
      </c>
      <c r="G630" s="64">
        <f>ROUND(Source!U366, 7)</f>
        <v>9.7200000000000006</v>
      </c>
      <c r="H630" s="65"/>
      <c r="I630" s="66"/>
      <c r="J630" s="65"/>
      <c r="K630" s="66"/>
      <c r="L630" s="67"/>
    </row>
    <row r="631" spans="1:60" ht="14.25" x14ac:dyDescent="0.2">
      <c r="A631" s="88"/>
      <c r="B631" s="88"/>
      <c r="C631" s="88" t="s">
        <v>824</v>
      </c>
      <c r="D631" s="58"/>
      <c r="E631" s="54"/>
      <c r="F631" s="54"/>
      <c r="G631" s="54"/>
      <c r="H631" s="53">
        <f>H628+H629</f>
        <v>81.31</v>
      </c>
      <c r="I631" s="59"/>
      <c r="J631" s="53">
        <f>J628+J629</f>
        <v>106.66</v>
      </c>
      <c r="K631" s="59"/>
      <c r="L631" s="60"/>
    </row>
    <row r="632" spans="1:60" ht="14.25" x14ac:dyDescent="0.2">
      <c r="A632" s="88"/>
      <c r="B632" s="88"/>
      <c r="C632" s="88" t="s">
        <v>825</v>
      </c>
      <c r="D632" s="58"/>
      <c r="E632" s="54"/>
      <c r="F632" s="54"/>
      <c r="G632" s="54"/>
      <c r="H632" s="53"/>
      <c r="I632" s="59"/>
      <c r="J632" s="53">
        <f>SUM(Q626:Q635)+SUM(V626:V635)+SUM(X626:X635)+SUM(Y626:Y635)</f>
        <v>97.78</v>
      </c>
      <c r="K632" s="59"/>
      <c r="L632" s="60"/>
    </row>
    <row r="633" spans="1:60" ht="28.5" x14ac:dyDescent="0.2">
      <c r="A633" s="88"/>
      <c r="B633" s="88" t="s">
        <v>88</v>
      </c>
      <c r="C633" s="88" t="s">
        <v>844</v>
      </c>
      <c r="D633" s="58" t="s">
        <v>827</v>
      </c>
      <c r="E633" s="54">
        <f>Source!BZ366</f>
        <v>90</v>
      </c>
      <c r="F633" s="54"/>
      <c r="G633" s="54">
        <f>Source!AT366</f>
        <v>90</v>
      </c>
      <c r="H633" s="53"/>
      <c r="I633" s="59"/>
      <c r="J633" s="53">
        <f>SUM(AG626:AG635)</f>
        <v>88</v>
      </c>
      <c r="K633" s="59"/>
      <c r="L633" s="60"/>
    </row>
    <row r="634" spans="1:60" ht="28.5" x14ac:dyDescent="0.2">
      <c r="A634" s="90"/>
      <c r="B634" s="90" t="s">
        <v>89</v>
      </c>
      <c r="C634" s="90" t="s">
        <v>845</v>
      </c>
      <c r="D634" s="63" t="s">
        <v>827</v>
      </c>
      <c r="E634" s="64">
        <f>Source!CA366</f>
        <v>46</v>
      </c>
      <c r="F634" s="64"/>
      <c r="G634" s="64">
        <f>Source!AU366</f>
        <v>46</v>
      </c>
      <c r="H634" s="65"/>
      <c r="I634" s="66"/>
      <c r="J634" s="65">
        <f>SUM(AI626:AI635)</f>
        <v>44.98</v>
      </c>
      <c r="K634" s="66"/>
      <c r="L634" s="67"/>
    </row>
    <row r="635" spans="1:60" ht="15" x14ac:dyDescent="0.25">
      <c r="C635" s="118" t="s">
        <v>829</v>
      </c>
      <c r="D635" s="118"/>
      <c r="E635" s="118"/>
      <c r="F635" s="118"/>
      <c r="G635" s="118"/>
      <c r="H635" s="118"/>
      <c r="I635" s="118">
        <f>J628+J629+J633+J634</f>
        <v>239.64</v>
      </c>
      <c r="J635" s="118"/>
      <c r="O635" s="47">
        <f>I635</f>
        <v>239.64</v>
      </c>
      <c r="P635">
        <f>K635</f>
        <v>0</v>
      </c>
      <c r="Q635" s="47">
        <f>J628</f>
        <v>97.78</v>
      </c>
      <c r="R635" s="47">
        <f>J628</f>
        <v>97.78</v>
      </c>
      <c r="U635" s="48">
        <f>L628</f>
        <v>0</v>
      </c>
      <c r="X635">
        <f>0</f>
        <v>0</v>
      </c>
      <c r="Z635">
        <f>0</f>
        <v>0</v>
      </c>
      <c r="AB635">
        <f>0</f>
        <v>0</v>
      </c>
      <c r="AD635">
        <f>0</f>
        <v>0</v>
      </c>
      <c r="AF635" s="47">
        <f>J629</f>
        <v>8.8800000000000008</v>
      </c>
      <c r="AN635">
        <f>IF(Source!BI366&lt;=1,J628+J629+J633+J634, 0)</f>
        <v>0</v>
      </c>
      <c r="AO635">
        <f>IF(Source!BI366&lt;=1,J629, 0)</f>
        <v>0</v>
      </c>
      <c r="AP635">
        <f>IF(Source!BI366&lt;=1,0, 0)</f>
        <v>0</v>
      </c>
      <c r="AQ635">
        <f>IF(Source!BI366&lt;=1,J628, 0)</f>
        <v>0</v>
      </c>
      <c r="AX635">
        <f>IF(Source!BI366=2,J628+J629+J633+J634, 0)</f>
        <v>239.64</v>
      </c>
      <c r="AY635">
        <f>IF(Source!BI366=2,J629, 0)</f>
        <v>8.8800000000000008</v>
      </c>
      <c r="AZ635">
        <f>IF(Source!BI366=2,0, 0)</f>
        <v>0</v>
      </c>
      <c r="BA635">
        <f>IF(Source!BI366=2,J628, 0)</f>
        <v>97.78</v>
      </c>
    </row>
    <row r="636" spans="1:60" ht="42.75" x14ac:dyDescent="0.2">
      <c r="A636" s="91">
        <v>89</v>
      </c>
      <c r="B636" s="91" t="str">
        <f>Source!F368</f>
        <v>61.2.07.02-0034</v>
      </c>
      <c r="C636" s="91" t="s">
        <v>852</v>
      </c>
      <c r="D636" s="68" t="str">
        <f>Source!H368</f>
        <v>ШТ</v>
      </c>
      <c r="E636" s="69">
        <f>Source!K368</f>
        <v>1</v>
      </c>
      <c r="F636" s="69"/>
      <c r="G636" s="69">
        <f>Source!I368</f>
        <v>1</v>
      </c>
      <c r="H636" s="70">
        <f>Source!AL368</f>
        <v>243.85</v>
      </c>
      <c r="I636" s="71"/>
      <c r="J636" s="70">
        <f>ROUND(Source!AC368*Source!I368, 2)</f>
        <v>243.85</v>
      </c>
      <c r="K636" s="71"/>
      <c r="L636" s="72"/>
      <c r="AG636">
        <f>Source!X368</f>
        <v>0</v>
      </c>
      <c r="AH636">
        <f>Source!X368</f>
        <v>0</v>
      </c>
      <c r="AI636">
        <f>Source!Y368</f>
        <v>0</v>
      </c>
      <c r="AJ636">
        <f>Source!Y368</f>
        <v>0</v>
      </c>
      <c r="AS636">
        <f>IF(Source!BI368&lt;=1,AH636, 0)</f>
        <v>0</v>
      </c>
      <c r="AT636">
        <f>IF(Source!BI368&lt;=1,AJ636, 0)</f>
        <v>0</v>
      </c>
      <c r="BC636">
        <f>IF(Source!BI368=2,AH636, 0)</f>
        <v>0</v>
      </c>
      <c r="BD636">
        <f>IF(Source!BI368=2,AJ636, 0)</f>
        <v>0</v>
      </c>
    </row>
    <row r="637" spans="1:60" ht="15" x14ac:dyDescent="0.25">
      <c r="A637" s="49"/>
      <c r="B637" s="49"/>
      <c r="C637" s="117" t="s">
        <v>829</v>
      </c>
      <c r="D637" s="117"/>
      <c r="E637" s="117"/>
      <c r="F637" s="117"/>
      <c r="G637" s="117"/>
      <c r="H637" s="117"/>
      <c r="I637" s="117">
        <f>J636</f>
        <v>243.85</v>
      </c>
      <c r="J637" s="117"/>
      <c r="K637" s="49"/>
      <c r="L637" s="49"/>
      <c r="O637" s="47">
        <f>I637</f>
        <v>243.85</v>
      </c>
      <c r="P637">
        <f>K637</f>
        <v>0</v>
      </c>
      <c r="Q637">
        <f>0</f>
        <v>0</v>
      </c>
      <c r="U637">
        <f>0</f>
        <v>0</v>
      </c>
      <c r="X637">
        <f>0</f>
        <v>0</v>
      </c>
      <c r="Z637">
        <f>0</f>
        <v>0</v>
      </c>
      <c r="AB637">
        <f>0</f>
        <v>0</v>
      </c>
      <c r="AD637">
        <f>0</f>
        <v>0</v>
      </c>
      <c r="AF637" s="47">
        <f>J636</f>
        <v>243.85</v>
      </c>
      <c r="AN637">
        <f>IF(Source!BI368&lt;=1,J636, 0)</f>
        <v>0</v>
      </c>
      <c r="AO637">
        <f>IF(Source!BI368&lt;=1,J636, 0)</f>
        <v>0</v>
      </c>
      <c r="AP637">
        <f>IF(Source!BI368&lt;=1,0, 0)</f>
        <v>0</v>
      </c>
      <c r="AQ637">
        <f>IF(Source!BI368&lt;=1,0, 0)</f>
        <v>0</v>
      </c>
      <c r="AX637">
        <f>IF(Source!BI368=2,J636, 0)</f>
        <v>0</v>
      </c>
      <c r="AY637">
        <f>IF(Source!BI368=2,J636, 0)</f>
        <v>0</v>
      </c>
      <c r="AZ637">
        <f>IF(Source!BI368=2,0, 0)</f>
        <v>0</v>
      </c>
      <c r="BA637">
        <f>IF(Source!BI368=2,0, 0)</f>
        <v>0</v>
      </c>
      <c r="BH637">
        <f>IF(Source!BI368=3,J636, 0)</f>
        <v>243.85</v>
      </c>
    </row>
    <row r="638" spans="1:60" ht="90.75" x14ac:dyDescent="0.2">
      <c r="A638" s="88">
        <v>90</v>
      </c>
      <c r="B638" s="88" t="str">
        <f>Source!F370</f>
        <v>м08-03-593-10</v>
      </c>
      <c r="C638" s="88" t="s">
        <v>863</v>
      </c>
      <c r="D638" s="58" t="str">
        <f>Source!H370</f>
        <v>100 ШТ</v>
      </c>
      <c r="E638" s="54">
        <f>Source!K370</f>
        <v>0.05</v>
      </c>
      <c r="F638" s="54"/>
      <c r="G638" s="54">
        <f>Source!I370</f>
        <v>0.05</v>
      </c>
      <c r="H638" s="53"/>
      <c r="I638" s="59"/>
      <c r="J638" s="53"/>
      <c r="K638" s="59"/>
      <c r="L638" s="60"/>
      <c r="AG638">
        <f>Source!X370</f>
        <v>51.35</v>
      </c>
      <c r="AH638">
        <f>Source!X370</f>
        <v>51.35</v>
      </c>
      <c r="AI638">
        <f>Source!Y370</f>
        <v>27</v>
      </c>
      <c r="AJ638">
        <f>Source!Y370</f>
        <v>27</v>
      </c>
      <c r="AS638">
        <f>IF(Source!BI370&lt;=1,AH638, 0)</f>
        <v>0</v>
      </c>
      <c r="AT638">
        <f>IF(Source!BI370&lt;=1,AJ638, 0)</f>
        <v>0</v>
      </c>
      <c r="BC638">
        <f>IF(Source!BI370=2,AH638, 0)</f>
        <v>51.35</v>
      </c>
      <c r="BD638">
        <f>IF(Source!BI370=2,AJ638, 0)</f>
        <v>27</v>
      </c>
    </row>
    <row r="639" spans="1:60" ht="153" x14ac:dyDescent="0.2">
      <c r="B639" s="45" t="str">
        <f>Source!EO370</f>
        <v>Поправка: Мет.421/пр 04.08.20 Пр.10 Т.3 п. 1.2</v>
      </c>
      <c r="C639" s="45" t="str">
        <f>Source!CN370</f>
        <v>Поправка: Мет.421/пр 04.08.20 Пр.10 Т.3 п. 1.2  Наименование: Производство ремонтно-строительных работ осуществляется в помещениях эксплуатируемого объекта капитального строительства без остановки рабочего процесса, при этом: в зоне производства ремонтно-строительных работ имеются действующее технологическое или лабораторное оборудование, мебель и иные загромождающие помещения предметы</v>
      </c>
    </row>
    <row r="640" spans="1:60" x14ac:dyDescent="0.2">
      <c r="C640" s="50" t="str">
        <f>"Объем: "&amp;Source!I370&amp;"=5/"&amp;"100"</f>
        <v>Объем: 0,05=5/100</v>
      </c>
    </row>
    <row r="641" spans="1:60" ht="14.25" x14ac:dyDescent="0.2">
      <c r="A641" s="88"/>
      <c r="B641" s="89">
        <v>1</v>
      </c>
      <c r="C641" s="88" t="s">
        <v>817</v>
      </c>
      <c r="D641" s="58"/>
      <c r="E641" s="54"/>
      <c r="F641" s="54"/>
      <c r="G641" s="54"/>
      <c r="H641" s="53">
        <f>Source!AO370</f>
        <v>779.32</v>
      </c>
      <c r="I641" s="59">
        <f>ROUND(1.35,7)</f>
        <v>1.35</v>
      </c>
      <c r="J641" s="53">
        <f>ROUND(Source!AF370*Source!I370, 2)</f>
        <v>52.6</v>
      </c>
      <c r="K641" s="59"/>
      <c r="L641" s="60"/>
    </row>
    <row r="642" spans="1:60" ht="14.25" x14ac:dyDescent="0.2">
      <c r="A642" s="88"/>
      <c r="B642" s="89">
        <v>3</v>
      </c>
      <c r="C642" s="88" t="s">
        <v>818</v>
      </c>
      <c r="D642" s="58"/>
      <c r="E642" s="54"/>
      <c r="F642" s="54"/>
      <c r="G642" s="54"/>
      <c r="H642" s="53">
        <f>Source!AM370</f>
        <v>36.22</v>
      </c>
      <c r="I642" s="59">
        <f>ROUND(1.35,7)</f>
        <v>1.35</v>
      </c>
      <c r="J642" s="53">
        <f>ROUND(Source!AD370*Source!I370, 2)</f>
        <v>2.44</v>
      </c>
      <c r="K642" s="59"/>
      <c r="L642" s="60"/>
    </row>
    <row r="643" spans="1:60" ht="14.25" x14ac:dyDescent="0.2">
      <c r="A643" s="88"/>
      <c r="B643" s="89">
        <v>2</v>
      </c>
      <c r="C643" s="88" t="s">
        <v>819</v>
      </c>
      <c r="D643" s="58"/>
      <c r="E643" s="54"/>
      <c r="F643" s="54"/>
      <c r="G643" s="54"/>
      <c r="H643" s="53">
        <f>Source!AN370</f>
        <v>5.0199999999999996</v>
      </c>
      <c r="I643" s="59">
        <f>ROUND(1.35,7)</f>
        <v>1.35</v>
      </c>
      <c r="J643" s="61">
        <f>ROUND(Source!AE370*Source!I370, 2)</f>
        <v>0.34</v>
      </c>
      <c r="K643" s="59"/>
      <c r="L643" s="62"/>
    </row>
    <row r="644" spans="1:60" ht="14.25" x14ac:dyDescent="0.2">
      <c r="A644" s="88"/>
      <c r="B644" s="89">
        <v>4</v>
      </c>
      <c r="C644" s="88" t="s">
        <v>820</v>
      </c>
      <c r="D644" s="58"/>
      <c r="E644" s="54"/>
      <c r="F644" s="54"/>
      <c r="G644" s="54"/>
      <c r="H644" s="53">
        <f>Source!AL370</f>
        <v>520.4</v>
      </c>
      <c r="I644" s="59"/>
      <c r="J644" s="53">
        <f>ROUND(Source!AC370*Source!I370, 2)</f>
        <v>26.02</v>
      </c>
      <c r="K644" s="59"/>
      <c r="L644" s="60"/>
    </row>
    <row r="645" spans="1:60" ht="14.25" x14ac:dyDescent="0.2">
      <c r="A645" s="88"/>
      <c r="B645" s="88"/>
      <c r="C645" s="88" t="s">
        <v>821</v>
      </c>
      <c r="D645" s="58" t="s">
        <v>822</v>
      </c>
      <c r="E645" s="54">
        <f>Source!AQ370</f>
        <v>78.56</v>
      </c>
      <c r="F645" s="54">
        <f>ROUND(1.35,7)</f>
        <v>1.35</v>
      </c>
      <c r="G645" s="54">
        <f>ROUND(Source!U370, 7)</f>
        <v>5.3028000000000004</v>
      </c>
      <c r="H645" s="53"/>
      <c r="I645" s="59"/>
      <c r="J645" s="53"/>
      <c r="K645" s="59"/>
      <c r="L645" s="60"/>
    </row>
    <row r="646" spans="1:60" ht="14.25" x14ac:dyDescent="0.2">
      <c r="A646" s="88"/>
      <c r="B646" s="88"/>
      <c r="C646" s="90" t="s">
        <v>823</v>
      </c>
      <c r="D646" s="63" t="s">
        <v>822</v>
      </c>
      <c r="E646" s="64">
        <f>Source!AR370</f>
        <v>0.4</v>
      </c>
      <c r="F646" s="64">
        <f>ROUND(1.35,7)</f>
        <v>1.35</v>
      </c>
      <c r="G646" s="64">
        <f>ROUND(Source!V370, 7)</f>
        <v>2.7E-2</v>
      </c>
      <c r="H646" s="65"/>
      <c r="I646" s="66"/>
      <c r="J646" s="65"/>
      <c r="K646" s="66"/>
      <c r="L646" s="67"/>
    </row>
    <row r="647" spans="1:60" ht="14.25" x14ac:dyDescent="0.2">
      <c r="A647" s="88"/>
      <c r="B647" s="88"/>
      <c r="C647" s="88" t="s">
        <v>824</v>
      </c>
      <c r="D647" s="58"/>
      <c r="E647" s="54"/>
      <c r="F647" s="54"/>
      <c r="G647" s="54"/>
      <c r="H647" s="53">
        <f>H641+H642+H644</f>
        <v>1335.94</v>
      </c>
      <c r="I647" s="59"/>
      <c r="J647" s="53">
        <f>J641+J642+J644</f>
        <v>81.06</v>
      </c>
      <c r="K647" s="59"/>
      <c r="L647" s="60"/>
    </row>
    <row r="648" spans="1:60" ht="14.25" x14ac:dyDescent="0.2">
      <c r="A648" s="88"/>
      <c r="B648" s="88"/>
      <c r="C648" s="88" t="s">
        <v>825</v>
      </c>
      <c r="D648" s="58"/>
      <c r="E648" s="54"/>
      <c r="F648" s="54"/>
      <c r="G648" s="54"/>
      <c r="H648" s="53"/>
      <c r="I648" s="59"/>
      <c r="J648" s="53">
        <f>SUM(Q638:Q651)+SUM(V638:V651)+SUM(X638:X651)+SUM(Y638:Y651)</f>
        <v>52.940000000000005</v>
      </c>
      <c r="K648" s="59"/>
      <c r="L648" s="60"/>
    </row>
    <row r="649" spans="1:60" ht="28.5" x14ac:dyDescent="0.2">
      <c r="A649" s="88"/>
      <c r="B649" s="88" t="s">
        <v>53</v>
      </c>
      <c r="C649" s="88" t="s">
        <v>835</v>
      </c>
      <c r="D649" s="58" t="s">
        <v>827</v>
      </c>
      <c r="E649" s="54">
        <f>Source!BZ370</f>
        <v>97</v>
      </c>
      <c r="F649" s="54"/>
      <c r="G649" s="54">
        <f>Source!AT370</f>
        <v>97</v>
      </c>
      <c r="H649" s="53"/>
      <c r="I649" s="59"/>
      <c r="J649" s="53">
        <f>SUM(AG638:AG651)</f>
        <v>51.35</v>
      </c>
      <c r="K649" s="59"/>
      <c r="L649" s="60"/>
    </row>
    <row r="650" spans="1:60" ht="28.5" x14ac:dyDescent="0.2">
      <c r="A650" s="90"/>
      <c r="B650" s="90" t="s">
        <v>54</v>
      </c>
      <c r="C650" s="90" t="s">
        <v>836</v>
      </c>
      <c r="D650" s="63" t="s">
        <v>827</v>
      </c>
      <c r="E650" s="64">
        <f>Source!CA370</f>
        <v>51</v>
      </c>
      <c r="F650" s="64"/>
      <c r="G650" s="64">
        <f>Source!AU370</f>
        <v>51</v>
      </c>
      <c r="H650" s="65"/>
      <c r="I650" s="66"/>
      <c r="J650" s="65">
        <f>SUM(AI638:AI651)</f>
        <v>27</v>
      </c>
      <c r="K650" s="66"/>
      <c r="L650" s="67"/>
    </row>
    <row r="651" spans="1:60" ht="15" x14ac:dyDescent="0.25">
      <c r="C651" s="118" t="s">
        <v>829</v>
      </c>
      <c r="D651" s="118"/>
      <c r="E651" s="118"/>
      <c r="F651" s="118"/>
      <c r="G651" s="118"/>
      <c r="H651" s="118"/>
      <c r="I651" s="118">
        <f>J641+J642+J644+J649+J650</f>
        <v>159.41</v>
      </c>
      <c r="J651" s="118"/>
      <c r="O651" s="47">
        <f>I651</f>
        <v>159.41</v>
      </c>
      <c r="P651">
        <f>K651</f>
        <v>0</v>
      </c>
      <c r="Q651" s="47">
        <f>J641</f>
        <v>52.6</v>
      </c>
      <c r="R651" s="47">
        <f>J641</f>
        <v>52.6</v>
      </c>
      <c r="U651" s="48">
        <f>L641</f>
        <v>0</v>
      </c>
      <c r="X651" s="47">
        <f>J643</f>
        <v>0.34</v>
      </c>
      <c r="Z651" s="48">
        <f>L643</f>
        <v>0</v>
      </c>
      <c r="AB651" s="47">
        <f>J642</f>
        <v>2.44</v>
      </c>
      <c r="AD651" s="48">
        <f>L642</f>
        <v>0</v>
      </c>
      <c r="AF651" s="47">
        <f>J644</f>
        <v>26.02</v>
      </c>
      <c r="AN651">
        <f>IF(Source!BI370&lt;=1,J641+J642+J644+J649+J650, 0)</f>
        <v>0</v>
      </c>
      <c r="AO651">
        <f>IF(Source!BI370&lt;=1,J644, 0)</f>
        <v>0</v>
      </c>
      <c r="AP651">
        <f>IF(Source!BI370&lt;=1,J642, 0)</f>
        <v>0</v>
      </c>
      <c r="AQ651">
        <f>IF(Source!BI370&lt;=1,J641, 0)</f>
        <v>0</v>
      </c>
      <c r="AX651">
        <f>IF(Source!BI370=2,J641+J642+J644+J649+J650, 0)</f>
        <v>159.41</v>
      </c>
      <c r="AY651">
        <f>IF(Source!BI370=2,J644, 0)</f>
        <v>26.02</v>
      </c>
      <c r="AZ651">
        <f>IF(Source!BI370=2,J642, 0)</f>
        <v>2.44</v>
      </c>
      <c r="BA651">
        <f>IF(Source!BI370=2,J641, 0)</f>
        <v>52.6</v>
      </c>
    </row>
    <row r="652" spans="1:60" ht="57" x14ac:dyDescent="0.2">
      <c r="A652" s="91">
        <v>91</v>
      </c>
      <c r="B652" s="91" t="str">
        <f>Source!F372</f>
        <v>61.2.04.07-0008</v>
      </c>
      <c r="C652" s="91" t="s">
        <v>917</v>
      </c>
      <c r="D652" s="68" t="str">
        <f>Source!H372</f>
        <v>ШТ</v>
      </c>
      <c r="E652" s="69">
        <f>Source!K372</f>
        <v>2</v>
      </c>
      <c r="F652" s="69"/>
      <c r="G652" s="69">
        <f>Source!I372</f>
        <v>2</v>
      </c>
      <c r="H652" s="70">
        <f>Source!AL372</f>
        <v>38.380000000000003</v>
      </c>
      <c r="I652" s="71"/>
      <c r="J652" s="70">
        <f>ROUND(Source!AC372*Source!I372, 2)</f>
        <v>76.760000000000005</v>
      </c>
      <c r="K652" s="71"/>
      <c r="L652" s="72"/>
      <c r="AG652">
        <f>Source!X372</f>
        <v>0</v>
      </c>
      <c r="AH652">
        <f>Source!X372</f>
        <v>0</v>
      </c>
      <c r="AI652">
        <f>Source!Y372</f>
        <v>0</v>
      </c>
      <c r="AJ652">
        <f>Source!Y372</f>
        <v>0</v>
      </c>
      <c r="AS652">
        <f>IF(Source!BI372&lt;=1,AH652, 0)</f>
        <v>0</v>
      </c>
      <c r="AT652">
        <f>IF(Source!BI372&lt;=1,AJ652, 0)</f>
        <v>0</v>
      </c>
      <c r="BC652">
        <f>IF(Source!BI372=2,AH652, 0)</f>
        <v>0</v>
      </c>
      <c r="BD652">
        <f>IF(Source!BI372=2,AJ652, 0)</f>
        <v>0</v>
      </c>
    </row>
    <row r="653" spans="1:60" ht="15" x14ac:dyDescent="0.25">
      <c r="A653" s="49"/>
      <c r="B653" s="49"/>
      <c r="C653" s="117" t="s">
        <v>829</v>
      </c>
      <c r="D653" s="117"/>
      <c r="E653" s="117"/>
      <c r="F653" s="117"/>
      <c r="G653" s="117"/>
      <c r="H653" s="117"/>
      <c r="I653" s="117">
        <f>J652</f>
        <v>76.760000000000005</v>
      </c>
      <c r="J653" s="117"/>
      <c r="K653" s="49"/>
      <c r="L653" s="49"/>
      <c r="O653" s="47">
        <f>I653</f>
        <v>76.760000000000005</v>
      </c>
      <c r="P653">
        <f>K653</f>
        <v>0</v>
      </c>
      <c r="Q653">
        <f>0</f>
        <v>0</v>
      </c>
      <c r="U653">
        <f>0</f>
        <v>0</v>
      </c>
      <c r="X653">
        <f>0</f>
        <v>0</v>
      </c>
      <c r="Z653">
        <f>0</f>
        <v>0</v>
      </c>
      <c r="AB653">
        <f>0</f>
        <v>0</v>
      </c>
      <c r="AD653">
        <f>0</f>
        <v>0</v>
      </c>
      <c r="AF653" s="47">
        <f>J652</f>
        <v>76.760000000000005</v>
      </c>
      <c r="AN653">
        <f>IF(Source!BI372&lt;=1,J652, 0)</f>
        <v>0</v>
      </c>
      <c r="AO653">
        <f>IF(Source!BI372&lt;=1,J652, 0)</f>
        <v>0</v>
      </c>
      <c r="AP653">
        <f>IF(Source!BI372&lt;=1,0, 0)</f>
        <v>0</v>
      </c>
      <c r="AQ653">
        <f>IF(Source!BI372&lt;=1,0, 0)</f>
        <v>0</v>
      </c>
      <c r="AX653">
        <f>IF(Source!BI372=2,J652, 0)</f>
        <v>0</v>
      </c>
      <c r="AY653">
        <f>IF(Source!BI372=2,J652, 0)</f>
        <v>0</v>
      </c>
      <c r="AZ653">
        <f>IF(Source!BI372=2,0, 0)</f>
        <v>0</v>
      </c>
      <c r="BA653">
        <f>IF(Source!BI372=2,0, 0)</f>
        <v>0</v>
      </c>
      <c r="BH653">
        <f>IF(Source!BI372=3,J652, 0)</f>
        <v>76.760000000000005</v>
      </c>
    </row>
    <row r="654" spans="1:60" ht="57" x14ac:dyDescent="0.2">
      <c r="A654" s="91">
        <v>92</v>
      </c>
      <c r="B654" s="91" t="str">
        <f>Source!F374</f>
        <v>61.2.04.07-0008</v>
      </c>
      <c r="C654" s="91" t="s">
        <v>918</v>
      </c>
      <c r="D654" s="68" t="str">
        <f>Source!H374</f>
        <v>ШТ</v>
      </c>
      <c r="E654" s="69">
        <f>Source!K374</f>
        <v>2</v>
      </c>
      <c r="F654" s="69"/>
      <c r="G654" s="69">
        <f>Source!I374</f>
        <v>2</v>
      </c>
      <c r="H654" s="70">
        <f>Source!AL374</f>
        <v>38.380000000000003</v>
      </c>
      <c r="I654" s="71"/>
      <c r="J654" s="70">
        <f>ROUND(Source!AC374*Source!I374, 2)</f>
        <v>76.760000000000005</v>
      </c>
      <c r="K654" s="71"/>
      <c r="L654" s="72"/>
      <c r="AG654">
        <f>Source!X374</f>
        <v>0</v>
      </c>
      <c r="AH654">
        <f>Source!X374</f>
        <v>0</v>
      </c>
      <c r="AI654">
        <f>Source!Y374</f>
        <v>0</v>
      </c>
      <c r="AJ654">
        <f>Source!Y374</f>
        <v>0</v>
      </c>
      <c r="AS654">
        <f>IF(Source!BI374&lt;=1,AH654, 0)</f>
        <v>0</v>
      </c>
      <c r="AT654">
        <f>IF(Source!BI374&lt;=1,AJ654, 0)</f>
        <v>0</v>
      </c>
      <c r="BC654">
        <f>IF(Source!BI374=2,AH654, 0)</f>
        <v>0</v>
      </c>
      <c r="BD654">
        <f>IF(Source!BI374=2,AJ654, 0)</f>
        <v>0</v>
      </c>
    </row>
    <row r="655" spans="1:60" ht="15" x14ac:dyDescent="0.25">
      <c r="A655" s="49"/>
      <c r="B655" s="49"/>
      <c r="C655" s="117" t="s">
        <v>829</v>
      </c>
      <c r="D655" s="117"/>
      <c r="E655" s="117"/>
      <c r="F655" s="117"/>
      <c r="G655" s="117"/>
      <c r="H655" s="117"/>
      <c r="I655" s="117">
        <f>J654</f>
        <v>76.760000000000005</v>
      </c>
      <c r="J655" s="117"/>
      <c r="K655" s="49"/>
      <c r="L655" s="49"/>
      <c r="O655" s="47">
        <f>I655</f>
        <v>76.760000000000005</v>
      </c>
      <c r="P655">
        <f>K655</f>
        <v>0</v>
      </c>
      <c r="Q655">
        <f>0</f>
        <v>0</v>
      </c>
      <c r="U655">
        <f>0</f>
        <v>0</v>
      </c>
      <c r="X655">
        <f>0</f>
        <v>0</v>
      </c>
      <c r="Z655">
        <f>0</f>
        <v>0</v>
      </c>
      <c r="AB655">
        <f>0</f>
        <v>0</v>
      </c>
      <c r="AD655">
        <f>0</f>
        <v>0</v>
      </c>
      <c r="AF655" s="47">
        <f>J654</f>
        <v>76.760000000000005</v>
      </c>
      <c r="AN655">
        <f>IF(Source!BI374&lt;=1,J654, 0)</f>
        <v>0</v>
      </c>
      <c r="AO655">
        <f>IF(Source!BI374&lt;=1,J654, 0)</f>
        <v>0</v>
      </c>
      <c r="AP655">
        <f>IF(Source!BI374&lt;=1,0, 0)</f>
        <v>0</v>
      </c>
      <c r="AQ655">
        <f>IF(Source!BI374&lt;=1,0, 0)</f>
        <v>0</v>
      </c>
      <c r="AX655">
        <f>IF(Source!BI374=2,J654, 0)</f>
        <v>0</v>
      </c>
      <c r="AY655">
        <f>IF(Source!BI374=2,J654, 0)</f>
        <v>0</v>
      </c>
      <c r="AZ655">
        <f>IF(Source!BI374=2,0, 0)</f>
        <v>0</v>
      </c>
      <c r="BA655">
        <f>IF(Source!BI374=2,0, 0)</f>
        <v>0</v>
      </c>
      <c r="BH655">
        <f>IF(Source!BI374=3,J654, 0)</f>
        <v>76.760000000000005</v>
      </c>
    </row>
    <row r="656" spans="1:60" ht="42.75" x14ac:dyDescent="0.2">
      <c r="A656" s="91">
        <v>93</v>
      </c>
      <c r="B656" s="91" t="str">
        <f>Source!F376</f>
        <v>61.2.04.07-0008</v>
      </c>
      <c r="C656" s="91" t="s">
        <v>919</v>
      </c>
      <c r="D656" s="68" t="str">
        <f>Source!H376</f>
        <v>ШТ</v>
      </c>
      <c r="E656" s="69">
        <f>Source!K376</f>
        <v>1</v>
      </c>
      <c r="F656" s="69"/>
      <c r="G656" s="69">
        <f>Source!I376</f>
        <v>1</v>
      </c>
      <c r="H656" s="70">
        <f>Source!AL376</f>
        <v>38.380000000000003</v>
      </c>
      <c r="I656" s="71"/>
      <c r="J656" s="70">
        <f>ROUND(Source!AC376*Source!I376, 2)</f>
        <v>38.380000000000003</v>
      </c>
      <c r="K656" s="71"/>
      <c r="L656" s="72"/>
      <c r="AG656">
        <f>Source!X376</f>
        <v>0</v>
      </c>
      <c r="AH656">
        <f>Source!X376</f>
        <v>0</v>
      </c>
      <c r="AI656">
        <f>Source!Y376</f>
        <v>0</v>
      </c>
      <c r="AJ656">
        <f>Source!Y376</f>
        <v>0</v>
      </c>
      <c r="AS656">
        <f>IF(Source!BI376&lt;=1,AH656, 0)</f>
        <v>0</v>
      </c>
      <c r="AT656">
        <f>IF(Source!BI376&lt;=1,AJ656, 0)</f>
        <v>0</v>
      </c>
      <c r="BC656">
        <f>IF(Source!BI376=2,AH656, 0)</f>
        <v>0</v>
      </c>
      <c r="BD656">
        <f>IF(Source!BI376=2,AJ656, 0)</f>
        <v>0</v>
      </c>
    </row>
    <row r="657" spans="1:72" ht="15" x14ac:dyDescent="0.25">
      <c r="A657" s="49"/>
      <c r="B657" s="49"/>
      <c r="C657" s="117" t="s">
        <v>829</v>
      </c>
      <c r="D657" s="117"/>
      <c r="E657" s="117"/>
      <c r="F657" s="117"/>
      <c r="G657" s="117"/>
      <c r="H657" s="117"/>
      <c r="I657" s="117">
        <f>J656</f>
        <v>38.380000000000003</v>
      </c>
      <c r="J657" s="117"/>
      <c r="K657" s="49"/>
      <c r="L657" s="49"/>
      <c r="O657" s="47">
        <f>I657</f>
        <v>38.380000000000003</v>
      </c>
      <c r="P657">
        <f>K657</f>
        <v>0</v>
      </c>
      <c r="Q657">
        <f>0</f>
        <v>0</v>
      </c>
      <c r="U657">
        <f>0</f>
        <v>0</v>
      </c>
      <c r="X657">
        <f>0</f>
        <v>0</v>
      </c>
      <c r="Z657">
        <f>0</f>
        <v>0</v>
      </c>
      <c r="AB657">
        <f>0</f>
        <v>0</v>
      </c>
      <c r="AD657">
        <f>0</f>
        <v>0</v>
      </c>
      <c r="AF657" s="47">
        <f>J656</f>
        <v>38.380000000000003</v>
      </c>
      <c r="AN657">
        <f>IF(Source!BI376&lt;=1,J656, 0)</f>
        <v>0</v>
      </c>
      <c r="AO657">
        <f>IF(Source!BI376&lt;=1,J656, 0)</f>
        <v>0</v>
      </c>
      <c r="AP657">
        <f>IF(Source!BI376&lt;=1,0, 0)</f>
        <v>0</v>
      </c>
      <c r="AQ657">
        <f>IF(Source!BI376&lt;=1,0, 0)</f>
        <v>0</v>
      </c>
      <c r="AX657">
        <f>IF(Source!BI376=2,J656, 0)</f>
        <v>0</v>
      </c>
      <c r="AY657">
        <f>IF(Source!BI376=2,J656, 0)</f>
        <v>0</v>
      </c>
      <c r="AZ657">
        <f>IF(Source!BI376=2,0, 0)</f>
        <v>0</v>
      </c>
      <c r="BA657">
        <f>IF(Source!BI376=2,0, 0)</f>
        <v>0</v>
      </c>
      <c r="BH657">
        <f>IF(Source!BI376=3,J656, 0)</f>
        <v>38.380000000000003</v>
      </c>
    </row>
    <row r="658" spans="1:72" ht="119.25" x14ac:dyDescent="0.2">
      <c r="A658" s="88">
        <v>94</v>
      </c>
      <c r="B658" s="88" t="str">
        <f>Source!F378</f>
        <v>м10-08-001-03</v>
      </c>
      <c r="C658" s="88" t="s">
        <v>920</v>
      </c>
      <c r="D658" s="58" t="str">
        <f>Source!H378</f>
        <v>10 лучей</v>
      </c>
      <c r="E658" s="54">
        <f>Source!K378</f>
        <v>0.1</v>
      </c>
      <c r="F658" s="54"/>
      <c r="G658" s="54">
        <f>Source!I378</f>
        <v>0.1</v>
      </c>
      <c r="H658" s="53"/>
      <c r="I658" s="59"/>
      <c r="J658" s="53"/>
      <c r="K658" s="59"/>
      <c r="L658" s="60"/>
      <c r="AG658">
        <f>Source!X378</f>
        <v>6.51</v>
      </c>
      <c r="AH658">
        <f>Source!X378</f>
        <v>6.51</v>
      </c>
      <c r="AI658">
        <f>Source!Y378</f>
        <v>3.33</v>
      </c>
      <c r="AJ658">
        <f>Source!Y378</f>
        <v>3.33</v>
      </c>
      <c r="AS658">
        <f>IF(Source!BI378&lt;=1,AH658, 0)</f>
        <v>0</v>
      </c>
      <c r="AT658">
        <f>IF(Source!BI378&lt;=1,AJ658, 0)</f>
        <v>0</v>
      </c>
      <c r="BC658">
        <f>IF(Source!BI378=2,AH658, 0)</f>
        <v>6.51</v>
      </c>
      <c r="BD658">
        <f>IF(Source!BI378=2,AJ658, 0)</f>
        <v>3.33</v>
      </c>
    </row>
    <row r="659" spans="1:72" ht="153" x14ac:dyDescent="0.2">
      <c r="B659" s="45" t="str">
        <f>Source!EO378</f>
        <v>Поправка: Мет.421/пр 04.08.20 Пр.10 Т.3 п. 1.2</v>
      </c>
      <c r="C659" s="45" t="str">
        <f>Source!CN378</f>
        <v>Поправка: Мет.421/пр 04.08.20 Пр.10 Т.3 п. 1.2  Наименование: Производство ремонтно-строительных работ осуществляется в помещениях эксплуатируемого объекта капитального строительства без остановки рабочего процесса, при этом: в зоне производства ремонтно-строительных работ имеются действующее технологическое или лабораторное оборудование, мебель и иные загромождающие помещения предметы</v>
      </c>
    </row>
    <row r="660" spans="1:72" x14ac:dyDescent="0.2">
      <c r="C660" s="50" t="str">
        <f>"Объем: "&amp;Source!I378&amp;"=1/"&amp;"10"</f>
        <v>Объем: 0,1=1/10</v>
      </c>
    </row>
    <row r="661" spans="1:72" ht="14.25" x14ac:dyDescent="0.2">
      <c r="A661" s="88"/>
      <c r="B661" s="89">
        <v>1</v>
      </c>
      <c r="C661" s="88" t="s">
        <v>817</v>
      </c>
      <c r="D661" s="58"/>
      <c r="E661" s="54"/>
      <c r="F661" s="54"/>
      <c r="G661" s="54"/>
      <c r="H661" s="53">
        <f>Source!AO378</f>
        <v>53.57</v>
      </c>
      <c r="I661" s="59">
        <f>ROUND(1.35,7)</f>
        <v>1.35</v>
      </c>
      <c r="J661" s="53">
        <f>ROUND(Source!AF378*Source!I378, 2)</f>
        <v>7.23</v>
      </c>
      <c r="K661" s="59"/>
      <c r="L661" s="60"/>
    </row>
    <row r="662" spans="1:72" ht="14.25" x14ac:dyDescent="0.2">
      <c r="A662" s="88"/>
      <c r="B662" s="89">
        <v>4</v>
      </c>
      <c r="C662" s="88" t="s">
        <v>820</v>
      </c>
      <c r="D662" s="58"/>
      <c r="E662" s="54"/>
      <c r="F662" s="54"/>
      <c r="G662" s="54"/>
      <c r="H662" s="53">
        <f>Source!AL378</f>
        <v>12.61</v>
      </c>
      <c r="I662" s="59"/>
      <c r="J662" s="53">
        <f>ROUND(Source!AC378*Source!I378, 2)</f>
        <v>1.26</v>
      </c>
      <c r="K662" s="59"/>
      <c r="L662" s="60"/>
    </row>
    <row r="663" spans="1:72" ht="14.25" x14ac:dyDescent="0.2">
      <c r="A663" s="88"/>
      <c r="B663" s="88"/>
      <c r="C663" s="90" t="s">
        <v>821</v>
      </c>
      <c r="D663" s="63" t="s">
        <v>822</v>
      </c>
      <c r="E663" s="64">
        <f>Source!AQ378</f>
        <v>5.4</v>
      </c>
      <c r="F663" s="64">
        <f>ROUND(1.35,7)</f>
        <v>1.35</v>
      </c>
      <c r="G663" s="64">
        <f>ROUND(Source!U378, 7)</f>
        <v>0.72899999999999998</v>
      </c>
      <c r="H663" s="65"/>
      <c r="I663" s="66"/>
      <c r="J663" s="65"/>
      <c r="K663" s="66"/>
      <c r="L663" s="67"/>
    </row>
    <row r="664" spans="1:72" ht="14.25" x14ac:dyDescent="0.2">
      <c r="A664" s="88"/>
      <c r="B664" s="88"/>
      <c r="C664" s="88" t="s">
        <v>824</v>
      </c>
      <c r="D664" s="58"/>
      <c r="E664" s="54"/>
      <c r="F664" s="54"/>
      <c r="G664" s="54"/>
      <c r="H664" s="53">
        <f>H661+H662</f>
        <v>66.180000000000007</v>
      </c>
      <c r="I664" s="59"/>
      <c r="J664" s="53">
        <f>J661+J662</f>
        <v>8.49</v>
      </c>
      <c r="K664" s="59"/>
      <c r="L664" s="60"/>
    </row>
    <row r="665" spans="1:72" ht="14.25" x14ac:dyDescent="0.2">
      <c r="A665" s="88"/>
      <c r="B665" s="88"/>
      <c r="C665" s="88" t="s">
        <v>825</v>
      </c>
      <c r="D665" s="58"/>
      <c r="E665" s="54"/>
      <c r="F665" s="54"/>
      <c r="G665" s="54"/>
      <c r="H665" s="53"/>
      <c r="I665" s="59"/>
      <c r="J665" s="53">
        <f>SUM(Q658:Q668)+SUM(V658:V668)+SUM(X658:X668)+SUM(Y658:Y668)</f>
        <v>7.23</v>
      </c>
      <c r="K665" s="59"/>
      <c r="L665" s="60"/>
    </row>
    <row r="666" spans="1:72" ht="28.5" x14ac:dyDescent="0.2">
      <c r="A666" s="88"/>
      <c r="B666" s="88" t="s">
        <v>88</v>
      </c>
      <c r="C666" s="88" t="s">
        <v>844</v>
      </c>
      <c r="D666" s="58" t="s">
        <v>827</v>
      </c>
      <c r="E666" s="54">
        <f>Source!BZ378</f>
        <v>90</v>
      </c>
      <c r="F666" s="54"/>
      <c r="G666" s="54">
        <f>Source!AT378</f>
        <v>90</v>
      </c>
      <c r="H666" s="53"/>
      <c r="I666" s="59"/>
      <c r="J666" s="53">
        <f>SUM(AG658:AG668)</f>
        <v>6.51</v>
      </c>
      <c r="K666" s="59"/>
      <c r="L666" s="60"/>
    </row>
    <row r="667" spans="1:72" ht="28.5" x14ac:dyDescent="0.2">
      <c r="A667" s="90"/>
      <c r="B667" s="90" t="s">
        <v>89</v>
      </c>
      <c r="C667" s="90" t="s">
        <v>845</v>
      </c>
      <c r="D667" s="63" t="s">
        <v>827</v>
      </c>
      <c r="E667" s="64">
        <f>Source!CA378</f>
        <v>46</v>
      </c>
      <c r="F667" s="64"/>
      <c r="G667" s="64">
        <f>Source!AU378</f>
        <v>46</v>
      </c>
      <c r="H667" s="65"/>
      <c r="I667" s="66"/>
      <c r="J667" s="65">
        <f>SUM(AI658:AI668)</f>
        <v>3.33</v>
      </c>
      <c r="K667" s="66"/>
      <c r="L667" s="67"/>
    </row>
    <row r="668" spans="1:72" ht="15" x14ac:dyDescent="0.25">
      <c r="C668" s="118" t="s">
        <v>829</v>
      </c>
      <c r="D668" s="118"/>
      <c r="E668" s="118"/>
      <c r="F668" s="118"/>
      <c r="G668" s="118"/>
      <c r="H668" s="118"/>
      <c r="I668" s="118">
        <f>J661+J662+J666+J667</f>
        <v>18.329999999999998</v>
      </c>
      <c r="J668" s="118"/>
      <c r="O668" s="47">
        <f>I668</f>
        <v>18.329999999999998</v>
      </c>
      <c r="P668">
        <f>K668</f>
        <v>0</v>
      </c>
      <c r="Q668" s="47">
        <f>J661</f>
        <v>7.23</v>
      </c>
      <c r="R668" s="47">
        <f>J661</f>
        <v>7.23</v>
      </c>
      <c r="U668" s="48">
        <f>L661</f>
        <v>0</v>
      </c>
      <c r="X668">
        <f>0</f>
        <v>0</v>
      </c>
      <c r="Z668">
        <f>0</f>
        <v>0</v>
      </c>
      <c r="AB668">
        <f>0</f>
        <v>0</v>
      </c>
      <c r="AD668">
        <f>0</f>
        <v>0</v>
      </c>
      <c r="AF668" s="47">
        <f>J662</f>
        <v>1.26</v>
      </c>
      <c r="AN668">
        <f>IF(Source!BI378&lt;=1,J661+J662+J666+J667, 0)</f>
        <v>0</v>
      </c>
      <c r="AO668">
        <f>IF(Source!BI378&lt;=1,J662, 0)</f>
        <v>0</v>
      </c>
      <c r="AP668">
        <f>IF(Source!BI378&lt;=1,0, 0)</f>
        <v>0</v>
      </c>
      <c r="AQ668">
        <f>IF(Source!BI378&lt;=1,J661, 0)</f>
        <v>0</v>
      </c>
      <c r="AX668">
        <f>IF(Source!BI378=2,J661+J662+J666+J667, 0)</f>
        <v>18.329999999999998</v>
      </c>
      <c r="AY668">
        <f>IF(Source!BI378=2,J662, 0)</f>
        <v>1.26</v>
      </c>
      <c r="AZ668">
        <f>IF(Source!BI378=2,0, 0)</f>
        <v>0</v>
      </c>
      <c r="BA668">
        <f>IF(Source!BI378=2,J661, 0)</f>
        <v>7.23</v>
      </c>
    </row>
    <row r="669" spans="1:72" ht="71.25" x14ac:dyDescent="0.2">
      <c r="A669" s="91">
        <v>95</v>
      </c>
      <c r="B669" s="91" t="str">
        <f>Source!F380</f>
        <v>Цена поставщика</v>
      </c>
      <c r="C669" s="91" t="s">
        <v>921</v>
      </c>
      <c r="D669" s="68" t="str">
        <f>Source!H380</f>
        <v>ШТ</v>
      </c>
      <c r="E669" s="69">
        <f>Source!K380</f>
        <v>1</v>
      </c>
      <c r="F669" s="69"/>
      <c r="G669" s="69">
        <f>Source!I380</f>
        <v>1</v>
      </c>
      <c r="H669" s="70">
        <f>Source!AL380</f>
        <v>6275.32</v>
      </c>
      <c r="I669" s="71"/>
      <c r="J669" s="70">
        <f>Source!P380</f>
        <v>1288.5</v>
      </c>
      <c r="K669" s="71">
        <f>IF(Source!BC380&lt;&gt; 0, Source!BC380, 1)</f>
        <v>4.87</v>
      </c>
      <c r="L669" s="72">
        <f>Source!HH380</f>
        <v>6275</v>
      </c>
      <c r="AG669">
        <f>Source!X380</f>
        <v>0</v>
      </c>
      <c r="AH669">
        <f>Source!X380</f>
        <v>0</v>
      </c>
      <c r="AI669">
        <f>Source!Y380</f>
        <v>0</v>
      </c>
      <c r="AJ669">
        <f>Source!Y380</f>
        <v>0</v>
      </c>
      <c r="AS669">
        <f>IF(Source!BI380&lt;=1,AH669, 0)</f>
        <v>0</v>
      </c>
      <c r="AT669">
        <f>IF(Source!BI380&lt;=1,AJ669, 0)</f>
        <v>0</v>
      </c>
      <c r="BC669">
        <f>IF(Source!BI380=2,AH669, 0)</f>
        <v>0</v>
      </c>
      <c r="BD669">
        <f>IF(Source!BI380=2,AJ669, 0)</f>
        <v>0</v>
      </c>
    </row>
    <row r="670" spans="1:72" ht="15" x14ac:dyDescent="0.25">
      <c r="A670" s="49"/>
      <c r="B670" s="49"/>
      <c r="C670" s="117" t="s">
        <v>829</v>
      </c>
      <c r="D670" s="117"/>
      <c r="E670" s="117"/>
      <c r="F670" s="117"/>
      <c r="G670" s="117"/>
      <c r="H670" s="117"/>
      <c r="I670" s="117">
        <f>J669</f>
        <v>1288.5</v>
      </c>
      <c r="J670" s="117"/>
      <c r="K670" s="116">
        <f>L669</f>
        <v>6275</v>
      </c>
      <c r="L670" s="116"/>
      <c r="O670" s="47">
        <f>I670</f>
        <v>1288.5</v>
      </c>
      <c r="P670" s="48">
        <f>K670</f>
        <v>6275</v>
      </c>
      <c r="Q670">
        <f>0</f>
        <v>0</v>
      </c>
      <c r="U670">
        <f>0</f>
        <v>0</v>
      </c>
      <c r="X670">
        <f>0</f>
        <v>0</v>
      </c>
      <c r="Z670">
        <f>0</f>
        <v>0</v>
      </c>
      <c r="AB670">
        <f>0</f>
        <v>0</v>
      </c>
      <c r="AD670">
        <f>0</f>
        <v>0</v>
      </c>
      <c r="AF670" s="47">
        <f>J669</f>
        <v>1288.5</v>
      </c>
      <c r="AN670">
        <f>IF(Source!BI380&lt;=1,J669, 0)</f>
        <v>0</v>
      </c>
      <c r="AO670">
        <f>IF(Source!BI380&lt;=1,J669, 0)</f>
        <v>0</v>
      </c>
      <c r="AP670">
        <f>IF(Source!BI380&lt;=1,0, 0)</f>
        <v>0</v>
      </c>
      <c r="AQ670">
        <f>IF(Source!BI380&lt;=1,0, 0)</f>
        <v>0</v>
      </c>
      <c r="AX670">
        <f>IF(Source!BI380=2,J669, 0)</f>
        <v>0</v>
      </c>
      <c r="AY670">
        <f>IF(Source!BI380=2,J669, 0)</f>
        <v>0</v>
      </c>
      <c r="AZ670">
        <f>IF(Source!BI380=2,0, 0)</f>
        <v>0</v>
      </c>
      <c r="BA670">
        <f>IF(Source!BI380=2,0, 0)</f>
        <v>0</v>
      </c>
      <c r="BH670">
        <f>IF(Source!BI380=3,J669, 0)</f>
        <v>1288.5</v>
      </c>
      <c r="BR670" s="47">
        <f>J669</f>
        <v>1288.5</v>
      </c>
      <c r="BT670" s="48">
        <f>K670</f>
        <v>6275</v>
      </c>
    </row>
    <row r="671" spans="1:72" ht="105" x14ac:dyDescent="0.2">
      <c r="A671" s="88">
        <v>97</v>
      </c>
      <c r="B671" s="88" t="str">
        <f>Source!F384</f>
        <v>м10-08-001-12</v>
      </c>
      <c r="C671" s="88" t="s">
        <v>922</v>
      </c>
      <c r="D671" s="58" t="str">
        <f>Source!H384</f>
        <v>ШТ</v>
      </c>
      <c r="E671" s="54">
        <f>Source!K384</f>
        <v>1</v>
      </c>
      <c r="F671" s="54"/>
      <c r="G671" s="54">
        <f>Source!I384</f>
        <v>1</v>
      </c>
      <c r="H671" s="53"/>
      <c r="I671" s="59"/>
      <c r="J671" s="53"/>
      <c r="K671" s="59"/>
      <c r="L671" s="60"/>
      <c r="AG671">
        <f>Source!X384</f>
        <v>30.18</v>
      </c>
      <c r="AH671">
        <f>Source!X384</f>
        <v>30.18</v>
      </c>
      <c r="AI671">
        <f>Source!Y384</f>
        <v>15.42</v>
      </c>
      <c r="AJ671">
        <f>Source!Y384</f>
        <v>15.42</v>
      </c>
      <c r="AS671">
        <f>IF(Source!BI384&lt;=1,AH671, 0)</f>
        <v>0</v>
      </c>
      <c r="AT671">
        <f>IF(Source!BI384&lt;=1,AJ671, 0)</f>
        <v>0</v>
      </c>
      <c r="BC671">
        <f>IF(Source!BI384=2,AH671, 0)</f>
        <v>30.18</v>
      </c>
      <c r="BD671">
        <f>IF(Source!BI384=2,AJ671, 0)</f>
        <v>15.42</v>
      </c>
    </row>
    <row r="672" spans="1:72" ht="153" x14ac:dyDescent="0.2">
      <c r="B672" s="45" t="str">
        <f>Source!EO384</f>
        <v>Поправка: Мет.421/пр 04.08.20 Пр.10 Т.3 п. 1.2</v>
      </c>
      <c r="C672" s="45" t="str">
        <f>Source!CN384</f>
        <v>Поправка: Мет.421/пр 04.08.20 Пр.10 Т.3 п. 1.2  Наименование: Производство ремонтно-строительных работ осуществляется в помещениях эксплуатируемого объекта капитального строительства без остановки рабочего процесса, при этом: в зоне производства ремонтно-строительных работ имеются действующее технологическое или лабораторное оборудование, мебель и иные загромождающие помещения предметы</v>
      </c>
    </row>
    <row r="673" spans="1:72" ht="14.25" x14ac:dyDescent="0.2">
      <c r="A673" s="88"/>
      <c r="B673" s="89">
        <v>1</v>
      </c>
      <c r="C673" s="88" t="s">
        <v>817</v>
      </c>
      <c r="D673" s="58"/>
      <c r="E673" s="54"/>
      <c r="F673" s="54"/>
      <c r="G673" s="54"/>
      <c r="H673" s="53">
        <f>Source!AO384</f>
        <v>24.84</v>
      </c>
      <c r="I673" s="59">
        <f>ROUND(1.35,7)</f>
        <v>1.35</v>
      </c>
      <c r="J673" s="53">
        <f>ROUND(Source!AF384*Source!I384, 2)</f>
        <v>33.53</v>
      </c>
      <c r="K673" s="59"/>
      <c r="L673" s="60"/>
    </row>
    <row r="674" spans="1:72" ht="14.25" x14ac:dyDescent="0.2">
      <c r="A674" s="88"/>
      <c r="B674" s="89">
        <v>4</v>
      </c>
      <c r="C674" s="88" t="s">
        <v>820</v>
      </c>
      <c r="D674" s="58"/>
      <c r="E674" s="54"/>
      <c r="F674" s="54"/>
      <c r="G674" s="54"/>
      <c r="H674" s="53">
        <f>Source!AL384</f>
        <v>4.3600000000000003</v>
      </c>
      <c r="I674" s="59"/>
      <c r="J674" s="53">
        <f>ROUND(Source!AC384*Source!I384, 2)</f>
        <v>4.3600000000000003</v>
      </c>
      <c r="K674" s="59"/>
      <c r="L674" s="60"/>
    </row>
    <row r="675" spans="1:72" ht="14.25" x14ac:dyDescent="0.2">
      <c r="A675" s="88"/>
      <c r="B675" s="88"/>
      <c r="C675" s="90" t="s">
        <v>821</v>
      </c>
      <c r="D675" s="63" t="s">
        <v>822</v>
      </c>
      <c r="E675" s="64">
        <f>Source!AQ384</f>
        <v>2.4</v>
      </c>
      <c r="F675" s="64">
        <f>ROUND(1.35,7)</f>
        <v>1.35</v>
      </c>
      <c r="G675" s="64">
        <f>ROUND(Source!U384, 7)</f>
        <v>3.24</v>
      </c>
      <c r="H675" s="65"/>
      <c r="I675" s="66"/>
      <c r="J675" s="65"/>
      <c r="K675" s="66"/>
      <c r="L675" s="67"/>
    </row>
    <row r="676" spans="1:72" ht="14.25" x14ac:dyDescent="0.2">
      <c r="A676" s="88"/>
      <c r="B676" s="88"/>
      <c r="C676" s="88" t="s">
        <v>824</v>
      </c>
      <c r="D676" s="58"/>
      <c r="E676" s="54"/>
      <c r="F676" s="54"/>
      <c r="G676" s="54"/>
      <c r="H676" s="53">
        <f>H673+H674</f>
        <v>29.2</v>
      </c>
      <c r="I676" s="59"/>
      <c r="J676" s="53">
        <f>J673+J674</f>
        <v>37.89</v>
      </c>
      <c r="K676" s="59"/>
      <c r="L676" s="60"/>
    </row>
    <row r="677" spans="1:72" ht="14.25" x14ac:dyDescent="0.2">
      <c r="A677" s="88"/>
      <c r="B677" s="88"/>
      <c r="C677" s="88" t="s">
        <v>825</v>
      </c>
      <c r="D677" s="58"/>
      <c r="E677" s="54"/>
      <c r="F677" s="54"/>
      <c r="G677" s="54"/>
      <c r="H677" s="53"/>
      <c r="I677" s="59"/>
      <c r="J677" s="53">
        <f>SUM(Q671:Q680)+SUM(V671:V680)+SUM(X671:X680)+SUM(Y671:Y680)</f>
        <v>33.53</v>
      </c>
      <c r="K677" s="59"/>
      <c r="L677" s="60"/>
    </row>
    <row r="678" spans="1:72" ht="28.5" x14ac:dyDescent="0.2">
      <c r="A678" s="88"/>
      <c r="B678" s="88" t="s">
        <v>88</v>
      </c>
      <c r="C678" s="88" t="s">
        <v>844</v>
      </c>
      <c r="D678" s="58" t="s">
        <v>827</v>
      </c>
      <c r="E678" s="54">
        <f>Source!BZ384</f>
        <v>90</v>
      </c>
      <c r="F678" s="54"/>
      <c r="G678" s="54">
        <f>Source!AT384</f>
        <v>90</v>
      </c>
      <c r="H678" s="53"/>
      <c r="I678" s="59"/>
      <c r="J678" s="53">
        <f>SUM(AG671:AG680)</f>
        <v>30.18</v>
      </c>
      <c r="K678" s="59"/>
      <c r="L678" s="60"/>
    </row>
    <row r="679" spans="1:72" ht="28.5" x14ac:dyDescent="0.2">
      <c r="A679" s="90"/>
      <c r="B679" s="90" t="s">
        <v>89</v>
      </c>
      <c r="C679" s="90" t="s">
        <v>845</v>
      </c>
      <c r="D679" s="63" t="s">
        <v>827</v>
      </c>
      <c r="E679" s="64">
        <f>Source!CA384</f>
        <v>46</v>
      </c>
      <c r="F679" s="64"/>
      <c r="G679" s="64">
        <f>Source!AU384</f>
        <v>46</v>
      </c>
      <c r="H679" s="65"/>
      <c r="I679" s="66"/>
      <c r="J679" s="65">
        <f>SUM(AI671:AI680)</f>
        <v>15.42</v>
      </c>
      <c r="K679" s="66"/>
      <c r="L679" s="67"/>
    </row>
    <row r="680" spans="1:72" ht="15" x14ac:dyDescent="0.25">
      <c r="C680" s="118" t="s">
        <v>829</v>
      </c>
      <c r="D680" s="118"/>
      <c r="E680" s="118"/>
      <c r="F680" s="118"/>
      <c r="G680" s="118"/>
      <c r="H680" s="118"/>
      <c r="I680" s="118">
        <f>J673+J674+J678+J679</f>
        <v>83.49</v>
      </c>
      <c r="J680" s="118"/>
      <c r="O680" s="47">
        <f>I680</f>
        <v>83.49</v>
      </c>
      <c r="P680">
        <f>K680</f>
        <v>0</v>
      </c>
      <c r="Q680" s="47">
        <f>J673</f>
        <v>33.53</v>
      </c>
      <c r="R680" s="47">
        <f>J673</f>
        <v>33.53</v>
      </c>
      <c r="U680" s="48">
        <f>L673</f>
        <v>0</v>
      </c>
      <c r="X680">
        <f>0</f>
        <v>0</v>
      </c>
      <c r="Z680">
        <f>0</f>
        <v>0</v>
      </c>
      <c r="AB680">
        <f>0</f>
        <v>0</v>
      </c>
      <c r="AD680">
        <f>0</f>
        <v>0</v>
      </c>
      <c r="AF680" s="47">
        <f>J674</f>
        <v>4.3600000000000003</v>
      </c>
      <c r="AN680">
        <f>IF(Source!BI384&lt;=1,J673+J674+J678+J679, 0)</f>
        <v>0</v>
      </c>
      <c r="AO680">
        <f>IF(Source!BI384&lt;=1,J674, 0)</f>
        <v>0</v>
      </c>
      <c r="AP680">
        <f>IF(Source!BI384&lt;=1,0, 0)</f>
        <v>0</v>
      </c>
      <c r="AQ680">
        <f>IF(Source!BI384&lt;=1,J673, 0)</f>
        <v>0</v>
      </c>
      <c r="AX680">
        <f>IF(Source!BI384=2,J673+J674+J678+J679, 0)</f>
        <v>83.49</v>
      </c>
      <c r="AY680">
        <f>IF(Source!BI384=2,J674, 0)</f>
        <v>4.3600000000000003</v>
      </c>
      <c r="AZ680">
        <f>IF(Source!BI384=2,0, 0)</f>
        <v>0</v>
      </c>
      <c r="BA680">
        <f>IF(Source!BI384=2,J673, 0)</f>
        <v>33.53</v>
      </c>
    </row>
    <row r="681" spans="1:72" ht="71.25" x14ac:dyDescent="0.2">
      <c r="A681" s="91">
        <v>98</v>
      </c>
      <c r="B681" s="91" t="str">
        <f>Source!F386</f>
        <v>Цена поставщика</v>
      </c>
      <c r="C681" s="91" t="s">
        <v>923</v>
      </c>
      <c r="D681" s="68" t="str">
        <f>Source!H386</f>
        <v>ШТ</v>
      </c>
      <c r="E681" s="69">
        <f>Source!K386</f>
        <v>1</v>
      </c>
      <c r="F681" s="69"/>
      <c r="G681" s="69">
        <f>Source!I386</f>
        <v>1</v>
      </c>
      <c r="H681" s="70">
        <f>Source!AL386</f>
        <v>966.17</v>
      </c>
      <c r="I681" s="71"/>
      <c r="J681" s="70">
        <f>Source!P386</f>
        <v>198.36</v>
      </c>
      <c r="K681" s="71">
        <f>IF(Source!BC386&lt;&gt; 0, Source!BC386, 1)</f>
        <v>4.87</v>
      </c>
      <c r="L681" s="72">
        <f>Source!HH386</f>
        <v>966</v>
      </c>
      <c r="AG681">
        <f>Source!X386</f>
        <v>0</v>
      </c>
      <c r="AH681">
        <f>Source!X386</f>
        <v>0</v>
      </c>
      <c r="AI681">
        <f>Source!Y386</f>
        <v>0</v>
      </c>
      <c r="AJ681">
        <f>Source!Y386</f>
        <v>0</v>
      </c>
      <c r="AS681">
        <f>IF(Source!BI386&lt;=1,AH681, 0)</f>
        <v>0</v>
      </c>
      <c r="AT681">
        <f>IF(Source!BI386&lt;=1,AJ681, 0)</f>
        <v>0</v>
      </c>
      <c r="BC681">
        <f>IF(Source!BI386=2,AH681, 0)</f>
        <v>0</v>
      </c>
      <c r="BD681">
        <f>IF(Source!BI386=2,AJ681, 0)</f>
        <v>0</v>
      </c>
    </row>
    <row r="682" spans="1:72" ht="15" x14ac:dyDescent="0.25">
      <c r="A682" s="49"/>
      <c r="B682" s="49"/>
      <c r="C682" s="117" t="s">
        <v>829</v>
      </c>
      <c r="D682" s="117"/>
      <c r="E682" s="117"/>
      <c r="F682" s="117"/>
      <c r="G682" s="117"/>
      <c r="H682" s="117"/>
      <c r="I682" s="117">
        <f>J681</f>
        <v>198.36</v>
      </c>
      <c r="J682" s="117"/>
      <c r="K682" s="116">
        <f>L681</f>
        <v>966</v>
      </c>
      <c r="L682" s="116"/>
      <c r="O682" s="47">
        <f>I682</f>
        <v>198.36</v>
      </c>
      <c r="P682" s="48">
        <f>K682</f>
        <v>966</v>
      </c>
      <c r="Q682">
        <f>0</f>
        <v>0</v>
      </c>
      <c r="U682">
        <f>0</f>
        <v>0</v>
      </c>
      <c r="X682">
        <f>0</f>
        <v>0</v>
      </c>
      <c r="Z682">
        <f>0</f>
        <v>0</v>
      </c>
      <c r="AB682">
        <f>0</f>
        <v>0</v>
      </c>
      <c r="AD682">
        <f>0</f>
        <v>0</v>
      </c>
      <c r="AF682" s="47">
        <f>J681</f>
        <v>198.36</v>
      </c>
      <c r="AN682">
        <f>IF(Source!BI386&lt;=1,J681, 0)</f>
        <v>0</v>
      </c>
      <c r="AO682">
        <f>IF(Source!BI386&lt;=1,J681, 0)</f>
        <v>0</v>
      </c>
      <c r="AP682">
        <f>IF(Source!BI386&lt;=1,0, 0)</f>
        <v>0</v>
      </c>
      <c r="AQ682">
        <f>IF(Source!BI386&lt;=1,0, 0)</f>
        <v>0</v>
      </c>
      <c r="AX682">
        <f>IF(Source!BI386=2,J681, 0)</f>
        <v>0</v>
      </c>
      <c r="AY682">
        <f>IF(Source!BI386=2,J681, 0)</f>
        <v>0</v>
      </c>
      <c r="AZ682">
        <f>IF(Source!BI386=2,0, 0)</f>
        <v>0</v>
      </c>
      <c r="BA682">
        <f>IF(Source!BI386=2,0, 0)</f>
        <v>0</v>
      </c>
      <c r="BH682">
        <f>IF(Source!BI386=3,J681, 0)</f>
        <v>198.36</v>
      </c>
      <c r="BR682" s="47">
        <f>J681</f>
        <v>198.36</v>
      </c>
      <c r="BT682" s="48">
        <f>K682</f>
        <v>966</v>
      </c>
    </row>
    <row r="683" spans="1:72" ht="119.25" x14ac:dyDescent="0.2">
      <c r="A683" s="88">
        <v>99</v>
      </c>
      <c r="B683" s="88" t="str">
        <f>Source!F388</f>
        <v>м08-03-526-01</v>
      </c>
      <c r="C683" s="88" t="s">
        <v>924</v>
      </c>
      <c r="D683" s="58" t="str">
        <f>Source!H388</f>
        <v>ШТ</v>
      </c>
      <c r="E683" s="54">
        <f>Source!K388</f>
        <v>1</v>
      </c>
      <c r="F683" s="54"/>
      <c r="G683" s="54">
        <f>Source!I388</f>
        <v>1</v>
      </c>
      <c r="H683" s="53"/>
      <c r="I683" s="59"/>
      <c r="J683" s="53"/>
      <c r="K683" s="59"/>
      <c r="L683" s="60"/>
      <c r="AG683">
        <f>Source!X388</f>
        <v>16.68</v>
      </c>
      <c r="AH683">
        <f>Source!X388</f>
        <v>16.68</v>
      </c>
      <c r="AI683">
        <f>Source!Y388</f>
        <v>8.77</v>
      </c>
      <c r="AJ683">
        <f>Source!Y388</f>
        <v>8.77</v>
      </c>
      <c r="AS683">
        <f>IF(Source!BI388&lt;=1,AH683, 0)</f>
        <v>0</v>
      </c>
      <c r="AT683">
        <f>IF(Source!BI388&lt;=1,AJ683, 0)</f>
        <v>0</v>
      </c>
      <c r="BC683">
        <f>IF(Source!BI388=2,AH683, 0)</f>
        <v>16.68</v>
      </c>
      <c r="BD683">
        <f>IF(Source!BI388=2,AJ683, 0)</f>
        <v>8.77</v>
      </c>
    </row>
    <row r="684" spans="1:72" ht="153" x14ac:dyDescent="0.2">
      <c r="B684" s="45" t="str">
        <f>Source!EO388</f>
        <v>Поправка: Мет.421/пр 04.08.20 Пр.10 Т.3 п. 1.2</v>
      </c>
      <c r="C684" s="45" t="str">
        <f>Source!CN388</f>
        <v>Поправка: Мет.421/пр 04.08.20 Пр.10 Т.3 п. 1.2  Наименование: Производство ремонтно-строительных работ осуществляется в помещениях эксплуатируемого объекта капитального строительства без остановки рабочего процесса, при этом: в зоне производства ремонтно-строительных работ имеются действующее технологическое или лабораторное оборудование, мебель и иные загромождающие помещения предметы</v>
      </c>
    </row>
    <row r="685" spans="1:72" ht="14.25" x14ac:dyDescent="0.2">
      <c r="A685" s="88"/>
      <c r="B685" s="89">
        <v>1</v>
      </c>
      <c r="C685" s="88" t="s">
        <v>817</v>
      </c>
      <c r="D685" s="58"/>
      <c r="E685" s="54"/>
      <c r="F685" s="54"/>
      <c r="G685" s="54"/>
      <c r="H685" s="53">
        <f>Source!AO388</f>
        <v>12.74</v>
      </c>
      <c r="I685" s="59">
        <f>ROUND(1.35,7)</f>
        <v>1.35</v>
      </c>
      <c r="J685" s="53">
        <f>ROUND(Source!AF388*Source!I388, 2)</f>
        <v>17.2</v>
      </c>
      <c r="K685" s="59"/>
      <c r="L685" s="60"/>
    </row>
    <row r="686" spans="1:72" ht="14.25" x14ac:dyDescent="0.2">
      <c r="A686" s="88"/>
      <c r="B686" s="89">
        <v>3</v>
      </c>
      <c r="C686" s="88" t="s">
        <v>818</v>
      </c>
      <c r="D686" s="58"/>
      <c r="E686" s="54"/>
      <c r="F686" s="54"/>
      <c r="G686" s="54"/>
      <c r="H686" s="53">
        <f>Source!AM388</f>
        <v>0.87</v>
      </c>
      <c r="I686" s="59">
        <f>ROUND(1.35,7)</f>
        <v>1.35</v>
      </c>
      <c r="J686" s="53">
        <f>ROUND(Source!AD388*Source!I388, 2)</f>
        <v>1.17</v>
      </c>
      <c r="K686" s="59"/>
      <c r="L686" s="60"/>
    </row>
    <row r="687" spans="1:72" ht="14.25" x14ac:dyDescent="0.2">
      <c r="A687" s="88"/>
      <c r="B687" s="89">
        <v>4</v>
      </c>
      <c r="C687" s="88" t="s">
        <v>820</v>
      </c>
      <c r="D687" s="58"/>
      <c r="E687" s="54"/>
      <c r="F687" s="54"/>
      <c r="G687" s="54"/>
      <c r="H687" s="53">
        <f>Source!AL388</f>
        <v>20.04</v>
      </c>
      <c r="I687" s="59"/>
      <c r="J687" s="53">
        <f>ROUND(Source!AC388*Source!I388, 2)</f>
        <v>20.04</v>
      </c>
      <c r="K687" s="59"/>
      <c r="L687" s="60"/>
    </row>
    <row r="688" spans="1:72" ht="14.25" x14ac:dyDescent="0.2">
      <c r="A688" s="88"/>
      <c r="B688" s="88"/>
      <c r="C688" s="90" t="s">
        <v>821</v>
      </c>
      <c r="D688" s="63" t="s">
        <v>822</v>
      </c>
      <c r="E688" s="64">
        <f>Source!AQ388</f>
        <v>1.34</v>
      </c>
      <c r="F688" s="64">
        <f>ROUND(1.35,7)</f>
        <v>1.35</v>
      </c>
      <c r="G688" s="64">
        <f>ROUND(Source!U388, 7)</f>
        <v>1.8089999999999999</v>
      </c>
      <c r="H688" s="65"/>
      <c r="I688" s="66"/>
      <c r="J688" s="65"/>
      <c r="K688" s="66"/>
      <c r="L688" s="67"/>
    </row>
    <row r="689" spans="1:72" ht="14.25" x14ac:dyDescent="0.2">
      <c r="A689" s="88"/>
      <c r="B689" s="88"/>
      <c r="C689" s="88" t="s">
        <v>824</v>
      </c>
      <c r="D689" s="58"/>
      <c r="E689" s="54"/>
      <c r="F689" s="54"/>
      <c r="G689" s="54"/>
      <c r="H689" s="53">
        <f>H685+H686+H687</f>
        <v>33.65</v>
      </c>
      <c r="I689" s="59"/>
      <c r="J689" s="53">
        <f>J685+J686+J687</f>
        <v>38.409999999999997</v>
      </c>
      <c r="K689" s="59"/>
      <c r="L689" s="60"/>
    </row>
    <row r="690" spans="1:72" ht="14.25" x14ac:dyDescent="0.2">
      <c r="A690" s="88"/>
      <c r="B690" s="88"/>
      <c r="C690" s="88" t="s">
        <v>825</v>
      </c>
      <c r="D690" s="58"/>
      <c r="E690" s="54"/>
      <c r="F690" s="54"/>
      <c r="G690" s="54"/>
      <c r="H690" s="53"/>
      <c r="I690" s="59"/>
      <c r="J690" s="53">
        <f>SUM(Q683:Q693)+SUM(V683:V693)+SUM(X683:X693)+SUM(Y683:Y693)</f>
        <v>17.2</v>
      </c>
      <c r="K690" s="59"/>
      <c r="L690" s="60"/>
    </row>
    <row r="691" spans="1:72" ht="28.5" x14ac:dyDescent="0.2">
      <c r="A691" s="88"/>
      <c r="B691" s="88" t="s">
        <v>53</v>
      </c>
      <c r="C691" s="88" t="s">
        <v>835</v>
      </c>
      <c r="D691" s="58" t="s">
        <v>827</v>
      </c>
      <c r="E691" s="54">
        <f>Source!BZ388</f>
        <v>97</v>
      </c>
      <c r="F691" s="54"/>
      <c r="G691" s="54">
        <f>Source!AT388</f>
        <v>97</v>
      </c>
      <c r="H691" s="53"/>
      <c r="I691" s="59"/>
      <c r="J691" s="53">
        <f>SUM(AG683:AG693)</f>
        <v>16.68</v>
      </c>
      <c r="K691" s="59"/>
      <c r="L691" s="60"/>
    </row>
    <row r="692" spans="1:72" ht="28.5" x14ac:dyDescent="0.2">
      <c r="A692" s="90"/>
      <c r="B692" s="90" t="s">
        <v>54</v>
      </c>
      <c r="C692" s="90" t="s">
        <v>836</v>
      </c>
      <c r="D692" s="63" t="s">
        <v>827</v>
      </c>
      <c r="E692" s="64">
        <f>Source!CA388</f>
        <v>51</v>
      </c>
      <c r="F692" s="64"/>
      <c r="G692" s="64">
        <f>Source!AU388</f>
        <v>51</v>
      </c>
      <c r="H692" s="65"/>
      <c r="I692" s="66"/>
      <c r="J692" s="65">
        <f>SUM(AI683:AI693)</f>
        <v>8.77</v>
      </c>
      <c r="K692" s="66"/>
      <c r="L692" s="67"/>
    </row>
    <row r="693" spans="1:72" ht="15" x14ac:dyDescent="0.25">
      <c r="C693" s="118" t="s">
        <v>829</v>
      </c>
      <c r="D693" s="118"/>
      <c r="E693" s="118"/>
      <c r="F693" s="118"/>
      <c r="G693" s="118"/>
      <c r="H693" s="118"/>
      <c r="I693" s="118">
        <f>J685+J686+J687+J691+J692</f>
        <v>63.86</v>
      </c>
      <c r="J693" s="118"/>
      <c r="O693" s="47">
        <f>I693</f>
        <v>63.86</v>
      </c>
      <c r="P693">
        <f>K693</f>
        <v>0</v>
      </c>
      <c r="Q693" s="47">
        <f>J685</f>
        <v>17.2</v>
      </c>
      <c r="R693" s="47">
        <f>J685</f>
        <v>17.2</v>
      </c>
      <c r="U693" s="48">
        <f>L685</f>
        <v>0</v>
      </c>
      <c r="X693">
        <f>0</f>
        <v>0</v>
      </c>
      <c r="Z693">
        <f>0</f>
        <v>0</v>
      </c>
      <c r="AB693" s="47">
        <f>J686</f>
        <v>1.17</v>
      </c>
      <c r="AD693" s="48">
        <f>L686</f>
        <v>0</v>
      </c>
      <c r="AF693" s="47">
        <f>J687</f>
        <v>20.04</v>
      </c>
      <c r="AN693">
        <f>IF(Source!BI388&lt;=1,J685+J686+J687+J691+J692, 0)</f>
        <v>0</v>
      </c>
      <c r="AO693">
        <f>IF(Source!BI388&lt;=1,J687, 0)</f>
        <v>0</v>
      </c>
      <c r="AP693">
        <f>IF(Source!BI388&lt;=1,J686, 0)</f>
        <v>0</v>
      </c>
      <c r="AQ693">
        <f>IF(Source!BI388&lt;=1,J685, 0)</f>
        <v>0</v>
      </c>
      <c r="AX693">
        <f>IF(Source!BI388=2,J685+J686+J687+J691+J692, 0)</f>
        <v>63.86</v>
      </c>
      <c r="AY693">
        <f>IF(Source!BI388=2,J687, 0)</f>
        <v>20.04</v>
      </c>
      <c r="AZ693">
        <f>IF(Source!BI388=2,J686, 0)</f>
        <v>1.17</v>
      </c>
      <c r="BA693">
        <f>IF(Source!BI388=2,J685, 0)</f>
        <v>17.2</v>
      </c>
    </row>
    <row r="694" spans="1:72" ht="71.25" x14ac:dyDescent="0.2">
      <c r="A694" s="91">
        <v>100</v>
      </c>
      <c r="B694" s="91" t="str">
        <f>Source!F390</f>
        <v>Цена поставщика</v>
      </c>
      <c r="C694" s="91" t="s">
        <v>925</v>
      </c>
      <c r="D694" s="68" t="str">
        <f>Source!H390</f>
        <v>ШТ</v>
      </c>
      <c r="E694" s="69">
        <f>Source!K390</f>
        <v>1</v>
      </c>
      <c r="F694" s="69"/>
      <c r="G694" s="69">
        <f>Source!I390</f>
        <v>1</v>
      </c>
      <c r="H694" s="70">
        <f>Source!AL390</f>
        <v>2128.16</v>
      </c>
      <c r="I694" s="71"/>
      <c r="J694" s="70">
        <f>Source!P390</f>
        <v>436.96</v>
      </c>
      <c r="K694" s="71">
        <f>IF(Source!BC390&lt;&gt; 0, Source!BC390, 1)</f>
        <v>4.87</v>
      </c>
      <c r="L694" s="72">
        <f>Source!HH390</f>
        <v>2128</v>
      </c>
      <c r="AG694">
        <f>Source!X390</f>
        <v>0</v>
      </c>
      <c r="AH694">
        <f>Source!X390</f>
        <v>0</v>
      </c>
      <c r="AI694">
        <f>Source!Y390</f>
        <v>0</v>
      </c>
      <c r="AJ694">
        <f>Source!Y390</f>
        <v>0</v>
      </c>
      <c r="AS694">
        <f>IF(Source!BI390&lt;=1,AH694, 0)</f>
        <v>0</v>
      </c>
      <c r="AT694">
        <f>IF(Source!BI390&lt;=1,AJ694, 0)</f>
        <v>0</v>
      </c>
      <c r="BC694">
        <f>IF(Source!BI390=2,AH694, 0)</f>
        <v>0</v>
      </c>
      <c r="BD694">
        <f>IF(Source!BI390=2,AJ694, 0)</f>
        <v>0</v>
      </c>
    </row>
    <row r="695" spans="1:72" ht="15" x14ac:dyDescent="0.25">
      <c r="A695" s="49"/>
      <c r="B695" s="49"/>
      <c r="C695" s="117" t="s">
        <v>829</v>
      </c>
      <c r="D695" s="117"/>
      <c r="E695" s="117"/>
      <c r="F695" s="117"/>
      <c r="G695" s="117"/>
      <c r="H695" s="117"/>
      <c r="I695" s="117">
        <f>J694</f>
        <v>436.96</v>
      </c>
      <c r="J695" s="117"/>
      <c r="K695" s="116">
        <f>L694</f>
        <v>2128</v>
      </c>
      <c r="L695" s="116"/>
      <c r="O695" s="47">
        <f>I695</f>
        <v>436.96</v>
      </c>
      <c r="P695" s="48">
        <f>K695</f>
        <v>2128</v>
      </c>
      <c r="Q695">
        <f>0</f>
        <v>0</v>
      </c>
      <c r="U695">
        <f>0</f>
        <v>0</v>
      </c>
      <c r="X695">
        <f>0</f>
        <v>0</v>
      </c>
      <c r="Z695">
        <f>0</f>
        <v>0</v>
      </c>
      <c r="AB695">
        <f>0</f>
        <v>0</v>
      </c>
      <c r="AD695">
        <f>0</f>
        <v>0</v>
      </c>
      <c r="AF695" s="47">
        <f>J694</f>
        <v>436.96</v>
      </c>
      <c r="AN695">
        <f>IF(Source!BI390&lt;=1,J694, 0)</f>
        <v>0</v>
      </c>
      <c r="AO695">
        <f>IF(Source!BI390&lt;=1,J694, 0)</f>
        <v>0</v>
      </c>
      <c r="AP695">
        <f>IF(Source!BI390&lt;=1,0, 0)</f>
        <v>0</v>
      </c>
      <c r="AQ695">
        <f>IF(Source!BI390&lt;=1,0, 0)</f>
        <v>0</v>
      </c>
      <c r="AX695">
        <f>IF(Source!BI390=2,J694, 0)</f>
        <v>0</v>
      </c>
      <c r="AY695">
        <f>IF(Source!BI390=2,J694, 0)</f>
        <v>0</v>
      </c>
      <c r="AZ695">
        <f>IF(Source!BI390=2,0, 0)</f>
        <v>0</v>
      </c>
      <c r="BA695">
        <f>IF(Source!BI390=2,0, 0)</f>
        <v>0</v>
      </c>
      <c r="BH695">
        <f>IF(Source!BI390=3,J694, 0)</f>
        <v>436.96</v>
      </c>
      <c r="BR695" s="47">
        <f>J694</f>
        <v>436.96</v>
      </c>
      <c r="BT695" s="48">
        <f>K695</f>
        <v>2128</v>
      </c>
    </row>
    <row r="696" spans="1:72" ht="105" x14ac:dyDescent="0.2">
      <c r="A696" s="88">
        <v>101</v>
      </c>
      <c r="B696" s="88" t="str">
        <f>Source!F392</f>
        <v>м08-02-390-03</v>
      </c>
      <c r="C696" s="88" t="s">
        <v>926</v>
      </c>
      <c r="D696" s="58" t="str">
        <f>Source!H392</f>
        <v>100 м</v>
      </c>
      <c r="E696" s="54">
        <f>Source!K392</f>
        <v>0.12</v>
      </c>
      <c r="F696" s="54"/>
      <c r="G696" s="54">
        <f>Source!I392</f>
        <v>0.12</v>
      </c>
      <c r="H696" s="53"/>
      <c r="I696" s="59"/>
      <c r="J696" s="53"/>
      <c r="K696" s="59"/>
      <c r="L696" s="60"/>
      <c r="AG696">
        <f>Source!X392</f>
        <v>30.4</v>
      </c>
      <c r="AH696">
        <f>Source!X392</f>
        <v>30.4</v>
      </c>
      <c r="AI696">
        <f>Source!Y392</f>
        <v>15.98</v>
      </c>
      <c r="AJ696">
        <f>Source!Y392</f>
        <v>15.98</v>
      </c>
      <c r="AS696">
        <f>IF(Source!BI392&lt;=1,AH696, 0)</f>
        <v>0</v>
      </c>
      <c r="AT696">
        <f>IF(Source!BI392&lt;=1,AJ696, 0)</f>
        <v>0</v>
      </c>
      <c r="BC696">
        <f>IF(Source!BI392=2,AH696, 0)</f>
        <v>30.4</v>
      </c>
      <c r="BD696">
        <f>IF(Source!BI392=2,AJ696, 0)</f>
        <v>15.98</v>
      </c>
    </row>
    <row r="697" spans="1:72" ht="153" x14ac:dyDescent="0.2">
      <c r="B697" s="45" t="str">
        <f>Source!EO392</f>
        <v>Поправка: Мет.421/пр 04.08.20 Пр.10 Т.3 п. 1.2</v>
      </c>
      <c r="C697" s="45" t="str">
        <f>Source!CN392</f>
        <v>Поправка: Мет.421/пр 04.08.20 Пр.10 Т.3 п. 1.2  Наименование: Производство ремонтно-строительных работ осуществляется в помещениях эксплуатируемого объекта капитального строительства без остановки рабочего процесса, при этом: в зоне производства ремонтно-строительных работ имеются действующее технологическое или лабораторное оборудование, мебель и иные загромождающие помещения предметы</v>
      </c>
    </row>
    <row r="698" spans="1:72" x14ac:dyDescent="0.2">
      <c r="C698" s="50" t="str">
        <f>"Объем: "&amp;Source!I392&amp;"=12/"&amp;"100"</f>
        <v>Объем: 0,12=12/100</v>
      </c>
    </row>
    <row r="699" spans="1:72" ht="14.25" x14ac:dyDescent="0.2">
      <c r="A699" s="88"/>
      <c r="B699" s="89">
        <v>1</v>
      </c>
      <c r="C699" s="88" t="s">
        <v>817</v>
      </c>
      <c r="D699" s="58"/>
      <c r="E699" s="54"/>
      <c r="F699" s="54"/>
      <c r="G699" s="54"/>
      <c r="H699" s="53">
        <f>Source!AO392</f>
        <v>193.34</v>
      </c>
      <c r="I699" s="59">
        <f>ROUND(1.35,7)</f>
        <v>1.35</v>
      </c>
      <c r="J699" s="53">
        <f>ROUND(Source!AF392*Source!I392, 2)</f>
        <v>31.32</v>
      </c>
      <c r="K699" s="59"/>
      <c r="L699" s="60"/>
    </row>
    <row r="700" spans="1:72" ht="14.25" x14ac:dyDescent="0.2">
      <c r="A700" s="88"/>
      <c r="B700" s="89">
        <v>3</v>
      </c>
      <c r="C700" s="88" t="s">
        <v>818</v>
      </c>
      <c r="D700" s="58"/>
      <c r="E700" s="54"/>
      <c r="F700" s="54"/>
      <c r="G700" s="54"/>
      <c r="H700" s="53">
        <f>Source!AM392</f>
        <v>0.31</v>
      </c>
      <c r="I700" s="59">
        <f>ROUND(1.35,7)</f>
        <v>1.35</v>
      </c>
      <c r="J700" s="53">
        <f>ROUND(Source!AD392*Source!I392, 2)</f>
        <v>0.05</v>
      </c>
      <c r="K700" s="59"/>
      <c r="L700" s="60"/>
    </row>
    <row r="701" spans="1:72" ht="14.25" x14ac:dyDescent="0.2">
      <c r="A701" s="88"/>
      <c r="B701" s="89">
        <v>2</v>
      </c>
      <c r="C701" s="88" t="s">
        <v>819</v>
      </c>
      <c r="D701" s="58"/>
      <c r="E701" s="54"/>
      <c r="F701" s="54"/>
      <c r="G701" s="54"/>
      <c r="H701" s="53">
        <f>Source!AN392</f>
        <v>0.14000000000000001</v>
      </c>
      <c r="I701" s="59">
        <f>ROUND(1.35,7)</f>
        <v>1.35</v>
      </c>
      <c r="J701" s="61">
        <f>ROUND(Source!AE392*Source!I392, 2)</f>
        <v>0.02</v>
      </c>
      <c r="K701" s="59"/>
      <c r="L701" s="62"/>
    </row>
    <row r="702" spans="1:72" ht="14.25" x14ac:dyDescent="0.2">
      <c r="A702" s="88"/>
      <c r="B702" s="89">
        <v>4</v>
      </c>
      <c r="C702" s="88" t="s">
        <v>820</v>
      </c>
      <c r="D702" s="58"/>
      <c r="E702" s="54"/>
      <c r="F702" s="54"/>
      <c r="G702" s="54"/>
      <c r="H702" s="53">
        <f>Source!AL392</f>
        <v>93.27</v>
      </c>
      <c r="I702" s="59"/>
      <c r="J702" s="53">
        <f>ROUND(Source!AC392*Source!I392, 2)</f>
        <v>11.19</v>
      </c>
      <c r="K702" s="59"/>
      <c r="L702" s="60"/>
    </row>
    <row r="703" spans="1:72" ht="14.25" x14ac:dyDescent="0.2">
      <c r="A703" s="88"/>
      <c r="B703" s="88"/>
      <c r="C703" s="88" t="s">
        <v>821</v>
      </c>
      <c r="D703" s="58" t="s">
        <v>822</v>
      </c>
      <c r="E703" s="54">
        <f>Source!AQ392</f>
        <v>20.329999999999998</v>
      </c>
      <c r="F703" s="54">
        <f>ROUND(1.35,7)</f>
        <v>1.35</v>
      </c>
      <c r="G703" s="54">
        <f>ROUND(Source!U392, 7)</f>
        <v>3.2934600000000001</v>
      </c>
      <c r="H703" s="53"/>
      <c r="I703" s="59"/>
      <c r="J703" s="53"/>
      <c r="K703" s="59"/>
      <c r="L703" s="60"/>
    </row>
    <row r="704" spans="1:72" ht="14.25" x14ac:dyDescent="0.2">
      <c r="A704" s="88"/>
      <c r="B704" s="88"/>
      <c r="C704" s="90" t="s">
        <v>823</v>
      </c>
      <c r="D704" s="63" t="s">
        <v>822</v>
      </c>
      <c r="E704" s="64">
        <f>Source!AR392</f>
        <v>0.01</v>
      </c>
      <c r="F704" s="64">
        <f>ROUND(1.35,7)</f>
        <v>1.35</v>
      </c>
      <c r="G704" s="64">
        <f>ROUND(Source!V392, 7)</f>
        <v>1.6199999999999999E-3</v>
      </c>
      <c r="H704" s="65"/>
      <c r="I704" s="66"/>
      <c r="J704" s="65"/>
      <c r="K704" s="66"/>
      <c r="L704" s="67"/>
    </row>
    <row r="705" spans="1:95" ht="14.25" x14ac:dyDescent="0.2">
      <c r="A705" s="88"/>
      <c r="B705" s="88"/>
      <c r="C705" s="88" t="s">
        <v>824</v>
      </c>
      <c r="D705" s="58"/>
      <c r="E705" s="54"/>
      <c r="F705" s="54"/>
      <c r="G705" s="54"/>
      <c r="H705" s="53">
        <f>H699+H700+H702</f>
        <v>286.92</v>
      </c>
      <c r="I705" s="59"/>
      <c r="J705" s="53">
        <f>J699+J700+J702</f>
        <v>42.56</v>
      </c>
      <c r="K705" s="59"/>
      <c r="L705" s="60"/>
    </row>
    <row r="706" spans="1:95" ht="14.25" x14ac:dyDescent="0.2">
      <c r="A706" s="88"/>
      <c r="B706" s="88"/>
      <c r="C706" s="88" t="s">
        <v>825</v>
      </c>
      <c r="D706" s="58"/>
      <c r="E706" s="54"/>
      <c r="F706" s="54"/>
      <c r="G706" s="54"/>
      <c r="H706" s="53"/>
      <c r="I706" s="59"/>
      <c r="J706" s="53">
        <f>SUM(Q696:Q709)+SUM(V696:V709)+SUM(X696:X709)+SUM(Y696:Y709)</f>
        <v>31.34</v>
      </c>
      <c r="K706" s="59"/>
      <c r="L706" s="60"/>
    </row>
    <row r="707" spans="1:95" ht="28.5" x14ac:dyDescent="0.2">
      <c r="A707" s="88"/>
      <c r="B707" s="88" t="s">
        <v>53</v>
      </c>
      <c r="C707" s="88" t="s">
        <v>835</v>
      </c>
      <c r="D707" s="58" t="s">
        <v>827</v>
      </c>
      <c r="E707" s="54">
        <f>Source!BZ392</f>
        <v>97</v>
      </c>
      <c r="F707" s="54"/>
      <c r="G707" s="54">
        <f>Source!AT392</f>
        <v>97</v>
      </c>
      <c r="H707" s="53"/>
      <c r="I707" s="59"/>
      <c r="J707" s="53">
        <f>SUM(AG696:AG709)</f>
        <v>30.4</v>
      </c>
      <c r="K707" s="59"/>
      <c r="L707" s="60"/>
    </row>
    <row r="708" spans="1:95" ht="28.5" x14ac:dyDescent="0.2">
      <c r="A708" s="90"/>
      <c r="B708" s="90" t="s">
        <v>54</v>
      </c>
      <c r="C708" s="90" t="s">
        <v>836</v>
      </c>
      <c r="D708" s="63" t="s">
        <v>827</v>
      </c>
      <c r="E708" s="64">
        <f>Source!CA392</f>
        <v>51</v>
      </c>
      <c r="F708" s="64"/>
      <c r="G708" s="64">
        <f>Source!AU392</f>
        <v>51</v>
      </c>
      <c r="H708" s="65"/>
      <c r="I708" s="66"/>
      <c r="J708" s="65">
        <f>SUM(AI696:AI709)</f>
        <v>15.98</v>
      </c>
      <c r="K708" s="66"/>
      <c r="L708" s="67"/>
    </row>
    <row r="709" spans="1:95" ht="15" x14ac:dyDescent="0.25">
      <c r="C709" s="118" t="s">
        <v>829</v>
      </c>
      <c r="D709" s="118"/>
      <c r="E709" s="118"/>
      <c r="F709" s="118"/>
      <c r="G709" s="118"/>
      <c r="H709" s="118"/>
      <c r="I709" s="118">
        <f>J699+J700+J702+J707+J708</f>
        <v>88.940000000000012</v>
      </c>
      <c r="J709" s="118"/>
      <c r="O709" s="47">
        <f>I709</f>
        <v>88.940000000000012</v>
      </c>
      <c r="P709">
        <f>K709</f>
        <v>0</v>
      </c>
      <c r="Q709" s="47">
        <f>J699</f>
        <v>31.32</v>
      </c>
      <c r="R709" s="47">
        <f>J699</f>
        <v>31.32</v>
      </c>
      <c r="U709" s="48">
        <f>L699</f>
        <v>0</v>
      </c>
      <c r="X709" s="47">
        <f>J701</f>
        <v>0.02</v>
      </c>
      <c r="Z709" s="48">
        <f>L701</f>
        <v>0</v>
      </c>
      <c r="AB709" s="47">
        <f>J700</f>
        <v>0.05</v>
      </c>
      <c r="AD709" s="48">
        <f>L700</f>
        <v>0</v>
      </c>
      <c r="AF709" s="47">
        <f>J702</f>
        <v>11.19</v>
      </c>
      <c r="AN709">
        <f>IF(Source!BI392&lt;=1,J699+J700+J702+J707+J708, 0)</f>
        <v>0</v>
      </c>
      <c r="AO709">
        <f>IF(Source!BI392&lt;=1,J702, 0)</f>
        <v>0</v>
      </c>
      <c r="AP709">
        <f>IF(Source!BI392&lt;=1,J700, 0)</f>
        <v>0</v>
      </c>
      <c r="AQ709">
        <f>IF(Source!BI392&lt;=1,J699, 0)</f>
        <v>0</v>
      </c>
      <c r="AX709">
        <f>IF(Source!BI392=2,J699+J700+J702+J707+J708, 0)</f>
        <v>88.940000000000012</v>
      </c>
      <c r="AY709">
        <f>IF(Source!BI392=2,J702, 0)</f>
        <v>11.19</v>
      </c>
      <c r="AZ709">
        <f>IF(Source!BI392=2,J700, 0)</f>
        <v>0.05</v>
      </c>
      <c r="BA709">
        <f>IF(Source!BI392=2,J699, 0)</f>
        <v>31.32</v>
      </c>
    </row>
    <row r="710" spans="1:95" ht="28.5" x14ac:dyDescent="0.2">
      <c r="A710" s="88">
        <v>102</v>
      </c>
      <c r="B710" s="88" t="str">
        <f>Source!F394</f>
        <v>20.2.05.04-0014</v>
      </c>
      <c r="C710" s="88" t="str">
        <f>Source!G394</f>
        <v>Кабель-канал (короб) "Legrand": 50х100 мм</v>
      </c>
      <c r="D710" s="58" t="str">
        <f>Source!H394</f>
        <v>100 м</v>
      </c>
      <c r="E710" s="54">
        <f>Source!K394</f>
        <v>0.12</v>
      </c>
      <c r="F710" s="54"/>
      <c r="G710" s="54">
        <f>Source!I394</f>
        <v>0.12</v>
      </c>
      <c r="H710" s="53">
        <f>Source!AL394</f>
        <v>7153.01</v>
      </c>
      <c r="I710" s="59"/>
      <c r="J710" s="53">
        <f>ROUND(Source!AC394*Source!I394, 2)</f>
        <v>858.36</v>
      </c>
      <c r="K710" s="59"/>
      <c r="L710" s="60"/>
      <c r="AG710">
        <f>Source!X394</f>
        <v>0</v>
      </c>
      <c r="AH710">
        <f>Source!X394</f>
        <v>0</v>
      </c>
      <c r="AI710">
        <f>Source!Y394</f>
        <v>0</v>
      </c>
      <c r="AJ710">
        <f>Source!Y394</f>
        <v>0</v>
      </c>
      <c r="AS710">
        <f>IF(Source!BI394&lt;=1,AH710, 0)</f>
        <v>0</v>
      </c>
      <c r="AT710">
        <f>IF(Source!BI394&lt;=1,AJ710, 0)</f>
        <v>0</v>
      </c>
      <c r="BC710">
        <f>IF(Source!BI394=2,AH710, 0)</f>
        <v>0</v>
      </c>
      <c r="BD710">
        <f>IF(Source!BI394=2,AJ710, 0)</f>
        <v>0</v>
      </c>
    </row>
    <row r="711" spans="1:95" x14ac:dyDescent="0.2">
      <c r="A711" s="51"/>
      <c r="B711" s="51"/>
      <c r="C711" s="52" t="str">
        <f>"Объем: "&amp;Source!I394&amp;"=12/"&amp;"100"</f>
        <v>Объем: 0,12=12/100</v>
      </c>
      <c r="D711" s="51"/>
      <c r="E711" s="51"/>
      <c r="F711" s="51"/>
      <c r="G711" s="51"/>
      <c r="H711" s="51"/>
      <c r="I711" s="51"/>
      <c r="J711" s="51"/>
      <c r="K711" s="51"/>
      <c r="L711" s="51"/>
    </row>
    <row r="712" spans="1:95" ht="15" x14ac:dyDescent="0.25">
      <c r="C712" s="118" t="s">
        <v>829</v>
      </c>
      <c r="D712" s="118"/>
      <c r="E712" s="118"/>
      <c r="F712" s="118"/>
      <c r="G712" s="118"/>
      <c r="H712" s="118"/>
      <c r="I712" s="118">
        <f>J710</f>
        <v>858.36</v>
      </c>
      <c r="J712" s="118"/>
      <c r="O712" s="47">
        <f>I712</f>
        <v>858.36</v>
      </c>
      <c r="P712">
        <f>K712</f>
        <v>0</v>
      </c>
      <c r="Q712">
        <f>0</f>
        <v>0</v>
      </c>
      <c r="R712">
        <f>0</f>
        <v>0</v>
      </c>
      <c r="U712">
        <f>0</f>
        <v>0</v>
      </c>
      <c r="X712">
        <f>0</f>
        <v>0</v>
      </c>
      <c r="Z712">
        <f>0</f>
        <v>0</v>
      </c>
      <c r="AB712">
        <f>0</f>
        <v>0</v>
      </c>
      <c r="AD712">
        <f>0</f>
        <v>0</v>
      </c>
      <c r="AF712" s="47">
        <f>J710</f>
        <v>858.36</v>
      </c>
      <c r="AN712">
        <f>IF(Source!BI394&lt;=1,J710, 0)</f>
        <v>0</v>
      </c>
      <c r="AO712">
        <f>IF(Source!BI394&lt;=1,J710, 0)</f>
        <v>0</v>
      </c>
      <c r="AP712">
        <f>IF(Source!BI394&lt;=1,0, 0)</f>
        <v>0</v>
      </c>
      <c r="AQ712">
        <f>IF(Source!BI394&lt;=1,0, 0)</f>
        <v>0</v>
      </c>
      <c r="AX712">
        <f>IF(Source!BI394=2,J710, 0)</f>
        <v>858.36</v>
      </c>
      <c r="AY712">
        <f>IF(Source!BI394=2,J710, 0)</f>
        <v>858.36</v>
      </c>
      <c r="AZ712">
        <f>IF(Source!BI394=2,0, 0)</f>
        <v>0</v>
      </c>
      <c r="BA712">
        <f>IF(Source!BI394=2,0, 0)</f>
        <v>0</v>
      </c>
    </row>
    <row r="713" spans="1:95" ht="42.75" x14ac:dyDescent="0.2">
      <c r="A713" s="90">
        <v>103</v>
      </c>
      <c r="B713" s="90" t="str">
        <f>Source!F396</f>
        <v>Цена поставщика</v>
      </c>
      <c r="C713" s="90" t="s">
        <v>927</v>
      </c>
      <c r="D713" s="63" t="str">
        <f>Source!H396</f>
        <v>ШТ</v>
      </c>
      <c r="E713" s="64">
        <f>Source!K396</f>
        <v>420</v>
      </c>
      <c r="F713" s="64"/>
      <c r="G713" s="64">
        <f>Source!I396</f>
        <v>420</v>
      </c>
      <c r="H713" s="65">
        <f>Source!AL396</f>
        <v>6.7200000000000006</v>
      </c>
      <c r="I713" s="66"/>
      <c r="J713" s="65">
        <f>Source!P396</f>
        <v>262.27</v>
      </c>
      <c r="K713" s="66">
        <f>IF(Source!BC396&lt;&gt; 0, Source!BC396, 1)</f>
        <v>10.76</v>
      </c>
      <c r="L713" s="67">
        <f>Source!HG396</f>
        <v>2822</v>
      </c>
      <c r="AG713">
        <f>Source!X396</f>
        <v>0</v>
      </c>
      <c r="AH713">
        <f>Source!X396</f>
        <v>0</v>
      </c>
      <c r="AI713">
        <f>Source!Y396</f>
        <v>0</v>
      </c>
      <c r="AJ713">
        <f>Source!Y396</f>
        <v>0</v>
      </c>
      <c r="AS713">
        <f>IF(Source!BI396&lt;=1,AH713, 0)</f>
        <v>0</v>
      </c>
      <c r="AT713">
        <f>IF(Source!BI396&lt;=1,AJ713, 0)</f>
        <v>0</v>
      </c>
      <c r="BC713">
        <f>IF(Source!BI396=2,AH713, 0)</f>
        <v>0</v>
      </c>
      <c r="BD713">
        <f>IF(Source!BI396=2,AJ713, 0)</f>
        <v>0</v>
      </c>
    </row>
    <row r="714" spans="1:95" ht="15" x14ac:dyDescent="0.25">
      <c r="C714" s="118" t="s">
        <v>829</v>
      </c>
      <c r="D714" s="118"/>
      <c r="E714" s="118"/>
      <c r="F714" s="118"/>
      <c r="G714" s="118"/>
      <c r="H714" s="118"/>
      <c r="I714" s="118">
        <f>J713</f>
        <v>262.27</v>
      </c>
      <c r="J714" s="118"/>
      <c r="K714" s="128">
        <f>L713</f>
        <v>2822</v>
      </c>
      <c r="L714" s="128"/>
      <c r="O714" s="47">
        <f>I714</f>
        <v>262.27</v>
      </c>
      <c r="P714" s="48">
        <f>K714</f>
        <v>2822</v>
      </c>
      <c r="Q714">
        <f>0</f>
        <v>0</v>
      </c>
      <c r="R714">
        <f>0</f>
        <v>0</v>
      </c>
      <c r="U714">
        <f>0</f>
        <v>0</v>
      </c>
      <c r="X714">
        <f>0</f>
        <v>0</v>
      </c>
      <c r="Z714">
        <f>0</f>
        <v>0</v>
      </c>
      <c r="AB714">
        <f>0</f>
        <v>0</v>
      </c>
      <c r="AD714">
        <f>0</f>
        <v>0</v>
      </c>
      <c r="AF714" s="47">
        <f>J713</f>
        <v>262.27</v>
      </c>
      <c r="AN714">
        <f>IF(Source!BI396&lt;=1,J713, 0)</f>
        <v>0</v>
      </c>
      <c r="AO714">
        <f>IF(Source!BI396&lt;=1,J713, 0)</f>
        <v>0</v>
      </c>
      <c r="AP714">
        <f>IF(Source!BI396&lt;=1,0, 0)</f>
        <v>0</v>
      </c>
      <c r="AQ714">
        <f>IF(Source!BI396&lt;=1,0, 0)</f>
        <v>0</v>
      </c>
      <c r="AX714">
        <f>IF(Source!BI396=2,J713, 0)</f>
        <v>262.27</v>
      </c>
      <c r="AY714">
        <f>IF(Source!BI396=2,J713, 0)</f>
        <v>262.27</v>
      </c>
      <c r="AZ714">
        <f>IF(Source!BI396=2,0, 0)</f>
        <v>0</v>
      </c>
      <c r="BA714">
        <f>IF(Source!BI396=2,0, 0)</f>
        <v>0</v>
      </c>
      <c r="BQ714" s="47">
        <f>J713</f>
        <v>262.27</v>
      </c>
      <c r="BS714" s="48">
        <f>K714</f>
        <v>2822</v>
      </c>
    </row>
    <row r="716" spans="1:95" ht="15" x14ac:dyDescent="0.2">
      <c r="A716" s="78"/>
      <c r="B716" s="79"/>
      <c r="C716" s="130" t="s">
        <v>897</v>
      </c>
      <c r="D716" s="130"/>
      <c r="E716" s="130"/>
      <c r="F716" s="130"/>
      <c r="G716" s="130"/>
      <c r="H716" s="130"/>
      <c r="I716" s="80"/>
      <c r="J716" s="81">
        <f>J718+J719+J720+J721</f>
        <v>4005.31</v>
      </c>
      <c r="K716" s="81"/>
      <c r="L716" s="82"/>
      <c r="CQ716" s="95" t="s">
        <v>897</v>
      </c>
    </row>
    <row r="717" spans="1:95" ht="14.25" x14ac:dyDescent="0.2">
      <c r="A717" s="83"/>
      <c r="B717" s="84"/>
      <c r="C717" s="132" t="s">
        <v>881</v>
      </c>
      <c r="D717" s="131"/>
      <c r="E717" s="131"/>
      <c r="F717" s="131"/>
      <c r="G717" s="131"/>
      <c r="H717" s="131"/>
      <c r="I717" s="85"/>
      <c r="J717" s="86"/>
      <c r="K717" s="86"/>
      <c r="L717" s="87"/>
    </row>
    <row r="718" spans="1:95" ht="14.25" x14ac:dyDescent="0.2">
      <c r="A718" s="83"/>
      <c r="B718" s="84"/>
      <c r="C718" s="131" t="s">
        <v>882</v>
      </c>
      <c r="D718" s="131"/>
      <c r="E718" s="131"/>
      <c r="F718" s="131"/>
      <c r="G718" s="131"/>
      <c r="H718" s="131"/>
      <c r="I718" s="85"/>
      <c r="J718" s="86">
        <f>SUM(Q599:Q714)</f>
        <v>315.04999999999995</v>
      </c>
      <c r="K718" s="86"/>
      <c r="L718" s="87"/>
    </row>
    <row r="719" spans="1:95" ht="14.25" x14ac:dyDescent="0.2">
      <c r="A719" s="83"/>
      <c r="B719" s="84"/>
      <c r="C719" s="131" t="s">
        <v>883</v>
      </c>
      <c r="D719" s="131"/>
      <c r="E719" s="131"/>
      <c r="F719" s="131"/>
      <c r="G719" s="131"/>
      <c r="H719" s="131"/>
      <c r="I719" s="85"/>
      <c r="J719" s="86">
        <f>SUM(AB599:AB714)</f>
        <v>6.01</v>
      </c>
      <c r="K719" s="86"/>
      <c r="L719" s="87"/>
    </row>
    <row r="720" spans="1:95" ht="14.25" x14ac:dyDescent="0.2">
      <c r="A720" s="83"/>
      <c r="B720" s="84"/>
      <c r="C720" s="131" t="s">
        <v>884</v>
      </c>
      <c r="D720" s="131"/>
      <c r="E720" s="131"/>
      <c r="F720" s="131"/>
      <c r="G720" s="131"/>
      <c r="H720" s="131"/>
      <c r="I720" s="85"/>
      <c r="J720" s="86">
        <f>Source!F401-J725</f>
        <v>3684.25</v>
      </c>
      <c r="K720" s="86"/>
      <c r="L720" s="87"/>
    </row>
    <row r="721" spans="1:12" ht="14.25" hidden="1" customHeight="1" x14ac:dyDescent="0.2">
      <c r="A721" s="83"/>
      <c r="B721" s="84"/>
      <c r="C721" s="131" t="s">
        <v>885</v>
      </c>
      <c r="D721" s="131"/>
      <c r="E721" s="131"/>
      <c r="F721" s="131"/>
      <c r="G721" s="131"/>
      <c r="H721" s="131"/>
      <c r="I721" s="85"/>
      <c r="J721" s="86">
        <f>Source!F429</f>
        <v>0</v>
      </c>
      <c r="K721" s="86"/>
      <c r="L721" s="87"/>
    </row>
    <row r="722" spans="1:12" ht="14.25" x14ac:dyDescent="0.2">
      <c r="A722" s="83"/>
      <c r="B722" s="84"/>
      <c r="C722" s="131" t="s">
        <v>886</v>
      </c>
      <c r="D722" s="131"/>
      <c r="E722" s="131"/>
      <c r="F722" s="131"/>
      <c r="G722" s="131"/>
      <c r="H722" s="131"/>
      <c r="I722" s="85"/>
      <c r="J722" s="86">
        <f>SUM(Q599:Q714)+SUM(X599:X714)</f>
        <v>315.40999999999997</v>
      </c>
      <c r="K722" s="86"/>
      <c r="L722" s="87"/>
    </row>
    <row r="723" spans="1:12" ht="14.25" x14ac:dyDescent="0.2">
      <c r="A723" s="83"/>
      <c r="B723" s="84"/>
      <c r="C723" s="131" t="s">
        <v>887</v>
      </c>
      <c r="D723" s="131"/>
      <c r="E723" s="131"/>
      <c r="F723" s="131"/>
      <c r="G723" s="131"/>
      <c r="H723" s="131"/>
      <c r="I723" s="85"/>
      <c r="J723" s="86">
        <f>Source!F430</f>
        <v>294.72000000000003</v>
      </c>
      <c r="K723" s="86"/>
      <c r="L723" s="87"/>
    </row>
    <row r="724" spans="1:12" ht="14.25" x14ac:dyDescent="0.2">
      <c r="A724" s="83"/>
      <c r="B724" s="84"/>
      <c r="C724" s="131" t="s">
        <v>888</v>
      </c>
      <c r="D724" s="131"/>
      <c r="E724" s="131"/>
      <c r="F724" s="131"/>
      <c r="G724" s="131"/>
      <c r="H724" s="131"/>
      <c r="I724" s="85"/>
      <c r="J724" s="86">
        <f>Source!F431</f>
        <v>152.84</v>
      </c>
      <c r="K724" s="86"/>
      <c r="L724" s="87"/>
    </row>
    <row r="725" spans="1:12" ht="14.25" x14ac:dyDescent="0.2">
      <c r="A725" s="83"/>
      <c r="B725" s="84"/>
      <c r="C725" s="131" t="s">
        <v>889</v>
      </c>
      <c r="D725" s="131"/>
      <c r="E725" s="131"/>
      <c r="F725" s="131"/>
      <c r="G725" s="131"/>
      <c r="H725" s="131"/>
      <c r="I725" s="85"/>
      <c r="J725" s="86">
        <f>Source!F413</f>
        <v>10786.49</v>
      </c>
      <c r="K725" s="86"/>
      <c r="L725" s="87"/>
    </row>
    <row r="726" spans="1:12" ht="14.25" hidden="1" customHeight="1" x14ac:dyDescent="0.2">
      <c r="A726" s="83"/>
      <c r="B726" s="84"/>
      <c r="C726" s="131" t="s">
        <v>890</v>
      </c>
      <c r="D726" s="131"/>
      <c r="E726" s="131"/>
      <c r="F726" s="131"/>
      <c r="G726" s="131"/>
      <c r="H726" s="131"/>
      <c r="I726" s="85"/>
      <c r="J726" s="86">
        <f>Source!F423</f>
        <v>0</v>
      </c>
      <c r="K726" s="86"/>
      <c r="L726" s="87"/>
    </row>
    <row r="727" spans="1:12" ht="15" x14ac:dyDescent="0.2">
      <c r="A727" s="78"/>
      <c r="B727" s="79"/>
      <c r="C727" s="130" t="s">
        <v>898</v>
      </c>
      <c r="D727" s="130"/>
      <c r="E727" s="130"/>
      <c r="F727" s="130"/>
      <c r="G727" s="130"/>
      <c r="H727" s="130"/>
      <c r="I727" s="80"/>
      <c r="J727" s="81">
        <f>Source!F432</f>
        <v>15239.36</v>
      </c>
      <c r="K727" s="81"/>
      <c r="L727" s="82"/>
    </row>
    <row r="728" spans="1:12" ht="14.25" x14ac:dyDescent="0.2">
      <c r="A728" s="83"/>
      <c r="B728" s="84"/>
      <c r="C728" s="132" t="s">
        <v>881</v>
      </c>
      <c r="D728" s="131"/>
      <c r="E728" s="131"/>
      <c r="F728" s="131"/>
      <c r="G728" s="131"/>
      <c r="H728" s="131"/>
      <c r="I728" s="85"/>
      <c r="J728" s="86"/>
      <c r="K728" s="86"/>
      <c r="L728" s="87"/>
    </row>
    <row r="729" spans="1:12" ht="14.25" x14ac:dyDescent="0.2">
      <c r="A729" s="83"/>
      <c r="B729" s="84"/>
      <c r="C729" s="131" t="s">
        <v>892</v>
      </c>
      <c r="D729" s="131"/>
      <c r="E729" s="131"/>
      <c r="F729" s="131"/>
      <c r="G729" s="131"/>
      <c r="H729" s="131"/>
      <c r="I729" s="85"/>
      <c r="J729" s="86">
        <f>SUM(BQ599:BQ714)</f>
        <v>262.27</v>
      </c>
      <c r="K729" s="86"/>
      <c r="L729" s="87"/>
    </row>
    <row r="730" spans="1:12" ht="14.25" x14ac:dyDescent="0.2">
      <c r="A730" s="83"/>
      <c r="B730" s="84"/>
      <c r="C730" s="131" t="s">
        <v>893</v>
      </c>
      <c r="D730" s="131"/>
      <c r="E730" s="131"/>
      <c r="F730" s="131"/>
      <c r="G730" s="131"/>
      <c r="H730" s="131"/>
      <c r="I730" s="85"/>
      <c r="J730" s="86">
        <f>SUM(BR599:BR714)</f>
        <v>2184.19</v>
      </c>
      <c r="K730" s="86"/>
      <c r="L730" s="87"/>
    </row>
    <row r="732" spans="1:12" ht="15" x14ac:dyDescent="0.2">
      <c r="A732" s="78"/>
      <c r="B732" s="79"/>
      <c r="C732" s="130" t="s">
        <v>928</v>
      </c>
      <c r="D732" s="130"/>
      <c r="E732" s="130"/>
      <c r="F732" s="130"/>
      <c r="G732" s="130"/>
      <c r="H732" s="130"/>
      <c r="I732" s="80"/>
      <c r="J732" s="81"/>
      <c r="K732" s="81"/>
      <c r="L732" s="82"/>
    </row>
    <row r="733" spans="1:12" ht="38.25" x14ac:dyDescent="0.2">
      <c r="A733" s="83"/>
      <c r="B733" s="84" t="str">
        <f>Source!T539</f>
        <v>Письмо Минстроя России от 15.12.2021 №55265-ИФ/09</v>
      </c>
      <c r="C733" s="131" t="s">
        <v>929</v>
      </c>
      <c r="D733" s="131"/>
      <c r="E733" s="131"/>
      <c r="F733" s="131"/>
      <c r="G733" s="131"/>
      <c r="H733" s="131"/>
      <c r="I733" s="85"/>
      <c r="J733" s="86">
        <f>SUM(AN47:AN730)+SUM(AX47:AX730)</f>
        <v>118715.56999999999</v>
      </c>
      <c r="K733" s="86">
        <f>Source!C539</f>
        <v>10.76</v>
      </c>
      <c r="L733" s="87">
        <f>ROUND(J733*K733, 0)</f>
        <v>1277380</v>
      </c>
    </row>
    <row r="734" spans="1:12" ht="14.25" hidden="1" customHeight="1" x14ac:dyDescent="0.2">
      <c r="A734" s="83"/>
      <c r="B734" s="84" t="str">
        <f>Source!AB539</f>
        <v/>
      </c>
      <c r="C734" s="131" t="s">
        <v>930</v>
      </c>
      <c r="D734" s="131"/>
      <c r="E734" s="131"/>
      <c r="F734" s="131"/>
      <c r="G734" s="131"/>
      <c r="H734" s="131"/>
      <c r="I734" s="85"/>
      <c r="J734" s="86">
        <f>SUM(AR47:AR730)+SUM(BB47:BB730)+SUM(BI47:BI730)+SUM(BP47:BP730)</f>
        <v>0</v>
      </c>
      <c r="K734" s="86">
        <f>Source!L539</f>
        <v>1</v>
      </c>
      <c r="L734" s="87">
        <f>ROUND(J734*K734, 0)</f>
        <v>0</v>
      </c>
    </row>
    <row r="735" spans="1:12" ht="38.25" x14ac:dyDescent="0.2">
      <c r="A735" s="83"/>
      <c r="B735" s="84" t="str">
        <f>Source!Y539</f>
        <v>Письмо Минстроя России от 22.11.2021 №50719-ИФ/09</v>
      </c>
      <c r="C735" s="131" t="s">
        <v>931</v>
      </c>
      <c r="D735" s="131"/>
      <c r="E735" s="131"/>
      <c r="F735" s="131"/>
      <c r="G735" s="131"/>
      <c r="H735" s="131"/>
      <c r="I735" s="85"/>
      <c r="J735" s="86">
        <f>SUM(BH47:BH730)</f>
        <v>579477.46</v>
      </c>
      <c r="K735" s="86">
        <f>Source!H539</f>
        <v>4.87</v>
      </c>
      <c r="L735" s="87">
        <f>ROUND(J735*K735, 0)</f>
        <v>2822055</v>
      </c>
    </row>
    <row r="736" spans="1:12" ht="14.25" x14ac:dyDescent="0.2">
      <c r="A736" s="83"/>
      <c r="B736" s="84"/>
      <c r="C736" s="131" t="s">
        <v>932</v>
      </c>
      <c r="D736" s="131"/>
      <c r="E736" s="131"/>
      <c r="F736" s="131"/>
      <c r="G736" s="131"/>
      <c r="H736" s="131"/>
      <c r="I736" s="85"/>
      <c r="J736" s="86">
        <f>J739+J738</f>
        <v>38893.199999999997</v>
      </c>
      <c r="K736" s="86"/>
      <c r="L736" s="87">
        <f>ROUND(L739+L738, 0)</f>
        <v>1302922</v>
      </c>
    </row>
    <row r="737" spans="1:12" ht="14.25" x14ac:dyDescent="0.2">
      <c r="A737" s="83"/>
      <c r="B737" s="84"/>
      <c r="C737" s="132" t="s">
        <v>881</v>
      </c>
      <c r="D737" s="131"/>
      <c r="E737" s="131"/>
      <c r="F737" s="131"/>
      <c r="G737" s="131"/>
      <c r="H737" s="131"/>
      <c r="I737" s="85"/>
      <c r="J737" s="86"/>
      <c r="K737" s="86"/>
      <c r="L737" s="87"/>
    </row>
    <row r="738" spans="1:12" ht="38.25" x14ac:dyDescent="0.2">
      <c r="A738" s="83"/>
      <c r="B738" s="84" t="str">
        <f>Source!AA539</f>
        <v>Письмо Минстроя России от 15.12.2021 №55265-ИФ/09</v>
      </c>
      <c r="C738" s="131" t="s">
        <v>933</v>
      </c>
      <c r="D738" s="131"/>
      <c r="E738" s="131"/>
      <c r="F738" s="131"/>
      <c r="G738" s="131"/>
      <c r="H738" s="131"/>
      <c r="I738" s="85"/>
      <c r="J738" s="86">
        <f>SUM(BN47:BN730)</f>
        <v>38893.199999999997</v>
      </c>
      <c r="K738" s="86">
        <f>Source!K539</f>
        <v>33.5</v>
      </c>
      <c r="L738" s="87">
        <f>ROUND(J738*K738, 0)</f>
        <v>1302922</v>
      </c>
    </row>
    <row r="739" spans="1:12" ht="14.25" hidden="1" customHeight="1" x14ac:dyDescent="0.2">
      <c r="A739" s="83"/>
      <c r="B739" s="84" t="str">
        <f>Source!Z539</f>
        <v/>
      </c>
      <c r="C739" s="131" t="s">
        <v>934</v>
      </c>
      <c r="D739" s="131"/>
      <c r="E739" s="131"/>
      <c r="F739" s="131"/>
      <c r="G739" s="131"/>
      <c r="H739" s="131"/>
      <c r="I739" s="85"/>
      <c r="J739" s="86">
        <f>SUM(BM47:BM730)</f>
        <v>0</v>
      </c>
      <c r="K739" s="86">
        <f>Source!I539</f>
        <v>1</v>
      </c>
      <c r="L739" s="87">
        <f>ROUND(J739*K739, 0)</f>
        <v>0</v>
      </c>
    </row>
    <row r="740" spans="1:12" ht="15" x14ac:dyDescent="0.2">
      <c r="A740" s="78"/>
      <c r="B740" s="79"/>
      <c r="C740" s="130" t="s">
        <v>935</v>
      </c>
      <c r="D740" s="130"/>
      <c r="E740" s="130"/>
      <c r="F740" s="130"/>
      <c r="G740" s="130"/>
      <c r="H740" s="130"/>
      <c r="I740" s="80"/>
      <c r="J740" s="81">
        <f>J733+J734+J735+J736</f>
        <v>737086.22999999986</v>
      </c>
      <c r="K740" s="81"/>
      <c r="L740" s="82">
        <f>L733+L734+L735+L736</f>
        <v>5402357</v>
      </c>
    </row>
    <row r="741" spans="1:12" ht="14.25" x14ac:dyDescent="0.2">
      <c r="A741" s="83"/>
      <c r="B741" s="84"/>
      <c r="C741" s="132" t="s">
        <v>881</v>
      </c>
      <c r="D741" s="131"/>
      <c r="E741" s="131"/>
      <c r="F741" s="131"/>
      <c r="G741" s="131"/>
      <c r="H741" s="131"/>
      <c r="I741" s="85"/>
      <c r="J741" s="86"/>
      <c r="K741" s="86"/>
      <c r="L741" s="87"/>
    </row>
    <row r="742" spans="1:12" ht="14.25" x14ac:dyDescent="0.2">
      <c r="A742" s="83"/>
      <c r="B742" s="84"/>
      <c r="C742" s="131" t="s">
        <v>936</v>
      </c>
      <c r="D742" s="131"/>
      <c r="E742" s="131"/>
      <c r="F742" s="131"/>
      <c r="G742" s="131"/>
      <c r="H742" s="131"/>
      <c r="I742" s="85"/>
      <c r="J742" s="86"/>
      <c r="K742" s="86"/>
      <c r="L742" s="87">
        <f>SUM(BS47:BS730)</f>
        <v>286377</v>
      </c>
    </row>
    <row r="743" spans="1:12" ht="14.25" x14ac:dyDescent="0.2">
      <c r="A743" s="83"/>
      <c r="B743" s="84"/>
      <c r="C743" s="131" t="s">
        <v>937</v>
      </c>
      <c r="D743" s="131"/>
      <c r="E743" s="131"/>
      <c r="F743" s="131"/>
      <c r="G743" s="131"/>
      <c r="H743" s="131"/>
      <c r="I743" s="85"/>
      <c r="J743" s="86"/>
      <c r="K743" s="86"/>
      <c r="L743" s="87">
        <f>SUM(BT47:BT730)</f>
        <v>2801492</v>
      </c>
    </row>
    <row r="744" spans="1:12" ht="14.25" x14ac:dyDescent="0.2">
      <c r="C744" s="115" t="str">
        <f>Source!H469</f>
        <v>НДС 20%</v>
      </c>
      <c r="D744" s="115"/>
      <c r="E744" s="115"/>
      <c r="F744" s="115"/>
      <c r="G744" s="115"/>
      <c r="H744" s="115"/>
      <c r="I744" s="115"/>
      <c r="J744" s="53">
        <f>IF(Source!Z469=0, "", Source!Z469)</f>
        <v>147417.25</v>
      </c>
      <c r="K744" s="54" t="str">
        <f>IF(OR(Source!AA469=0,Source!AA469=1), "", Source!AA469)</f>
        <v/>
      </c>
      <c r="L744" s="133">
        <f>IF(Source!AB469=0, "", Source!AB469)</f>
        <v>1080471</v>
      </c>
    </row>
    <row r="745" spans="1:12" ht="14.25" x14ac:dyDescent="0.2">
      <c r="C745" s="115" t="str">
        <f>Source!H470</f>
        <v>Всего с НДС</v>
      </c>
      <c r="D745" s="115"/>
      <c r="E745" s="115"/>
      <c r="F745" s="115"/>
      <c r="G745" s="115"/>
      <c r="H745" s="115"/>
      <c r="I745" s="115"/>
      <c r="J745" s="53">
        <f>IF(Source!Z470=0, "", Source!Z470)</f>
        <v>884503.48</v>
      </c>
      <c r="K745" s="54" t="str">
        <f>IF(OR(Source!AA470=0,Source!AA470=1), "", Source!AA470)</f>
        <v/>
      </c>
      <c r="L745" s="133">
        <f>IF(Source!AB470=0, "", Source!AB470)</f>
        <v>6482828</v>
      </c>
    </row>
    <row r="746" spans="1:12" ht="14.25" x14ac:dyDescent="0.2">
      <c r="C746" s="115" t="str">
        <f>Source!H471</f>
        <v>Договорной коэффициент</v>
      </c>
      <c r="D746" s="115"/>
      <c r="E746" s="115"/>
      <c r="F746" s="115"/>
      <c r="G746" s="115"/>
      <c r="H746" s="115"/>
      <c r="I746" s="115"/>
      <c r="J746" s="53">
        <f>IF(Source!Z471=0, "", Source!Z471)</f>
        <v>0.98</v>
      </c>
      <c r="K746" s="54" t="str">
        <f>IF(OR(Source!AA471=0,Source!AA471=1), "", Source!AA471)</f>
        <v/>
      </c>
      <c r="L746" s="133">
        <f>IF(Source!AB471=0, "", Source!AB471)</f>
        <v>0.98</v>
      </c>
    </row>
    <row r="747" spans="1:12" ht="14.25" x14ac:dyDescent="0.2">
      <c r="C747" s="115" t="str">
        <f>Source!H472</f>
        <v>ИТОГО по смете с учетом Договорного коэффициента</v>
      </c>
      <c r="D747" s="115"/>
      <c r="E747" s="115"/>
      <c r="F747" s="115"/>
      <c r="G747" s="115"/>
      <c r="H747" s="115"/>
      <c r="I747" s="115"/>
      <c r="J747" s="53">
        <f>IF(Source!Z472=0, "", Source!Z472)</f>
        <v>866813.41</v>
      </c>
      <c r="K747" s="54" t="str">
        <f>IF(OR(Source!AA472=0,Source!AA472=1), "", Source!AA472)</f>
        <v/>
      </c>
      <c r="L747" s="133">
        <f>IF(Source!AB472=0, "", Source!AB472)</f>
        <v>6353171.4400000004</v>
      </c>
    </row>
    <row r="750" spans="1:12" ht="14.25" x14ac:dyDescent="0.2">
      <c r="A750" s="110" t="s">
        <v>938</v>
      </c>
      <c r="B750" s="110"/>
      <c r="C750" s="46" t="str">
        <f>IF(Source!AC12&lt;&gt;"", Source!AC12," ")</f>
        <v xml:space="preserve"> </v>
      </c>
      <c r="D750" s="46"/>
      <c r="E750" s="46"/>
      <c r="F750" s="46"/>
      <c r="G750" s="46"/>
      <c r="H750" s="102" t="str">
        <f>IF(Source!AB12&lt;&gt;"", Source!AB12," ")</f>
        <v xml:space="preserve"> </v>
      </c>
      <c r="I750" s="102"/>
      <c r="J750" s="102"/>
      <c r="K750" s="102"/>
    </row>
    <row r="751" spans="1:12" ht="14.25" x14ac:dyDescent="0.2">
      <c r="A751" s="14"/>
      <c r="B751" s="14"/>
      <c r="C751" s="111" t="s">
        <v>939</v>
      </c>
      <c r="D751" s="111"/>
      <c r="E751" s="111"/>
      <c r="F751" s="111"/>
      <c r="G751" s="111"/>
      <c r="H751" s="14"/>
      <c r="I751" s="14"/>
      <c r="J751" s="14"/>
      <c r="K751" s="14"/>
    </row>
    <row r="752" spans="1:12" ht="14.25" x14ac:dyDescent="0.2">
      <c r="A752" s="14"/>
      <c r="B752" s="14"/>
      <c r="C752" s="14"/>
      <c r="D752" s="14"/>
      <c r="E752" s="14"/>
      <c r="F752" s="14"/>
      <c r="G752" s="14"/>
      <c r="H752" s="14"/>
      <c r="I752" s="14"/>
      <c r="J752" s="14"/>
      <c r="K752" s="14"/>
    </row>
    <row r="753" spans="1:11" ht="14.25" x14ac:dyDescent="0.2">
      <c r="A753" s="110" t="s">
        <v>940</v>
      </c>
      <c r="B753" s="110"/>
      <c r="C753" s="46" t="str">
        <f>IF(Source!AE12&lt;&gt;"", Source!AE12," ")</f>
        <v xml:space="preserve"> </v>
      </c>
      <c r="D753" s="46"/>
      <c r="E753" s="46"/>
      <c r="F753" s="46"/>
      <c r="G753" s="46"/>
      <c r="H753" s="102" t="str">
        <f>IF(Source!AD12&lt;&gt;"", Source!AD12," ")</f>
        <v xml:space="preserve"> </v>
      </c>
      <c r="I753" s="102"/>
      <c r="J753" s="102"/>
      <c r="K753" s="102"/>
    </row>
    <row r="754" spans="1:11" ht="14.25" x14ac:dyDescent="0.2">
      <c r="A754" s="14"/>
      <c r="B754" s="14"/>
      <c r="C754" s="111" t="s">
        <v>939</v>
      </c>
      <c r="D754" s="111"/>
      <c r="E754" s="111"/>
      <c r="F754" s="111"/>
      <c r="G754" s="111"/>
      <c r="H754" s="14"/>
      <c r="I754" s="14"/>
      <c r="J754" s="14"/>
      <c r="K754" s="14"/>
    </row>
  </sheetData>
  <mergeCells count="370">
    <mergeCell ref="C721:H721"/>
    <mergeCell ref="C743:H743"/>
    <mergeCell ref="C742:H742"/>
    <mergeCell ref="C741:H741"/>
    <mergeCell ref="C740:H740"/>
    <mergeCell ref="C739:H739"/>
    <mergeCell ref="C738:H738"/>
    <mergeCell ref="C727:H727"/>
    <mergeCell ref="C726:H726"/>
    <mergeCell ref="C725:H725"/>
    <mergeCell ref="C724:H724"/>
    <mergeCell ref="C723:H723"/>
    <mergeCell ref="C722:H722"/>
    <mergeCell ref="C737:H737"/>
    <mergeCell ref="C736:H736"/>
    <mergeCell ref="C735:H735"/>
    <mergeCell ref="C734:H734"/>
    <mergeCell ref="C733:H733"/>
    <mergeCell ref="C732:H732"/>
    <mergeCell ref="C730:H730"/>
    <mergeCell ref="C729:H729"/>
    <mergeCell ref="C728:H728"/>
    <mergeCell ref="K695:L695"/>
    <mergeCell ref="I695:J695"/>
    <mergeCell ref="C695:H695"/>
    <mergeCell ref="I693:J693"/>
    <mergeCell ref="C693:H693"/>
    <mergeCell ref="K682:L682"/>
    <mergeCell ref="I682:J682"/>
    <mergeCell ref="C682:H682"/>
    <mergeCell ref="I714:J714"/>
    <mergeCell ref="C714:H714"/>
    <mergeCell ref="I712:J712"/>
    <mergeCell ref="C712:H712"/>
    <mergeCell ref="I709:J709"/>
    <mergeCell ref="C709:H709"/>
    <mergeCell ref="C591:H591"/>
    <mergeCell ref="C590:H590"/>
    <mergeCell ref="C589:H589"/>
    <mergeCell ref="C588:H588"/>
    <mergeCell ref="I622:J622"/>
    <mergeCell ref="C622:H622"/>
    <mergeCell ref="K612:L612"/>
    <mergeCell ref="I612:J612"/>
    <mergeCell ref="C720:H720"/>
    <mergeCell ref="C719:H719"/>
    <mergeCell ref="C718:H718"/>
    <mergeCell ref="C717:H717"/>
    <mergeCell ref="C716:H716"/>
    <mergeCell ref="K714:L714"/>
    <mergeCell ref="I637:J637"/>
    <mergeCell ref="C637:H637"/>
    <mergeCell ref="I635:J635"/>
    <mergeCell ref="C635:H635"/>
    <mergeCell ref="I625:J625"/>
    <mergeCell ref="C625:H625"/>
    <mergeCell ref="C657:H657"/>
    <mergeCell ref="I655:J655"/>
    <mergeCell ref="C655:H655"/>
    <mergeCell ref="I653:J653"/>
    <mergeCell ref="C680:H680"/>
    <mergeCell ref="K670:L670"/>
    <mergeCell ref="I670:J670"/>
    <mergeCell ref="C670:H670"/>
    <mergeCell ref="I668:J668"/>
    <mergeCell ref="C668:H668"/>
    <mergeCell ref="I657:J657"/>
    <mergeCell ref="C593:H593"/>
    <mergeCell ref="C592:H592"/>
    <mergeCell ref="C653:H653"/>
    <mergeCell ref="I651:J651"/>
    <mergeCell ref="C651:H651"/>
    <mergeCell ref="I680:J680"/>
    <mergeCell ref="I579:J579"/>
    <mergeCell ref="C579:H579"/>
    <mergeCell ref="I576:J576"/>
    <mergeCell ref="C576:H576"/>
    <mergeCell ref="K562:L562"/>
    <mergeCell ref="I562:J562"/>
    <mergeCell ref="C587:H587"/>
    <mergeCell ref="C586:H586"/>
    <mergeCell ref="C585:H585"/>
    <mergeCell ref="C584:H584"/>
    <mergeCell ref="C583:H583"/>
    <mergeCell ref="I581:J581"/>
    <mergeCell ref="C581:H581"/>
    <mergeCell ref="I559:J559"/>
    <mergeCell ref="C559:H559"/>
    <mergeCell ref="I530:J530"/>
    <mergeCell ref="C530:H530"/>
    <mergeCell ref="C612:H612"/>
    <mergeCell ref="I610:J610"/>
    <mergeCell ref="C610:H610"/>
    <mergeCell ref="A599:L599"/>
    <mergeCell ref="C597:H597"/>
    <mergeCell ref="C596:H596"/>
    <mergeCell ref="C595:H595"/>
    <mergeCell ref="C594:H594"/>
    <mergeCell ref="K545:L545"/>
    <mergeCell ref="I545:J545"/>
    <mergeCell ref="C545:H545"/>
    <mergeCell ref="I543:J543"/>
    <mergeCell ref="C543:H543"/>
    <mergeCell ref="I533:J533"/>
    <mergeCell ref="C533:H533"/>
    <mergeCell ref="K579:L579"/>
    <mergeCell ref="C509:H509"/>
    <mergeCell ref="K498:L498"/>
    <mergeCell ref="I498:J498"/>
    <mergeCell ref="C498:H498"/>
    <mergeCell ref="C562:H562"/>
    <mergeCell ref="I482:J482"/>
    <mergeCell ref="C482:H482"/>
    <mergeCell ref="I472:J472"/>
    <mergeCell ref="C472:H472"/>
    <mergeCell ref="I527:J527"/>
    <mergeCell ref="C527:H527"/>
    <mergeCell ref="K513:L513"/>
    <mergeCell ref="I513:J513"/>
    <mergeCell ref="C513:H513"/>
    <mergeCell ref="K511:L511"/>
    <mergeCell ref="I511:J511"/>
    <mergeCell ref="I429:J429"/>
    <mergeCell ref="C429:H429"/>
    <mergeCell ref="I443:J443"/>
    <mergeCell ref="C443:H443"/>
    <mergeCell ref="I441:J441"/>
    <mergeCell ref="C441:H441"/>
    <mergeCell ref="I431:J431"/>
    <mergeCell ref="C431:H431"/>
    <mergeCell ref="K496:L496"/>
    <mergeCell ref="I496:J496"/>
    <mergeCell ref="C496:H496"/>
    <mergeCell ref="I494:J494"/>
    <mergeCell ref="C494:H494"/>
    <mergeCell ref="I484:J484"/>
    <mergeCell ref="C484:H484"/>
    <mergeCell ref="C511:H511"/>
    <mergeCell ref="I509:J509"/>
    <mergeCell ref="I470:J470"/>
    <mergeCell ref="C470:H470"/>
    <mergeCell ref="K456:L456"/>
    <mergeCell ref="I456:J456"/>
    <mergeCell ref="C456:H456"/>
    <mergeCell ref="I454:J454"/>
    <mergeCell ref="C454:H454"/>
    <mergeCell ref="K443:L443"/>
    <mergeCell ref="C390:H390"/>
    <mergeCell ref="I410:J410"/>
    <mergeCell ref="C410:H410"/>
    <mergeCell ref="A400:L400"/>
    <mergeCell ref="I427:J427"/>
    <mergeCell ref="C427:H427"/>
    <mergeCell ref="K412:L412"/>
    <mergeCell ref="I412:J412"/>
    <mergeCell ref="C412:H412"/>
    <mergeCell ref="I366:J366"/>
    <mergeCell ref="C366:H366"/>
    <mergeCell ref="C398:H398"/>
    <mergeCell ref="C397:H397"/>
    <mergeCell ref="C396:H396"/>
    <mergeCell ref="C395:H395"/>
    <mergeCell ref="C394:H394"/>
    <mergeCell ref="C393:H393"/>
    <mergeCell ref="C392:H392"/>
    <mergeCell ref="C391:H391"/>
    <mergeCell ref="C373:H373"/>
    <mergeCell ref="C372:H372"/>
    <mergeCell ref="C371:H371"/>
    <mergeCell ref="C370:H370"/>
    <mergeCell ref="C369:H369"/>
    <mergeCell ref="C368:H368"/>
    <mergeCell ref="C384:H384"/>
    <mergeCell ref="C382:H382"/>
    <mergeCell ref="C389:H389"/>
    <mergeCell ref="C388:H388"/>
    <mergeCell ref="C387:H387"/>
    <mergeCell ref="C386:H386"/>
    <mergeCell ref="C385:H385"/>
    <mergeCell ref="C336:H336"/>
    <mergeCell ref="C335:H335"/>
    <mergeCell ref="C381:H381"/>
    <mergeCell ref="C380:H380"/>
    <mergeCell ref="C379:H379"/>
    <mergeCell ref="C378:H378"/>
    <mergeCell ref="C377:H377"/>
    <mergeCell ref="C376:H376"/>
    <mergeCell ref="C375:H375"/>
    <mergeCell ref="C374:H374"/>
    <mergeCell ref="C342:H342"/>
    <mergeCell ref="C341:H341"/>
    <mergeCell ref="C340:H340"/>
    <mergeCell ref="C339:H339"/>
    <mergeCell ref="C338:H338"/>
    <mergeCell ref="C337:H337"/>
    <mergeCell ref="K280:L280"/>
    <mergeCell ref="I358:J358"/>
    <mergeCell ref="C358:H358"/>
    <mergeCell ref="A350:L350"/>
    <mergeCell ref="C348:H348"/>
    <mergeCell ref="C347:H347"/>
    <mergeCell ref="C346:H346"/>
    <mergeCell ref="C345:H345"/>
    <mergeCell ref="C344:H344"/>
    <mergeCell ref="C343:H343"/>
    <mergeCell ref="I306:J306"/>
    <mergeCell ref="C306:H306"/>
    <mergeCell ref="K292:L292"/>
    <mergeCell ref="I292:J292"/>
    <mergeCell ref="C292:H292"/>
    <mergeCell ref="I290:J290"/>
    <mergeCell ref="C290:H290"/>
    <mergeCell ref="I326:J326"/>
    <mergeCell ref="C326:H326"/>
    <mergeCell ref="I323:J323"/>
    <mergeCell ref="C323:H323"/>
    <mergeCell ref="K309:L309"/>
    <mergeCell ref="I309:J309"/>
    <mergeCell ref="C309:H309"/>
    <mergeCell ref="K240:L240"/>
    <mergeCell ref="I240:J240"/>
    <mergeCell ref="C334:H334"/>
    <mergeCell ref="K332:L332"/>
    <mergeCell ref="I332:J332"/>
    <mergeCell ref="C332:H332"/>
    <mergeCell ref="K329:L329"/>
    <mergeCell ref="I329:J329"/>
    <mergeCell ref="C329:H329"/>
    <mergeCell ref="K326:L326"/>
    <mergeCell ref="I254:J254"/>
    <mergeCell ref="C254:H254"/>
    <mergeCell ref="K244:L244"/>
    <mergeCell ref="I244:J244"/>
    <mergeCell ref="C244:H244"/>
    <mergeCell ref="K242:L242"/>
    <mergeCell ref="I242:J242"/>
    <mergeCell ref="C242:H242"/>
    <mergeCell ref="C276:H276"/>
    <mergeCell ref="I273:J273"/>
    <mergeCell ref="C273:H273"/>
    <mergeCell ref="I270:J270"/>
    <mergeCell ref="C270:H270"/>
    <mergeCell ref="K256:L256"/>
    <mergeCell ref="I256:J256"/>
    <mergeCell ref="C256:H256"/>
    <mergeCell ref="I185:J185"/>
    <mergeCell ref="C185:H185"/>
    <mergeCell ref="K174:L174"/>
    <mergeCell ref="I174:J174"/>
    <mergeCell ref="I280:J280"/>
    <mergeCell ref="C280:H280"/>
    <mergeCell ref="K278:L278"/>
    <mergeCell ref="I278:J278"/>
    <mergeCell ref="C278:H278"/>
    <mergeCell ref="I276:J276"/>
    <mergeCell ref="K199:L199"/>
    <mergeCell ref="I199:J199"/>
    <mergeCell ref="C199:H199"/>
    <mergeCell ref="I197:J197"/>
    <mergeCell ref="C197:H197"/>
    <mergeCell ref="K187:L187"/>
    <mergeCell ref="I187:J187"/>
    <mergeCell ref="C187:H187"/>
    <mergeCell ref="C221:H221"/>
    <mergeCell ref="K211:L211"/>
    <mergeCell ref="I211:J211"/>
    <mergeCell ref="C211:H211"/>
    <mergeCell ref="I209:J209"/>
    <mergeCell ref="C209:H209"/>
    <mergeCell ref="I112:J112"/>
    <mergeCell ref="C112:H112"/>
    <mergeCell ref="I110:J110"/>
    <mergeCell ref="C110:H110"/>
    <mergeCell ref="C240:H240"/>
    <mergeCell ref="I238:J238"/>
    <mergeCell ref="C238:H238"/>
    <mergeCell ref="I224:J224"/>
    <mergeCell ref="C224:H224"/>
    <mergeCell ref="I221:J221"/>
    <mergeCell ref="I135:J135"/>
    <mergeCell ref="C135:H135"/>
    <mergeCell ref="I124:J124"/>
    <mergeCell ref="C124:H124"/>
    <mergeCell ref="I122:J122"/>
    <mergeCell ref="C122:H122"/>
    <mergeCell ref="C159:H159"/>
    <mergeCell ref="I149:J149"/>
    <mergeCell ref="C149:H149"/>
    <mergeCell ref="I147:J147"/>
    <mergeCell ref="C147:H147"/>
    <mergeCell ref="I63:J63"/>
    <mergeCell ref="C63:H63"/>
    <mergeCell ref="A50:L50"/>
    <mergeCell ref="A48:L48"/>
    <mergeCell ref="C174:H174"/>
    <mergeCell ref="I172:J172"/>
    <mergeCell ref="C172:H172"/>
    <mergeCell ref="I161:J161"/>
    <mergeCell ref="C161:H161"/>
    <mergeCell ref="I159:J159"/>
    <mergeCell ref="K67:L67"/>
    <mergeCell ref="I67:J67"/>
    <mergeCell ref="C67:H67"/>
    <mergeCell ref="K65:L65"/>
    <mergeCell ref="I65:J65"/>
    <mergeCell ref="C65:H65"/>
    <mergeCell ref="I84:J84"/>
    <mergeCell ref="C84:H84"/>
    <mergeCell ref="K71:L71"/>
    <mergeCell ref="I71:J71"/>
    <mergeCell ref="C71:H71"/>
    <mergeCell ref="C69:H69"/>
    <mergeCell ref="C98:H98"/>
    <mergeCell ref="K88:L88"/>
    <mergeCell ref="I88:J88"/>
    <mergeCell ref="C88:H88"/>
    <mergeCell ref="K86:L86"/>
    <mergeCell ref="I86:J86"/>
    <mergeCell ref="C86:H86"/>
    <mergeCell ref="K137:L137"/>
    <mergeCell ref="I137:J137"/>
    <mergeCell ref="C137:H137"/>
    <mergeCell ref="A750:B750"/>
    <mergeCell ref="H750:K750"/>
    <mergeCell ref="C751:G751"/>
    <mergeCell ref="A753:B753"/>
    <mergeCell ref="H753:K753"/>
    <mergeCell ref="C754:G754"/>
    <mergeCell ref="K42:K45"/>
    <mergeCell ref="L42:L45"/>
    <mergeCell ref="C744:I744"/>
    <mergeCell ref="C745:I745"/>
    <mergeCell ref="C746:I746"/>
    <mergeCell ref="C747:I747"/>
    <mergeCell ref="K100:L100"/>
    <mergeCell ref="I100:J100"/>
    <mergeCell ref="C100:H100"/>
    <mergeCell ref="I98:J98"/>
    <mergeCell ref="A42:A45"/>
    <mergeCell ref="B42:B45"/>
    <mergeCell ref="C42:C45"/>
    <mergeCell ref="D42:D45"/>
    <mergeCell ref="E42:G44"/>
    <mergeCell ref="H42:J44"/>
    <mergeCell ref="K69:L69"/>
    <mergeCell ref="I69:J69"/>
    <mergeCell ref="C30:G30"/>
    <mergeCell ref="D34:E34"/>
    <mergeCell ref="D37:E37"/>
    <mergeCell ref="D38:E38"/>
    <mergeCell ref="D39:E39"/>
    <mergeCell ref="D40:E40"/>
    <mergeCell ref="B18:K18"/>
    <mergeCell ref="B19:K19"/>
    <mergeCell ref="B21:K21"/>
    <mergeCell ref="B23:K23"/>
    <mergeCell ref="B24:K24"/>
    <mergeCell ref="C29:G29"/>
    <mergeCell ref="B7:E7"/>
    <mergeCell ref="H7:L7"/>
    <mergeCell ref="A10:L10"/>
    <mergeCell ref="A12:K12"/>
    <mergeCell ref="B15:K15"/>
    <mergeCell ref="B16:K16"/>
    <mergeCell ref="B3:E3"/>
    <mergeCell ref="H3:L3"/>
    <mergeCell ref="B4:E4"/>
    <mergeCell ref="H4:L4"/>
    <mergeCell ref="B6:E6"/>
    <mergeCell ref="H6:L6"/>
  </mergeCells>
  <pageMargins left="0.4" right="0.2" top="0.2" bottom="0.4" header="0.2" footer="0.2"/>
  <pageSetup paperSize="9" scale="51" fitToHeight="0" orientation="portrait" r:id="rId1"/>
  <headerFooter>
    <oddHeader>&amp;L&amp;8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544"/>
  <sheetViews>
    <sheetView topLeftCell="A459" workbookViewId="0">
      <selection activeCell="V487" sqref="V487"/>
    </sheetView>
  </sheetViews>
  <sheetFormatPr defaultColWidth="9.140625" defaultRowHeight="12.75" x14ac:dyDescent="0.2"/>
  <cols>
    <col min="1" max="27" width="9.140625" customWidth="1"/>
    <col min="28" max="28" width="12.7109375" customWidth="1"/>
    <col min="29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3</v>
      </c>
      <c r="H1">
        <v>0</v>
      </c>
      <c r="I1" t="s">
        <v>0</v>
      </c>
      <c r="J1" t="s">
        <v>2</v>
      </c>
      <c r="K1">
        <v>1</v>
      </c>
      <c r="L1">
        <v>71734</v>
      </c>
      <c r="M1">
        <v>10</v>
      </c>
      <c r="N1">
        <v>11</v>
      </c>
      <c r="O1">
        <v>3</v>
      </c>
      <c r="P1">
        <v>4</v>
      </c>
      <c r="Q1">
        <v>4</v>
      </c>
    </row>
    <row r="12" spans="1:133" x14ac:dyDescent="0.2">
      <c r="A12" s="1">
        <v>1</v>
      </c>
      <c r="B12" s="1">
        <v>538</v>
      </c>
      <c r="C12" s="1">
        <v>0</v>
      </c>
      <c r="D12" s="1">
        <f>ROW(A474)</f>
        <v>474</v>
      </c>
      <c r="E12" s="1">
        <v>0</v>
      </c>
      <c r="F12" s="1" t="s">
        <v>3</v>
      </c>
      <c r="G12" s="1" t="s">
        <v>4</v>
      </c>
      <c r="H12" s="1" t="s">
        <v>2</v>
      </c>
      <c r="I12" s="1">
        <v>0</v>
      </c>
      <c r="J12" s="1" t="s">
        <v>2</v>
      </c>
      <c r="K12" s="1">
        <v>1</v>
      </c>
      <c r="L12" s="1">
        <v>1</v>
      </c>
      <c r="M12" s="1">
        <v>5</v>
      </c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2</v>
      </c>
      <c r="U12" s="1" t="s">
        <v>2</v>
      </c>
      <c r="V12" s="1">
        <v>0</v>
      </c>
      <c r="W12" s="1" t="s">
        <v>2</v>
      </c>
      <c r="X12" s="1" t="s">
        <v>2</v>
      </c>
      <c r="Y12" s="1" t="s">
        <v>2</v>
      </c>
      <c r="Z12" s="1" t="s">
        <v>2</v>
      </c>
      <c r="AA12" s="1" t="s">
        <v>2</v>
      </c>
      <c r="AB12" s="1" t="s">
        <v>2</v>
      </c>
      <c r="AC12" s="1" t="s">
        <v>2</v>
      </c>
      <c r="AD12" s="1" t="s">
        <v>2</v>
      </c>
      <c r="AE12" s="1" t="s">
        <v>2</v>
      </c>
      <c r="AF12" s="1" t="s">
        <v>2</v>
      </c>
      <c r="AG12" s="1" t="s">
        <v>2</v>
      </c>
      <c r="AH12" s="1" t="s">
        <v>2</v>
      </c>
      <c r="AI12" s="1" t="s">
        <v>2</v>
      </c>
      <c r="AJ12" s="1" t="s">
        <v>2</v>
      </c>
      <c r="AK12" s="1"/>
      <c r="AL12" s="1" t="s">
        <v>2</v>
      </c>
      <c r="AM12" s="1" t="s">
        <v>2</v>
      </c>
      <c r="AN12" s="1" t="s">
        <v>2</v>
      </c>
      <c r="AO12" s="1"/>
      <c r="AP12" s="1" t="s">
        <v>2</v>
      </c>
      <c r="AQ12" s="1" t="s">
        <v>2</v>
      </c>
      <c r="AR12" s="1" t="s">
        <v>2</v>
      </c>
      <c r="AS12" s="1"/>
      <c r="AT12" s="1"/>
      <c r="AU12" s="1"/>
      <c r="AV12" s="1"/>
      <c r="AW12" s="1"/>
      <c r="AX12" s="1" t="s">
        <v>2</v>
      </c>
      <c r="AY12" s="1" t="s">
        <v>2</v>
      </c>
      <c r="AZ12" s="1" t="s">
        <v>2</v>
      </c>
      <c r="BA12" s="1"/>
      <c r="BB12" s="1">
        <v>0</v>
      </c>
      <c r="BC12" s="1"/>
      <c r="BD12" s="1"/>
      <c r="BE12" s="1"/>
      <c r="BF12" s="1"/>
      <c r="BG12" s="1"/>
      <c r="BH12" s="1" t="s">
        <v>5</v>
      </c>
      <c r="BI12" s="1" t="s">
        <v>6</v>
      </c>
      <c r="BJ12" s="1">
        <v>1</v>
      </c>
      <c r="BK12" s="1">
        <v>1</v>
      </c>
      <c r="BL12" s="1">
        <v>0</v>
      </c>
      <c r="BM12" s="1">
        <v>1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1</v>
      </c>
      <c r="BW12" s="1">
        <v>0</v>
      </c>
      <c r="BX12" s="1">
        <v>0</v>
      </c>
      <c r="BY12" s="1" t="s">
        <v>7</v>
      </c>
      <c r="BZ12" s="1" t="s">
        <v>8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10</v>
      </c>
      <c r="CF12" s="1">
        <v>0</v>
      </c>
      <c r="CG12" s="1">
        <v>0</v>
      </c>
      <c r="CH12" s="1">
        <v>403185672</v>
      </c>
      <c r="CI12" s="1" t="s">
        <v>2</v>
      </c>
      <c r="CJ12" s="1" t="s">
        <v>2</v>
      </c>
      <c r="CK12" s="1">
        <v>9</v>
      </c>
      <c r="CL12" s="1"/>
      <c r="CM12" s="1"/>
      <c r="CN12" s="1"/>
      <c r="CO12" s="1"/>
      <c r="CP12" s="1"/>
      <c r="CQ12" s="1" t="s">
        <v>773</v>
      </c>
      <c r="CR12" s="1" t="s">
        <v>11</v>
      </c>
      <c r="CS12" s="1">
        <v>44551</v>
      </c>
      <c r="CT12" s="1">
        <v>395</v>
      </c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55" x14ac:dyDescent="0.2">
      <c r="A18" s="3">
        <v>52</v>
      </c>
      <c r="B18" s="3">
        <f t="shared" ref="B18:G18" si="0">B474</f>
        <v>538</v>
      </c>
      <c r="C18" s="3">
        <f t="shared" si="0"/>
        <v>1</v>
      </c>
      <c r="D18" s="3">
        <f t="shared" si="0"/>
        <v>12</v>
      </c>
      <c r="E18" s="3">
        <f t="shared" si="0"/>
        <v>0</v>
      </c>
      <c r="F18" s="3" t="str">
        <f t="shared" si="0"/>
        <v>1_(Копия)_(Копия)_(Копия)</v>
      </c>
      <c r="G18" s="3" t="str">
        <f t="shared" si="0"/>
        <v>Системы автоматической установки аэрозольного пожаротушения, автоматической пожарной сигнализации</v>
      </c>
      <c r="H18" s="3"/>
      <c r="I18" s="3"/>
      <c r="J18" s="3"/>
      <c r="K18" s="3"/>
      <c r="L18" s="3"/>
      <c r="M18" s="3"/>
      <c r="N18" s="3"/>
      <c r="O18" s="3">
        <f t="shared" ref="O18:AT18" si="1">O474</f>
        <v>3051948.85</v>
      </c>
      <c r="P18" s="3">
        <f t="shared" si="1"/>
        <v>3012354.27</v>
      </c>
      <c r="Q18" s="3">
        <f t="shared" si="1"/>
        <v>5194.55</v>
      </c>
      <c r="R18" s="3">
        <f t="shared" si="1"/>
        <v>252.14</v>
      </c>
      <c r="S18" s="3">
        <f t="shared" si="1"/>
        <v>34400.03</v>
      </c>
      <c r="T18" s="3">
        <f t="shared" si="1"/>
        <v>0</v>
      </c>
      <c r="U18" s="3">
        <f t="shared" si="1"/>
        <v>2967.7063249999997</v>
      </c>
      <c r="V18" s="3">
        <f t="shared" si="1"/>
        <v>19.675169999999998</v>
      </c>
      <c r="W18" s="3">
        <f t="shared" si="1"/>
        <v>0</v>
      </c>
      <c r="X18" s="3">
        <f t="shared" si="1"/>
        <v>28971.3</v>
      </c>
      <c r="Y18" s="3">
        <f t="shared" si="1"/>
        <v>14648.05</v>
      </c>
      <c r="Z18" s="3">
        <f t="shared" si="1"/>
        <v>0</v>
      </c>
      <c r="AA18" s="3">
        <f t="shared" si="1"/>
        <v>0</v>
      </c>
      <c r="AB18" s="3">
        <f t="shared" si="1"/>
        <v>0</v>
      </c>
      <c r="AC18" s="3">
        <f t="shared" si="1"/>
        <v>0</v>
      </c>
      <c r="AD18" s="3">
        <f t="shared" si="1"/>
        <v>0</v>
      </c>
      <c r="AE18" s="3">
        <f t="shared" si="1"/>
        <v>0</v>
      </c>
      <c r="AF18" s="3">
        <f t="shared" si="1"/>
        <v>0</v>
      </c>
      <c r="AG18" s="3">
        <f t="shared" si="1"/>
        <v>0</v>
      </c>
      <c r="AH18" s="3">
        <f t="shared" si="1"/>
        <v>0</v>
      </c>
      <c r="AI18" s="3">
        <f t="shared" si="1"/>
        <v>0</v>
      </c>
      <c r="AJ18" s="3">
        <f t="shared" si="1"/>
        <v>0</v>
      </c>
      <c r="AK18" s="3">
        <f t="shared" si="1"/>
        <v>0</v>
      </c>
      <c r="AL18" s="3">
        <f t="shared" si="1"/>
        <v>0</v>
      </c>
      <c r="AM18" s="3">
        <f t="shared" si="1"/>
        <v>0</v>
      </c>
      <c r="AN18" s="3">
        <f t="shared" si="1"/>
        <v>0</v>
      </c>
      <c r="AO18" s="3">
        <f t="shared" si="1"/>
        <v>0</v>
      </c>
      <c r="AP18" s="3">
        <f t="shared" si="1"/>
        <v>2691869.43</v>
      </c>
      <c r="AQ18" s="3">
        <f t="shared" si="1"/>
        <v>0</v>
      </c>
      <c r="AR18" s="3">
        <f t="shared" si="1"/>
        <v>3095568.2</v>
      </c>
      <c r="AS18" s="3">
        <f t="shared" si="1"/>
        <v>26510.7</v>
      </c>
      <c r="AT18" s="3">
        <f t="shared" si="1"/>
        <v>338294.87</v>
      </c>
      <c r="AU18" s="3">
        <f t="shared" ref="AU18:BZ18" si="2">AU474</f>
        <v>38893.199999999997</v>
      </c>
      <c r="AV18" s="3">
        <f t="shared" si="2"/>
        <v>3012354.27</v>
      </c>
      <c r="AW18" s="3">
        <f t="shared" si="2"/>
        <v>320484.84000000003</v>
      </c>
      <c r="AX18" s="3">
        <f t="shared" si="2"/>
        <v>0</v>
      </c>
      <c r="AY18" s="3">
        <f t="shared" si="2"/>
        <v>320484.84000000003</v>
      </c>
      <c r="AZ18" s="3">
        <f t="shared" si="2"/>
        <v>2691869.43</v>
      </c>
      <c r="BA18" s="3">
        <f t="shared" si="2"/>
        <v>0</v>
      </c>
      <c r="BB18" s="3">
        <f t="shared" si="2"/>
        <v>0</v>
      </c>
      <c r="BC18" s="3">
        <f t="shared" si="2"/>
        <v>0</v>
      </c>
      <c r="BD18" s="3">
        <f t="shared" si="2"/>
        <v>0</v>
      </c>
      <c r="BE18" s="3">
        <f t="shared" si="2"/>
        <v>0</v>
      </c>
      <c r="BF18" s="3">
        <f t="shared" si="2"/>
        <v>0</v>
      </c>
      <c r="BG18" s="3">
        <f t="shared" si="2"/>
        <v>0</v>
      </c>
      <c r="BH18" s="3">
        <f t="shared" si="2"/>
        <v>0</v>
      </c>
      <c r="BI18" s="3">
        <f t="shared" si="2"/>
        <v>0</v>
      </c>
      <c r="BJ18" s="3">
        <f t="shared" si="2"/>
        <v>0</v>
      </c>
      <c r="BK18" s="3">
        <f t="shared" si="2"/>
        <v>0</v>
      </c>
      <c r="BL18" s="3">
        <f t="shared" si="2"/>
        <v>0</v>
      </c>
      <c r="BM18" s="3">
        <f t="shared" si="2"/>
        <v>0</v>
      </c>
      <c r="BN18" s="3">
        <f t="shared" si="2"/>
        <v>0</v>
      </c>
      <c r="BO18" s="3">
        <f t="shared" si="2"/>
        <v>0</v>
      </c>
      <c r="BP18" s="3">
        <f t="shared" si="2"/>
        <v>0</v>
      </c>
      <c r="BQ18" s="3">
        <f t="shared" si="2"/>
        <v>0</v>
      </c>
      <c r="BR18" s="3">
        <f t="shared" si="2"/>
        <v>0</v>
      </c>
      <c r="BS18" s="3">
        <f t="shared" si="2"/>
        <v>0</v>
      </c>
      <c r="BT18" s="3">
        <f t="shared" si="2"/>
        <v>0</v>
      </c>
      <c r="BU18" s="3">
        <f t="shared" si="2"/>
        <v>0</v>
      </c>
      <c r="BV18" s="3">
        <f t="shared" si="2"/>
        <v>0</v>
      </c>
      <c r="BW18" s="3">
        <f t="shared" si="2"/>
        <v>0</v>
      </c>
      <c r="BX18" s="3">
        <f t="shared" si="2"/>
        <v>0</v>
      </c>
      <c r="BY18" s="3">
        <f t="shared" si="2"/>
        <v>0</v>
      </c>
      <c r="BZ18" s="3">
        <f t="shared" si="2"/>
        <v>0</v>
      </c>
      <c r="CA18" s="3">
        <f t="shared" ref="CA18:DF18" si="3">CA474</f>
        <v>0</v>
      </c>
      <c r="CB18" s="3">
        <f t="shared" si="3"/>
        <v>0</v>
      </c>
      <c r="CC18" s="3">
        <f t="shared" si="3"/>
        <v>0</v>
      </c>
      <c r="CD18" s="3">
        <f t="shared" si="3"/>
        <v>0</v>
      </c>
      <c r="CE18" s="3">
        <f t="shared" si="3"/>
        <v>0</v>
      </c>
      <c r="CF18" s="3">
        <f t="shared" si="3"/>
        <v>0</v>
      </c>
      <c r="CG18" s="3">
        <f t="shared" si="3"/>
        <v>0</v>
      </c>
      <c r="CH18" s="3">
        <f t="shared" si="3"/>
        <v>0</v>
      </c>
      <c r="CI18" s="3">
        <f t="shared" si="3"/>
        <v>0</v>
      </c>
      <c r="CJ18" s="3">
        <f t="shared" si="3"/>
        <v>0</v>
      </c>
      <c r="CK18" s="3">
        <f t="shared" si="3"/>
        <v>0</v>
      </c>
      <c r="CL18" s="3">
        <f t="shared" si="3"/>
        <v>0</v>
      </c>
      <c r="CM18" s="3">
        <f t="shared" si="3"/>
        <v>0</v>
      </c>
      <c r="CN18" s="3">
        <f t="shared" si="3"/>
        <v>0</v>
      </c>
      <c r="CO18" s="3">
        <f t="shared" si="3"/>
        <v>0</v>
      </c>
      <c r="CP18" s="3">
        <f t="shared" si="3"/>
        <v>0</v>
      </c>
      <c r="CQ18" s="3">
        <f t="shared" si="3"/>
        <v>0</v>
      </c>
      <c r="CR18" s="3">
        <f t="shared" si="3"/>
        <v>0</v>
      </c>
      <c r="CS18" s="3">
        <f t="shared" si="3"/>
        <v>0</v>
      </c>
      <c r="CT18" s="3">
        <f t="shared" si="3"/>
        <v>0</v>
      </c>
      <c r="CU18" s="3">
        <f t="shared" si="3"/>
        <v>0</v>
      </c>
      <c r="CV18" s="3">
        <f t="shared" si="3"/>
        <v>0</v>
      </c>
      <c r="CW18" s="3">
        <f t="shared" si="3"/>
        <v>0</v>
      </c>
      <c r="CX18" s="3">
        <f t="shared" si="3"/>
        <v>0</v>
      </c>
      <c r="CY18" s="3">
        <f t="shared" si="3"/>
        <v>0</v>
      </c>
      <c r="CZ18" s="3">
        <f t="shared" si="3"/>
        <v>0</v>
      </c>
      <c r="DA18" s="3">
        <f t="shared" si="3"/>
        <v>0</v>
      </c>
      <c r="DB18" s="3">
        <f t="shared" si="3"/>
        <v>0</v>
      </c>
      <c r="DC18" s="3">
        <f t="shared" si="3"/>
        <v>0</v>
      </c>
      <c r="DD18" s="3">
        <f t="shared" si="3"/>
        <v>0</v>
      </c>
      <c r="DE18" s="3">
        <f t="shared" si="3"/>
        <v>0</v>
      </c>
      <c r="DF18" s="3">
        <f t="shared" si="3"/>
        <v>0</v>
      </c>
      <c r="DG18" s="4">
        <f t="shared" ref="DG18:EL18" si="4">DG474</f>
        <v>693466.88</v>
      </c>
      <c r="DH18" s="4">
        <f t="shared" si="4"/>
        <v>653872.30000000005</v>
      </c>
      <c r="DI18" s="4">
        <f t="shared" si="4"/>
        <v>5194.55</v>
      </c>
      <c r="DJ18" s="4">
        <f t="shared" si="4"/>
        <v>252.14</v>
      </c>
      <c r="DK18" s="4">
        <f t="shared" si="4"/>
        <v>34400.03</v>
      </c>
      <c r="DL18" s="4">
        <f t="shared" si="4"/>
        <v>0</v>
      </c>
      <c r="DM18" s="4">
        <f t="shared" si="4"/>
        <v>2967.7063249999997</v>
      </c>
      <c r="DN18" s="4">
        <f t="shared" si="4"/>
        <v>19.675169999999998</v>
      </c>
      <c r="DO18" s="4">
        <f t="shared" si="4"/>
        <v>0</v>
      </c>
      <c r="DP18" s="4">
        <f t="shared" si="4"/>
        <v>28971.3</v>
      </c>
      <c r="DQ18" s="4">
        <f t="shared" si="4"/>
        <v>14648.05</v>
      </c>
      <c r="DR18" s="4">
        <f t="shared" si="4"/>
        <v>0</v>
      </c>
      <c r="DS18" s="4">
        <f t="shared" si="4"/>
        <v>0</v>
      </c>
      <c r="DT18" s="4">
        <f t="shared" si="4"/>
        <v>0</v>
      </c>
      <c r="DU18" s="4">
        <f t="shared" si="4"/>
        <v>0</v>
      </c>
      <c r="DV18" s="4">
        <f t="shared" si="4"/>
        <v>0</v>
      </c>
      <c r="DW18" s="4">
        <f t="shared" si="4"/>
        <v>0</v>
      </c>
      <c r="DX18" s="4">
        <f t="shared" si="4"/>
        <v>0</v>
      </c>
      <c r="DY18" s="4">
        <f t="shared" si="4"/>
        <v>0</v>
      </c>
      <c r="DZ18" s="4">
        <f t="shared" si="4"/>
        <v>0</v>
      </c>
      <c r="EA18" s="4">
        <f t="shared" si="4"/>
        <v>0</v>
      </c>
      <c r="EB18" s="4">
        <f t="shared" si="4"/>
        <v>0</v>
      </c>
      <c r="EC18" s="4">
        <f t="shared" si="4"/>
        <v>0</v>
      </c>
      <c r="ED18" s="4">
        <f t="shared" si="4"/>
        <v>0</v>
      </c>
      <c r="EE18" s="4">
        <f t="shared" si="4"/>
        <v>0</v>
      </c>
      <c r="EF18" s="4">
        <f t="shared" si="4"/>
        <v>0</v>
      </c>
      <c r="EG18" s="4">
        <f t="shared" si="4"/>
        <v>0</v>
      </c>
      <c r="EH18" s="4">
        <f t="shared" si="4"/>
        <v>579477.46</v>
      </c>
      <c r="EI18" s="4">
        <f t="shared" si="4"/>
        <v>0</v>
      </c>
      <c r="EJ18" s="4">
        <f t="shared" si="4"/>
        <v>737086.23</v>
      </c>
      <c r="EK18" s="4">
        <f t="shared" si="4"/>
        <v>26510.7</v>
      </c>
      <c r="EL18" s="4">
        <f t="shared" si="4"/>
        <v>92204.87</v>
      </c>
      <c r="EM18" s="4">
        <f t="shared" ref="EM18:FR18" si="5">EM474</f>
        <v>38893.199999999997</v>
      </c>
      <c r="EN18" s="4">
        <f t="shared" si="5"/>
        <v>653872.30000000005</v>
      </c>
      <c r="EO18" s="4">
        <f t="shared" si="5"/>
        <v>74394.84</v>
      </c>
      <c r="EP18" s="4">
        <f t="shared" si="5"/>
        <v>0</v>
      </c>
      <c r="EQ18" s="4">
        <f t="shared" si="5"/>
        <v>74394.84</v>
      </c>
      <c r="ER18" s="4">
        <f t="shared" si="5"/>
        <v>579477.46</v>
      </c>
      <c r="ES18" s="4">
        <f t="shared" si="5"/>
        <v>0</v>
      </c>
      <c r="ET18" s="4">
        <f t="shared" si="5"/>
        <v>0</v>
      </c>
      <c r="EU18" s="4">
        <f t="shared" si="5"/>
        <v>0</v>
      </c>
      <c r="EV18" s="4">
        <f t="shared" si="5"/>
        <v>0</v>
      </c>
      <c r="EW18" s="4">
        <f t="shared" si="5"/>
        <v>0</v>
      </c>
      <c r="EX18" s="4">
        <f t="shared" si="5"/>
        <v>0</v>
      </c>
      <c r="EY18" s="4">
        <f t="shared" si="5"/>
        <v>0</v>
      </c>
      <c r="EZ18" s="4">
        <f t="shared" si="5"/>
        <v>0</v>
      </c>
      <c r="FA18" s="4">
        <f t="shared" si="5"/>
        <v>0</v>
      </c>
      <c r="FB18" s="4">
        <f t="shared" si="5"/>
        <v>0</v>
      </c>
      <c r="FC18" s="4">
        <f t="shared" si="5"/>
        <v>0</v>
      </c>
      <c r="FD18" s="4">
        <f t="shared" si="5"/>
        <v>0</v>
      </c>
      <c r="FE18" s="4">
        <f t="shared" si="5"/>
        <v>0</v>
      </c>
      <c r="FF18" s="4">
        <f t="shared" si="5"/>
        <v>0</v>
      </c>
      <c r="FG18" s="4">
        <f t="shared" si="5"/>
        <v>0</v>
      </c>
      <c r="FH18" s="4">
        <f t="shared" si="5"/>
        <v>0</v>
      </c>
      <c r="FI18" s="4">
        <f t="shared" si="5"/>
        <v>0</v>
      </c>
      <c r="FJ18" s="4">
        <f t="shared" si="5"/>
        <v>0</v>
      </c>
      <c r="FK18" s="4">
        <f t="shared" si="5"/>
        <v>0</v>
      </c>
      <c r="FL18" s="4">
        <f t="shared" si="5"/>
        <v>0</v>
      </c>
      <c r="FM18" s="4">
        <f t="shared" si="5"/>
        <v>0</v>
      </c>
      <c r="FN18" s="4">
        <f t="shared" si="5"/>
        <v>0</v>
      </c>
      <c r="FO18" s="4">
        <f t="shared" si="5"/>
        <v>0</v>
      </c>
      <c r="FP18" s="4">
        <f t="shared" si="5"/>
        <v>0</v>
      </c>
      <c r="FQ18" s="4">
        <f t="shared" si="5"/>
        <v>0</v>
      </c>
      <c r="FR18" s="4">
        <f t="shared" si="5"/>
        <v>0</v>
      </c>
      <c r="FS18" s="4">
        <f t="shared" ref="FS18:GX18" si="6">FS474</f>
        <v>0</v>
      </c>
      <c r="FT18" s="4">
        <f t="shared" si="6"/>
        <v>0</v>
      </c>
      <c r="FU18" s="4">
        <f t="shared" si="6"/>
        <v>0</v>
      </c>
      <c r="FV18" s="4">
        <f t="shared" si="6"/>
        <v>0</v>
      </c>
      <c r="FW18" s="4">
        <f t="shared" si="6"/>
        <v>0</v>
      </c>
      <c r="FX18" s="4">
        <f t="shared" si="6"/>
        <v>0</v>
      </c>
      <c r="FY18" s="4">
        <f t="shared" si="6"/>
        <v>0</v>
      </c>
      <c r="FZ18" s="4">
        <f t="shared" si="6"/>
        <v>0</v>
      </c>
      <c r="GA18" s="4">
        <f t="shared" si="6"/>
        <v>0</v>
      </c>
      <c r="GB18" s="4">
        <f t="shared" si="6"/>
        <v>0</v>
      </c>
      <c r="GC18" s="4">
        <f t="shared" si="6"/>
        <v>0</v>
      </c>
      <c r="GD18" s="4">
        <f t="shared" si="6"/>
        <v>0</v>
      </c>
      <c r="GE18" s="4">
        <f t="shared" si="6"/>
        <v>0</v>
      </c>
      <c r="GF18" s="4">
        <f t="shared" si="6"/>
        <v>0</v>
      </c>
      <c r="GG18" s="4">
        <f t="shared" si="6"/>
        <v>0</v>
      </c>
      <c r="GH18" s="4">
        <f t="shared" si="6"/>
        <v>0</v>
      </c>
      <c r="GI18" s="4">
        <f t="shared" si="6"/>
        <v>0</v>
      </c>
      <c r="GJ18" s="4">
        <f t="shared" si="6"/>
        <v>0</v>
      </c>
      <c r="GK18" s="4">
        <f t="shared" si="6"/>
        <v>0</v>
      </c>
      <c r="GL18" s="4">
        <f t="shared" si="6"/>
        <v>0</v>
      </c>
      <c r="GM18" s="4">
        <f t="shared" si="6"/>
        <v>0</v>
      </c>
      <c r="GN18" s="4">
        <f t="shared" si="6"/>
        <v>0</v>
      </c>
      <c r="GO18" s="4">
        <f t="shared" si="6"/>
        <v>0</v>
      </c>
      <c r="GP18" s="4">
        <f t="shared" si="6"/>
        <v>0</v>
      </c>
      <c r="GQ18" s="4">
        <f t="shared" si="6"/>
        <v>0</v>
      </c>
      <c r="GR18" s="4">
        <f t="shared" si="6"/>
        <v>0</v>
      </c>
      <c r="GS18" s="4">
        <f t="shared" si="6"/>
        <v>0</v>
      </c>
      <c r="GT18" s="4">
        <f t="shared" si="6"/>
        <v>0</v>
      </c>
      <c r="GU18" s="4">
        <f t="shared" si="6"/>
        <v>0</v>
      </c>
      <c r="GV18" s="4">
        <f t="shared" si="6"/>
        <v>0</v>
      </c>
      <c r="GW18" s="4">
        <f t="shared" si="6"/>
        <v>0</v>
      </c>
      <c r="GX18" s="4">
        <f t="shared" si="6"/>
        <v>0</v>
      </c>
    </row>
    <row r="20" spans="1:255" x14ac:dyDescent="0.2">
      <c r="A20" s="1">
        <v>3</v>
      </c>
      <c r="B20" s="1">
        <v>1</v>
      </c>
      <c r="C20" s="1"/>
      <c r="D20" s="1">
        <f>ROW(A434)</f>
        <v>434</v>
      </c>
      <c r="E20" s="1"/>
      <c r="F20" s="1" t="s">
        <v>2</v>
      </c>
      <c r="G20" s="1" t="s">
        <v>2</v>
      </c>
      <c r="H20" s="1" t="s">
        <v>2</v>
      </c>
      <c r="I20" s="1">
        <v>0</v>
      </c>
      <c r="J20" s="1" t="s">
        <v>2</v>
      </c>
      <c r="K20" s="1">
        <v>-1</v>
      </c>
      <c r="L20" s="1" t="s">
        <v>2</v>
      </c>
      <c r="M20" s="1" t="s">
        <v>2</v>
      </c>
      <c r="N20" s="1"/>
      <c r="O20" s="1"/>
      <c r="P20" s="1"/>
      <c r="Q20" s="1"/>
      <c r="R20" s="1"/>
      <c r="S20" s="1">
        <v>0</v>
      </c>
      <c r="T20" s="1">
        <v>41727980</v>
      </c>
      <c r="U20" s="1" t="s">
        <v>2</v>
      </c>
      <c r="V20" s="1">
        <v>0</v>
      </c>
      <c r="W20" s="1"/>
      <c r="X20" s="1"/>
      <c r="Y20" s="1"/>
      <c r="Z20" s="1"/>
      <c r="AA20" s="1"/>
      <c r="AB20" s="1" t="s">
        <v>2</v>
      </c>
      <c r="AC20" s="1" t="s">
        <v>2</v>
      </c>
      <c r="AD20" s="1" t="s">
        <v>2</v>
      </c>
      <c r="AE20" s="1" t="s">
        <v>2</v>
      </c>
      <c r="AF20" s="1" t="s">
        <v>2</v>
      </c>
      <c r="AG20" s="1" t="s">
        <v>2</v>
      </c>
      <c r="AH20" s="1"/>
      <c r="AI20" s="1"/>
      <c r="AJ20" s="1"/>
      <c r="AK20" s="1"/>
      <c r="AL20" s="1"/>
      <c r="AM20" s="1"/>
      <c r="AN20" s="1"/>
      <c r="AO20" s="1"/>
      <c r="AP20" s="1" t="s">
        <v>2</v>
      </c>
      <c r="AQ20" s="1" t="s">
        <v>2</v>
      </c>
      <c r="AR20" s="1" t="s">
        <v>2</v>
      </c>
      <c r="AS20" s="1"/>
      <c r="AT20" s="1"/>
      <c r="AU20" s="1"/>
      <c r="AV20" s="1"/>
      <c r="AW20" s="1"/>
      <c r="AX20" s="1"/>
      <c r="AY20" s="1"/>
      <c r="AZ20" s="1" t="s">
        <v>2</v>
      </c>
      <c r="BA20" s="1"/>
      <c r="BB20" s="1" t="s">
        <v>2</v>
      </c>
      <c r="BC20" s="1" t="s">
        <v>2</v>
      </c>
      <c r="BD20" s="1" t="s">
        <v>2</v>
      </c>
      <c r="BE20" s="1" t="s">
        <v>2</v>
      </c>
      <c r="BF20" s="1" t="s">
        <v>2</v>
      </c>
      <c r="BG20" s="1" t="s">
        <v>2</v>
      </c>
      <c r="BH20" s="1" t="s">
        <v>2</v>
      </c>
      <c r="BI20" s="1" t="s">
        <v>2</v>
      </c>
      <c r="BJ20" s="1" t="s">
        <v>2</v>
      </c>
      <c r="BK20" s="1" t="s">
        <v>2</v>
      </c>
      <c r="BL20" s="1" t="s">
        <v>2</v>
      </c>
      <c r="BM20" s="1" t="s">
        <v>2</v>
      </c>
      <c r="BN20" s="1" t="s">
        <v>2</v>
      </c>
      <c r="BO20" s="1" t="s">
        <v>2</v>
      </c>
      <c r="BP20" s="1" t="s">
        <v>2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2</v>
      </c>
      <c r="CJ20" s="1" t="s">
        <v>2</v>
      </c>
      <c r="CK20" t="s">
        <v>2</v>
      </c>
      <c r="CL20" t="s">
        <v>12</v>
      </c>
      <c r="CM20" t="s">
        <v>2</v>
      </c>
      <c r="CN20" t="s">
        <v>2</v>
      </c>
      <c r="CO20" t="s">
        <v>2</v>
      </c>
      <c r="CP20" t="s">
        <v>2</v>
      </c>
      <c r="CQ20" t="s">
        <v>2</v>
      </c>
    </row>
    <row r="22" spans="1:255" x14ac:dyDescent="0.2">
      <c r="A22" s="3">
        <v>52</v>
      </c>
      <c r="B22" s="3">
        <f t="shared" ref="B22:G22" si="7">B434</f>
        <v>1</v>
      </c>
      <c r="C22" s="3">
        <f t="shared" si="7"/>
        <v>3</v>
      </c>
      <c r="D22" s="3">
        <f t="shared" si="7"/>
        <v>20</v>
      </c>
      <c r="E22" s="3">
        <f t="shared" si="7"/>
        <v>0</v>
      </c>
      <c r="F22" s="3" t="str">
        <f t="shared" si="7"/>
        <v/>
      </c>
      <c r="G22" s="3" t="str">
        <f t="shared" si="7"/>
        <v/>
      </c>
      <c r="H22" s="3"/>
      <c r="I22" s="3"/>
      <c r="J22" s="3"/>
      <c r="K22" s="3"/>
      <c r="L22" s="3"/>
      <c r="M22" s="3"/>
      <c r="N22" s="3"/>
      <c r="O22" s="3">
        <f t="shared" ref="O22:AT22" si="8">O434</f>
        <v>3051948.85</v>
      </c>
      <c r="P22" s="3">
        <f t="shared" si="8"/>
        <v>3012354.27</v>
      </c>
      <c r="Q22" s="3">
        <f t="shared" si="8"/>
        <v>5194.55</v>
      </c>
      <c r="R22" s="3">
        <f t="shared" si="8"/>
        <v>252.14</v>
      </c>
      <c r="S22" s="3">
        <f t="shared" si="8"/>
        <v>34400.03</v>
      </c>
      <c r="T22" s="3">
        <f t="shared" si="8"/>
        <v>0</v>
      </c>
      <c r="U22" s="3">
        <f t="shared" si="8"/>
        <v>2967.7063249999997</v>
      </c>
      <c r="V22" s="3">
        <f t="shared" si="8"/>
        <v>19.675169999999998</v>
      </c>
      <c r="W22" s="3">
        <f t="shared" si="8"/>
        <v>0</v>
      </c>
      <c r="X22" s="3">
        <f t="shared" si="8"/>
        <v>28971.3</v>
      </c>
      <c r="Y22" s="3">
        <f t="shared" si="8"/>
        <v>14648.05</v>
      </c>
      <c r="Z22" s="3">
        <f t="shared" si="8"/>
        <v>0</v>
      </c>
      <c r="AA22" s="3">
        <f t="shared" si="8"/>
        <v>0</v>
      </c>
      <c r="AB22" s="3">
        <f t="shared" si="8"/>
        <v>0</v>
      </c>
      <c r="AC22" s="3">
        <f t="shared" si="8"/>
        <v>0</v>
      </c>
      <c r="AD22" s="3">
        <f t="shared" si="8"/>
        <v>0</v>
      </c>
      <c r="AE22" s="3">
        <f t="shared" si="8"/>
        <v>0</v>
      </c>
      <c r="AF22" s="3">
        <f t="shared" si="8"/>
        <v>0</v>
      </c>
      <c r="AG22" s="3">
        <f t="shared" si="8"/>
        <v>0</v>
      </c>
      <c r="AH22" s="3">
        <f t="shared" si="8"/>
        <v>0</v>
      </c>
      <c r="AI22" s="3">
        <f t="shared" si="8"/>
        <v>0</v>
      </c>
      <c r="AJ22" s="3">
        <f t="shared" si="8"/>
        <v>0</v>
      </c>
      <c r="AK22" s="3">
        <f t="shared" si="8"/>
        <v>0</v>
      </c>
      <c r="AL22" s="3">
        <f t="shared" si="8"/>
        <v>0</v>
      </c>
      <c r="AM22" s="3">
        <f t="shared" si="8"/>
        <v>0</v>
      </c>
      <c r="AN22" s="3">
        <f t="shared" si="8"/>
        <v>0</v>
      </c>
      <c r="AO22" s="3">
        <f t="shared" si="8"/>
        <v>0</v>
      </c>
      <c r="AP22" s="3">
        <f t="shared" si="8"/>
        <v>2691869.43</v>
      </c>
      <c r="AQ22" s="3">
        <f t="shared" si="8"/>
        <v>0</v>
      </c>
      <c r="AR22" s="3">
        <f t="shared" si="8"/>
        <v>3095568.2</v>
      </c>
      <c r="AS22" s="3">
        <f t="shared" si="8"/>
        <v>26510.7</v>
      </c>
      <c r="AT22" s="3">
        <f t="shared" si="8"/>
        <v>338294.87</v>
      </c>
      <c r="AU22" s="3">
        <f t="shared" ref="AU22:BZ22" si="9">AU434</f>
        <v>38893.199999999997</v>
      </c>
      <c r="AV22" s="3">
        <f t="shared" si="9"/>
        <v>3012354.27</v>
      </c>
      <c r="AW22" s="3">
        <f t="shared" si="9"/>
        <v>320484.84000000003</v>
      </c>
      <c r="AX22" s="3">
        <f t="shared" si="9"/>
        <v>0</v>
      </c>
      <c r="AY22" s="3">
        <f t="shared" si="9"/>
        <v>320484.84000000003</v>
      </c>
      <c r="AZ22" s="3">
        <f t="shared" si="9"/>
        <v>2691869.43</v>
      </c>
      <c r="BA22" s="3">
        <f t="shared" si="9"/>
        <v>0</v>
      </c>
      <c r="BB22" s="3">
        <f t="shared" si="9"/>
        <v>0</v>
      </c>
      <c r="BC22" s="3">
        <f t="shared" si="9"/>
        <v>0</v>
      </c>
      <c r="BD22" s="3">
        <f t="shared" si="9"/>
        <v>0</v>
      </c>
      <c r="BE22" s="3">
        <f t="shared" si="9"/>
        <v>0</v>
      </c>
      <c r="BF22" s="3">
        <f t="shared" si="9"/>
        <v>0</v>
      </c>
      <c r="BG22" s="3">
        <f t="shared" si="9"/>
        <v>0</v>
      </c>
      <c r="BH22" s="3">
        <f t="shared" si="9"/>
        <v>0</v>
      </c>
      <c r="BI22" s="3">
        <f t="shared" si="9"/>
        <v>0</v>
      </c>
      <c r="BJ22" s="3">
        <f t="shared" si="9"/>
        <v>0</v>
      </c>
      <c r="BK22" s="3">
        <f t="shared" si="9"/>
        <v>0</v>
      </c>
      <c r="BL22" s="3">
        <f t="shared" si="9"/>
        <v>0</v>
      </c>
      <c r="BM22" s="3">
        <f t="shared" si="9"/>
        <v>0</v>
      </c>
      <c r="BN22" s="3">
        <f t="shared" si="9"/>
        <v>0</v>
      </c>
      <c r="BO22" s="3">
        <f t="shared" si="9"/>
        <v>0</v>
      </c>
      <c r="BP22" s="3">
        <f t="shared" si="9"/>
        <v>0</v>
      </c>
      <c r="BQ22" s="3">
        <f t="shared" si="9"/>
        <v>0</v>
      </c>
      <c r="BR22" s="3">
        <f t="shared" si="9"/>
        <v>0</v>
      </c>
      <c r="BS22" s="3">
        <f t="shared" si="9"/>
        <v>0</v>
      </c>
      <c r="BT22" s="3">
        <f t="shared" si="9"/>
        <v>0</v>
      </c>
      <c r="BU22" s="3">
        <f t="shared" si="9"/>
        <v>0</v>
      </c>
      <c r="BV22" s="3">
        <f t="shared" si="9"/>
        <v>0</v>
      </c>
      <c r="BW22" s="3">
        <f t="shared" si="9"/>
        <v>0</v>
      </c>
      <c r="BX22" s="3">
        <f t="shared" si="9"/>
        <v>0</v>
      </c>
      <c r="BY22" s="3">
        <f t="shared" si="9"/>
        <v>0</v>
      </c>
      <c r="BZ22" s="3">
        <f t="shared" si="9"/>
        <v>0</v>
      </c>
      <c r="CA22" s="3">
        <f t="shared" ref="CA22:DF22" si="10">CA434</f>
        <v>0</v>
      </c>
      <c r="CB22" s="3">
        <f t="shared" si="10"/>
        <v>0</v>
      </c>
      <c r="CC22" s="3">
        <f t="shared" si="10"/>
        <v>0</v>
      </c>
      <c r="CD22" s="3">
        <f t="shared" si="10"/>
        <v>0</v>
      </c>
      <c r="CE22" s="3">
        <f t="shared" si="10"/>
        <v>0</v>
      </c>
      <c r="CF22" s="3">
        <f t="shared" si="10"/>
        <v>0</v>
      </c>
      <c r="CG22" s="3">
        <f t="shared" si="10"/>
        <v>0</v>
      </c>
      <c r="CH22" s="3">
        <f t="shared" si="10"/>
        <v>0</v>
      </c>
      <c r="CI22" s="3">
        <f t="shared" si="10"/>
        <v>0</v>
      </c>
      <c r="CJ22" s="3">
        <f t="shared" si="10"/>
        <v>0</v>
      </c>
      <c r="CK22" s="3">
        <f t="shared" si="10"/>
        <v>0</v>
      </c>
      <c r="CL22" s="3">
        <f t="shared" si="10"/>
        <v>0</v>
      </c>
      <c r="CM22" s="3">
        <f t="shared" si="10"/>
        <v>0</v>
      </c>
      <c r="CN22" s="3">
        <f t="shared" si="10"/>
        <v>0</v>
      </c>
      <c r="CO22" s="3">
        <f t="shared" si="10"/>
        <v>0</v>
      </c>
      <c r="CP22" s="3">
        <f t="shared" si="10"/>
        <v>0</v>
      </c>
      <c r="CQ22" s="3">
        <f t="shared" si="10"/>
        <v>0</v>
      </c>
      <c r="CR22" s="3">
        <f t="shared" si="10"/>
        <v>0</v>
      </c>
      <c r="CS22" s="3">
        <f t="shared" si="10"/>
        <v>0</v>
      </c>
      <c r="CT22" s="3">
        <f t="shared" si="10"/>
        <v>0</v>
      </c>
      <c r="CU22" s="3">
        <f t="shared" si="10"/>
        <v>0</v>
      </c>
      <c r="CV22" s="3">
        <f t="shared" si="10"/>
        <v>0</v>
      </c>
      <c r="CW22" s="3">
        <f t="shared" si="10"/>
        <v>0</v>
      </c>
      <c r="CX22" s="3">
        <f t="shared" si="10"/>
        <v>0</v>
      </c>
      <c r="CY22" s="3">
        <f t="shared" si="10"/>
        <v>0</v>
      </c>
      <c r="CZ22" s="3">
        <f t="shared" si="10"/>
        <v>0</v>
      </c>
      <c r="DA22" s="3">
        <f t="shared" si="10"/>
        <v>0</v>
      </c>
      <c r="DB22" s="3">
        <f t="shared" si="10"/>
        <v>0</v>
      </c>
      <c r="DC22" s="3">
        <f t="shared" si="10"/>
        <v>0</v>
      </c>
      <c r="DD22" s="3">
        <f t="shared" si="10"/>
        <v>0</v>
      </c>
      <c r="DE22" s="3">
        <f t="shared" si="10"/>
        <v>0</v>
      </c>
      <c r="DF22" s="3">
        <f t="shared" si="10"/>
        <v>0</v>
      </c>
      <c r="DG22" s="4">
        <f t="shared" ref="DG22:EL22" si="11">DG434</f>
        <v>693466.88</v>
      </c>
      <c r="DH22" s="4">
        <f t="shared" si="11"/>
        <v>653872.30000000005</v>
      </c>
      <c r="DI22" s="4">
        <f t="shared" si="11"/>
        <v>5194.55</v>
      </c>
      <c r="DJ22" s="4">
        <f t="shared" si="11"/>
        <v>252.14</v>
      </c>
      <c r="DK22" s="4">
        <f t="shared" si="11"/>
        <v>34400.03</v>
      </c>
      <c r="DL22" s="4">
        <f t="shared" si="11"/>
        <v>0</v>
      </c>
      <c r="DM22" s="4">
        <f t="shared" si="11"/>
        <v>2967.7063249999997</v>
      </c>
      <c r="DN22" s="4">
        <f t="shared" si="11"/>
        <v>19.675169999999998</v>
      </c>
      <c r="DO22" s="4">
        <f t="shared" si="11"/>
        <v>0</v>
      </c>
      <c r="DP22" s="4">
        <f t="shared" si="11"/>
        <v>28971.3</v>
      </c>
      <c r="DQ22" s="4">
        <f t="shared" si="11"/>
        <v>14648.05</v>
      </c>
      <c r="DR22" s="4">
        <f t="shared" si="11"/>
        <v>0</v>
      </c>
      <c r="DS22" s="4">
        <f t="shared" si="11"/>
        <v>0</v>
      </c>
      <c r="DT22" s="4">
        <f t="shared" si="11"/>
        <v>0</v>
      </c>
      <c r="DU22" s="4">
        <f t="shared" si="11"/>
        <v>0</v>
      </c>
      <c r="DV22" s="4">
        <f t="shared" si="11"/>
        <v>0</v>
      </c>
      <c r="DW22" s="4">
        <f t="shared" si="11"/>
        <v>0</v>
      </c>
      <c r="DX22" s="4">
        <f t="shared" si="11"/>
        <v>0</v>
      </c>
      <c r="DY22" s="4">
        <f t="shared" si="11"/>
        <v>0</v>
      </c>
      <c r="DZ22" s="4">
        <f t="shared" si="11"/>
        <v>0</v>
      </c>
      <c r="EA22" s="4">
        <f t="shared" si="11"/>
        <v>0</v>
      </c>
      <c r="EB22" s="4">
        <f t="shared" si="11"/>
        <v>0</v>
      </c>
      <c r="EC22" s="4">
        <f t="shared" si="11"/>
        <v>0</v>
      </c>
      <c r="ED22" s="4">
        <f t="shared" si="11"/>
        <v>0</v>
      </c>
      <c r="EE22" s="4">
        <f t="shared" si="11"/>
        <v>0</v>
      </c>
      <c r="EF22" s="4">
        <f t="shared" si="11"/>
        <v>0</v>
      </c>
      <c r="EG22" s="4">
        <f t="shared" si="11"/>
        <v>0</v>
      </c>
      <c r="EH22" s="4">
        <f t="shared" si="11"/>
        <v>579477.46</v>
      </c>
      <c r="EI22" s="4">
        <f t="shared" si="11"/>
        <v>0</v>
      </c>
      <c r="EJ22" s="4">
        <f t="shared" si="11"/>
        <v>737086.23</v>
      </c>
      <c r="EK22" s="4">
        <f t="shared" si="11"/>
        <v>26510.7</v>
      </c>
      <c r="EL22" s="4">
        <f t="shared" si="11"/>
        <v>92204.87</v>
      </c>
      <c r="EM22" s="4">
        <f t="shared" ref="EM22:FR22" si="12">EM434</f>
        <v>38893.199999999997</v>
      </c>
      <c r="EN22" s="4">
        <f t="shared" si="12"/>
        <v>653872.30000000005</v>
      </c>
      <c r="EO22" s="4">
        <f t="shared" si="12"/>
        <v>74394.84</v>
      </c>
      <c r="EP22" s="4">
        <f t="shared" si="12"/>
        <v>0</v>
      </c>
      <c r="EQ22" s="4">
        <f t="shared" si="12"/>
        <v>74394.84</v>
      </c>
      <c r="ER22" s="4">
        <f t="shared" si="12"/>
        <v>579477.46</v>
      </c>
      <c r="ES22" s="4">
        <f t="shared" si="12"/>
        <v>0</v>
      </c>
      <c r="ET22" s="4">
        <f t="shared" si="12"/>
        <v>0</v>
      </c>
      <c r="EU22" s="4">
        <f t="shared" si="12"/>
        <v>0</v>
      </c>
      <c r="EV22" s="4">
        <f t="shared" si="12"/>
        <v>0</v>
      </c>
      <c r="EW22" s="4">
        <f t="shared" si="12"/>
        <v>0</v>
      </c>
      <c r="EX22" s="4">
        <f t="shared" si="12"/>
        <v>0</v>
      </c>
      <c r="EY22" s="4">
        <f t="shared" si="12"/>
        <v>0</v>
      </c>
      <c r="EZ22" s="4">
        <f t="shared" si="12"/>
        <v>0</v>
      </c>
      <c r="FA22" s="4">
        <f t="shared" si="12"/>
        <v>0</v>
      </c>
      <c r="FB22" s="4">
        <f t="shared" si="12"/>
        <v>0</v>
      </c>
      <c r="FC22" s="4">
        <f t="shared" si="12"/>
        <v>0</v>
      </c>
      <c r="FD22" s="4">
        <f t="shared" si="12"/>
        <v>0</v>
      </c>
      <c r="FE22" s="4">
        <f t="shared" si="12"/>
        <v>0</v>
      </c>
      <c r="FF22" s="4">
        <f t="shared" si="12"/>
        <v>0</v>
      </c>
      <c r="FG22" s="4">
        <f t="shared" si="12"/>
        <v>0</v>
      </c>
      <c r="FH22" s="4">
        <f t="shared" si="12"/>
        <v>0</v>
      </c>
      <c r="FI22" s="4">
        <f t="shared" si="12"/>
        <v>0</v>
      </c>
      <c r="FJ22" s="4">
        <f t="shared" si="12"/>
        <v>0</v>
      </c>
      <c r="FK22" s="4">
        <f t="shared" si="12"/>
        <v>0</v>
      </c>
      <c r="FL22" s="4">
        <f t="shared" si="12"/>
        <v>0</v>
      </c>
      <c r="FM22" s="4">
        <f t="shared" si="12"/>
        <v>0</v>
      </c>
      <c r="FN22" s="4">
        <f t="shared" si="12"/>
        <v>0</v>
      </c>
      <c r="FO22" s="4">
        <f t="shared" si="12"/>
        <v>0</v>
      </c>
      <c r="FP22" s="4">
        <f t="shared" si="12"/>
        <v>0</v>
      </c>
      <c r="FQ22" s="4">
        <f t="shared" si="12"/>
        <v>0</v>
      </c>
      <c r="FR22" s="4">
        <f t="shared" si="12"/>
        <v>0</v>
      </c>
      <c r="FS22" s="4">
        <f t="shared" ref="FS22:GX22" si="13">FS434</f>
        <v>0</v>
      </c>
      <c r="FT22" s="4">
        <f t="shared" si="13"/>
        <v>0</v>
      </c>
      <c r="FU22" s="4">
        <f t="shared" si="13"/>
        <v>0</v>
      </c>
      <c r="FV22" s="4">
        <f t="shared" si="13"/>
        <v>0</v>
      </c>
      <c r="FW22" s="4">
        <f t="shared" si="13"/>
        <v>0</v>
      </c>
      <c r="FX22" s="4">
        <f t="shared" si="13"/>
        <v>0</v>
      </c>
      <c r="FY22" s="4">
        <f t="shared" si="13"/>
        <v>0</v>
      </c>
      <c r="FZ22" s="4">
        <f t="shared" si="13"/>
        <v>0</v>
      </c>
      <c r="GA22" s="4">
        <f t="shared" si="13"/>
        <v>0</v>
      </c>
      <c r="GB22" s="4">
        <f t="shared" si="13"/>
        <v>0</v>
      </c>
      <c r="GC22" s="4">
        <f t="shared" si="13"/>
        <v>0</v>
      </c>
      <c r="GD22" s="4">
        <f t="shared" si="13"/>
        <v>0</v>
      </c>
      <c r="GE22" s="4">
        <f t="shared" si="13"/>
        <v>0</v>
      </c>
      <c r="GF22" s="4">
        <f t="shared" si="13"/>
        <v>0</v>
      </c>
      <c r="GG22" s="4">
        <f t="shared" si="13"/>
        <v>0</v>
      </c>
      <c r="GH22" s="4">
        <f t="shared" si="13"/>
        <v>0</v>
      </c>
      <c r="GI22" s="4">
        <f t="shared" si="13"/>
        <v>0</v>
      </c>
      <c r="GJ22" s="4">
        <f t="shared" si="13"/>
        <v>0</v>
      </c>
      <c r="GK22" s="4">
        <f t="shared" si="13"/>
        <v>0</v>
      </c>
      <c r="GL22" s="4">
        <f t="shared" si="13"/>
        <v>0</v>
      </c>
      <c r="GM22" s="4">
        <f t="shared" si="13"/>
        <v>0</v>
      </c>
      <c r="GN22" s="4">
        <f t="shared" si="13"/>
        <v>0</v>
      </c>
      <c r="GO22" s="4">
        <f t="shared" si="13"/>
        <v>0</v>
      </c>
      <c r="GP22" s="4">
        <f t="shared" si="13"/>
        <v>0</v>
      </c>
      <c r="GQ22" s="4">
        <f t="shared" si="13"/>
        <v>0</v>
      </c>
      <c r="GR22" s="4">
        <f t="shared" si="13"/>
        <v>0</v>
      </c>
      <c r="GS22" s="4">
        <f t="shared" si="13"/>
        <v>0</v>
      </c>
      <c r="GT22" s="4">
        <f t="shared" si="13"/>
        <v>0</v>
      </c>
      <c r="GU22" s="4">
        <f t="shared" si="13"/>
        <v>0</v>
      </c>
      <c r="GV22" s="4">
        <f t="shared" si="13"/>
        <v>0</v>
      </c>
      <c r="GW22" s="4">
        <f t="shared" si="13"/>
        <v>0</v>
      </c>
      <c r="GX22" s="4">
        <f t="shared" si="13"/>
        <v>0</v>
      </c>
    </row>
    <row r="24" spans="1:255" x14ac:dyDescent="0.2">
      <c r="A24" s="1">
        <v>4</v>
      </c>
      <c r="B24" s="1">
        <v>1</v>
      </c>
      <c r="C24" s="1"/>
      <c r="D24" s="1">
        <f>ROW(A214)</f>
        <v>214</v>
      </c>
      <c r="E24" s="1"/>
      <c r="F24" s="1" t="s">
        <v>13</v>
      </c>
      <c r="G24" s="1" t="s">
        <v>14</v>
      </c>
      <c r="H24" s="1" t="s">
        <v>2</v>
      </c>
      <c r="I24" s="1">
        <v>0</v>
      </c>
      <c r="J24" s="1"/>
      <c r="K24" s="1">
        <v>-1</v>
      </c>
      <c r="L24" s="1"/>
      <c r="M24" s="1" t="s">
        <v>2</v>
      </c>
      <c r="N24" s="1"/>
      <c r="O24" s="1"/>
      <c r="P24" s="1"/>
      <c r="Q24" s="1"/>
      <c r="R24" s="1"/>
      <c r="S24" s="1">
        <v>0</v>
      </c>
      <c r="T24" s="1">
        <v>41727980</v>
      </c>
      <c r="U24" s="1" t="s">
        <v>2</v>
      </c>
      <c r="V24" s="1">
        <v>0</v>
      </c>
      <c r="W24" s="1"/>
      <c r="X24" s="1"/>
      <c r="Y24" s="1"/>
      <c r="Z24" s="1"/>
      <c r="AA24" s="1"/>
      <c r="AB24" s="1" t="s">
        <v>2</v>
      </c>
      <c r="AC24" s="1" t="s">
        <v>2</v>
      </c>
      <c r="AD24" s="1" t="s">
        <v>2</v>
      </c>
      <c r="AE24" s="1" t="s">
        <v>2</v>
      </c>
      <c r="AF24" s="1" t="s">
        <v>2</v>
      </c>
      <c r="AG24" s="1" t="s">
        <v>2</v>
      </c>
      <c r="AH24" s="1"/>
      <c r="AI24" s="1"/>
      <c r="AJ24" s="1"/>
      <c r="AK24" s="1"/>
      <c r="AL24" s="1"/>
      <c r="AM24" s="1"/>
      <c r="AN24" s="1"/>
      <c r="AO24" s="1"/>
      <c r="AP24" s="1" t="s">
        <v>2</v>
      </c>
      <c r="AQ24" s="1" t="s">
        <v>2</v>
      </c>
      <c r="AR24" s="1" t="s">
        <v>2</v>
      </c>
      <c r="AS24" s="1"/>
      <c r="AT24" s="1"/>
      <c r="AU24" s="1"/>
      <c r="AV24" s="1"/>
      <c r="AW24" s="1"/>
      <c r="AX24" s="1"/>
      <c r="AY24" s="1"/>
      <c r="AZ24" s="1" t="s">
        <v>2</v>
      </c>
      <c r="BA24" s="1"/>
      <c r="BB24" s="1" t="s">
        <v>2</v>
      </c>
      <c r="BC24" s="1" t="s">
        <v>2</v>
      </c>
      <c r="BD24" s="1" t="s">
        <v>2</v>
      </c>
      <c r="BE24" s="1" t="s">
        <v>2</v>
      </c>
      <c r="BF24" s="1" t="s">
        <v>2</v>
      </c>
      <c r="BG24" s="1" t="s">
        <v>2</v>
      </c>
      <c r="BH24" s="1" t="s">
        <v>2</v>
      </c>
      <c r="BI24" s="1" t="s">
        <v>2</v>
      </c>
      <c r="BJ24" s="1" t="s">
        <v>2</v>
      </c>
      <c r="BK24" s="1" t="s">
        <v>2</v>
      </c>
      <c r="BL24" s="1" t="s">
        <v>2</v>
      </c>
      <c r="BM24" s="1" t="s">
        <v>2</v>
      </c>
      <c r="BN24" s="1" t="s">
        <v>2</v>
      </c>
      <c r="BO24" s="1" t="s">
        <v>2</v>
      </c>
      <c r="BP24" s="1" t="s">
        <v>2</v>
      </c>
      <c r="BQ24" s="1"/>
      <c r="BR24" s="1"/>
      <c r="BS24" s="1"/>
      <c r="BT24" s="1"/>
      <c r="BU24" s="1"/>
      <c r="BV24" s="1"/>
      <c r="BW24" s="1"/>
      <c r="BX24" s="1">
        <v>0</v>
      </c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>
        <v>0</v>
      </c>
    </row>
    <row r="26" spans="1:255" x14ac:dyDescent="0.2">
      <c r="A26" s="3">
        <v>52</v>
      </c>
      <c r="B26" s="3">
        <f t="shared" ref="B26:G26" si="14">B214</f>
        <v>1</v>
      </c>
      <c r="C26" s="3">
        <f t="shared" si="14"/>
        <v>4</v>
      </c>
      <c r="D26" s="3">
        <f t="shared" si="14"/>
        <v>24</v>
      </c>
      <c r="E26" s="3">
        <f t="shared" si="14"/>
        <v>0</v>
      </c>
      <c r="F26" s="3" t="str">
        <f t="shared" si="14"/>
        <v>Новый раздел</v>
      </c>
      <c r="G26" s="3" t="str">
        <f t="shared" si="14"/>
        <v>Автоматическая установка аэрозольного пожаротушения</v>
      </c>
      <c r="H26" s="3"/>
      <c r="I26" s="3"/>
      <c r="J26" s="3"/>
      <c r="K26" s="3"/>
      <c r="L26" s="3"/>
      <c r="M26" s="3"/>
      <c r="N26" s="3"/>
      <c r="O26" s="3">
        <f t="shared" ref="O26:AT26" si="15">O214</f>
        <v>2841711.45</v>
      </c>
      <c r="P26" s="3">
        <f t="shared" si="15"/>
        <v>2810207.88</v>
      </c>
      <c r="Q26" s="3">
        <f t="shared" si="15"/>
        <v>3595.97</v>
      </c>
      <c r="R26" s="3">
        <f t="shared" si="15"/>
        <v>199.29</v>
      </c>
      <c r="S26" s="3">
        <f t="shared" si="15"/>
        <v>27907.599999999999</v>
      </c>
      <c r="T26" s="3">
        <f t="shared" si="15"/>
        <v>0</v>
      </c>
      <c r="U26" s="3">
        <f t="shared" si="15"/>
        <v>2286.8435449999997</v>
      </c>
      <c r="V26" s="3">
        <f t="shared" si="15"/>
        <v>15.468029999999999</v>
      </c>
      <c r="W26" s="3">
        <f t="shared" si="15"/>
        <v>0</v>
      </c>
      <c r="X26" s="3">
        <f t="shared" si="15"/>
        <v>22741.57</v>
      </c>
      <c r="Y26" s="3">
        <f t="shared" si="15"/>
        <v>11385.67</v>
      </c>
      <c r="Z26" s="3">
        <f t="shared" si="15"/>
        <v>0</v>
      </c>
      <c r="AA26" s="3">
        <f t="shared" si="15"/>
        <v>0</v>
      </c>
      <c r="AB26" s="3">
        <f t="shared" si="15"/>
        <v>0</v>
      </c>
      <c r="AC26" s="3">
        <f t="shared" si="15"/>
        <v>0</v>
      </c>
      <c r="AD26" s="3">
        <f t="shared" si="15"/>
        <v>0</v>
      </c>
      <c r="AE26" s="3">
        <f t="shared" si="15"/>
        <v>0</v>
      </c>
      <c r="AF26" s="3">
        <f t="shared" si="15"/>
        <v>0</v>
      </c>
      <c r="AG26" s="3">
        <f t="shared" si="15"/>
        <v>0</v>
      </c>
      <c r="AH26" s="3">
        <f t="shared" si="15"/>
        <v>0</v>
      </c>
      <c r="AI26" s="3">
        <f t="shared" si="15"/>
        <v>0</v>
      </c>
      <c r="AJ26" s="3">
        <f t="shared" si="15"/>
        <v>0</v>
      </c>
      <c r="AK26" s="3">
        <f t="shared" si="15"/>
        <v>0</v>
      </c>
      <c r="AL26" s="3">
        <f t="shared" si="15"/>
        <v>0</v>
      </c>
      <c r="AM26" s="3">
        <f t="shared" si="15"/>
        <v>0</v>
      </c>
      <c r="AN26" s="3">
        <f t="shared" si="15"/>
        <v>0</v>
      </c>
      <c r="AO26" s="3">
        <f t="shared" si="15"/>
        <v>0</v>
      </c>
      <c r="AP26" s="3">
        <f t="shared" si="15"/>
        <v>2669064.66</v>
      </c>
      <c r="AQ26" s="3">
        <f t="shared" si="15"/>
        <v>0</v>
      </c>
      <c r="AR26" s="3">
        <f t="shared" si="15"/>
        <v>2875838.69</v>
      </c>
      <c r="AS26" s="3">
        <f t="shared" si="15"/>
        <v>10873.71</v>
      </c>
      <c r="AT26" s="3">
        <f t="shared" si="15"/>
        <v>157007.12</v>
      </c>
      <c r="AU26" s="3">
        <f t="shared" ref="AU26:BZ26" si="16">AU214</f>
        <v>38893.199999999997</v>
      </c>
      <c r="AV26" s="3">
        <f t="shared" si="16"/>
        <v>2810207.88</v>
      </c>
      <c r="AW26" s="3">
        <f t="shared" si="16"/>
        <v>141143.22</v>
      </c>
      <c r="AX26" s="3">
        <f t="shared" si="16"/>
        <v>0</v>
      </c>
      <c r="AY26" s="3">
        <f t="shared" si="16"/>
        <v>141143.22</v>
      </c>
      <c r="AZ26" s="3">
        <f t="shared" si="16"/>
        <v>2669064.66</v>
      </c>
      <c r="BA26" s="3">
        <f t="shared" si="16"/>
        <v>0</v>
      </c>
      <c r="BB26" s="3">
        <f t="shared" si="16"/>
        <v>0</v>
      </c>
      <c r="BC26" s="3">
        <f t="shared" si="16"/>
        <v>0</v>
      </c>
      <c r="BD26" s="3">
        <f t="shared" si="16"/>
        <v>0</v>
      </c>
      <c r="BE26" s="3">
        <f t="shared" si="16"/>
        <v>0</v>
      </c>
      <c r="BF26" s="3">
        <f t="shared" si="16"/>
        <v>0</v>
      </c>
      <c r="BG26" s="3">
        <f t="shared" si="16"/>
        <v>0</v>
      </c>
      <c r="BH26" s="3">
        <f t="shared" si="16"/>
        <v>0</v>
      </c>
      <c r="BI26" s="3">
        <f t="shared" si="16"/>
        <v>0</v>
      </c>
      <c r="BJ26" s="3">
        <f t="shared" si="16"/>
        <v>0</v>
      </c>
      <c r="BK26" s="3">
        <f t="shared" si="16"/>
        <v>0</v>
      </c>
      <c r="BL26" s="3">
        <f t="shared" si="16"/>
        <v>0</v>
      </c>
      <c r="BM26" s="3">
        <f t="shared" si="16"/>
        <v>0</v>
      </c>
      <c r="BN26" s="3">
        <f t="shared" si="16"/>
        <v>0</v>
      </c>
      <c r="BO26" s="3">
        <f t="shared" si="16"/>
        <v>0</v>
      </c>
      <c r="BP26" s="3">
        <f t="shared" si="16"/>
        <v>0</v>
      </c>
      <c r="BQ26" s="3">
        <f t="shared" si="16"/>
        <v>0</v>
      </c>
      <c r="BR26" s="3">
        <f t="shared" si="16"/>
        <v>0</v>
      </c>
      <c r="BS26" s="3">
        <f t="shared" si="16"/>
        <v>0</v>
      </c>
      <c r="BT26" s="3">
        <f t="shared" si="16"/>
        <v>0</v>
      </c>
      <c r="BU26" s="3">
        <f t="shared" si="16"/>
        <v>0</v>
      </c>
      <c r="BV26" s="3">
        <f t="shared" si="16"/>
        <v>0</v>
      </c>
      <c r="BW26" s="3">
        <f t="shared" si="16"/>
        <v>0</v>
      </c>
      <c r="BX26" s="3">
        <f t="shared" si="16"/>
        <v>0</v>
      </c>
      <c r="BY26" s="3">
        <f t="shared" si="16"/>
        <v>0</v>
      </c>
      <c r="BZ26" s="3">
        <f t="shared" si="16"/>
        <v>0</v>
      </c>
      <c r="CA26" s="3">
        <f t="shared" ref="CA26:DF26" si="17">CA214</f>
        <v>0</v>
      </c>
      <c r="CB26" s="3">
        <f t="shared" si="17"/>
        <v>0</v>
      </c>
      <c r="CC26" s="3">
        <f t="shared" si="17"/>
        <v>0</v>
      </c>
      <c r="CD26" s="3">
        <f t="shared" si="17"/>
        <v>0</v>
      </c>
      <c r="CE26" s="3">
        <f t="shared" si="17"/>
        <v>0</v>
      </c>
      <c r="CF26" s="3">
        <f t="shared" si="17"/>
        <v>0</v>
      </c>
      <c r="CG26" s="3">
        <f t="shared" si="17"/>
        <v>0</v>
      </c>
      <c r="CH26" s="3">
        <f t="shared" si="17"/>
        <v>0</v>
      </c>
      <c r="CI26" s="3">
        <f t="shared" si="17"/>
        <v>0</v>
      </c>
      <c r="CJ26" s="3">
        <f t="shared" si="17"/>
        <v>0</v>
      </c>
      <c r="CK26" s="3">
        <f t="shared" si="17"/>
        <v>0</v>
      </c>
      <c r="CL26" s="3">
        <f t="shared" si="17"/>
        <v>0</v>
      </c>
      <c r="CM26" s="3">
        <f t="shared" si="17"/>
        <v>0</v>
      </c>
      <c r="CN26" s="3">
        <f t="shared" si="17"/>
        <v>0</v>
      </c>
      <c r="CO26" s="3">
        <f t="shared" si="17"/>
        <v>0</v>
      </c>
      <c r="CP26" s="3">
        <f t="shared" si="17"/>
        <v>0</v>
      </c>
      <c r="CQ26" s="3">
        <f t="shared" si="17"/>
        <v>0</v>
      </c>
      <c r="CR26" s="3">
        <f t="shared" si="17"/>
        <v>0</v>
      </c>
      <c r="CS26" s="3">
        <f t="shared" si="17"/>
        <v>0</v>
      </c>
      <c r="CT26" s="3">
        <f t="shared" si="17"/>
        <v>0</v>
      </c>
      <c r="CU26" s="3">
        <f t="shared" si="17"/>
        <v>0</v>
      </c>
      <c r="CV26" s="3">
        <f t="shared" si="17"/>
        <v>0</v>
      </c>
      <c r="CW26" s="3">
        <f t="shared" si="17"/>
        <v>0</v>
      </c>
      <c r="CX26" s="3">
        <f t="shared" si="17"/>
        <v>0</v>
      </c>
      <c r="CY26" s="3">
        <f t="shared" si="17"/>
        <v>0</v>
      </c>
      <c r="CZ26" s="3">
        <f t="shared" si="17"/>
        <v>0</v>
      </c>
      <c r="DA26" s="3">
        <f t="shared" si="17"/>
        <v>0</v>
      </c>
      <c r="DB26" s="3">
        <f t="shared" si="17"/>
        <v>0</v>
      </c>
      <c r="DC26" s="3">
        <f t="shared" si="17"/>
        <v>0</v>
      </c>
      <c r="DD26" s="3">
        <f t="shared" si="17"/>
        <v>0</v>
      </c>
      <c r="DE26" s="3">
        <f t="shared" si="17"/>
        <v>0</v>
      </c>
      <c r="DF26" s="3">
        <f t="shared" si="17"/>
        <v>0</v>
      </c>
      <c r="DG26" s="4">
        <f t="shared" ref="DG26:EL26" si="18">DG214</f>
        <v>641323.35</v>
      </c>
      <c r="DH26" s="4">
        <f t="shared" si="18"/>
        <v>609819.78</v>
      </c>
      <c r="DI26" s="4">
        <f t="shared" si="18"/>
        <v>3595.97</v>
      </c>
      <c r="DJ26" s="4">
        <f t="shared" si="18"/>
        <v>199.29</v>
      </c>
      <c r="DK26" s="4">
        <f t="shared" si="18"/>
        <v>27907.599999999999</v>
      </c>
      <c r="DL26" s="4">
        <f t="shared" si="18"/>
        <v>0</v>
      </c>
      <c r="DM26" s="4">
        <f t="shared" si="18"/>
        <v>2286.8435449999997</v>
      </c>
      <c r="DN26" s="4">
        <f t="shared" si="18"/>
        <v>15.468029999999999</v>
      </c>
      <c r="DO26" s="4">
        <f t="shared" si="18"/>
        <v>0</v>
      </c>
      <c r="DP26" s="4">
        <f t="shared" si="18"/>
        <v>22741.57</v>
      </c>
      <c r="DQ26" s="4">
        <f t="shared" si="18"/>
        <v>11385.67</v>
      </c>
      <c r="DR26" s="4">
        <f t="shared" si="18"/>
        <v>0</v>
      </c>
      <c r="DS26" s="4">
        <f t="shared" si="18"/>
        <v>0</v>
      </c>
      <c r="DT26" s="4">
        <f t="shared" si="18"/>
        <v>0</v>
      </c>
      <c r="DU26" s="4">
        <f t="shared" si="18"/>
        <v>0</v>
      </c>
      <c r="DV26" s="4">
        <f t="shared" si="18"/>
        <v>0</v>
      </c>
      <c r="DW26" s="4">
        <f t="shared" si="18"/>
        <v>0</v>
      </c>
      <c r="DX26" s="4">
        <f t="shared" si="18"/>
        <v>0</v>
      </c>
      <c r="DY26" s="4">
        <f t="shared" si="18"/>
        <v>0</v>
      </c>
      <c r="DZ26" s="4">
        <f t="shared" si="18"/>
        <v>0</v>
      </c>
      <c r="EA26" s="4">
        <f t="shared" si="18"/>
        <v>0</v>
      </c>
      <c r="EB26" s="4">
        <f t="shared" si="18"/>
        <v>0</v>
      </c>
      <c r="EC26" s="4">
        <f t="shared" si="18"/>
        <v>0</v>
      </c>
      <c r="ED26" s="4">
        <f t="shared" si="18"/>
        <v>0</v>
      </c>
      <c r="EE26" s="4">
        <f t="shared" si="18"/>
        <v>0</v>
      </c>
      <c r="EF26" s="4">
        <f t="shared" si="18"/>
        <v>0</v>
      </c>
      <c r="EG26" s="4">
        <f t="shared" si="18"/>
        <v>0</v>
      </c>
      <c r="EH26" s="4">
        <f t="shared" si="18"/>
        <v>573924.15</v>
      </c>
      <c r="EI26" s="4">
        <f t="shared" si="18"/>
        <v>0</v>
      </c>
      <c r="EJ26" s="4">
        <f t="shared" si="18"/>
        <v>675450.59</v>
      </c>
      <c r="EK26" s="4">
        <f t="shared" si="18"/>
        <v>10873.71</v>
      </c>
      <c r="EL26" s="4">
        <f t="shared" si="18"/>
        <v>51759.53</v>
      </c>
      <c r="EM26" s="4">
        <f t="shared" ref="EM26:FR26" si="19">EM214</f>
        <v>38893.199999999997</v>
      </c>
      <c r="EN26" s="4">
        <f t="shared" si="19"/>
        <v>609819.78</v>
      </c>
      <c r="EO26" s="4">
        <f t="shared" si="19"/>
        <v>35895.629999999997</v>
      </c>
      <c r="EP26" s="4">
        <f t="shared" si="19"/>
        <v>0</v>
      </c>
      <c r="EQ26" s="4">
        <f t="shared" si="19"/>
        <v>35895.629999999997</v>
      </c>
      <c r="ER26" s="4">
        <f t="shared" si="19"/>
        <v>573924.15</v>
      </c>
      <c r="ES26" s="4">
        <f t="shared" si="19"/>
        <v>0</v>
      </c>
      <c r="ET26" s="4">
        <f t="shared" si="19"/>
        <v>0</v>
      </c>
      <c r="EU26" s="4">
        <f t="shared" si="19"/>
        <v>0</v>
      </c>
      <c r="EV26" s="4">
        <f t="shared" si="19"/>
        <v>0</v>
      </c>
      <c r="EW26" s="4">
        <f t="shared" si="19"/>
        <v>0</v>
      </c>
      <c r="EX26" s="4">
        <f t="shared" si="19"/>
        <v>0</v>
      </c>
      <c r="EY26" s="4">
        <f t="shared" si="19"/>
        <v>0</v>
      </c>
      <c r="EZ26" s="4">
        <f t="shared" si="19"/>
        <v>0</v>
      </c>
      <c r="FA26" s="4">
        <f t="shared" si="19"/>
        <v>0</v>
      </c>
      <c r="FB26" s="4">
        <f t="shared" si="19"/>
        <v>0</v>
      </c>
      <c r="FC26" s="4">
        <f t="shared" si="19"/>
        <v>0</v>
      </c>
      <c r="FD26" s="4">
        <f t="shared" si="19"/>
        <v>0</v>
      </c>
      <c r="FE26" s="4">
        <f t="shared" si="19"/>
        <v>0</v>
      </c>
      <c r="FF26" s="4">
        <f t="shared" si="19"/>
        <v>0</v>
      </c>
      <c r="FG26" s="4">
        <f t="shared" si="19"/>
        <v>0</v>
      </c>
      <c r="FH26" s="4">
        <f t="shared" si="19"/>
        <v>0</v>
      </c>
      <c r="FI26" s="4">
        <f t="shared" si="19"/>
        <v>0</v>
      </c>
      <c r="FJ26" s="4">
        <f t="shared" si="19"/>
        <v>0</v>
      </c>
      <c r="FK26" s="4">
        <f t="shared" si="19"/>
        <v>0</v>
      </c>
      <c r="FL26" s="4">
        <f t="shared" si="19"/>
        <v>0</v>
      </c>
      <c r="FM26" s="4">
        <f t="shared" si="19"/>
        <v>0</v>
      </c>
      <c r="FN26" s="4">
        <f t="shared" si="19"/>
        <v>0</v>
      </c>
      <c r="FO26" s="4">
        <f t="shared" si="19"/>
        <v>0</v>
      </c>
      <c r="FP26" s="4">
        <f t="shared" si="19"/>
        <v>0</v>
      </c>
      <c r="FQ26" s="4">
        <f t="shared" si="19"/>
        <v>0</v>
      </c>
      <c r="FR26" s="4">
        <f t="shared" si="19"/>
        <v>0</v>
      </c>
      <c r="FS26" s="4">
        <f t="shared" ref="FS26:GX26" si="20">FS214</f>
        <v>0</v>
      </c>
      <c r="FT26" s="4">
        <f t="shared" si="20"/>
        <v>0</v>
      </c>
      <c r="FU26" s="4">
        <f t="shared" si="20"/>
        <v>0</v>
      </c>
      <c r="FV26" s="4">
        <f t="shared" si="20"/>
        <v>0</v>
      </c>
      <c r="FW26" s="4">
        <f t="shared" si="20"/>
        <v>0</v>
      </c>
      <c r="FX26" s="4">
        <f t="shared" si="20"/>
        <v>0</v>
      </c>
      <c r="FY26" s="4">
        <f t="shared" si="20"/>
        <v>0</v>
      </c>
      <c r="FZ26" s="4">
        <f t="shared" si="20"/>
        <v>0</v>
      </c>
      <c r="GA26" s="4">
        <f t="shared" si="20"/>
        <v>0</v>
      </c>
      <c r="GB26" s="4">
        <f t="shared" si="20"/>
        <v>0</v>
      </c>
      <c r="GC26" s="4">
        <f t="shared" si="20"/>
        <v>0</v>
      </c>
      <c r="GD26" s="4">
        <f t="shared" si="20"/>
        <v>0</v>
      </c>
      <c r="GE26" s="4">
        <f t="shared" si="20"/>
        <v>0</v>
      </c>
      <c r="GF26" s="4">
        <f t="shared" si="20"/>
        <v>0</v>
      </c>
      <c r="GG26" s="4">
        <f t="shared" si="20"/>
        <v>0</v>
      </c>
      <c r="GH26" s="4">
        <f t="shared" si="20"/>
        <v>0</v>
      </c>
      <c r="GI26" s="4">
        <f t="shared" si="20"/>
        <v>0</v>
      </c>
      <c r="GJ26" s="4">
        <f t="shared" si="20"/>
        <v>0</v>
      </c>
      <c r="GK26" s="4">
        <f t="shared" si="20"/>
        <v>0</v>
      </c>
      <c r="GL26" s="4">
        <f t="shared" si="20"/>
        <v>0</v>
      </c>
      <c r="GM26" s="4">
        <f t="shared" si="20"/>
        <v>0</v>
      </c>
      <c r="GN26" s="4">
        <f t="shared" si="20"/>
        <v>0</v>
      </c>
      <c r="GO26" s="4">
        <f t="shared" si="20"/>
        <v>0</v>
      </c>
      <c r="GP26" s="4">
        <f t="shared" si="20"/>
        <v>0</v>
      </c>
      <c r="GQ26" s="4">
        <f t="shared" si="20"/>
        <v>0</v>
      </c>
      <c r="GR26" s="4">
        <f t="shared" si="20"/>
        <v>0</v>
      </c>
      <c r="GS26" s="4">
        <f t="shared" si="20"/>
        <v>0</v>
      </c>
      <c r="GT26" s="4">
        <f t="shared" si="20"/>
        <v>0</v>
      </c>
      <c r="GU26" s="4">
        <f t="shared" si="20"/>
        <v>0</v>
      </c>
      <c r="GV26" s="4">
        <f t="shared" si="20"/>
        <v>0</v>
      </c>
      <c r="GW26" s="4">
        <f t="shared" si="20"/>
        <v>0</v>
      </c>
      <c r="GX26" s="4">
        <f t="shared" si="20"/>
        <v>0</v>
      </c>
    </row>
    <row r="28" spans="1:255" x14ac:dyDescent="0.2">
      <c r="A28" s="1">
        <v>5</v>
      </c>
      <c r="B28" s="1">
        <v>1</v>
      </c>
      <c r="C28" s="1"/>
      <c r="D28" s="1">
        <f>ROW(A139)</f>
        <v>139</v>
      </c>
      <c r="E28" s="1"/>
      <c r="F28" s="1" t="s">
        <v>15</v>
      </c>
      <c r="G28" s="1" t="s">
        <v>16</v>
      </c>
      <c r="H28" s="1" t="s">
        <v>2</v>
      </c>
      <c r="I28" s="1">
        <v>0</v>
      </c>
      <c r="J28" s="1"/>
      <c r="K28" s="1">
        <v>-1</v>
      </c>
      <c r="L28" s="1"/>
      <c r="M28" s="1" t="s">
        <v>2</v>
      </c>
      <c r="N28" s="1"/>
      <c r="O28" s="1"/>
      <c r="P28" s="1"/>
      <c r="Q28" s="1"/>
      <c r="R28" s="1"/>
      <c r="S28" s="1">
        <v>0</v>
      </c>
      <c r="T28" s="1">
        <v>41727980</v>
      </c>
      <c r="U28" s="1" t="s">
        <v>2</v>
      </c>
      <c r="V28" s="1">
        <v>0</v>
      </c>
      <c r="W28" s="1"/>
      <c r="X28" s="1"/>
      <c r="Y28" s="1"/>
      <c r="Z28" s="1"/>
      <c r="AA28" s="1"/>
      <c r="AB28" s="1" t="s">
        <v>2</v>
      </c>
      <c r="AC28" s="1" t="s">
        <v>2</v>
      </c>
      <c r="AD28" s="1" t="s">
        <v>2</v>
      </c>
      <c r="AE28" s="1" t="s">
        <v>2</v>
      </c>
      <c r="AF28" s="1" t="s">
        <v>2</v>
      </c>
      <c r="AG28" s="1" t="s">
        <v>2</v>
      </c>
      <c r="AH28" s="1"/>
      <c r="AI28" s="1"/>
      <c r="AJ28" s="1"/>
      <c r="AK28" s="1"/>
      <c r="AL28" s="1"/>
      <c r="AM28" s="1"/>
      <c r="AN28" s="1"/>
      <c r="AO28" s="1"/>
      <c r="AP28" s="1" t="s">
        <v>2</v>
      </c>
      <c r="AQ28" s="1" t="s">
        <v>2</v>
      </c>
      <c r="AR28" s="1" t="s">
        <v>2</v>
      </c>
      <c r="AS28" s="1"/>
      <c r="AT28" s="1"/>
      <c r="AU28" s="1"/>
      <c r="AV28" s="1"/>
      <c r="AW28" s="1"/>
      <c r="AX28" s="1"/>
      <c r="AY28" s="1"/>
      <c r="AZ28" s="1" t="s">
        <v>2</v>
      </c>
      <c r="BA28" s="1"/>
      <c r="BB28" s="1" t="s">
        <v>2</v>
      </c>
      <c r="BC28" s="1" t="s">
        <v>2</v>
      </c>
      <c r="BD28" s="1" t="s">
        <v>2</v>
      </c>
      <c r="BE28" s="1" t="s">
        <v>2</v>
      </c>
      <c r="BF28" s="1" t="s">
        <v>2</v>
      </c>
      <c r="BG28" s="1" t="s">
        <v>2</v>
      </c>
      <c r="BH28" s="1" t="s">
        <v>2</v>
      </c>
      <c r="BI28" s="1" t="s">
        <v>2</v>
      </c>
      <c r="BJ28" s="1" t="s">
        <v>2</v>
      </c>
      <c r="BK28" s="1" t="s">
        <v>2</v>
      </c>
      <c r="BL28" s="1" t="s">
        <v>2</v>
      </c>
      <c r="BM28" s="1" t="s">
        <v>2</v>
      </c>
      <c r="BN28" s="1" t="s">
        <v>2</v>
      </c>
      <c r="BO28" s="1" t="s">
        <v>2</v>
      </c>
      <c r="BP28" s="1" t="s">
        <v>2</v>
      </c>
      <c r="BQ28" s="1"/>
      <c r="BR28" s="1"/>
      <c r="BS28" s="1"/>
      <c r="BT28" s="1"/>
      <c r="BU28" s="1"/>
      <c r="BV28" s="1"/>
      <c r="BW28" s="1"/>
      <c r="BX28" s="1">
        <v>0</v>
      </c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>
        <v>0</v>
      </c>
    </row>
    <row r="30" spans="1:255" x14ac:dyDescent="0.2">
      <c r="A30" s="3">
        <v>52</v>
      </c>
      <c r="B30" s="3">
        <f t="shared" ref="B30:G30" si="21">B139</f>
        <v>1</v>
      </c>
      <c r="C30" s="3">
        <f t="shared" si="21"/>
        <v>5</v>
      </c>
      <c r="D30" s="3">
        <f t="shared" si="21"/>
        <v>28</v>
      </c>
      <c r="E30" s="3">
        <f t="shared" si="21"/>
        <v>0</v>
      </c>
      <c r="F30" s="3" t="str">
        <f t="shared" si="21"/>
        <v>Новый подраздел</v>
      </c>
      <c r="G30" s="3" t="str">
        <f t="shared" si="21"/>
        <v>Монтажные работы</v>
      </c>
      <c r="H30" s="3"/>
      <c r="I30" s="3"/>
      <c r="J30" s="3"/>
      <c r="K30" s="3"/>
      <c r="L30" s="3"/>
      <c r="M30" s="3"/>
      <c r="N30" s="3"/>
      <c r="O30" s="3">
        <f t="shared" ref="O30:AT30" si="22">O139</f>
        <v>2823190.88</v>
      </c>
      <c r="P30" s="3">
        <f t="shared" si="22"/>
        <v>2810207.88</v>
      </c>
      <c r="Q30" s="3">
        <f t="shared" si="22"/>
        <v>3595.97</v>
      </c>
      <c r="R30" s="3">
        <f t="shared" si="22"/>
        <v>199.29</v>
      </c>
      <c r="S30" s="3">
        <f t="shared" si="22"/>
        <v>9387.0300000000007</v>
      </c>
      <c r="T30" s="3">
        <f t="shared" si="22"/>
        <v>0</v>
      </c>
      <c r="U30" s="3">
        <f t="shared" si="22"/>
        <v>980.74354500000004</v>
      </c>
      <c r="V30" s="3">
        <f t="shared" si="22"/>
        <v>15.468029999999999</v>
      </c>
      <c r="W30" s="3">
        <f t="shared" si="22"/>
        <v>0</v>
      </c>
      <c r="X30" s="3">
        <f t="shared" si="22"/>
        <v>9036.34</v>
      </c>
      <c r="Y30" s="3">
        <f t="shared" si="22"/>
        <v>4718.2700000000004</v>
      </c>
      <c r="Z30" s="3">
        <f t="shared" si="22"/>
        <v>0</v>
      </c>
      <c r="AA30" s="3">
        <f t="shared" si="22"/>
        <v>0</v>
      </c>
      <c r="AB30" s="3">
        <f t="shared" si="22"/>
        <v>2823190.88</v>
      </c>
      <c r="AC30" s="3">
        <f t="shared" si="22"/>
        <v>2810207.88</v>
      </c>
      <c r="AD30" s="3">
        <f t="shared" si="22"/>
        <v>3595.97</v>
      </c>
      <c r="AE30" s="3">
        <f t="shared" si="22"/>
        <v>199.29</v>
      </c>
      <c r="AF30" s="3">
        <f t="shared" si="22"/>
        <v>9387.0300000000007</v>
      </c>
      <c r="AG30" s="3">
        <f t="shared" si="22"/>
        <v>0</v>
      </c>
      <c r="AH30" s="3">
        <f t="shared" si="22"/>
        <v>980.74354500000004</v>
      </c>
      <c r="AI30" s="3">
        <f t="shared" si="22"/>
        <v>15.468029999999999</v>
      </c>
      <c r="AJ30" s="3">
        <f t="shared" si="22"/>
        <v>0</v>
      </c>
      <c r="AK30" s="3">
        <f t="shared" si="22"/>
        <v>9036.34</v>
      </c>
      <c r="AL30" s="3">
        <f t="shared" si="22"/>
        <v>4718.2700000000004</v>
      </c>
      <c r="AM30" s="3">
        <f t="shared" si="22"/>
        <v>0</v>
      </c>
      <c r="AN30" s="3">
        <f t="shared" si="22"/>
        <v>0</v>
      </c>
      <c r="AO30" s="3">
        <f t="shared" si="22"/>
        <v>0</v>
      </c>
      <c r="AP30" s="3">
        <f t="shared" si="22"/>
        <v>2669064.66</v>
      </c>
      <c r="AQ30" s="3">
        <f t="shared" si="22"/>
        <v>0</v>
      </c>
      <c r="AR30" s="3">
        <f t="shared" si="22"/>
        <v>2836945.49</v>
      </c>
      <c r="AS30" s="3">
        <f t="shared" si="22"/>
        <v>10873.71</v>
      </c>
      <c r="AT30" s="3">
        <f t="shared" si="22"/>
        <v>157007.12</v>
      </c>
      <c r="AU30" s="3">
        <f t="shared" ref="AU30:BZ30" si="23">AU139</f>
        <v>0</v>
      </c>
      <c r="AV30" s="3">
        <f t="shared" si="23"/>
        <v>2810207.88</v>
      </c>
      <c r="AW30" s="3">
        <f t="shared" si="23"/>
        <v>141143.22</v>
      </c>
      <c r="AX30" s="3">
        <f t="shared" si="23"/>
        <v>0</v>
      </c>
      <c r="AY30" s="3">
        <f t="shared" si="23"/>
        <v>141143.22</v>
      </c>
      <c r="AZ30" s="3">
        <f t="shared" si="23"/>
        <v>2669064.66</v>
      </c>
      <c r="BA30" s="3">
        <f t="shared" si="23"/>
        <v>0</v>
      </c>
      <c r="BB30" s="3">
        <f t="shared" si="23"/>
        <v>0</v>
      </c>
      <c r="BC30" s="3">
        <f t="shared" si="23"/>
        <v>0</v>
      </c>
      <c r="BD30" s="3">
        <f t="shared" si="23"/>
        <v>0</v>
      </c>
      <c r="BE30" s="3">
        <f t="shared" si="23"/>
        <v>0</v>
      </c>
      <c r="BF30" s="3">
        <f t="shared" si="23"/>
        <v>0</v>
      </c>
      <c r="BG30" s="3">
        <f t="shared" si="23"/>
        <v>0</v>
      </c>
      <c r="BH30" s="3">
        <f t="shared" si="23"/>
        <v>0</v>
      </c>
      <c r="BI30" s="3">
        <f t="shared" si="23"/>
        <v>0</v>
      </c>
      <c r="BJ30" s="3">
        <f t="shared" si="23"/>
        <v>0</v>
      </c>
      <c r="BK30" s="3">
        <f t="shared" si="23"/>
        <v>0</v>
      </c>
      <c r="BL30" s="3">
        <f t="shared" si="23"/>
        <v>0</v>
      </c>
      <c r="BM30" s="3">
        <f t="shared" si="23"/>
        <v>0</v>
      </c>
      <c r="BN30" s="3">
        <f t="shared" si="23"/>
        <v>0</v>
      </c>
      <c r="BO30" s="3">
        <f t="shared" si="23"/>
        <v>0</v>
      </c>
      <c r="BP30" s="3">
        <f t="shared" si="23"/>
        <v>0</v>
      </c>
      <c r="BQ30" s="3">
        <f t="shared" si="23"/>
        <v>0</v>
      </c>
      <c r="BR30" s="3">
        <f t="shared" si="23"/>
        <v>0</v>
      </c>
      <c r="BS30" s="3">
        <f t="shared" si="23"/>
        <v>0</v>
      </c>
      <c r="BT30" s="3">
        <f t="shared" si="23"/>
        <v>0</v>
      </c>
      <c r="BU30" s="3">
        <f t="shared" si="23"/>
        <v>0</v>
      </c>
      <c r="BV30" s="3">
        <f t="shared" si="23"/>
        <v>0</v>
      </c>
      <c r="BW30" s="3">
        <f t="shared" si="23"/>
        <v>0</v>
      </c>
      <c r="BX30" s="3">
        <f t="shared" si="23"/>
        <v>0</v>
      </c>
      <c r="BY30" s="3">
        <f t="shared" si="23"/>
        <v>2669064.66</v>
      </c>
      <c r="BZ30" s="3">
        <f t="shared" si="23"/>
        <v>0</v>
      </c>
      <c r="CA30" s="3">
        <f t="shared" ref="CA30:DF30" si="24">CA139</f>
        <v>2836945.49</v>
      </c>
      <c r="CB30" s="3">
        <f t="shared" si="24"/>
        <v>10873.71</v>
      </c>
      <c r="CC30" s="3">
        <f t="shared" si="24"/>
        <v>157007.12</v>
      </c>
      <c r="CD30" s="3">
        <f t="shared" si="24"/>
        <v>0</v>
      </c>
      <c r="CE30" s="3">
        <f t="shared" si="24"/>
        <v>2810207.88</v>
      </c>
      <c r="CF30" s="3">
        <f t="shared" si="24"/>
        <v>141143.21999999974</v>
      </c>
      <c r="CG30" s="3">
        <f t="shared" si="24"/>
        <v>0</v>
      </c>
      <c r="CH30" s="3">
        <f t="shared" si="24"/>
        <v>141143.21999999974</v>
      </c>
      <c r="CI30" s="3">
        <f t="shared" si="24"/>
        <v>2669064.66</v>
      </c>
      <c r="CJ30" s="3">
        <f t="shared" si="24"/>
        <v>0</v>
      </c>
      <c r="CK30" s="3">
        <f t="shared" si="24"/>
        <v>0</v>
      </c>
      <c r="CL30" s="3">
        <f t="shared" si="24"/>
        <v>0</v>
      </c>
      <c r="CM30" s="3">
        <f t="shared" si="24"/>
        <v>0</v>
      </c>
      <c r="CN30" s="3">
        <f t="shared" si="24"/>
        <v>0</v>
      </c>
      <c r="CO30" s="3">
        <f t="shared" si="24"/>
        <v>0</v>
      </c>
      <c r="CP30" s="3">
        <f t="shared" si="24"/>
        <v>0</v>
      </c>
      <c r="CQ30" s="3">
        <f t="shared" si="24"/>
        <v>0</v>
      </c>
      <c r="CR30" s="3">
        <f t="shared" si="24"/>
        <v>0</v>
      </c>
      <c r="CS30" s="3">
        <f t="shared" si="24"/>
        <v>0</v>
      </c>
      <c r="CT30" s="3">
        <f t="shared" si="24"/>
        <v>0</v>
      </c>
      <c r="CU30" s="3">
        <f t="shared" si="24"/>
        <v>0</v>
      </c>
      <c r="CV30" s="3">
        <f t="shared" si="24"/>
        <v>0</v>
      </c>
      <c r="CW30" s="3">
        <f t="shared" si="24"/>
        <v>0</v>
      </c>
      <c r="CX30" s="3">
        <f t="shared" si="24"/>
        <v>0</v>
      </c>
      <c r="CY30" s="3">
        <f t="shared" si="24"/>
        <v>0</v>
      </c>
      <c r="CZ30" s="3">
        <f t="shared" si="24"/>
        <v>0</v>
      </c>
      <c r="DA30" s="3">
        <f t="shared" si="24"/>
        <v>0</v>
      </c>
      <c r="DB30" s="3">
        <f t="shared" si="24"/>
        <v>0</v>
      </c>
      <c r="DC30" s="3">
        <f t="shared" si="24"/>
        <v>0</v>
      </c>
      <c r="DD30" s="3">
        <f t="shared" si="24"/>
        <v>0</v>
      </c>
      <c r="DE30" s="3">
        <f t="shared" si="24"/>
        <v>0</v>
      </c>
      <c r="DF30" s="3">
        <f t="shared" si="24"/>
        <v>0</v>
      </c>
      <c r="DG30" s="4">
        <f t="shared" ref="DG30:EL30" si="25">DG139</f>
        <v>622802.78</v>
      </c>
      <c r="DH30" s="4">
        <f t="shared" si="25"/>
        <v>609819.78</v>
      </c>
      <c r="DI30" s="4">
        <f t="shared" si="25"/>
        <v>3595.97</v>
      </c>
      <c r="DJ30" s="4">
        <f t="shared" si="25"/>
        <v>199.29</v>
      </c>
      <c r="DK30" s="4">
        <f t="shared" si="25"/>
        <v>9387.0300000000007</v>
      </c>
      <c r="DL30" s="4">
        <f t="shared" si="25"/>
        <v>0</v>
      </c>
      <c r="DM30" s="4">
        <f t="shared" si="25"/>
        <v>980.74354500000004</v>
      </c>
      <c r="DN30" s="4">
        <f t="shared" si="25"/>
        <v>15.468029999999999</v>
      </c>
      <c r="DO30" s="4">
        <f t="shared" si="25"/>
        <v>0</v>
      </c>
      <c r="DP30" s="4">
        <f t="shared" si="25"/>
        <v>9036.34</v>
      </c>
      <c r="DQ30" s="4">
        <f t="shared" si="25"/>
        <v>4718.2700000000004</v>
      </c>
      <c r="DR30" s="4">
        <f t="shared" si="25"/>
        <v>0</v>
      </c>
      <c r="DS30" s="4">
        <f t="shared" si="25"/>
        <v>0</v>
      </c>
      <c r="DT30" s="4">
        <f t="shared" si="25"/>
        <v>622802.78</v>
      </c>
      <c r="DU30" s="4">
        <f t="shared" si="25"/>
        <v>609819.78</v>
      </c>
      <c r="DV30" s="4">
        <f t="shared" si="25"/>
        <v>3595.97</v>
      </c>
      <c r="DW30" s="4">
        <f t="shared" si="25"/>
        <v>199.29</v>
      </c>
      <c r="DX30" s="4">
        <f t="shared" si="25"/>
        <v>9387.0300000000007</v>
      </c>
      <c r="DY30" s="4">
        <f t="shared" si="25"/>
        <v>0</v>
      </c>
      <c r="DZ30" s="4">
        <f t="shared" si="25"/>
        <v>980.74354500000004</v>
      </c>
      <c r="EA30" s="4">
        <f t="shared" si="25"/>
        <v>15.468029999999999</v>
      </c>
      <c r="EB30" s="4">
        <f t="shared" si="25"/>
        <v>0</v>
      </c>
      <c r="EC30" s="4">
        <f t="shared" si="25"/>
        <v>9036.34</v>
      </c>
      <c r="ED30" s="4">
        <f t="shared" si="25"/>
        <v>4718.2700000000004</v>
      </c>
      <c r="EE30" s="4">
        <f t="shared" si="25"/>
        <v>0</v>
      </c>
      <c r="EF30" s="4">
        <f t="shared" si="25"/>
        <v>0</v>
      </c>
      <c r="EG30" s="4">
        <f t="shared" si="25"/>
        <v>0</v>
      </c>
      <c r="EH30" s="4">
        <f t="shared" si="25"/>
        <v>573924.15</v>
      </c>
      <c r="EI30" s="4">
        <f t="shared" si="25"/>
        <v>0</v>
      </c>
      <c r="EJ30" s="4">
        <f t="shared" si="25"/>
        <v>636557.39</v>
      </c>
      <c r="EK30" s="4">
        <f t="shared" si="25"/>
        <v>10873.71</v>
      </c>
      <c r="EL30" s="4">
        <f t="shared" si="25"/>
        <v>51759.53</v>
      </c>
      <c r="EM30" s="4">
        <f t="shared" ref="EM30:FR30" si="26">EM139</f>
        <v>0</v>
      </c>
      <c r="EN30" s="4">
        <f t="shared" si="26"/>
        <v>609819.78</v>
      </c>
      <c r="EO30" s="4">
        <f t="shared" si="26"/>
        <v>35895.629999999997</v>
      </c>
      <c r="EP30" s="4">
        <f t="shared" si="26"/>
        <v>0</v>
      </c>
      <c r="EQ30" s="4">
        <f t="shared" si="26"/>
        <v>35895.629999999997</v>
      </c>
      <c r="ER30" s="4">
        <f t="shared" si="26"/>
        <v>573924.15</v>
      </c>
      <c r="ES30" s="4">
        <f t="shared" si="26"/>
        <v>0</v>
      </c>
      <c r="ET30" s="4">
        <f t="shared" si="26"/>
        <v>0</v>
      </c>
      <c r="EU30" s="4">
        <f t="shared" si="26"/>
        <v>0</v>
      </c>
      <c r="EV30" s="4">
        <f t="shared" si="26"/>
        <v>0</v>
      </c>
      <c r="EW30" s="4">
        <f t="shared" si="26"/>
        <v>0</v>
      </c>
      <c r="EX30" s="4">
        <f t="shared" si="26"/>
        <v>0</v>
      </c>
      <c r="EY30" s="4">
        <f t="shared" si="26"/>
        <v>0</v>
      </c>
      <c r="EZ30" s="4">
        <f t="shared" si="26"/>
        <v>0</v>
      </c>
      <c r="FA30" s="4">
        <f t="shared" si="26"/>
        <v>0</v>
      </c>
      <c r="FB30" s="4">
        <f t="shared" si="26"/>
        <v>0</v>
      </c>
      <c r="FC30" s="4">
        <f t="shared" si="26"/>
        <v>0</v>
      </c>
      <c r="FD30" s="4">
        <f t="shared" si="26"/>
        <v>0</v>
      </c>
      <c r="FE30" s="4">
        <f t="shared" si="26"/>
        <v>0</v>
      </c>
      <c r="FF30" s="4">
        <f t="shared" si="26"/>
        <v>0</v>
      </c>
      <c r="FG30" s="4">
        <f t="shared" si="26"/>
        <v>0</v>
      </c>
      <c r="FH30" s="4">
        <f t="shared" si="26"/>
        <v>0</v>
      </c>
      <c r="FI30" s="4">
        <f t="shared" si="26"/>
        <v>0</v>
      </c>
      <c r="FJ30" s="4">
        <f t="shared" si="26"/>
        <v>0</v>
      </c>
      <c r="FK30" s="4">
        <f t="shared" si="26"/>
        <v>0</v>
      </c>
      <c r="FL30" s="4">
        <f t="shared" si="26"/>
        <v>0</v>
      </c>
      <c r="FM30" s="4">
        <f t="shared" si="26"/>
        <v>0</v>
      </c>
      <c r="FN30" s="4">
        <f t="shared" si="26"/>
        <v>0</v>
      </c>
      <c r="FO30" s="4">
        <f t="shared" si="26"/>
        <v>0</v>
      </c>
      <c r="FP30" s="4">
        <f t="shared" si="26"/>
        <v>0</v>
      </c>
      <c r="FQ30" s="4">
        <f t="shared" si="26"/>
        <v>573924.15</v>
      </c>
      <c r="FR30" s="4">
        <f t="shared" si="26"/>
        <v>0</v>
      </c>
      <c r="FS30" s="4">
        <f t="shared" ref="FS30:GX30" si="27">FS139</f>
        <v>636557.39</v>
      </c>
      <c r="FT30" s="4">
        <f t="shared" si="27"/>
        <v>10873.71</v>
      </c>
      <c r="FU30" s="4">
        <f t="shared" si="27"/>
        <v>51759.53</v>
      </c>
      <c r="FV30" s="4">
        <f t="shared" si="27"/>
        <v>0</v>
      </c>
      <c r="FW30" s="4">
        <f t="shared" si="27"/>
        <v>609819.78</v>
      </c>
      <c r="FX30" s="4">
        <f t="shared" si="27"/>
        <v>35895.630000000005</v>
      </c>
      <c r="FY30" s="4">
        <f t="shared" si="27"/>
        <v>0</v>
      </c>
      <c r="FZ30" s="4">
        <f t="shared" si="27"/>
        <v>35895.630000000005</v>
      </c>
      <c r="GA30" s="4">
        <f t="shared" si="27"/>
        <v>573924.15</v>
      </c>
      <c r="GB30" s="4">
        <f t="shared" si="27"/>
        <v>0</v>
      </c>
      <c r="GC30" s="4">
        <f t="shared" si="27"/>
        <v>0</v>
      </c>
      <c r="GD30" s="4">
        <f t="shared" si="27"/>
        <v>0</v>
      </c>
      <c r="GE30" s="4">
        <f t="shared" si="27"/>
        <v>0</v>
      </c>
      <c r="GF30" s="4">
        <f t="shared" si="27"/>
        <v>0</v>
      </c>
      <c r="GG30" s="4">
        <f t="shared" si="27"/>
        <v>0</v>
      </c>
      <c r="GH30" s="4">
        <f t="shared" si="27"/>
        <v>0</v>
      </c>
      <c r="GI30" s="4">
        <f t="shared" si="27"/>
        <v>0</v>
      </c>
      <c r="GJ30" s="4">
        <f t="shared" si="27"/>
        <v>0</v>
      </c>
      <c r="GK30" s="4">
        <f t="shared" si="27"/>
        <v>0</v>
      </c>
      <c r="GL30" s="4">
        <f t="shared" si="27"/>
        <v>0</v>
      </c>
      <c r="GM30" s="4">
        <f t="shared" si="27"/>
        <v>0</v>
      </c>
      <c r="GN30" s="4">
        <f t="shared" si="27"/>
        <v>0</v>
      </c>
      <c r="GO30" s="4">
        <f t="shared" si="27"/>
        <v>0</v>
      </c>
      <c r="GP30" s="4">
        <f t="shared" si="27"/>
        <v>0</v>
      </c>
      <c r="GQ30" s="4">
        <f t="shared" si="27"/>
        <v>0</v>
      </c>
      <c r="GR30" s="4">
        <f t="shared" si="27"/>
        <v>0</v>
      </c>
      <c r="GS30" s="4">
        <f t="shared" si="27"/>
        <v>0</v>
      </c>
      <c r="GT30" s="4">
        <f t="shared" si="27"/>
        <v>0</v>
      </c>
      <c r="GU30" s="4">
        <f t="shared" si="27"/>
        <v>0</v>
      </c>
      <c r="GV30" s="4">
        <f t="shared" si="27"/>
        <v>0</v>
      </c>
      <c r="GW30" s="4">
        <f t="shared" si="27"/>
        <v>0</v>
      </c>
      <c r="GX30" s="4">
        <f t="shared" si="27"/>
        <v>0</v>
      </c>
    </row>
    <row r="32" spans="1:255" x14ac:dyDescent="0.2">
      <c r="A32" s="2">
        <v>17</v>
      </c>
      <c r="B32" s="2">
        <v>1</v>
      </c>
      <c r="C32" s="2">
        <f>ROW(SmtRes!A6)</f>
        <v>6</v>
      </c>
      <c r="D32" s="2">
        <f>ROW(EtalonRes!A6)</f>
        <v>6</v>
      </c>
      <c r="E32" s="2" t="s">
        <v>12</v>
      </c>
      <c r="F32" s="2" t="s">
        <v>17</v>
      </c>
      <c r="G32" s="2" t="s">
        <v>18</v>
      </c>
      <c r="H32" s="2" t="s">
        <v>19</v>
      </c>
      <c r="I32" s="2">
        <v>28</v>
      </c>
      <c r="J32" s="2">
        <v>0</v>
      </c>
      <c r="K32" s="2">
        <v>28</v>
      </c>
      <c r="L32" s="2"/>
      <c r="M32" s="2"/>
      <c r="N32" s="2"/>
      <c r="O32" s="2">
        <f t="shared" ref="O32:O63" si="28">ROUND(CP32,2)</f>
        <v>1529.4</v>
      </c>
      <c r="P32" s="2">
        <f>ROUND(CQ32*I32,2)</f>
        <v>233.24</v>
      </c>
      <c r="Q32" s="2">
        <f t="shared" ref="Q32:Q63" si="29">ROUND(CR32*I32,2)</f>
        <v>1128.33</v>
      </c>
      <c r="R32" s="2">
        <f t="shared" ref="R32:R63" si="30">ROUND(CS32*I32,2)</f>
        <v>110.75</v>
      </c>
      <c r="S32" s="2">
        <f t="shared" ref="S32:S63" si="31">ROUND(CT32*I32,2)</f>
        <v>167.83</v>
      </c>
      <c r="T32" s="2">
        <f t="shared" ref="T32:T63" si="32">ROUND(CU32*I32,2)</f>
        <v>0</v>
      </c>
      <c r="U32" s="2">
        <f t="shared" ref="U32:U63" si="33">CV32*I32</f>
        <v>19.656000000000002</v>
      </c>
      <c r="V32" s="2">
        <f t="shared" ref="V32:V63" si="34">CW32*I32</f>
        <v>8.3160000000000007</v>
      </c>
      <c r="W32" s="2">
        <f t="shared" ref="W32:W63" si="35">ROUND(CX32*I32,2)</f>
        <v>0</v>
      </c>
      <c r="X32" s="2">
        <f t="shared" ref="X32:X63" si="36">ROUND(CY32,2)</f>
        <v>250.72</v>
      </c>
      <c r="Y32" s="2">
        <f t="shared" ref="Y32:Y63" si="37">ROUND(CZ32,2)</f>
        <v>128.15</v>
      </c>
      <c r="Z32" s="2"/>
      <c r="AA32" s="2">
        <v>41727981</v>
      </c>
      <c r="AB32" s="2">
        <f t="shared" ref="AB32:AB63" si="38">ROUND((AC32+AD32+AF32),6)</f>
        <v>54.621499999999997</v>
      </c>
      <c r="AC32" s="2">
        <f t="shared" ref="AC32:AC63" si="39">ROUND((ES32),6)</f>
        <v>8.33</v>
      </c>
      <c r="AD32" s="2">
        <f>ROUND(((((ET32*ROUND(1.35,7)))-((EU32*ROUND(1.35,7))))+AE32),6)</f>
        <v>40.297499999999999</v>
      </c>
      <c r="AE32" s="2">
        <f>ROUND(((EU32*ROUND(1.35,7))),6)</f>
        <v>3.9554999999999998</v>
      </c>
      <c r="AF32" s="2">
        <f>ROUND(((EV32*ROUND(1.35,7))),6)</f>
        <v>5.9939999999999998</v>
      </c>
      <c r="AG32" s="2">
        <f t="shared" ref="AG32:AG63" si="40">ROUND((AP32),6)</f>
        <v>0</v>
      </c>
      <c r="AH32" s="2">
        <f>((EW32*ROUND(1.35,7)))</f>
        <v>0.70200000000000007</v>
      </c>
      <c r="AI32" s="2">
        <f>((EX32*ROUND(1.35,7)))</f>
        <v>0.29700000000000004</v>
      </c>
      <c r="AJ32" s="2">
        <f t="shared" ref="AJ32:AJ63" si="41">(AS32)</f>
        <v>0</v>
      </c>
      <c r="AK32" s="2">
        <v>42.62</v>
      </c>
      <c r="AL32" s="2">
        <v>8.33</v>
      </c>
      <c r="AM32" s="2">
        <v>29.85</v>
      </c>
      <c r="AN32" s="2">
        <v>2.93</v>
      </c>
      <c r="AO32" s="2">
        <v>4.4400000000000004</v>
      </c>
      <c r="AP32" s="2">
        <v>0</v>
      </c>
      <c r="AQ32" s="2">
        <v>0.52</v>
      </c>
      <c r="AR32" s="2">
        <v>0.22</v>
      </c>
      <c r="AS32" s="2">
        <v>0</v>
      </c>
      <c r="AT32" s="2">
        <v>90</v>
      </c>
      <c r="AU32" s="2">
        <v>46</v>
      </c>
      <c r="AV32" s="2">
        <v>1</v>
      </c>
      <c r="AW32" s="2">
        <v>1</v>
      </c>
      <c r="AX32" s="2"/>
      <c r="AY32" s="2"/>
      <c r="AZ32" s="2">
        <v>1</v>
      </c>
      <c r="BA32" s="2">
        <v>1</v>
      </c>
      <c r="BB32" s="2">
        <v>1</v>
      </c>
      <c r="BC32" s="2">
        <v>1</v>
      </c>
      <c r="BD32" s="2" t="s">
        <v>2</v>
      </c>
      <c r="BE32" s="2" t="s">
        <v>2</v>
      </c>
      <c r="BF32" s="2" t="s">
        <v>2</v>
      </c>
      <c r="BG32" s="2" t="s">
        <v>2</v>
      </c>
      <c r="BH32" s="2">
        <v>0</v>
      </c>
      <c r="BI32" s="2">
        <v>2</v>
      </c>
      <c r="BJ32" s="2" t="s">
        <v>20</v>
      </c>
      <c r="BK32" s="2"/>
      <c r="BL32" s="2"/>
      <c r="BM32" s="2">
        <v>111003</v>
      </c>
      <c r="BN32" s="2">
        <v>0</v>
      </c>
      <c r="BO32" s="2" t="s">
        <v>2</v>
      </c>
      <c r="BP32" s="2">
        <v>0</v>
      </c>
      <c r="BQ32" s="2">
        <v>3</v>
      </c>
      <c r="BR32" s="2">
        <v>0</v>
      </c>
      <c r="BS32" s="2">
        <v>1</v>
      </c>
      <c r="BT32" s="2">
        <v>1</v>
      </c>
      <c r="BU32" s="2">
        <v>1</v>
      </c>
      <c r="BV32" s="2">
        <v>1</v>
      </c>
      <c r="BW32" s="2">
        <v>1</v>
      </c>
      <c r="BX32" s="2">
        <v>1</v>
      </c>
      <c r="BY32" s="2" t="s">
        <v>2</v>
      </c>
      <c r="BZ32" s="2">
        <v>90</v>
      </c>
      <c r="CA32" s="2">
        <v>46</v>
      </c>
      <c r="CB32" s="2" t="s">
        <v>2</v>
      </c>
      <c r="CC32" s="2"/>
      <c r="CD32" s="2"/>
      <c r="CE32" s="2">
        <v>0</v>
      </c>
      <c r="CF32" s="2">
        <v>0</v>
      </c>
      <c r="CG32" s="2">
        <v>0</v>
      </c>
      <c r="CH32" s="2"/>
      <c r="CI32" s="2"/>
      <c r="CJ32" s="2"/>
      <c r="CK32" s="2"/>
      <c r="CL32" s="2"/>
      <c r="CM32" s="2">
        <v>0</v>
      </c>
      <c r="CN32" s="2" t="s">
        <v>774</v>
      </c>
      <c r="CO32" s="2">
        <v>0</v>
      </c>
      <c r="CP32" s="2">
        <f t="shared" ref="CP32:CP63" si="42">(P32+Q32+S32)</f>
        <v>1529.3999999999999</v>
      </c>
      <c r="CQ32" s="2">
        <f>AC32*BC32</f>
        <v>8.33</v>
      </c>
      <c r="CR32" s="2">
        <f t="shared" ref="CR32:CR63" si="43">AD32*BB32</f>
        <v>40.297499999999999</v>
      </c>
      <c r="CS32" s="2">
        <f t="shared" ref="CS32:CS63" si="44">AE32</f>
        <v>3.9554999999999998</v>
      </c>
      <c r="CT32" s="2">
        <f t="shared" ref="CT32:CT63" si="45">AF32</f>
        <v>5.9939999999999998</v>
      </c>
      <c r="CU32" s="2">
        <f t="shared" ref="CU32:CU63" si="46">AG32</f>
        <v>0</v>
      </c>
      <c r="CV32" s="2">
        <f t="shared" ref="CV32:CV63" si="47">AH32</f>
        <v>0.70200000000000007</v>
      </c>
      <c r="CW32" s="2">
        <f t="shared" ref="CW32:CW63" si="48">AI32</f>
        <v>0.29700000000000004</v>
      </c>
      <c r="CX32" s="2">
        <f t="shared" ref="CX32:CX63" si="49">AJ32</f>
        <v>0</v>
      </c>
      <c r="CY32" s="2">
        <f t="shared" ref="CY32:CY63" si="50">(((S32+R32)*AT32)/100)</f>
        <v>250.72200000000004</v>
      </c>
      <c r="CZ32" s="2">
        <f t="shared" ref="CZ32:CZ63" si="51">(((S32+R32)*AU32)/100)</f>
        <v>128.14680000000001</v>
      </c>
      <c r="DA32" s="2"/>
      <c r="DB32" s="2"/>
      <c r="DC32" s="2" t="s">
        <v>2</v>
      </c>
      <c r="DD32" s="2" t="s">
        <v>2</v>
      </c>
      <c r="DE32" s="2" t="s">
        <v>21</v>
      </c>
      <c r="DF32" s="2" t="s">
        <v>21</v>
      </c>
      <c r="DG32" s="2" t="s">
        <v>21</v>
      </c>
      <c r="DH32" s="2" t="s">
        <v>2</v>
      </c>
      <c r="DI32" s="2" t="s">
        <v>21</v>
      </c>
      <c r="DJ32" s="2" t="s">
        <v>21</v>
      </c>
      <c r="DK32" s="2" t="s">
        <v>2</v>
      </c>
      <c r="DL32" s="2" t="s">
        <v>2</v>
      </c>
      <c r="DM32" s="2" t="s">
        <v>2</v>
      </c>
      <c r="DN32" s="2">
        <v>0</v>
      </c>
      <c r="DO32" s="2">
        <v>0</v>
      </c>
      <c r="DP32" s="2">
        <v>1</v>
      </c>
      <c r="DQ32" s="2">
        <v>1</v>
      </c>
      <c r="DR32" s="2"/>
      <c r="DS32" s="2"/>
      <c r="DT32" s="2"/>
      <c r="DU32" s="2">
        <v>1013</v>
      </c>
      <c r="DV32" s="2" t="s">
        <v>19</v>
      </c>
      <c r="DW32" s="2" t="s">
        <v>19</v>
      </c>
      <c r="DX32" s="2">
        <v>1</v>
      </c>
      <c r="DY32" s="2"/>
      <c r="DZ32" s="2" t="s">
        <v>2</v>
      </c>
      <c r="EA32" s="2" t="s">
        <v>2</v>
      </c>
      <c r="EB32" s="2" t="s">
        <v>2</v>
      </c>
      <c r="EC32" s="2" t="s">
        <v>2</v>
      </c>
      <c r="ED32" s="2" t="s">
        <v>2</v>
      </c>
      <c r="EE32" s="2">
        <v>37164044</v>
      </c>
      <c r="EF32" s="2">
        <v>3</v>
      </c>
      <c r="EG32" s="2" t="s">
        <v>16</v>
      </c>
      <c r="EH32" s="2">
        <v>0</v>
      </c>
      <c r="EI32" s="2" t="s">
        <v>2</v>
      </c>
      <c r="EJ32" s="2">
        <v>2</v>
      </c>
      <c r="EK32" s="2">
        <v>111003</v>
      </c>
      <c r="EL32" s="2" t="s">
        <v>22</v>
      </c>
      <c r="EM32" s="2" t="s">
        <v>23</v>
      </c>
      <c r="EN32" s="2" t="s">
        <v>2</v>
      </c>
      <c r="EO32" s="2" t="s">
        <v>24</v>
      </c>
      <c r="EP32" s="2"/>
      <c r="EQ32" s="2">
        <v>512</v>
      </c>
      <c r="ER32" s="2">
        <v>42.62</v>
      </c>
      <c r="ES32" s="2">
        <v>8.33</v>
      </c>
      <c r="ET32" s="2">
        <v>29.85</v>
      </c>
      <c r="EU32" s="2">
        <v>2.93</v>
      </c>
      <c r="EV32" s="2">
        <v>4.4400000000000004</v>
      </c>
      <c r="EW32" s="2">
        <v>0.52</v>
      </c>
      <c r="EX32" s="2">
        <v>0.22</v>
      </c>
      <c r="EY32" s="2">
        <v>0</v>
      </c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>
        <v>0</v>
      </c>
      <c r="FR32" s="2">
        <f t="shared" ref="FR32:FR63" si="52">ROUND(IF(AND(BH32=3,BI32=3),P32,0),2)</f>
        <v>0</v>
      </c>
      <c r="FS32" s="2">
        <v>0</v>
      </c>
      <c r="FT32" s="2"/>
      <c r="FU32" s="2"/>
      <c r="FV32" s="2"/>
      <c r="FW32" s="2"/>
      <c r="FX32" s="2">
        <v>90</v>
      </c>
      <c r="FY32" s="2">
        <v>46</v>
      </c>
      <c r="FZ32" s="2"/>
      <c r="GA32" s="2" t="s">
        <v>2</v>
      </c>
      <c r="GB32" s="2"/>
      <c r="GC32" s="2"/>
      <c r="GD32" s="2">
        <v>1</v>
      </c>
      <c r="GE32" s="2"/>
      <c r="GF32" s="2">
        <v>827992875</v>
      </c>
      <c r="GG32" s="2">
        <v>2</v>
      </c>
      <c r="GH32" s="2">
        <v>1</v>
      </c>
      <c r="GI32" s="2">
        <v>-2</v>
      </c>
      <c r="GJ32" s="2">
        <v>0</v>
      </c>
      <c r="GK32" s="2">
        <v>0</v>
      </c>
      <c r="GL32" s="2">
        <f t="shared" ref="GL32:GL63" si="53">ROUND(IF(AND(BH32=3,BI32=3,FS32&lt;&gt;0),P32,0),2)</f>
        <v>0</v>
      </c>
      <c r="GM32" s="2">
        <f t="shared" ref="GM32:GM63" si="54">ROUND(O32+X32+Y32,2)+GX32</f>
        <v>1908.27</v>
      </c>
      <c r="GN32" s="2">
        <f t="shared" ref="GN32:GN63" si="55">IF(OR(BI32=0,BI32=1),ROUND(O32+X32+Y32,2),0)</f>
        <v>0</v>
      </c>
      <c r="GO32" s="2">
        <f t="shared" ref="GO32:GO63" si="56">IF(BI32=2,ROUND(O32+X32+Y32,2),0)</f>
        <v>1908.27</v>
      </c>
      <c r="GP32" s="2">
        <f t="shared" ref="GP32:GP63" si="57">IF(BI32=4,ROUND(O32+X32+Y32,2)+GX32,0)</f>
        <v>0</v>
      </c>
      <c r="GQ32" s="2"/>
      <c r="GR32" s="2">
        <v>0</v>
      </c>
      <c r="GS32" s="2">
        <v>3</v>
      </c>
      <c r="GT32" s="2">
        <v>0</v>
      </c>
      <c r="GU32" s="2" t="s">
        <v>2</v>
      </c>
      <c r="GV32" s="2">
        <f t="shared" ref="GV32:GV63" si="58">ROUND((GT32),6)</f>
        <v>0</v>
      </c>
      <c r="GW32" s="2">
        <v>1</v>
      </c>
      <c r="GX32" s="2">
        <f t="shared" ref="GX32:GX63" si="59">ROUND(HC32*I32,2)</f>
        <v>0</v>
      </c>
      <c r="GY32" s="2"/>
      <c r="GZ32" s="2"/>
      <c r="HA32" s="2">
        <v>0</v>
      </c>
      <c r="HB32" s="2">
        <v>0</v>
      </c>
      <c r="HC32" s="2">
        <f t="shared" ref="HC32:HC63" si="60">GV32*GW32</f>
        <v>0</v>
      </c>
      <c r="HD32" s="2"/>
      <c r="HE32" s="2" t="s">
        <v>2</v>
      </c>
      <c r="HF32" s="2" t="s">
        <v>2</v>
      </c>
      <c r="HG32" s="2"/>
      <c r="HH32" s="2"/>
      <c r="HI32" s="2"/>
      <c r="HJ32" s="2"/>
      <c r="HK32" s="2"/>
      <c r="HL32" s="2"/>
      <c r="HM32" s="2" t="s">
        <v>2</v>
      </c>
      <c r="HN32" s="2" t="s">
        <v>25</v>
      </c>
      <c r="HO32" s="2" t="s">
        <v>26</v>
      </c>
      <c r="HP32" s="2" t="s">
        <v>22</v>
      </c>
      <c r="HQ32" s="2" t="s">
        <v>22</v>
      </c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>
        <v>0</v>
      </c>
      <c r="IL32" s="2"/>
      <c r="IM32" s="2"/>
      <c r="IN32" s="2"/>
      <c r="IO32" s="2"/>
      <c r="IP32" s="2"/>
      <c r="IQ32" s="2"/>
      <c r="IR32" s="2"/>
      <c r="IS32" s="2"/>
      <c r="IT32" s="2"/>
      <c r="IU32" s="2"/>
    </row>
    <row r="33" spans="1:255" x14ac:dyDescent="0.2">
      <c r="A33">
        <v>17</v>
      </c>
      <c r="B33">
        <v>1</v>
      </c>
      <c r="C33">
        <f>ROW(SmtRes!A12)</f>
        <v>12</v>
      </c>
      <c r="D33">
        <f>ROW(EtalonRes!A12)</f>
        <v>12</v>
      </c>
      <c r="E33" t="s">
        <v>12</v>
      </c>
      <c r="F33" t="s">
        <v>17</v>
      </c>
      <c r="G33" t="s">
        <v>18</v>
      </c>
      <c r="H33" t="s">
        <v>19</v>
      </c>
      <c r="I33">
        <v>28</v>
      </c>
      <c r="J33">
        <v>0</v>
      </c>
      <c r="K33">
        <v>28</v>
      </c>
      <c r="O33">
        <f t="shared" si="28"/>
        <v>1529.4</v>
      </c>
      <c r="P33">
        <f>ROUND(CQ33*I33,2)</f>
        <v>233.24</v>
      </c>
      <c r="Q33">
        <f t="shared" si="29"/>
        <v>1128.33</v>
      </c>
      <c r="R33">
        <f t="shared" si="30"/>
        <v>110.75</v>
      </c>
      <c r="S33">
        <f t="shared" si="31"/>
        <v>167.83</v>
      </c>
      <c r="T33">
        <f t="shared" si="32"/>
        <v>0</v>
      </c>
      <c r="U33">
        <f t="shared" si="33"/>
        <v>19.656000000000002</v>
      </c>
      <c r="V33">
        <f t="shared" si="34"/>
        <v>8.3160000000000007</v>
      </c>
      <c r="W33">
        <f t="shared" si="35"/>
        <v>0</v>
      </c>
      <c r="X33">
        <f t="shared" si="36"/>
        <v>250.72</v>
      </c>
      <c r="Y33">
        <f t="shared" si="37"/>
        <v>128.15</v>
      </c>
      <c r="AA33">
        <v>41727979</v>
      </c>
      <c r="AB33">
        <f t="shared" si="38"/>
        <v>54.621499999999997</v>
      </c>
      <c r="AC33">
        <f t="shared" si="39"/>
        <v>8.33</v>
      </c>
      <c r="AD33">
        <f>ROUND(((((ET33*ROUND(1.35,7)))-((EU33*ROUND(1.35,7))))+AE33),6)</f>
        <v>40.297499999999999</v>
      </c>
      <c r="AE33">
        <f>ROUND(((EU33*ROUND(1.35,7))),6)</f>
        <v>3.9554999999999998</v>
      </c>
      <c r="AF33">
        <f>ROUND(((EV33*ROUND(1.35,7))),6)</f>
        <v>5.9939999999999998</v>
      </c>
      <c r="AG33">
        <f t="shared" si="40"/>
        <v>0</v>
      </c>
      <c r="AH33">
        <f>((EW33*ROUND(1.35,7)))</f>
        <v>0.70200000000000007</v>
      </c>
      <c r="AI33">
        <f>((EX33*ROUND(1.35,7)))</f>
        <v>0.29700000000000004</v>
      </c>
      <c r="AJ33">
        <f t="shared" si="41"/>
        <v>0</v>
      </c>
      <c r="AK33">
        <v>42.62</v>
      </c>
      <c r="AL33">
        <v>8.33</v>
      </c>
      <c r="AM33">
        <v>29.85</v>
      </c>
      <c r="AN33">
        <v>2.93</v>
      </c>
      <c r="AO33">
        <v>4.4400000000000004</v>
      </c>
      <c r="AP33">
        <v>0</v>
      </c>
      <c r="AQ33">
        <v>0.52</v>
      </c>
      <c r="AR33">
        <v>0.22</v>
      </c>
      <c r="AS33">
        <v>0</v>
      </c>
      <c r="AT33">
        <v>90</v>
      </c>
      <c r="AU33">
        <v>46</v>
      </c>
      <c r="AV33">
        <v>1</v>
      </c>
      <c r="AW33">
        <v>1</v>
      </c>
      <c r="AZ33">
        <v>1</v>
      </c>
      <c r="BA33">
        <v>1</v>
      </c>
      <c r="BB33">
        <v>1</v>
      </c>
      <c r="BC33">
        <v>1</v>
      </c>
      <c r="BD33" t="s">
        <v>2</v>
      </c>
      <c r="BE33" t="s">
        <v>2</v>
      </c>
      <c r="BF33" t="s">
        <v>2</v>
      </c>
      <c r="BG33" t="s">
        <v>2</v>
      </c>
      <c r="BH33">
        <v>0</v>
      </c>
      <c r="BI33">
        <v>2</v>
      </c>
      <c r="BJ33" t="s">
        <v>20</v>
      </c>
      <c r="BM33">
        <v>111003</v>
      </c>
      <c r="BN33">
        <v>0</v>
      </c>
      <c r="BO33" t="s">
        <v>27</v>
      </c>
      <c r="BP33">
        <v>1</v>
      </c>
      <c r="BQ33">
        <v>3</v>
      </c>
      <c r="BR33">
        <v>0</v>
      </c>
      <c r="BS33">
        <v>1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2</v>
      </c>
      <c r="BZ33">
        <v>90</v>
      </c>
      <c r="CA33">
        <v>46</v>
      </c>
      <c r="CB33" t="s">
        <v>2</v>
      </c>
      <c r="CE33">
        <v>0</v>
      </c>
      <c r="CF33">
        <v>0</v>
      </c>
      <c r="CG33">
        <v>0</v>
      </c>
      <c r="CM33">
        <v>0</v>
      </c>
      <c r="CN33" t="s">
        <v>774</v>
      </c>
      <c r="CO33">
        <v>0</v>
      </c>
      <c r="CP33">
        <f t="shared" si="42"/>
        <v>1529.3999999999999</v>
      </c>
      <c r="CQ33">
        <f>AC33*BC33</f>
        <v>8.33</v>
      </c>
      <c r="CR33">
        <f t="shared" si="43"/>
        <v>40.297499999999999</v>
      </c>
      <c r="CS33">
        <f t="shared" si="44"/>
        <v>3.9554999999999998</v>
      </c>
      <c r="CT33">
        <f t="shared" si="45"/>
        <v>5.9939999999999998</v>
      </c>
      <c r="CU33">
        <f t="shared" si="46"/>
        <v>0</v>
      </c>
      <c r="CV33">
        <f t="shared" si="47"/>
        <v>0.70200000000000007</v>
      </c>
      <c r="CW33">
        <f t="shared" si="48"/>
        <v>0.29700000000000004</v>
      </c>
      <c r="CX33">
        <f t="shared" si="49"/>
        <v>0</v>
      </c>
      <c r="CY33">
        <f t="shared" si="50"/>
        <v>250.72200000000004</v>
      </c>
      <c r="CZ33">
        <f t="shared" si="51"/>
        <v>128.14680000000001</v>
      </c>
      <c r="DC33" t="s">
        <v>2</v>
      </c>
      <c r="DD33" t="s">
        <v>2</v>
      </c>
      <c r="DE33" t="s">
        <v>21</v>
      </c>
      <c r="DF33" t="s">
        <v>21</v>
      </c>
      <c r="DG33" t="s">
        <v>21</v>
      </c>
      <c r="DH33" t="s">
        <v>2</v>
      </c>
      <c r="DI33" t="s">
        <v>21</v>
      </c>
      <c r="DJ33" t="s">
        <v>21</v>
      </c>
      <c r="DK33" t="s">
        <v>2</v>
      </c>
      <c r="DL33" t="s">
        <v>2</v>
      </c>
      <c r="DM33" t="s">
        <v>2</v>
      </c>
      <c r="DN33">
        <v>0</v>
      </c>
      <c r="DO33">
        <v>0</v>
      </c>
      <c r="DP33">
        <v>1</v>
      </c>
      <c r="DQ33">
        <v>1</v>
      </c>
      <c r="DU33">
        <v>1013</v>
      </c>
      <c r="DV33" t="s">
        <v>19</v>
      </c>
      <c r="DW33" t="s">
        <v>19</v>
      </c>
      <c r="DX33">
        <v>1</v>
      </c>
      <c r="DZ33" t="s">
        <v>2</v>
      </c>
      <c r="EA33" t="s">
        <v>2</v>
      </c>
      <c r="EB33" t="s">
        <v>2</v>
      </c>
      <c r="EC33" t="s">
        <v>2</v>
      </c>
      <c r="ED33" t="s">
        <v>2</v>
      </c>
      <c r="EE33">
        <v>37164044</v>
      </c>
      <c r="EF33">
        <v>3</v>
      </c>
      <c r="EG33" t="s">
        <v>16</v>
      </c>
      <c r="EH33">
        <v>0</v>
      </c>
      <c r="EI33" t="s">
        <v>2</v>
      </c>
      <c r="EJ33">
        <v>2</v>
      </c>
      <c r="EK33">
        <v>111003</v>
      </c>
      <c r="EL33" t="s">
        <v>22</v>
      </c>
      <c r="EM33" t="s">
        <v>23</v>
      </c>
      <c r="EN33" t="s">
        <v>2</v>
      </c>
      <c r="EO33" t="s">
        <v>24</v>
      </c>
      <c r="EQ33">
        <v>512</v>
      </c>
      <c r="ER33">
        <v>42.62</v>
      </c>
      <c r="ES33">
        <v>8.33</v>
      </c>
      <c r="ET33">
        <v>29.85</v>
      </c>
      <c r="EU33">
        <v>2.93</v>
      </c>
      <c r="EV33">
        <v>4.4400000000000004</v>
      </c>
      <c r="EW33">
        <v>0.52</v>
      </c>
      <c r="EX33">
        <v>0.22</v>
      </c>
      <c r="EY33">
        <v>0</v>
      </c>
      <c r="FQ33">
        <v>0</v>
      </c>
      <c r="FR33">
        <f t="shared" si="52"/>
        <v>0</v>
      </c>
      <c r="FS33">
        <v>0</v>
      </c>
      <c r="FX33">
        <v>90</v>
      </c>
      <c r="FY33">
        <v>46</v>
      </c>
      <c r="GA33" t="s">
        <v>2</v>
      </c>
      <c r="GD33">
        <v>1</v>
      </c>
      <c r="GF33">
        <v>827992875</v>
      </c>
      <c r="GG33">
        <v>1</v>
      </c>
      <c r="GH33">
        <v>1</v>
      </c>
      <c r="GI33">
        <v>4</v>
      </c>
      <c r="GJ33">
        <v>0</v>
      </c>
      <c r="GK33">
        <v>0</v>
      </c>
      <c r="GL33">
        <f t="shared" si="53"/>
        <v>0</v>
      </c>
      <c r="GM33">
        <f t="shared" si="54"/>
        <v>1908.27</v>
      </c>
      <c r="GN33">
        <f t="shared" si="55"/>
        <v>0</v>
      </c>
      <c r="GO33">
        <f t="shared" si="56"/>
        <v>1908.27</v>
      </c>
      <c r="GP33">
        <f t="shared" si="57"/>
        <v>0</v>
      </c>
      <c r="GR33">
        <v>0</v>
      </c>
      <c r="GS33">
        <v>3</v>
      </c>
      <c r="GT33">
        <v>0</v>
      </c>
      <c r="GU33" t="s">
        <v>2</v>
      </c>
      <c r="GV33">
        <f t="shared" si="58"/>
        <v>0</v>
      </c>
      <c r="GW33">
        <v>1</v>
      </c>
      <c r="GX33">
        <f t="shared" si="59"/>
        <v>0</v>
      </c>
      <c r="HA33">
        <v>0</v>
      </c>
      <c r="HB33">
        <v>0</v>
      </c>
      <c r="HC33">
        <f t="shared" si="60"/>
        <v>0</v>
      </c>
      <c r="HE33" t="s">
        <v>2</v>
      </c>
      <c r="HF33" t="s">
        <v>2</v>
      </c>
      <c r="HM33" t="s">
        <v>2</v>
      </c>
      <c r="HN33" t="s">
        <v>25</v>
      </c>
      <c r="HO33" t="s">
        <v>26</v>
      </c>
      <c r="HP33" t="s">
        <v>22</v>
      </c>
      <c r="HQ33" t="s">
        <v>22</v>
      </c>
      <c r="IK33">
        <v>0</v>
      </c>
    </row>
    <row r="34" spans="1:255" x14ac:dyDescent="0.2">
      <c r="A34" s="2">
        <v>17</v>
      </c>
      <c r="B34" s="2">
        <v>1</v>
      </c>
      <c r="C34" s="2"/>
      <c r="D34" s="2"/>
      <c r="E34" s="2" t="s">
        <v>28</v>
      </c>
      <c r="F34" s="2" t="s">
        <v>29</v>
      </c>
      <c r="G34" s="2" t="s">
        <v>30</v>
      </c>
      <c r="H34" s="2" t="s">
        <v>19</v>
      </c>
      <c r="I34" s="2">
        <v>17</v>
      </c>
      <c r="J34" s="2">
        <v>0</v>
      </c>
      <c r="K34" s="2">
        <v>17</v>
      </c>
      <c r="L34" s="2"/>
      <c r="M34" s="2"/>
      <c r="N34" s="2"/>
      <c r="O34" s="2">
        <f t="shared" si="28"/>
        <v>698247</v>
      </c>
      <c r="P34" s="2">
        <f t="shared" ref="P34:P41" si="61">ROUND(ROUND(CQ34*I34,0)/BC34,2)</f>
        <v>698247</v>
      </c>
      <c r="Q34" s="2">
        <f t="shared" si="29"/>
        <v>0</v>
      </c>
      <c r="R34" s="2">
        <f t="shared" si="30"/>
        <v>0</v>
      </c>
      <c r="S34" s="2">
        <f t="shared" si="31"/>
        <v>0</v>
      </c>
      <c r="T34" s="2">
        <f t="shared" si="32"/>
        <v>0</v>
      </c>
      <c r="U34" s="2">
        <f t="shared" si="33"/>
        <v>0</v>
      </c>
      <c r="V34" s="2">
        <f t="shared" si="34"/>
        <v>0</v>
      </c>
      <c r="W34" s="2">
        <f t="shared" si="35"/>
        <v>0</v>
      </c>
      <c r="X34" s="2">
        <f t="shared" si="36"/>
        <v>0</v>
      </c>
      <c r="Y34" s="2">
        <f t="shared" si="37"/>
        <v>0</v>
      </c>
      <c r="Z34" s="2"/>
      <c r="AA34" s="2">
        <v>41727981</v>
      </c>
      <c r="AB34" s="2">
        <f t="shared" si="38"/>
        <v>41073.33</v>
      </c>
      <c r="AC34" s="2">
        <f t="shared" si="39"/>
        <v>41073.33</v>
      </c>
      <c r="AD34" s="2">
        <f t="shared" ref="AD34:AD41" si="62">ROUND((((ET34)-(EU34))+AE34),6)</f>
        <v>0</v>
      </c>
      <c r="AE34" s="2">
        <f t="shared" ref="AE34:AF41" si="63">ROUND((EU34),6)</f>
        <v>0</v>
      </c>
      <c r="AF34" s="2">
        <f t="shared" si="63"/>
        <v>0</v>
      </c>
      <c r="AG34" s="2">
        <f t="shared" si="40"/>
        <v>0</v>
      </c>
      <c r="AH34" s="2">
        <f t="shared" ref="AH34:AI41" si="64">(EW34)</f>
        <v>0</v>
      </c>
      <c r="AI34" s="2">
        <f t="shared" si="64"/>
        <v>0</v>
      </c>
      <c r="AJ34" s="2">
        <f t="shared" si="41"/>
        <v>0</v>
      </c>
      <c r="AK34" s="2">
        <v>41073.33</v>
      </c>
      <c r="AL34" s="2">
        <v>41073.33</v>
      </c>
      <c r="AM34" s="2">
        <v>0</v>
      </c>
      <c r="AN34" s="2">
        <v>0</v>
      </c>
      <c r="AO34" s="2">
        <v>0</v>
      </c>
      <c r="AP34" s="2">
        <v>0</v>
      </c>
      <c r="AQ34" s="2">
        <v>0</v>
      </c>
      <c r="AR34" s="2">
        <v>0</v>
      </c>
      <c r="AS34" s="2">
        <v>0</v>
      </c>
      <c r="AT34" s="2">
        <v>0</v>
      </c>
      <c r="AU34" s="2">
        <v>0</v>
      </c>
      <c r="AV34" s="2">
        <v>1</v>
      </c>
      <c r="AW34" s="2">
        <v>1</v>
      </c>
      <c r="AX34" s="2"/>
      <c r="AY34" s="2"/>
      <c r="AZ34" s="2">
        <v>1</v>
      </c>
      <c r="BA34" s="2">
        <v>1</v>
      </c>
      <c r="BB34" s="2">
        <v>1</v>
      </c>
      <c r="BC34" s="2">
        <v>1</v>
      </c>
      <c r="BD34" s="2" t="s">
        <v>2</v>
      </c>
      <c r="BE34" s="2" t="s">
        <v>2</v>
      </c>
      <c r="BF34" s="2" t="s">
        <v>2</v>
      </c>
      <c r="BG34" s="2" t="s">
        <v>2</v>
      </c>
      <c r="BH34" s="2">
        <v>3</v>
      </c>
      <c r="BI34" s="2">
        <v>3</v>
      </c>
      <c r="BJ34" s="2" t="s">
        <v>2</v>
      </c>
      <c r="BK34" s="2"/>
      <c r="BL34" s="2"/>
      <c r="BM34" s="2">
        <v>1100</v>
      </c>
      <c r="BN34" s="2">
        <v>0</v>
      </c>
      <c r="BO34" s="2" t="s">
        <v>2</v>
      </c>
      <c r="BP34" s="2">
        <v>0</v>
      </c>
      <c r="BQ34" s="2">
        <v>8</v>
      </c>
      <c r="BR34" s="2">
        <v>0</v>
      </c>
      <c r="BS34" s="2">
        <v>1</v>
      </c>
      <c r="BT34" s="2">
        <v>1</v>
      </c>
      <c r="BU34" s="2">
        <v>1</v>
      </c>
      <c r="BV34" s="2">
        <v>1</v>
      </c>
      <c r="BW34" s="2">
        <v>1</v>
      </c>
      <c r="BX34" s="2">
        <v>1</v>
      </c>
      <c r="BY34" s="2" t="s">
        <v>2</v>
      </c>
      <c r="BZ34" s="2">
        <v>0</v>
      </c>
      <c r="CA34" s="2">
        <v>0</v>
      </c>
      <c r="CB34" s="2" t="s">
        <v>2</v>
      </c>
      <c r="CC34" s="2"/>
      <c r="CD34" s="2"/>
      <c r="CE34" s="2">
        <v>0</v>
      </c>
      <c r="CF34" s="2">
        <v>0</v>
      </c>
      <c r="CG34" s="2">
        <v>0</v>
      </c>
      <c r="CH34" s="2"/>
      <c r="CI34" s="2"/>
      <c r="CJ34" s="2"/>
      <c r="CK34" s="2"/>
      <c r="CL34" s="2"/>
      <c r="CM34" s="2">
        <v>0</v>
      </c>
      <c r="CN34" s="2" t="s">
        <v>2</v>
      </c>
      <c r="CO34" s="2">
        <v>0</v>
      </c>
      <c r="CP34" s="2">
        <f t="shared" si="42"/>
        <v>698247</v>
      </c>
      <c r="CQ34" s="2">
        <f t="shared" ref="CQ34:CQ41" si="65">AC34</f>
        <v>41073.33</v>
      </c>
      <c r="CR34" s="2">
        <f t="shared" si="43"/>
        <v>0</v>
      </c>
      <c r="CS34" s="2">
        <f t="shared" si="44"/>
        <v>0</v>
      </c>
      <c r="CT34" s="2">
        <f t="shared" si="45"/>
        <v>0</v>
      </c>
      <c r="CU34" s="2">
        <f t="shared" si="46"/>
        <v>0</v>
      </c>
      <c r="CV34" s="2">
        <f t="shared" si="47"/>
        <v>0</v>
      </c>
      <c r="CW34" s="2">
        <f t="shared" si="48"/>
        <v>0</v>
      </c>
      <c r="CX34" s="2">
        <f t="shared" si="49"/>
        <v>0</v>
      </c>
      <c r="CY34" s="2">
        <f t="shared" si="50"/>
        <v>0</v>
      </c>
      <c r="CZ34" s="2">
        <f t="shared" si="51"/>
        <v>0</v>
      </c>
      <c r="DA34" s="2"/>
      <c r="DB34" s="2"/>
      <c r="DC34" s="2" t="s">
        <v>2</v>
      </c>
      <c r="DD34" s="2" t="s">
        <v>2</v>
      </c>
      <c r="DE34" s="2" t="s">
        <v>2</v>
      </c>
      <c r="DF34" s="2" t="s">
        <v>2</v>
      </c>
      <c r="DG34" s="2" t="s">
        <v>2</v>
      </c>
      <c r="DH34" s="2" t="s">
        <v>2</v>
      </c>
      <c r="DI34" s="2" t="s">
        <v>2</v>
      </c>
      <c r="DJ34" s="2" t="s">
        <v>2</v>
      </c>
      <c r="DK34" s="2" t="s">
        <v>2</v>
      </c>
      <c r="DL34" s="2" t="s">
        <v>2</v>
      </c>
      <c r="DM34" s="2" t="s">
        <v>2</v>
      </c>
      <c r="DN34" s="2">
        <v>0</v>
      </c>
      <c r="DO34" s="2">
        <v>0</v>
      </c>
      <c r="DP34" s="2">
        <v>1</v>
      </c>
      <c r="DQ34" s="2">
        <v>1</v>
      </c>
      <c r="DR34" s="2"/>
      <c r="DS34" s="2"/>
      <c r="DT34" s="2"/>
      <c r="DU34" s="2">
        <v>1013</v>
      </c>
      <c r="DV34" s="2" t="s">
        <v>19</v>
      </c>
      <c r="DW34" s="2" t="s">
        <v>19</v>
      </c>
      <c r="DX34" s="2">
        <v>1</v>
      </c>
      <c r="DY34" s="2"/>
      <c r="DZ34" s="2" t="s">
        <v>2</v>
      </c>
      <c r="EA34" s="2" t="s">
        <v>2</v>
      </c>
      <c r="EB34" s="2" t="s">
        <v>2</v>
      </c>
      <c r="EC34" s="2" t="s">
        <v>2</v>
      </c>
      <c r="ED34" s="2" t="s">
        <v>2</v>
      </c>
      <c r="EE34" s="2">
        <v>37164457</v>
      </c>
      <c r="EF34" s="2">
        <v>8</v>
      </c>
      <c r="EG34" s="2" t="s">
        <v>31</v>
      </c>
      <c r="EH34" s="2">
        <v>0</v>
      </c>
      <c r="EI34" s="2" t="s">
        <v>2</v>
      </c>
      <c r="EJ34" s="2">
        <v>1</v>
      </c>
      <c r="EK34" s="2">
        <v>1100</v>
      </c>
      <c r="EL34" s="2" t="s">
        <v>32</v>
      </c>
      <c r="EM34" s="2" t="s">
        <v>33</v>
      </c>
      <c r="EN34" s="2" t="s">
        <v>2</v>
      </c>
      <c r="EO34" s="2" t="s">
        <v>2</v>
      </c>
      <c r="EP34" s="2"/>
      <c r="EQ34" s="2">
        <v>0</v>
      </c>
      <c r="ER34" s="2">
        <v>0</v>
      </c>
      <c r="ES34" s="2">
        <v>41073.33</v>
      </c>
      <c r="ET34" s="2">
        <v>0</v>
      </c>
      <c r="EU34" s="2">
        <v>0</v>
      </c>
      <c r="EV34" s="2">
        <v>0</v>
      </c>
      <c r="EW34" s="2">
        <v>0</v>
      </c>
      <c r="EX34" s="2">
        <v>0</v>
      </c>
      <c r="EY34" s="2">
        <v>0</v>
      </c>
      <c r="EZ34" s="2">
        <v>5</v>
      </c>
      <c r="FA34" s="2"/>
      <c r="FB34" s="2"/>
      <c r="FC34" s="2">
        <v>1</v>
      </c>
      <c r="FD34" s="2">
        <v>18</v>
      </c>
      <c r="FE34" s="2"/>
      <c r="FF34" s="2">
        <v>49288</v>
      </c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>
        <v>0</v>
      </c>
      <c r="FR34" s="2">
        <f t="shared" si="52"/>
        <v>698247</v>
      </c>
      <c r="FS34" s="2">
        <v>0</v>
      </c>
      <c r="FT34" s="2"/>
      <c r="FU34" s="2"/>
      <c r="FV34" s="2"/>
      <c r="FW34" s="2"/>
      <c r="FX34" s="2">
        <v>0</v>
      </c>
      <c r="FY34" s="2">
        <v>0</v>
      </c>
      <c r="FZ34" s="2"/>
      <c r="GA34" s="2" t="s">
        <v>34</v>
      </c>
      <c r="GB34" s="2"/>
      <c r="GC34" s="2"/>
      <c r="GD34" s="2">
        <v>1</v>
      </c>
      <c r="GE34" s="2"/>
      <c r="GF34" s="2">
        <v>-240708330</v>
      </c>
      <c r="GG34" s="2">
        <v>2</v>
      </c>
      <c r="GH34" s="2">
        <v>3</v>
      </c>
      <c r="GI34" s="2">
        <v>-2</v>
      </c>
      <c r="GJ34" s="2">
        <v>0</v>
      </c>
      <c r="GK34" s="2">
        <v>0</v>
      </c>
      <c r="GL34" s="2">
        <f t="shared" si="53"/>
        <v>0</v>
      </c>
      <c r="GM34" s="2">
        <f t="shared" si="54"/>
        <v>698247</v>
      </c>
      <c r="GN34" s="2">
        <f t="shared" si="55"/>
        <v>0</v>
      </c>
      <c r="GO34" s="2">
        <f t="shared" si="56"/>
        <v>0</v>
      </c>
      <c r="GP34" s="2">
        <f t="shared" si="57"/>
        <v>0</v>
      </c>
      <c r="GQ34" s="2"/>
      <c r="GR34" s="2">
        <v>1</v>
      </c>
      <c r="GS34" s="2">
        <v>1</v>
      </c>
      <c r="GT34" s="2">
        <v>0</v>
      </c>
      <c r="GU34" s="2" t="s">
        <v>2</v>
      </c>
      <c r="GV34" s="2">
        <f t="shared" si="58"/>
        <v>0</v>
      </c>
      <c r="GW34" s="2">
        <v>1</v>
      </c>
      <c r="GX34" s="2">
        <f t="shared" si="59"/>
        <v>0</v>
      </c>
      <c r="GY34" s="2"/>
      <c r="GZ34" s="2"/>
      <c r="HA34" s="2">
        <v>0</v>
      </c>
      <c r="HB34" s="2">
        <v>0</v>
      </c>
      <c r="HC34" s="2">
        <f t="shared" si="60"/>
        <v>0</v>
      </c>
      <c r="HD34" s="2"/>
      <c r="HE34" s="2" t="s">
        <v>35</v>
      </c>
      <c r="HF34" s="2" t="s">
        <v>35</v>
      </c>
      <c r="HG34" s="2"/>
      <c r="HH34" s="2">
        <f t="shared" ref="HH34:HH41" si="66">ROUND(AC34*I34,0)</f>
        <v>698247</v>
      </c>
      <c r="HI34" s="2"/>
      <c r="HJ34" s="2"/>
      <c r="HK34" s="2"/>
      <c r="HL34" s="2"/>
      <c r="HM34" s="2" t="s">
        <v>2</v>
      </c>
      <c r="HN34" s="2" t="s">
        <v>2</v>
      </c>
      <c r="HO34" s="2" t="s">
        <v>2</v>
      </c>
      <c r="HP34" s="2" t="s">
        <v>2</v>
      </c>
      <c r="HQ34" s="2" t="s">
        <v>2</v>
      </c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>
        <v>0</v>
      </c>
      <c r="IL34" s="2"/>
      <c r="IM34" s="2"/>
      <c r="IN34" s="2"/>
      <c r="IO34" s="2"/>
      <c r="IP34" s="2"/>
      <c r="IQ34" s="2"/>
      <c r="IR34" s="2"/>
      <c r="IS34" s="2"/>
      <c r="IT34" s="2"/>
      <c r="IU34" s="2"/>
    </row>
    <row r="35" spans="1:255" x14ac:dyDescent="0.2">
      <c r="A35">
        <v>17</v>
      </c>
      <c r="B35">
        <v>1</v>
      </c>
      <c r="E35" t="s">
        <v>28</v>
      </c>
      <c r="F35" t="s">
        <v>29</v>
      </c>
      <c r="G35" t="s">
        <v>30</v>
      </c>
      <c r="H35" t="s">
        <v>19</v>
      </c>
      <c r="I35">
        <v>17</v>
      </c>
      <c r="J35">
        <v>0</v>
      </c>
      <c r="K35">
        <v>17</v>
      </c>
      <c r="O35">
        <f t="shared" si="28"/>
        <v>149450.51</v>
      </c>
      <c r="P35">
        <f t="shared" si="61"/>
        <v>149450.51</v>
      </c>
      <c r="Q35">
        <f t="shared" si="29"/>
        <v>0</v>
      </c>
      <c r="R35">
        <f t="shared" si="30"/>
        <v>0</v>
      </c>
      <c r="S35">
        <f t="shared" si="31"/>
        <v>0</v>
      </c>
      <c r="T35">
        <f t="shared" si="32"/>
        <v>0</v>
      </c>
      <c r="U35">
        <f t="shared" si="33"/>
        <v>0</v>
      </c>
      <c r="V35">
        <f t="shared" si="34"/>
        <v>0</v>
      </c>
      <c r="W35">
        <f t="shared" si="35"/>
        <v>0</v>
      </c>
      <c r="X35">
        <f t="shared" si="36"/>
        <v>0</v>
      </c>
      <c r="Y35">
        <f t="shared" si="37"/>
        <v>0</v>
      </c>
      <c r="AA35">
        <v>41727979</v>
      </c>
      <c r="AB35">
        <f t="shared" si="38"/>
        <v>42813.2</v>
      </c>
      <c r="AC35">
        <f t="shared" si="39"/>
        <v>42813.2</v>
      </c>
      <c r="AD35">
        <f t="shared" si="62"/>
        <v>0</v>
      </c>
      <c r="AE35">
        <f t="shared" si="63"/>
        <v>0</v>
      </c>
      <c r="AF35">
        <f t="shared" si="63"/>
        <v>0</v>
      </c>
      <c r="AG35">
        <f t="shared" si="40"/>
        <v>0</v>
      </c>
      <c r="AH35">
        <f t="shared" si="64"/>
        <v>0</v>
      </c>
      <c r="AI35">
        <f t="shared" si="64"/>
        <v>0</v>
      </c>
      <c r="AJ35">
        <f t="shared" si="41"/>
        <v>0</v>
      </c>
      <c r="AK35">
        <v>42813.2</v>
      </c>
      <c r="AL35">
        <v>42813.2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1</v>
      </c>
      <c r="AW35">
        <v>1</v>
      </c>
      <c r="AZ35">
        <v>4.87</v>
      </c>
      <c r="BA35">
        <v>1</v>
      </c>
      <c r="BB35">
        <v>1</v>
      </c>
      <c r="BC35">
        <v>4.87</v>
      </c>
      <c r="BD35" t="s">
        <v>2</v>
      </c>
      <c r="BE35" t="s">
        <v>2</v>
      </c>
      <c r="BF35" t="s">
        <v>2</v>
      </c>
      <c r="BG35" t="s">
        <v>2</v>
      </c>
      <c r="BH35">
        <v>3</v>
      </c>
      <c r="BI35">
        <v>3</v>
      </c>
      <c r="BJ35" t="s">
        <v>2</v>
      </c>
      <c r="BM35">
        <v>1100</v>
      </c>
      <c r="BN35">
        <v>0</v>
      </c>
      <c r="BO35" t="s">
        <v>36</v>
      </c>
      <c r="BP35">
        <v>1</v>
      </c>
      <c r="BQ35">
        <v>8</v>
      </c>
      <c r="BR35">
        <v>0</v>
      </c>
      <c r="BS35">
        <v>1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2</v>
      </c>
      <c r="BZ35">
        <v>0</v>
      </c>
      <c r="CA35">
        <v>0</v>
      </c>
      <c r="CB35" t="s">
        <v>2</v>
      </c>
      <c r="CE35">
        <v>0</v>
      </c>
      <c r="CF35">
        <v>0</v>
      </c>
      <c r="CG35">
        <v>0</v>
      </c>
      <c r="CM35">
        <v>0</v>
      </c>
      <c r="CN35" t="s">
        <v>2</v>
      </c>
      <c r="CO35">
        <v>0</v>
      </c>
      <c r="CP35">
        <f t="shared" si="42"/>
        <v>149450.51</v>
      </c>
      <c r="CQ35">
        <f t="shared" si="65"/>
        <v>42813.2</v>
      </c>
      <c r="CR35">
        <f t="shared" si="43"/>
        <v>0</v>
      </c>
      <c r="CS35">
        <f t="shared" si="44"/>
        <v>0</v>
      </c>
      <c r="CT35">
        <f t="shared" si="45"/>
        <v>0</v>
      </c>
      <c r="CU35">
        <f t="shared" si="46"/>
        <v>0</v>
      </c>
      <c r="CV35">
        <f t="shared" si="47"/>
        <v>0</v>
      </c>
      <c r="CW35">
        <f t="shared" si="48"/>
        <v>0</v>
      </c>
      <c r="CX35">
        <f t="shared" si="49"/>
        <v>0</v>
      </c>
      <c r="CY35">
        <f t="shared" si="50"/>
        <v>0</v>
      </c>
      <c r="CZ35">
        <f t="shared" si="51"/>
        <v>0</v>
      </c>
      <c r="DC35" t="s">
        <v>2</v>
      </c>
      <c r="DD35" t="s">
        <v>2</v>
      </c>
      <c r="DE35" t="s">
        <v>2</v>
      </c>
      <c r="DF35" t="s">
        <v>2</v>
      </c>
      <c r="DG35" t="s">
        <v>2</v>
      </c>
      <c r="DH35" t="s">
        <v>2</v>
      </c>
      <c r="DI35" t="s">
        <v>2</v>
      </c>
      <c r="DJ35" t="s">
        <v>2</v>
      </c>
      <c r="DK35" t="s">
        <v>2</v>
      </c>
      <c r="DL35" t="s">
        <v>2</v>
      </c>
      <c r="DM35" t="s">
        <v>2</v>
      </c>
      <c r="DN35">
        <v>0</v>
      </c>
      <c r="DO35">
        <v>0</v>
      </c>
      <c r="DP35">
        <v>1</v>
      </c>
      <c r="DQ35">
        <v>1</v>
      </c>
      <c r="DU35">
        <v>1013</v>
      </c>
      <c r="DV35" t="s">
        <v>19</v>
      </c>
      <c r="DW35" t="s">
        <v>19</v>
      </c>
      <c r="DX35">
        <v>1</v>
      </c>
      <c r="DZ35" t="s">
        <v>2</v>
      </c>
      <c r="EA35" t="s">
        <v>2</v>
      </c>
      <c r="EB35" t="s">
        <v>2</v>
      </c>
      <c r="EC35" t="s">
        <v>2</v>
      </c>
      <c r="ED35" t="s">
        <v>2</v>
      </c>
      <c r="EE35">
        <v>37164457</v>
      </c>
      <c r="EF35">
        <v>8</v>
      </c>
      <c r="EG35" t="s">
        <v>31</v>
      </c>
      <c r="EH35">
        <v>0</v>
      </c>
      <c r="EI35" t="s">
        <v>2</v>
      </c>
      <c r="EJ35">
        <v>1</v>
      </c>
      <c r="EK35">
        <v>1100</v>
      </c>
      <c r="EL35" t="s">
        <v>32</v>
      </c>
      <c r="EM35" t="s">
        <v>33</v>
      </c>
      <c r="EN35" t="s">
        <v>2</v>
      </c>
      <c r="EO35" t="s">
        <v>2</v>
      </c>
      <c r="EQ35">
        <v>0</v>
      </c>
      <c r="ER35">
        <v>42813.2</v>
      </c>
      <c r="ES35">
        <v>42813.2</v>
      </c>
      <c r="ET35">
        <v>0</v>
      </c>
      <c r="EU35">
        <v>0</v>
      </c>
      <c r="EV35">
        <v>0</v>
      </c>
      <c r="EW35">
        <v>0</v>
      </c>
      <c r="EX35">
        <v>0</v>
      </c>
      <c r="EY35">
        <v>0</v>
      </c>
      <c r="EZ35">
        <v>5</v>
      </c>
      <c r="FC35">
        <v>1</v>
      </c>
      <c r="FD35">
        <v>18</v>
      </c>
      <c r="FF35">
        <v>49288</v>
      </c>
      <c r="FQ35">
        <v>0</v>
      </c>
      <c r="FR35">
        <f t="shared" si="52"/>
        <v>149450.51</v>
      </c>
      <c r="FS35">
        <v>0</v>
      </c>
      <c r="FX35">
        <v>0</v>
      </c>
      <c r="FY35">
        <v>0</v>
      </c>
      <c r="GA35" t="s">
        <v>37</v>
      </c>
      <c r="GD35">
        <v>1</v>
      </c>
      <c r="GF35">
        <v>-240708330</v>
      </c>
      <c r="GG35">
        <v>1</v>
      </c>
      <c r="GH35">
        <v>3</v>
      </c>
      <c r="GI35">
        <v>4</v>
      </c>
      <c r="GJ35">
        <v>0</v>
      </c>
      <c r="GK35">
        <v>0</v>
      </c>
      <c r="GL35">
        <f t="shared" si="53"/>
        <v>0</v>
      </c>
      <c r="GM35">
        <f t="shared" si="54"/>
        <v>149450.51</v>
      </c>
      <c r="GN35">
        <f t="shared" si="55"/>
        <v>0</v>
      </c>
      <c r="GO35">
        <f t="shared" si="56"/>
        <v>0</v>
      </c>
      <c r="GP35">
        <f t="shared" si="57"/>
        <v>0</v>
      </c>
      <c r="GR35">
        <v>1</v>
      </c>
      <c r="GS35">
        <v>1</v>
      </c>
      <c r="GT35">
        <v>0</v>
      </c>
      <c r="GU35" t="s">
        <v>2</v>
      </c>
      <c r="GV35">
        <f t="shared" si="58"/>
        <v>0</v>
      </c>
      <c r="GW35">
        <v>1</v>
      </c>
      <c r="GX35">
        <f t="shared" si="59"/>
        <v>0</v>
      </c>
      <c r="HA35">
        <v>0</v>
      </c>
      <c r="HB35">
        <v>0</v>
      </c>
      <c r="HC35">
        <f t="shared" si="60"/>
        <v>0</v>
      </c>
      <c r="HE35" t="s">
        <v>38</v>
      </c>
      <c r="HF35" t="s">
        <v>39</v>
      </c>
      <c r="HH35">
        <f t="shared" si="66"/>
        <v>727824</v>
      </c>
      <c r="HM35" t="s">
        <v>2</v>
      </c>
      <c r="HN35" t="s">
        <v>2</v>
      </c>
      <c r="HO35" t="s">
        <v>2</v>
      </c>
      <c r="HP35" t="s">
        <v>2</v>
      </c>
      <c r="HQ35" t="s">
        <v>2</v>
      </c>
      <c r="IK35">
        <v>0</v>
      </c>
    </row>
    <row r="36" spans="1:255" x14ac:dyDescent="0.2">
      <c r="A36" s="2">
        <v>17</v>
      </c>
      <c r="B36" s="2">
        <v>1</v>
      </c>
      <c r="C36" s="2"/>
      <c r="D36" s="2"/>
      <c r="E36" s="2" t="s">
        <v>38</v>
      </c>
      <c r="F36" s="2" t="s">
        <v>29</v>
      </c>
      <c r="G36" s="2" t="s">
        <v>40</v>
      </c>
      <c r="H36" s="2" t="s">
        <v>19</v>
      </c>
      <c r="I36" s="2">
        <v>17</v>
      </c>
      <c r="J36" s="2">
        <v>0</v>
      </c>
      <c r="K36" s="2">
        <v>17</v>
      </c>
      <c r="L36" s="2"/>
      <c r="M36" s="2"/>
      <c r="N36" s="2"/>
      <c r="O36" s="2">
        <f t="shared" si="28"/>
        <v>698247</v>
      </c>
      <c r="P36" s="2">
        <f t="shared" si="61"/>
        <v>698247</v>
      </c>
      <c r="Q36" s="2">
        <f t="shared" si="29"/>
        <v>0</v>
      </c>
      <c r="R36" s="2">
        <f t="shared" si="30"/>
        <v>0</v>
      </c>
      <c r="S36" s="2">
        <f t="shared" si="31"/>
        <v>0</v>
      </c>
      <c r="T36" s="2">
        <f t="shared" si="32"/>
        <v>0</v>
      </c>
      <c r="U36" s="2">
        <f t="shared" si="33"/>
        <v>0</v>
      </c>
      <c r="V36" s="2">
        <f t="shared" si="34"/>
        <v>0</v>
      </c>
      <c r="W36" s="2">
        <f t="shared" si="35"/>
        <v>0</v>
      </c>
      <c r="X36" s="2">
        <f t="shared" si="36"/>
        <v>0</v>
      </c>
      <c r="Y36" s="2">
        <f t="shared" si="37"/>
        <v>0</v>
      </c>
      <c r="Z36" s="2"/>
      <c r="AA36" s="2">
        <v>41727981</v>
      </c>
      <c r="AB36" s="2">
        <f t="shared" si="38"/>
        <v>41073.33</v>
      </c>
      <c r="AC36" s="2">
        <f t="shared" si="39"/>
        <v>41073.33</v>
      </c>
      <c r="AD36" s="2">
        <f t="shared" si="62"/>
        <v>0</v>
      </c>
      <c r="AE36" s="2">
        <f t="shared" si="63"/>
        <v>0</v>
      </c>
      <c r="AF36" s="2">
        <f t="shared" si="63"/>
        <v>0</v>
      </c>
      <c r="AG36" s="2">
        <f t="shared" si="40"/>
        <v>0</v>
      </c>
      <c r="AH36" s="2">
        <f t="shared" si="64"/>
        <v>0</v>
      </c>
      <c r="AI36" s="2">
        <f t="shared" si="64"/>
        <v>0</v>
      </c>
      <c r="AJ36" s="2">
        <f t="shared" si="41"/>
        <v>0</v>
      </c>
      <c r="AK36" s="2">
        <v>41073.33</v>
      </c>
      <c r="AL36" s="2">
        <v>41073.33</v>
      </c>
      <c r="AM36" s="2">
        <v>0</v>
      </c>
      <c r="AN36" s="2">
        <v>0</v>
      </c>
      <c r="AO36" s="2">
        <v>0</v>
      </c>
      <c r="AP36" s="2">
        <v>0</v>
      </c>
      <c r="AQ36" s="2">
        <v>0</v>
      </c>
      <c r="AR36" s="2">
        <v>0</v>
      </c>
      <c r="AS36" s="2">
        <v>0</v>
      </c>
      <c r="AT36" s="2">
        <v>0</v>
      </c>
      <c r="AU36" s="2">
        <v>0</v>
      </c>
      <c r="AV36" s="2">
        <v>1</v>
      </c>
      <c r="AW36" s="2">
        <v>1</v>
      </c>
      <c r="AX36" s="2"/>
      <c r="AY36" s="2"/>
      <c r="AZ36" s="2">
        <v>1</v>
      </c>
      <c r="BA36" s="2">
        <v>1</v>
      </c>
      <c r="BB36" s="2">
        <v>1</v>
      </c>
      <c r="BC36" s="2">
        <v>1</v>
      </c>
      <c r="BD36" s="2" t="s">
        <v>2</v>
      </c>
      <c r="BE36" s="2" t="s">
        <v>2</v>
      </c>
      <c r="BF36" s="2" t="s">
        <v>2</v>
      </c>
      <c r="BG36" s="2" t="s">
        <v>2</v>
      </c>
      <c r="BH36" s="2">
        <v>3</v>
      </c>
      <c r="BI36" s="2">
        <v>3</v>
      </c>
      <c r="BJ36" s="2" t="s">
        <v>2</v>
      </c>
      <c r="BK36" s="2"/>
      <c r="BL36" s="2"/>
      <c r="BM36" s="2">
        <v>1100</v>
      </c>
      <c r="BN36" s="2">
        <v>0</v>
      </c>
      <c r="BO36" s="2" t="s">
        <v>2</v>
      </c>
      <c r="BP36" s="2">
        <v>0</v>
      </c>
      <c r="BQ36" s="2">
        <v>8</v>
      </c>
      <c r="BR36" s="2">
        <v>0</v>
      </c>
      <c r="BS36" s="2">
        <v>1</v>
      </c>
      <c r="BT36" s="2">
        <v>1</v>
      </c>
      <c r="BU36" s="2">
        <v>1</v>
      </c>
      <c r="BV36" s="2">
        <v>1</v>
      </c>
      <c r="BW36" s="2">
        <v>1</v>
      </c>
      <c r="BX36" s="2">
        <v>1</v>
      </c>
      <c r="BY36" s="2" t="s">
        <v>2</v>
      </c>
      <c r="BZ36" s="2">
        <v>0</v>
      </c>
      <c r="CA36" s="2">
        <v>0</v>
      </c>
      <c r="CB36" s="2" t="s">
        <v>2</v>
      </c>
      <c r="CC36" s="2"/>
      <c r="CD36" s="2"/>
      <c r="CE36" s="2">
        <v>0</v>
      </c>
      <c r="CF36" s="2">
        <v>0</v>
      </c>
      <c r="CG36" s="2">
        <v>0</v>
      </c>
      <c r="CH36" s="2"/>
      <c r="CI36" s="2"/>
      <c r="CJ36" s="2"/>
      <c r="CK36" s="2"/>
      <c r="CL36" s="2"/>
      <c r="CM36" s="2">
        <v>0</v>
      </c>
      <c r="CN36" s="2" t="s">
        <v>2</v>
      </c>
      <c r="CO36" s="2">
        <v>0</v>
      </c>
      <c r="CP36" s="2">
        <f t="shared" si="42"/>
        <v>698247</v>
      </c>
      <c r="CQ36" s="2">
        <f t="shared" si="65"/>
        <v>41073.33</v>
      </c>
      <c r="CR36" s="2">
        <f t="shared" si="43"/>
        <v>0</v>
      </c>
      <c r="CS36" s="2">
        <f t="shared" si="44"/>
        <v>0</v>
      </c>
      <c r="CT36" s="2">
        <f t="shared" si="45"/>
        <v>0</v>
      </c>
      <c r="CU36" s="2">
        <f t="shared" si="46"/>
        <v>0</v>
      </c>
      <c r="CV36" s="2">
        <f t="shared" si="47"/>
        <v>0</v>
      </c>
      <c r="CW36" s="2">
        <f t="shared" si="48"/>
        <v>0</v>
      </c>
      <c r="CX36" s="2">
        <f t="shared" si="49"/>
        <v>0</v>
      </c>
      <c r="CY36" s="2">
        <f t="shared" si="50"/>
        <v>0</v>
      </c>
      <c r="CZ36" s="2">
        <f t="shared" si="51"/>
        <v>0</v>
      </c>
      <c r="DA36" s="2"/>
      <c r="DB36" s="2"/>
      <c r="DC36" s="2" t="s">
        <v>2</v>
      </c>
      <c r="DD36" s="2" t="s">
        <v>2</v>
      </c>
      <c r="DE36" s="2" t="s">
        <v>2</v>
      </c>
      <c r="DF36" s="2" t="s">
        <v>2</v>
      </c>
      <c r="DG36" s="2" t="s">
        <v>2</v>
      </c>
      <c r="DH36" s="2" t="s">
        <v>2</v>
      </c>
      <c r="DI36" s="2" t="s">
        <v>2</v>
      </c>
      <c r="DJ36" s="2" t="s">
        <v>2</v>
      </c>
      <c r="DK36" s="2" t="s">
        <v>2</v>
      </c>
      <c r="DL36" s="2" t="s">
        <v>2</v>
      </c>
      <c r="DM36" s="2" t="s">
        <v>2</v>
      </c>
      <c r="DN36" s="2">
        <v>0</v>
      </c>
      <c r="DO36" s="2">
        <v>0</v>
      </c>
      <c r="DP36" s="2">
        <v>1</v>
      </c>
      <c r="DQ36" s="2">
        <v>1</v>
      </c>
      <c r="DR36" s="2"/>
      <c r="DS36" s="2"/>
      <c r="DT36" s="2"/>
      <c r="DU36" s="2">
        <v>1013</v>
      </c>
      <c r="DV36" s="2" t="s">
        <v>19</v>
      </c>
      <c r="DW36" s="2" t="s">
        <v>19</v>
      </c>
      <c r="DX36" s="2">
        <v>1</v>
      </c>
      <c r="DY36" s="2"/>
      <c r="DZ36" s="2" t="s">
        <v>2</v>
      </c>
      <c r="EA36" s="2" t="s">
        <v>2</v>
      </c>
      <c r="EB36" s="2" t="s">
        <v>2</v>
      </c>
      <c r="EC36" s="2" t="s">
        <v>2</v>
      </c>
      <c r="ED36" s="2" t="s">
        <v>2</v>
      </c>
      <c r="EE36" s="2">
        <v>37164457</v>
      </c>
      <c r="EF36" s="2">
        <v>8</v>
      </c>
      <c r="EG36" s="2" t="s">
        <v>31</v>
      </c>
      <c r="EH36" s="2">
        <v>0</v>
      </c>
      <c r="EI36" s="2" t="s">
        <v>2</v>
      </c>
      <c r="EJ36" s="2">
        <v>1</v>
      </c>
      <c r="EK36" s="2">
        <v>1100</v>
      </c>
      <c r="EL36" s="2" t="s">
        <v>32</v>
      </c>
      <c r="EM36" s="2" t="s">
        <v>33</v>
      </c>
      <c r="EN36" s="2" t="s">
        <v>2</v>
      </c>
      <c r="EO36" s="2" t="s">
        <v>2</v>
      </c>
      <c r="EP36" s="2"/>
      <c r="EQ36" s="2">
        <v>0</v>
      </c>
      <c r="ER36" s="2">
        <v>0</v>
      </c>
      <c r="ES36" s="2">
        <v>41073.33</v>
      </c>
      <c r="ET36" s="2">
        <v>0</v>
      </c>
      <c r="EU36" s="2">
        <v>0</v>
      </c>
      <c r="EV36" s="2">
        <v>0</v>
      </c>
      <c r="EW36" s="2">
        <v>0</v>
      </c>
      <c r="EX36" s="2">
        <v>0</v>
      </c>
      <c r="EY36" s="2">
        <v>0</v>
      </c>
      <c r="EZ36" s="2">
        <v>5</v>
      </c>
      <c r="FA36" s="2"/>
      <c r="FB36" s="2"/>
      <c r="FC36" s="2">
        <v>1</v>
      </c>
      <c r="FD36" s="2">
        <v>18</v>
      </c>
      <c r="FE36" s="2"/>
      <c r="FF36" s="2">
        <v>49288</v>
      </c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>
        <v>0</v>
      </c>
      <c r="FR36" s="2">
        <f t="shared" si="52"/>
        <v>698247</v>
      </c>
      <c r="FS36" s="2">
        <v>0</v>
      </c>
      <c r="FT36" s="2"/>
      <c r="FU36" s="2"/>
      <c r="FV36" s="2"/>
      <c r="FW36" s="2"/>
      <c r="FX36" s="2">
        <v>0</v>
      </c>
      <c r="FY36" s="2">
        <v>0</v>
      </c>
      <c r="FZ36" s="2"/>
      <c r="GA36" s="2" t="s">
        <v>34</v>
      </c>
      <c r="GB36" s="2"/>
      <c r="GC36" s="2"/>
      <c r="GD36" s="2">
        <v>1</v>
      </c>
      <c r="GE36" s="2"/>
      <c r="GF36" s="2">
        <v>-11720255</v>
      </c>
      <c r="GG36" s="2">
        <v>2</v>
      </c>
      <c r="GH36" s="2">
        <v>3</v>
      </c>
      <c r="GI36" s="2">
        <v>-2</v>
      </c>
      <c r="GJ36" s="2">
        <v>0</v>
      </c>
      <c r="GK36" s="2">
        <v>0</v>
      </c>
      <c r="GL36" s="2">
        <f t="shared" si="53"/>
        <v>0</v>
      </c>
      <c r="GM36" s="2">
        <f t="shared" si="54"/>
        <v>698247</v>
      </c>
      <c r="GN36" s="2">
        <f t="shared" si="55"/>
        <v>0</v>
      </c>
      <c r="GO36" s="2">
        <f t="shared" si="56"/>
        <v>0</v>
      </c>
      <c r="GP36" s="2">
        <f t="shared" si="57"/>
        <v>0</v>
      </c>
      <c r="GQ36" s="2"/>
      <c r="GR36" s="2">
        <v>1</v>
      </c>
      <c r="GS36" s="2">
        <v>1</v>
      </c>
      <c r="GT36" s="2">
        <v>0</v>
      </c>
      <c r="GU36" s="2" t="s">
        <v>2</v>
      </c>
      <c r="GV36" s="2">
        <f t="shared" si="58"/>
        <v>0</v>
      </c>
      <c r="GW36" s="2">
        <v>1</v>
      </c>
      <c r="GX36" s="2">
        <f t="shared" si="59"/>
        <v>0</v>
      </c>
      <c r="GY36" s="2"/>
      <c r="GZ36" s="2"/>
      <c r="HA36" s="2">
        <v>0</v>
      </c>
      <c r="HB36" s="2">
        <v>0</v>
      </c>
      <c r="HC36" s="2">
        <f t="shared" si="60"/>
        <v>0</v>
      </c>
      <c r="HD36" s="2"/>
      <c r="HE36" s="2" t="s">
        <v>35</v>
      </c>
      <c r="HF36" s="2" t="s">
        <v>35</v>
      </c>
      <c r="HG36" s="2"/>
      <c r="HH36" s="2">
        <f t="shared" si="66"/>
        <v>698247</v>
      </c>
      <c r="HI36" s="2"/>
      <c r="HJ36" s="2"/>
      <c r="HK36" s="2"/>
      <c r="HL36" s="2"/>
      <c r="HM36" s="2" t="s">
        <v>2</v>
      </c>
      <c r="HN36" s="2" t="s">
        <v>2</v>
      </c>
      <c r="HO36" s="2" t="s">
        <v>2</v>
      </c>
      <c r="HP36" s="2" t="s">
        <v>2</v>
      </c>
      <c r="HQ36" s="2" t="s">
        <v>2</v>
      </c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>
        <v>0</v>
      </c>
      <c r="IL36" s="2"/>
      <c r="IM36" s="2"/>
      <c r="IN36" s="2"/>
      <c r="IO36" s="2"/>
      <c r="IP36" s="2"/>
      <c r="IQ36" s="2"/>
      <c r="IR36" s="2"/>
      <c r="IS36" s="2"/>
      <c r="IT36" s="2"/>
      <c r="IU36" s="2"/>
    </row>
    <row r="37" spans="1:255" x14ac:dyDescent="0.2">
      <c r="A37">
        <v>17</v>
      </c>
      <c r="B37">
        <v>1</v>
      </c>
      <c r="E37" t="s">
        <v>38</v>
      </c>
      <c r="F37" t="s">
        <v>29</v>
      </c>
      <c r="G37" t="s">
        <v>40</v>
      </c>
      <c r="H37" t="s">
        <v>19</v>
      </c>
      <c r="I37">
        <v>17</v>
      </c>
      <c r="J37">
        <v>0</v>
      </c>
      <c r="K37">
        <v>17</v>
      </c>
      <c r="O37">
        <f t="shared" si="28"/>
        <v>149450.51</v>
      </c>
      <c r="P37">
        <f t="shared" si="61"/>
        <v>149450.51</v>
      </c>
      <c r="Q37">
        <f t="shared" si="29"/>
        <v>0</v>
      </c>
      <c r="R37">
        <f t="shared" si="30"/>
        <v>0</v>
      </c>
      <c r="S37">
        <f t="shared" si="31"/>
        <v>0</v>
      </c>
      <c r="T37">
        <f t="shared" si="32"/>
        <v>0</v>
      </c>
      <c r="U37">
        <f t="shared" si="33"/>
        <v>0</v>
      </c>
      <c r="V37">
        <f t="shared" si="34"/>
        <v>0</v>
      </c>
      <c r="W37">
        <f t="shared" si="35"/>
        <v>0</v>
      </c>
      <c r="X37">
        <f t="shared" si="36"/>
        <v>0</v>
      </c>
      <c r="Y37">
        <f t="shared" si="37"/>
        <v>0</v>
      </c>
      <c r="AA37">
        <v>41727979</v>
      </c>
      <c r="AB37">
        <f t="shared" si="38"/>
        <v>42813.2</v>
      </c>
      <c r="AC37">
        <f t="shared" si="39"/>
        <v>42813.2</v>
      </c>
      <c r="AD37">
        <f t="shared" si="62"/>
        <v>0</v>
      </c>
      <c r="AE37">
        <f t="shared" si="63"/>
        <v>0</v>
      </c>
      <c r="AF37">
        <f t="shared" si="63"/>
        <v>0</v>
      </c>
      <c r="AG37">
        <f t="shared" si="40"/>
        <v>0</v>
      </c>
      <c r="AH37">
        <f t="shared" si="64"/>
        <v>0</v>
      </c>
      <c r="AI37">
        <f t="shared" si="64"/>
        <v>0</v>
      </c>
      <c r="AJ37">
        <f t="shared" si="41"/>
        <v>0</v>
      </c>
      <c r="AK37">
        <v>42813.2</v>
      </c>
      <c r="AL37">
        <v>42813.2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1</v>
      </c>
      <c r="AW37">
        <v>1</v>
      </c>
      <c r="AZ37">
        <v>4.87</v>
      </c>
      <c r="BA37">
        <v>1</v>
      </c>
      <c r="BB37">
        <v>1</v>
      </c>
      <c r="BC37">
        <v>4.87</v>
      </c>
      <c r="BD37" t="s">
        <v>2</v>
      </c>
      <c r="BE37" t="s">
        <v>2</v>
      </c>
      <c r="BF37" t="s">
        <v>2</v>
      </c>
      <c r="BG37" t="s">
        <v>2</v>
      </c>
      <c r="BH37">
        <v>3</v>
      </c>
      <c r="BI37">
        <v>3</v>
      </c>
      <c r="BJ37" t="s">
        <v>2</v>
      </c>
      <c r="BM37">
        <v>1100</v>
      </c>
      <c r="BN37">
        <v>0</v>
      </c>
      <c r="BO37" t="s">
        <v>36</v>
      </c>
      <c r="BP37">
        <v>1</v>
      </c>
      <c r="BQ37">
        <v>8</v>
      </c>
      <c r="BR37">
        <v>0</v>
      </c>
      <c r="BS37">
        <v>1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2</v>
      </c>
      <c r="BZ37">
        <v>0</v>
      </c>
      <c r="CA37">
        <v>0</v>
      </c>
      <c r="CB37" t="s">
        <v>2</v>
      </c>
      <c r="CE37">
        <v>0</v>
      </c>
      <c r="CF37">
        <v>0</v>
      </c>
      <c r="CG37">
        <v>0</v>
      </c>
      <c r="CM37">
        <v>0</v>
      </c>
      <c r="CN37" t="s">
        <v>2</v>
      </c>
      <c r="CO37">
        <v>0</v>
      </c>
      <c r="CP37">
        <f t="shared" si="42"/>
        <v>149450.51</v>
      </c>
      <c r="CQ37">
        <f t="shared" si="65"/>
        <v>42813.2</v>
      </c>
      <c r="CR37">
        <f t="shared" si="43"/>
        <v>0</v>
      </c>
      <c r="CS37">
        <f t="shared" si="44"/>
        <v>0</v>
      </c>
      <c r="CT37">
        <f t="shared" si="45"/>
        <v>0</v>
      </c>
      <c r="CU37">
        <f t="shared" si="46"/>
        <v>0</v>
      </c>
      <c r="CV37">
        <f t="shared" si="47"/>
        <v>0</v>
      </c>
      <c r="CW37">
        <f t="shared" si="48"/>
        <v>0</v>
      </c>
      <c r="CX37">
        <f t="shared" si="49"/>
        <v>0</v>
      </c>
      <c r="CY37">
        <f t="shared" si="50"/>
        <v>0</v>
      </c>
      <c r="CZ37">
        <f t="shared" si="51"/>
        <v>0</v>
      </c>
      <c r="DC37" t="s">
        <v>2</v>
      </c>
      <c r="DD37" t="s">
        <v>2</v>
      </c>
      <c r="DE37" t="s">
        <v>2</v>
      </c>
      <c r="DF37" t="s">
        <v>2</v>
      </c>
      <c r="DG37" t="s">
        <v>2</v>
      </c>
      <c r="DH37" t="s">
        <v>2</v>
      </c>
      <c r="DI37" t="s">
        <v>2</v>
      </c>
      <c r="DJ37" t="s">
        <v>2</v>
      </c>
      <c r="DK37" t="s">
        <v>2</v>
      </c>
      <c r="DL37" t="s">
        <v>2</v>
      </c>
      <c r="DM37" t="s">
        <v>2</v>
      </c>
      <c r="DN37">
        <v>0</v>
      </c>
      <c r="DO37">
        <v>0</v>
      </c>
      <c r="DP37">
        <v>1</v>
      </c>
      <c r="DQ37">
        <v>1</v>
      </c>
      <c r="DU37">
        <v>1013</v>
      </c>
      <c r="DV37" t="s">
        <v>19</v>
      </c>
      <c r="DW37" t="s">
        <v>19</v>
      </c>
      <c r="DX37">
        <v>1</v>
      </c>
      <c r="DZ37" t="s">
        <v>2</v>
      </c>
      <c r="EA37" t="s">
        <v>2</v>
      </c>
      <c r="EB37" t="s">
        <v>2</v>
      </c>
      <c r="EC37" t="s">
        <v>2</v>
      </c>
      <c r="ED37" t="s">
        <v>2</v>
      </c>
      <c r="EE37">
        <v>37164457</v>
      </c>
      <c r="EF37">
        <v>8</v>
      </c>
      <c r="EG37" t="s">
        <v>31</v>
      </c>
      <c r="EH37">
        <v>0</v>
      </c>
      <c r="EI37" t="s">
        <v>2</v>
      </c>
      <c r="EJ37">
        <v>1</v>
      </c>
      <c r="EK37">
        <v>1100</v>
      </c>
      <c r="EL37" t="s">
        <v>32</v>
      </c>
      <c r="EM37" t="s">
        <v>33</v>
      </c>
      <c r="EN37" t="s">
        <v>2</v>
      </c>
      <c r="EO37" t="s">
        <v>2</v>
      </c>
      <c r="EQ37">
        <v>0</v>
      </c>
      <c r="ER37">
        <v>42813.2</v>
      </c>
      <c r="ES37">
        <v>42813.2</v>
      </c>
      <c r="ET37">
        <v>0</v>
      </c>
      <c r="EU37">
        <v>0</v>
      </c>
      <c r="EV37">
        <v>0</v>
      </c>
      <c r="EW37">
        <v>0</v>
      </c>
      <c r="EX37">
        <v>0</v>
      </c>
      <c r="EY37">
        <v>0</v>
      </c>
      <c r="EZ37">
        <v>5</v>
      </c>
      <c r="FC37">
        <v>1</v>
      </c>
      <c r="FD37">
        <v>18</v>
      </c>
      <c r="FF37">
        <v>49288</v>
      </c>
      <c r="FQ37">
        <v>0</v>
      </c>
      <c r="FR37">
        <f t="shared" si="52"/>
        <v>149450.51</v>
      </c>
      <c r="FS37">
        <v>0</v>
      </c>
      <c r="FX37">
        <v>0</v>
      </c>
      <c r="FY37">
        <v>0</v>
      </c>
      <c r="GA37" t="s">
        <v>37</v>
      </c>
      <c r="GD37">
        <v>1</v>
      </c>
      <c r="GF37">
        <v>-11720255</v>
      </c>
      <c r="GG37">
        <v>1</v>
      </c>
      <c r="GH37">
        <v>3</v>
      </c>
      <c r="GI37">
        <v>4</v>
      </c>
      <c r="GJ37">
        <v>0</v>
      </c>
      <c r="GK37">
        <v>0</v>
      </c>
      <c r="GL37">
        <f t="shared" si="53"/>
        <v>0</v>
      </c>
      <c r="GM37">
        <f t="shared" si="54"/>
        <v>149450.51</v>
      </c>
      <c r="GN37">
        <f t="shared" si="55"/>
        <v>0</v>
      </c>
      <c r="GO37">
        <f t="shared" si="56"/>
        <v>0</v>
      </c>
      <c r="GP37">
        <f t="shared" si="57"/>
        <v>0</v>
      </c>
      <c r="GR37">
        <v>1</v>
      </c>
      <c r="GS37">
        <v>1</v>
      </c>
      <c r="GT37">
        <v>0</v>
      </c>
      <c r="GU37" t="s">
        <v>2</v>
      </c>
      <c r="GV37">
        <f t="shared" si="58"/>
        <v>0</v>
      </c>
      <c r="GW37">
        <v>1</v>
      </c>
      <c r="GX37">
        <f t="shared" si="59"/>
        <v>0</v>
      </c>
      <c r="HA37">
        <v>0</v>
      </c>
      <c r="HB37">
        <v>0</v>
      </c>
      <c r="HC37">
        <f t="shared" si="60"/>
        <v>0</v>
      </c>
      <c r="HE37" t="s">
        <v>38</v>
      </c>
      <c r="HF37" t="s">
        <v>39</v>
      </c>
      <c r="HH37">
        <f t="shared" si="66"/>
        <v>727824</v>
      </c>
      <c r="HM37" t="s">
        <v>2</v>
      </c>
      <c r="HN37" t="s">
        <v>2</v>
      </c>
      <c r="HO37" t="s">
        <v>2</v>
      </c>
      <c r="HP37" t="s">
        <v>2</v>
      </c>
      <c r="HQ37" t="s">
        <v>2</v>
      </c>
      <c r="IK37">
        <v>0</v>
      </c>
    </row>
    <row r="38" spans="1:255" x14ac:dyDescent="0.2">
      <c r="A38" s="2">
        <v>17</v>
      </c>
      <c r="B38" s="2">
        <v>1</v>
      </c>
      <c r="C38" s="2"/>
      <c r="D38" s="2"/>
      <c r="E38" s="2" t="s">
        <v>41</v>
      </c>
      <c r="F38" s="2" t="s">
        <v>29</v>
      </c>
      <c r="G38" s="2" t="s">
        <v>42</v>
      </c>
      <c r="H38" s="2" t="s">
        <v>19</v>
      </c>
      <c r="I38" s="2">
        <v>11</v>
      </c>
      <c r="J38" s="2">
        <v>0</v>
      </c>
      <c r="K38" s="2">
        <v>11</v>
      </c>
      <c r="L38" s="2"/>
      <c r="M38" s="2"/>
      <c r="N38" s="2"/>
      <c r="O38" s="2">
        <f t="shared" si="28"/>
        <v>524022</v>
      </c>
      <c r="P38" s="2">
        <f t="shared" si="61"/>
        <v>524022</v>
      </c>
      <c r="Q38" s="2">
        <f t="shared" si="29"/>
        <v>0</v>
      </c>
      <c r="R38" s="2">
        <f t="shared" si="30"/>
        <v>0</v>
      </c>
      <c r="S38" s="2">
        <f t="shared" si="31"/>
        <v>0</v>
      </c>
      <c r="T38" s="2">
        <f t="shared" si="32"/>
        <v>0</v>
      </c>
      <c r="U38" s="2">
        <f t="shared" si="33"/>
        <v>0</v>
      </c>
      <c r="V38" s="2">
        <f t="shared" si="34"/>
        <v>0</v>
      </c>
      <c r="W38" s="2">
        <f t="shared" si="35"/>
        <v>0</v>
      </c>
      <c r="X38" s="2">
        <f t="shared" si="36"/>
        <v>0</v>
      </c>
      <c r="Y38" s="2">
        <f t="shared" si="37"/>
        <v>0</v>
      </c>
      <c r="Z38" s="2"/>
      <c r="AA38" s="2">
        <v>41727981</v>
      </c>
      <c r="AB38" s="2">
        <f t="shared" si="38"/>
        <v>47638.33</v>
      </c>
      <c r="AC38" s="2">
        <f t="shared" si="39"/>
        <v>47638.33</v>
      </c>
      <c r="AD38" s="2">
        <f t="shared" si="62"/>
        <v>0</v>
      </c>
      <c r="AE38" s="2">
        <f t="shared" si="63"/>
        <v>0</v>
      </c>
      <c r="AF38" s="2">
        <f t="shared" si="63"/>
        <v>0</v>
      </c>
      <c r="AG38" s="2">
        <f t="shared" si="40"/>
        <v>0</v>
      </c>
      <c r="AH38" s="2">
        <f t="shared" si="64"/>
        <v>0</v>
      </c>
      <c r="AI38" s="2">
        <f t="shared" si="64"/>
        <v>0</v>
      </c>
      <c r="AJ38" s="2">
        <f t="shared" si="41"/>
        <v>0</v>
      </c>
      <c r="AK38" s="2">
        <v>47638.33</v>
      </c>
      <c r="AL38" s="2">
        <v>47638.33</v>
      </c>
      <c r="AM38" s="2">
        <v>0</v>
      </c>
      <c r="AN38" s="2">
        <v>0</v>
      </c>
      <c r="AO38" s="2">
        <v>0</v>
      </c>
      <c r="AP38" s="2">
        <v>0</v>
      </c>
      <c r="AQ38" s="2">
        <v>0</v>
      </c>
      <c r="AR38" s="2">
        <v>0</v>
      </c>
      <c r="AS38" s="2">
        <v>0</v>
      </c>
      <c r="AT38" s="2">
        <v>0</v>
      </c>
      <c r="AU38" s="2">
        <v>0</v>
      </c>
      <c r="AV38" s="2">
        <v>1</v>
      </c>
      <c r="AW38" s="2">
        <v>1</v>
      </c>
      <c r="AX38" s="2"/>
      <c r="AY38" s="2"/>
      <c r="AZ38" s="2">
        <v>1</v>
      </c>
      <c r="BA38" s="2">
        <v>1</v>
      </c>
      <c r="BB38" s="2">
        <v>1</v>
      </c>
      <c r="BC38" s="2">
        <v>1</v>
      </c>
      <c r="BD38" s="2" t="s">
        <v>2</v>
      </c>
      <c r="BE38" s="2" t="s">
        <v>2</v>
      </c>
      <c r="BF38" s="2" t="s">
        <v>2</v>
      </c>
      <c r="BG38" s="2" t="s">
        <v>2</v>
      </c>
      <c r="BH38" s="2">
        <v>3</v>
      </c>
      <c r="BI38" s="2">
        <v>3</v>
      </c>
      <c r="BJ38" s="2" t="s">
        <v>2</v>
      </c>
      <c r="BK38" s="2"/>
      <c r="BL38" s="2"/>
      <c r="BM38" s="2">
        <v>1100</v>
      </c>
      <c r="BN38" s="2">
        <v>0</v>
      </c>
      <c r="BO38" s="2" t="s">
        <v>2</v>
      </c>
      <c r="BP38" s="2">
        <v>0</v>
      </c>
      <c r="BQ38" s="2">
        <v>8</v>
      </c>
      <c r="BR38" s="2">
        <v>0</v>
      </c>
      <c r="BS38" s="2">
        <v>1</v>
      </c>
      <c r="BT38" s="2">
        <v>1</v>
      </c>
      <c r="BU38" s="2">
        <v>1</v>
      </c>
      <c r="BV38" s="2">
        <v>1</v>
      </c>
      <c r="BW38" s="2">
        <v>1</v>
      </c>
      <c r="BX38" s="2">
        <v>1</v>
      </c>
      <c r="BY38" s="2" t="s">
        <v>2</v>
      </c>
      <c r="BZ38" s="2">
        <v>0</v>
      </c>
      <c r="CA38" s="2">
        <v>0</v>
      </c>
      <c r="CB38" s="2" t="s">
        <v>2</v>
      </c>
      <c r="CC38" s="2"/>
      <c r="CD38" s="2"/>
      <c r="CE38" s="2">
        <v>0</v>
      </c>
      <c r="CF38" s="2">
        <v>0</v>
      </c>
      <c r="CG38" s="2">
        <v>0</v>
      </c>
      <c r="CH38" s="2"/>
      <c r="CI38" s="2"/>
      <c r="CJ38" s="2"/>
      <c r="CK38" s="2"/>
      <c r="CL38" s="2"/>
      <c r="CM38" s="2">
        <v>0</v>
      </c>
      <c r="CN38" s="2" t="s">
        <v>2</v>
      </c>
      <c r="CO38" s="2">
        <v>0</v>
      </c>
      <c r="CP38" s="2">
        <f t="shared" si="42"/>
        <v>524022</v>
      </c>
      <c r="CQ38" s="2">
        <f t="shared" si="65"/>
        <v>47638.33</v>
      </c>
      <c r="CR38" s="2">
        <f t="shared" si="43"/>
        <v>0</v>
      </c>
      <c r="CS38" s="2">
        <f t="shared" si="44"/>
        <v>0</v>
      </c>
      <c r="CT38" s="2">
        <f t="shared" si="45"/>
        <v>0</v>
      </c>
      <c r="CU38" s="2">
        <f t="shared" si="46"/>
        <v>0</v>
      </c>
      <c r="CV38" s="2">
        <f t="shared" si="47"/>
        <v>0</v>
      </c>
      <c r="CW38" s="2">
        <f t="shared" si="48"/>
        <v>0</v>
      </c>
      <c r="CX38" s="2">
        <f t="shared" si="49"/>
        <v>0</v>
      </c>
      <c r="CY38" s="2">
        <f t="shared" si="50"/>
        <v>0</v>
      </c>
      <c r="CZ38" s="2">
        <f t="shared" si="51"/>
        <v>0</v>
      </c>
      <c r="DA38" s="2"/>
      <c r="DB38" s="2"/>
      <c r="DC38" s="2" t="s">
        <v>2</v>
      </c>
      <c r="DD38" s="2" t="s">
        <v>2</v>
      </c>
      <c r="DE38" s="2" t="s">
        <v>2</v>
      </c>
      <c r="DF38" s="2" t="s">
        <v>2</v>
      </c>
      <c r="DG38" s="2" t="s">
        <v>2</v>
      </c>
      <c r="DH38" s="2" t="s">
        <v>2</v>
      </c>
      <c r="DI38" s="2" t="s">
        <v>2</v>
      </c>
      <c r="DJ38" s="2" t="s">
        <v>2</v>
      </c>
      <c r="DK38" s="2" t="s">
        <v>2</v>
      </c>
      <c r="DL38" s="2" t="s">
        <v>2</v>
      </c>
      <c r="DM38" s="2" t="s">
        <v>2</v>
      </c>
      <c r="DN38" s="2">
        <v>0</v>
      </c>
      <c r="DO38" s="2">
        <v>0</v>
      </c>
      <c r="DP38" s="2">
        <v>1</v>
      </c>
      <c r="DQ38" s="2">
        <v>1</v>
      </c>
      <c r="DR38" s="2"/>
      <c r="DS38" s="2"/>
      <c r="DT38" s="2"/>
      <c r="DU38" s="2">
        <v>1013</v>
      </c>
      <c r="DV38" s="2" t="s">
        <v>19</v>
      </c>
      <c r="DW38" s="2" t="s">
        <v>19</v>
      </c>
      <c r="DX38" s="2">
        <v>1</v>
      </c>
      <c r="DY38" s="2"/>
      <c r="DZ38" s="2" t="s">
        <v>2</v>
      </c>
      <c r="EA38" s="2" t="s">
        <v>2</v>
      </c>
      <c r="EB38" s="2" t="s">
        <v>2</v>
      </c>
      <c r="EC38" s="2" t="s">
        <v>2</v>
      </c>
      <c r="ED38" s="2" t="s">
        <v>2</v>
      </c>
      <c r="EE38" s="2">
        <v>37164457</v>
      </c>
      <c r="EF38" s="2">
        <v>8</v>
      </c>
      <c r="EG38" s="2" t="s">
        <v>31</v>
      </c>
      <c r="EH38" s="2">
        <v>0</v>
      </c>
      <c r="EI38" s="2" t="s">
        <v>2</v>
      </c>
      <c r="EJ38" s="2">
        <v>1</v>
      </c>
      <c r="EK38" s="2">
        <v>1100</v>
      </c>
      <c r="EL38" s="2" t="s">
        <v>32</v>
      </c>
      <c r="EM38" s="2" t="s">
        <v>33</v>
      </c>
      <c r="EN38" s="2" t="s">
        <v>2</v>
      </c>
      <c r="EO38" s="2" t="s">
        <v>2</v>
      </c>
      <c r="EP38" s="2"/>
      <c r="EQ38" s="2">
        <v>0</v>
      </c>
      <c r="ER38" s="2">
        <v>0</v>
      </c>
      <c r="ES38" s="2">
        <v>47638.33</v>
      </c>
      <c r="ET38" s="2">
        <v>0</v>
      </c>
      <c r="EU38" s="2">
        <v>0</v>
      </c>
      <c r="EV38" s="2">
        <v>0</v>
      </c>
      <c r="EW38" s="2">
        <v>0</v>
      </c>
      <c r="EX38" s="2">
        <v>0</v>
      </c>
      <c r="EY38" s="2">
        <v>0</v>
      </c>
      <c r="EZ38" s="2">
        <v>5</v>
      </c>
      <c r="FA38" s="2"/>
      <c r="FB38" s="2"/>
      <c r="FC38" s="2">
        <v>1</v>
      </c>
      <c r="FD38" s="2">
        <v>18</v>
      </c>
      <c r="FE38" s="2"/>
      <c r="FF38" s="2">
        <v>57166</v>
      </c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>
        <v>0</v>
      </c>
      <c r="FR38" s="2">
        <f t="shared" si="52"/>
        <v>524022</v>
      </c>
      <c r="FS38" s="2">
        <v>0</v>
      </c>
      <c r="FT38" s="2"/>
      <c r="FU38" s="2"/>
      <c r="FV38" s="2"/>
      <c r="FW38" s="2"/>
      <c r="FX38" s="2">
        <v>0</v>
      </c>
      <c r="FY38" s="2">
        <v>0</v>
      </c>
      <c r="FZ38" s="2"/>
      <c r="GA38" s="2" t="s">
        <v>43</v>
      </c>
      <c r="GB38" s="2"/>
      <c r="GC38" s="2"/>
      <c r="GD38" s="2">
        <v>1</v>
      </c>
      <c r="GE38" s="2"/>
      <c r="GF38" s="2">
        <v>-83441628</v>
      </c>
      <c r="GG38" s="2">
        <v>2</v>
      </c>
      <c r="GH38" s="2">
        <v>3</v>
      </c>
      <c r="GI38" s="2">
        <v>-2</v>
      </c>
      <c r="GJ38" s="2">
        <v>0</v>
      </c>
      <c r="GK38" s="2">
        <v>0</v>
      </c>
      <c r="GL38" s="2">
        <f t="shared" si="53"/>
        <v>0</v>
      </c>
      <c r="GM38" s="2">
        <f t="shared" si="54"/>
        <v>524022</v>
      </c>
      <c r="GN38" s="2">
        <f t="shared" si="55"/>
        <v>0</v>
      </c>
      <c r="GO38" s="2">
        <f t="shared" si="56"/>
        <v>0</v>
      </c>
      <c r="GP38" s="2">
        <f t="shared" si="57"/>
        <v>0</v>
      </c>
      <c r="GQ38" s="2"/>
      <c r="GR38" s="2">
        <v>1</v>
      </c>
      <c r="GS38" s="2">
        <v>1</v>
      </c>
      <c r="GT38" s="2">
        <v>0</v>
      </c>
      <c r="GU38" s="2" t="s">
        <v>2</v>
      </c>
      <c r="GV38" s="2">
        <f t="shared" si="58"/>
        <v>0</v>
      </c>
      <c r="GW38" s="2">
        <v>1</v>
      </c>
      <c r="GX38" s="2">
        <f t="shared" si="59"/>
        <v>0</v>
      </c>
      <c r="GY38" s="2"/>
      <c r="GZ38" s="2"/>
      <c r="HA38" s="2">
        <v>0</v>
      </c>
      <c r="HB38" s="2">
        <v>0</v>
      </c>
      <c r="HC38" s="2">
        <f t="shared" si="60"/>
        <v>0</v>
      </c>
      <c r="HD38" s="2"/>
      <c r="HE38" s="2" t="s">
        <v>35</v>
      </c>
      <c r="HF38" s="2" t="s">
        <v>35</v>
      </c>
      <c r="HG38" s="2"/>
      <c r="HH38" s="2">
        <f t="shared" si="66"/>
        <v>524022</v>
      </c>
      <c r="HI38" s="2"/>
      <c r="HJ38" s="2"/>
      <c r="HK38" s="2"/>
      <c r="HL38" s="2"/>
      <c r="HM38" s="2" t="s">
        <v>2</v>
      </c>
      <c r="HN38" s="2" t="s">
        <v>2</v>
      </c>
      <c r="HO38" s="2" t="s">
        <v>2</v>
      </c>
      <c r="HP38" s="2" t="s">
        <v>2</v>
      </c>
      <c r="HQ38" s="2" t="s">
        <v>2</v>
      </c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>
        <v>0</v>
      </c>
      <c r="IL38" s="2"/>
      <c r="IM38" s="2"/>
      <c r="IN38" s="2"/>
      <c r="IO38" s="2"/>
      <c r="IP38" s="2"/>
      <c r="IQ38" s="2"/>
      <c r="IR38" s="2"/>
      <c r="IS38" s="2"/>
      <c r="IT38" s="2"/>
      <c r="IU38" s="2"/>
    </row>
    <row r="39" spans="1:255" x14ac:dyDescent="0.2">
      <c r="A39">
        <v>17</v>
      </c>
      <c r="B39">
        <v>1</v>
      </c>
      <c r="E39" t="s">
        <v>41</v>
      </c>
      <c r="F39" t="s">
        <v>29</v>
      </c>
      <c r="G39" t="s">
        <v>42</v>
      </c>
      <c r="H39" t="s">
        <v>19</v>
      </c>
      <c r="I39">
        <v>11</v>
      </c>
      <c r="J39">
        <v>0</v>
      </c>
      <c r="K39">
        <v>11</v>
      </c>
      <c r="O39">
        <f t="shared" si="28"/>
        <v>112159.96</v>
      </c>
      <c r="P39">
        <f t="shared" si="61"/>
        <v>112159.96</v>
      </c>
      <c r="Q39">
        <f t="shared" si="29"/>
        <v>0</v>
      </c>
      <c r="R39">
        <f t="shared" si="30"/>
        <v>0</v>
      </c>
      <c r="S39">
        <f t="shared" si="31"/>
        <v>0</v>
      </c>
      <c r="T39">
        <f t="shared" si="32"/>
        <v>0</v>
      </c>
      <c r="U39">
        <f t="shared" si="33"/>
        <v>0</v>
      </c>
      <c r="V39">
        <f t="shared" si="34"/>
        <v>0</v>
      </c>
      <c r="W39">
        <f t="shared" si="35"/>
        <v>0</v>
      </c>
      <c r="X39">
        <f t="shared" si="36"/>
        <v>0</v>
      </c>
      <c r="Y39">
        <f t="shared" si="37"/>
        <v>0</v>
      </c>
      <c r="AA39">
        <v>41727979</v>
      </c>
      <c r="AB39">
        <f t="shared" si="38"/>
        <v>49656.29</v>
      </c>
      <c r="AC39">
        <f t="shared" si="39"/>
        <v>49656.29</v>
      </c>
      <c r="AD39">
        <f t="shared" si="62"/>
        <v>0</v>
      </c>
      <c r="AE39">
        <f t="shared" si="63"/>
        <v>0</v>
      </c>
      <c r="AF39">
        <f t="shared" si="63"/>
        <v>0</v>
      </c>
      <c r="AG39">
        <f t="shared" si="40"/>
        <v>0</v>
      </c>
      <c r="AH39">
        <f t="shared" si="64"/>
        <v>0</v>
      </c>
      <c r="AI39">
        <f t="shared" si="64"/>
        <v>0</v>
      </c>
      <c r="AJ39">
        <f t="shared" si="41"/>
        <v>0</v>
      </c>
      <c r="AK39">
        <v>49656.29</v>
      </c>
      <c r="AL39">
        <v>49656.29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1</v>
      </c>
      <c r="AW39">
        <v>1</v>
      </c>
      <c r="AZ39">
        <v>4.87</v>
      </c>
      <c r="BA39">
        <v>1</v>
      </c>
      <c r="BB39">
        <v>1</v>
      </c>
      <c r="BC39">
        <v>4.87</v>
      </c>
      <c r="BD39" t="s">
        <v>2</v>
      </c>
      <c r="BE39" t="s">
        <v>2</v>
      </c>
      <c r="BF39" t="s">
        <v>2</v>
      </c>
      <c r="BG39" t="s">
        <v>2</v>
      </c>
      <c r="BH39">
        <v>3</v>
      </c>
      <c r="BI39">
        <v>3</v>
      </c>
      <c r="BJ39" t="s">
        <v>2</v>
      </c>
      <c r="BM39">
        <v>1100</v>
      </c>
      <c r="BN39">
        <v>0</v>
      </c>
      <c r="BO39" t="s">
        <v>36</v>
      </c>
      <c r="BP39">
        <v>1</v>
      </c>
      <c r="BQ39">
        <v>8</v>
      </c>
      <c r="BR39">
        <v>0</v>
      </c>
      <c r="BS39">
        <v>1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2</v>
      </c>
      <c r="BZ39">
        <v>0</v>
      </c>
      <c r="CA39">
        <v>0</v>
      </c>
      <c r="CB39" t="s">
        <v>2</v>
      </c>
      <c r="CE39">
        <v>0</v>
      </c>
      <c r="CF39">
        <v>0</v>
      </c>
      <c r="CG39">
        <v>0</v>
      </c>
      <c r="CM39">
        <v>0</v>
      </c>
      <c r="CN39" t="s">
        <v>2</v>
      </c>
      <c r="CO39">
        <v>0</v>
      </c>
      <c r="CP39">
        <f t="shared" si="42"/>
        <v>112159.96</v>
      </c>
      <c r="CQ39">
        <f t="shared" si="65"/>
        <v>49656.29</v>
      </c>
      <c r="CR39">
        <f t="shared" si="43"/>
        <v>0</v>
      </c>
      <c r="CS39">
        <f t="shared" si="44"/>
        <v>0</v>
      </c>
      <c r="CT39">
        <f t="shared" si="45"/>
        <v>0</v>
      </c>
      <c r="CU39">
        <f t="shared" si="46"/>
        <v>0</v>
      </c>
      <c r="CV39">
        <f t="shared" si="47"/>
        <v>0</v>
      </c>
      <c r="CW39">
        <f t="shared" si="48"/>
        <v>0</v>
      </c>
      <c r="CX39">
        <f t="shared" si="49"/>
        <v>0</v>
      </c>
      <c r="CY39">
        <f t="shared" si="50"/>
        <v>0</v>
      </c>
      <c r="CZ39">
        <f t="shared" si="51"/>
        <v>0</v>
      </c>
      <c r="DC39" t="s">
        <v>2</v>
      </c>
      <c r="DD39" t="s">
        <v>2</v>
      </c>
      <c r="DE39" t="s">
        <v>2</v>
      </c>
      <c r="DF39" t="s">
        <v>2</v>
      </c>
      <c r="DG39" t="s">
        <v>2</v>
      </c>
      <c r="DH39" t="s">
        <v>2</v>
      </c>
      <c r="DI39" t="s">
        <v>2</v>
      </c>
      <c r="DJ39" t="s">
        <v>2</v>
      </c>
      <c r="DK39" t="s">
        <v>2</v>
      </c>
      <c r="DL39" t="s">
        <v>2</v>
      </c>
      <c r="DM39" t="s">
        <v>2</v>
      </c>
      <c r="DN39">
        <v>0</v>
      </c>
      <c r="DO39">
        <v>0</v>
      </c>
      <c r="DP39">
        <v>1</v>
      </c>
      <c r="DQ39">
        <v>1</v>
      </c>
      <c r="DU39">
        <v>1013</v>
      </c>
      <c r="DV39" t="s">
        <v>19</v>
      </c>
      <c r="DW39" t="s">
        <v>19</v>
      </c>
      <c r="DX39">
        <v>1</v>
      </c>
      <c r="DZ39" t="s">
        <v>2</v>
      </c>
      <c r="EA39" t="s">
        <v>2</v>
      </c>
      <c r="EB39" t="s">
        <v>2</v>
      </c>
      <c r="EC39" t="s">
        <v>2</v>
      </c>
      <c r="ED39" t="s">
        <v>2</v>
      </c>
      <c r="EE39">
        <v>37164457</v>
      </c>
      <c r="EF39">
        <v>8</v>
      </c>
      <c r="EG39" t="s">
        <v>31</v>
      </c>
      <c r="EH39">
        <v>0</v>
      </c>
      <c r="EI39" t="s">
        <v>2</v>
      </c>
      <c r="EJ39">
        <v>1</v>
      </c>
      <c r="EK39">
        <v>1100</v>
      </c>
      <c r="EL39" t="s">
        <v>32</v>
      </c>
      <c r="EM39" t="s">
        <v>33</v>
      </c>
      <c r="EN39" t="s">
        <v>2</v>
      </c>
      <c r="EO39" t="s">
        <v>2</v>
      </c>
      <c r="EQ39">
        <v>0</v>
      </c>
      <c r="ER39">
        <v>49656.29</v>
      </c>
      <c r="ES39">
        <v>49656.29</v>
      </c>
      <c r="ET39">
        <v>0</v>
      </c>
      <c r="EU39">
        <v>0</v>
      </c>
      <c r="EV39">
        <v>0</v>
      </c>
      <c r="EW39">
        <v>0</v>
      </c>
      <c r="EX39">
        <v>0</v>
      </c>
      <c r="EY39">
        <v>0</v>
      </c>
      <c r="EZ39">
        <v>5</v>
      </c>
      <c r="FC39">
        <v>1</v>
      </c>
      <c r="FD39">
        <v>18</v>
      </c>
      <c r="FF39">
        <v>57166</v>
      </c>
      <c r="FQ39">
        <v>0</v>
      </c>
      <c r="FR39">
        <f t="shared" si="52"/>
        <v>112159.96</v>
      </c>
      <c r="FS39">
        <v>0</v>
      </c>
      <c r="FX39">
        <v>0</v>
      </c>
      <c r="FY39">
        <v>0</v>
      </c>
      <c r="GA39" t="s">
        <v>44</v>
      </c>
      <c r="GD39">
        <v>1</v>
      </c>
      <c r="GF39">
        <v>-83441628</v>
      </c>
      <c r="GG39">
        <v>1</v>
      </c>
      <c r="GH39">
        <v>3</v>
      </c>
      <c r="GI39">
        <v>4</v>
      </c>
      <c r="GJ39">
        <v>0</v>
      </c>
      <c r="GK39">
        <v>0</v>
      </c>
      <c r="GL39">
        <f t="shared" si="53"/>
        <v>0</v>
      </c>
      <c r="GM39">
        <f t="shared" si="54"/>
        <v>112159.96</v>
      </c>
      <c r="GN39">
        <f t="shared" si="55"/>
        <v>0</v>
      </c>
      <c r="GO39">
        <f t="shared" si="56"/>
        <v>0</v>
      </c>
      <c r="GP39">
        <f t="shared" si="57"/>
        <v>0</v>
      </c>
      <c r="GR39">
        <v>1</v>
      </c>
      <c r="GS39">
        <v>1</v>
      </c>
      <c r="GT39">
        <v>0</v>
      </c>
      <c r="GU39" t="s">
        <v>2</v>
      </c>
      <c r="GV39">
        <f t="shared" si="58"/>
        <v>0</v>
      </c>
      <c r="GW39">
        <v>1</v>
      </c>
      <c r="GX39">
        <f t="shared" si="59"/>
        <v>0</v>
      </c>
      <c r="HA39">
        <v>0</v>
      </c>
      <c r="HB39">
        <v>0</v>
      </c>
      <c r="HC39">
        <f t="shared" si="60"/>
        <v>0</v>
      </c>
      <c r="HE39" t="s">
        <v>38</v>
      </c>
      <c r="HF39" t="s">
        <v>39</v>
      </c>
      <c r="HH39">
        <f t="shared" si="66"/>
        <v>546219</v>
      </c>
      <c r="HM39" t="s">
        <v>2</v>
      </c>
      <c r="HN39" t="s">
        <v>2</v>
      </c>
      <c r="HO39" t="s">
        <v>2</v>
      </c>
      <c r="HP39" t="s">
        <v>2</v>
      </c>
      <c r="HQ39" t="s">
        <v>2</v>
      </c>
      <c r="IK39">
        <v>0</v>
      </c>
    </row>
    <row r="40" spans="1:255" x14ac:dyDescent="0.2">
      <c r="A40" s="2">
        <v>17</v>
      </c>
      <c r="B40" s="2">
        <v>1</v>
      </c>
      <c r="C40" s="2"/>
      <c r="D40" s="2"/>
      <c r="E40" s="2" t="s">
        <v>45</v>
      </c>
      <c r="F40" s="2" t="s">
        <v>29</v>
      </c>
      <c r="G40" s="2" t="s">
        <v>46</v>
      </c>
      <c r="H40" s="2" t="s">
        <v>19</v>
      </c>
      <c r="I40" s="2">
        <v>11</v>
      </c>
      <c r="J40" s="2">
        <v>0</v>
      </c>
      <c r="K40" s="2">
        <v>11</v>
      </c>
      <c r="L40" s="2"/>
      <c r="M40" s="2"/>
      <c r="N40" s="2"/>
      <c r="O40" s="2">
        <f t="shared" si="28"/>
        <v>524022</v>
      </c>
      <c r="P40" s="2">
        <f t="shared" si="61"/>
        <v>524022</v>
      </c>
      <c r="Q40" s="2">
        <f t="shared" si="29"/>
        <v>0</v>
      </c>
      <c r="R40" s="2">
        <f t="shared" si="30"/>
        <v>0</v>
      </c>
      <c r="S40" s="2">
        <f t="shared" si="31"/>
        <v>0</v>
      </c>
      <c r="T40" s="2">
        <f t="shared" si="32"/>
        <v>0</v>
      </c>
      <c r="U40" s="2">
        <f t="shared" si="33"/>
        <v>0</v>
      </c>
      <c r="V40" s="2">
        <f t="shared" si="34"/>
        <v>0</v>
      </c>
      <c r="W40" s="2">
        <f t="shared" si="35"/>
        <v>0</v>
      </c>
      <c r="X40" s="2">
        <f t="shared" si="36"/>
        <v>0</v>
      </c>
      <c r="Y40" s="2">
        <f t="shared" si="37"/>
        <v>0</v>
      </c>
      <c r="Z40" s="2"/>
      <c r="AA40" s="2">
        <v>41727981</v>
      </c>
      <c r="AB40" s="2">
        <f t="shared" si="38"/>
        <v>47638.33</v>
      </c>
      <c r="AC40" s="2">
        <f t="shared" si="39"/>
        <v>47638.33</v>
      </c>
      <c r="AD40" s="2">
        <f t="shared" si="62"/>
        <v>0</v>
      </c>
      <c r="AE40" s="2">
        <f t="shared" si="63"/>
        <v>0</v>
      </c>
      <c r="AF40" s="2">
        <f t="shared" si="63"/>
        <v>0</v>
      </c>
      <c r="AG40" s="2">
        <f t="shared" si="40"/>
        <v>0</v>
      </c>
      <c r="AH40" s="2">
        <f t="shared" si="64"/>
        <v>0</v>
      </c>
      <c r="AI40" s="2">
        <f t="shared" si="64"/>
        <v>0</v>
      </c>
      <c r="AJ40" s="2">
        <f t="shared" si="41"/>
        <v>0</v>
      </c>
      <c r="AK40" s="2">
        <v>47638.33</v>
      </c>
      <c r="AL40" s="2">
        <v>47638.33</v>
      </c>
      <c r="AM40" s="2">
        <v>0</v>
      </c>
      <c r="AN40" s="2">
        <v>0</v>
      </c>
      <c r="AO40" s="2">
        <v>0</v>
      </c>
      <c r="AP40" s="2">
        <v>0</v>
      </c>
      <c r="AQ40" s="2">
        <v>0</v>
      </c>
      <c r="AR40" s="2">
        <v>0</v>
      </c>
      <c r="AS40" s="2">
        <v>0</v>
      </c>
      <c r="AT40" s="2">
        <v>0</v>
      </c>
      <c r="AU40" s="2">
        <v>0</v>
      </c>
      <c r="AV40" s="2">
        <v>1</v>
      </c>
      <c r="AW40" s="2">
        <v>1</v>
      </c>
      <c r="AX40" s="2"/>
      <c r="AY40" s="2"/>
      <c r="AZ40" s="2">
        <v>1</v>
      </c>
      <c r="BA40" s="2">
        <v>1</v>
      </c>
      <c r="BB40" s="2">
        <v>1</v>
      </c>
      <c r="BC40" s="2">
        <v>1</v>
      </c>
      <c r="BD40" s="2" t="s">
        <v>2</v>
      </c>
      <c r="BE40" s="2" t="s">
        <v>2</v>
      </c>
      <c r="BF40" s="2" t="s">
        <v>2</v>
      </c>
      <c r="BG40" s="2" t="s">
        <v>2</v>
      </c>
      <c r="BH40" s="2">
        <v>3</v>
      </c>
      <c r="BI40" s="2">
        <v>3</v>
      </c>
      <c r="BJ40" s="2" t="s">
        <v>2</v>
      </c>
      <c r="BK40" s="2"/>
      <c r="BL40" s="2"/>
      <c r="BM40" s="2">
        <v>1100</v>
      </c>
      <c r="BN40" s="2">
        <v>0</v>
      </c>
      <c r="BO40" s="2" t="s">
        <v>2</v>
      </c>
      <c r="BP40" s="2">
        <v>0</v>
      </c>
      <c r="BQ40" s="2">
        <v>8</v>
      </c>
      <c r="BR40" s="2">
        <v>0</v>
      </c>
      <c r="BS40" s="2">
        <v>1</v>
      </c>
      <c r="BT40" s="2">
        <v>1</v>
      </c>
      <c r="BU40" s="2">
        <v>1</v>
      </c>
      <c r="BV40" s="2">
        <v>1</v>
      </c>
      <c r="BW40" s="2">
        <v>1</v>
      </c>
      <c r="BX40" s="2">
        <v>1</v>
      </c>
      <c r="BY40" s="2" t="s">
        <v>2</v>
      </c>
      <c r="BZ40" s="2">
        <v>0</v>
      </c>
      <c r="CA40" s="2">
        <v>0</v>
      </c>
      <c r="CB40" s="2" t="s">
        <v>2</v>
      </c>
      <c r="CC40" s="2"/>
      <c r="CD40" s="2"/>
      <c r="CE40" s="2">
        <v>0</v>
      </c>
      <c r="CF40" s="2">
        <v>0</v>
      </c>
      <c r="CG40" s="2">
        <v>0</v>
      </c>
      <c r="CH40" s="2"/>
      <c r="CI40" s="2"/>
      <c r="CJ40" s="2"/>
      <c r="CK40" s="2"/>
      <c r="CL40" s="2"/>
      <c r="CM40" s="2">
        <v>0</v>
      </c>
      <c r="CN40" s="2" t="s">
        <v>2</v>
      </c>
      <c r="CO40" s="2">
        <v>0</v>
      </c>
      <c r="CP40" s="2">
        <f t="shared" si="42"/>
        <v>524022</v>
      </c>
      <c r="CQ40" s="2">
        <f t="shared" si="65"/>
        <v>47638.33</v>
      </c>
      <c r="CR40" s="2">
        <f t="shared" si="43"/>
        <v>0</v>
      </c>
      <c r="CS40" s="2">
        <f t="shared" si="44"/>
        <v>0</v>
      </c>
      <c r="CT40" s="2">
        <f t="shared" si="45"/>
        <v>0</v>
      </c>
      <c r="CU40" s="2">
        <f t="shared" si="46"/>
        <v>0</v>
      </c>
      <c r="CV40" s="2">
        <f t="shared" si="47"/>
        <v>0</v>
      </c>
      <c r="CW40" s="2">
        <f t="shared" si="48"/>
        <v>0</v>
      </c>
      <c r="CX40" s="2">
        <f t="shared" si="49"/>
        <v>0</v>
      </c>
      <c r="CY40" s="2">
        <f t="shared" si="50"/>
        <v>0</v>
      </c>
      <c r="CZ40" s="2">
        <f t="shared" si="51"/>
        <v>0</v>
      </c>
      <c r="DA40" s="2"/>
      <c r="DB40" s="2"/>
      <c r="DC40" s="2" t="s">
        <v>2</v>
      </c>
      <c r="DD40" s="2" t="s">
        <v>2</v>
      </c>
      <c r="DE40" s="2" t="s">
        <v>2</v>
      </c>
      <c r="DF40" s="2" t="s">
        <v>2</v>
      </c>
      <c r="DG40" s="2" t="s">
        <v>2</v>
      </c>
      <c r="DH40" s="2" t="s">
        <v>2</v>
      </c>
      <c r="DI40" s="2" t="s">
        <v>2</v>
      </c>
      <c r="DJ40" s="2" t="s">
        <v>2</v>
      </c>
      <c r="DK40" s="2" t="s">
        <v>2</v>
      </c>
      <c r="DL40" s="2" t="s">
        <v>2</v>
      </c>
      <c r="DM40" s="2" t="s">
        <v>2</v>
      </c>
      <c r="DN40" s="2">
        <v>0</v>
      </c>
      <c r="DO40" s="2">
        <v>0</v>
      </c>
      <c r="DP40" s="2">
        <v>1</v>
      </c>
      <c r="DQ40" s="2">
        <v>1</v>
      </c>
      <c r="DR40" s="2"/>
      <c r="DS40" s="2"/>
      <c r="DT40" s="2"/>
      <c r="DU40" s="2">
        <v>1013</v>
      </c>
      <c r="DV40" s="2" t="s">
        <v>19</v>
      </c>
      <c r="DW40" s="2" t="s">
        <v>19</v>
      </c>
      <c r="DX40" s="2">
        <v>1</v>
      </c>
      <c r="DY40" s="2"/>
      <c r="DZ40" s="2" t="s">
        <v>2</v>
      </c>
      <c r="EA40" s="2" t="s">
        <v>2</v>
      </c>
      <c r="EB40" s="2" t="s">
        <v>2</v>
      </c>
      <c r="EC40" s="2" t="s">
        <v>2</v>
      </c>
      <c r="ED40" s="2" t="s">
        <v>2</v>
      </c>
      <c r="EE40" s="2">
        <v>37164457</v>
      </c>
      <c r="EF40" s="2">
        <v>8</v>
      </c>
      <c r="EG40" s="2" t="s">
        <v>31</v>
      </c>
      <c r="EH40" s="2">
        <v>0</v>
      </c>
      <c r="EI40" s="2" t="s">
        <v>2</v>
      </c>
      <c r="EJ40" s="2">
        <v>1</v>
      </c>
      <c r="EK40" s="2">
        <v>1100</v>
      </c>
      <c r="EL40" s="2" t="s">
        <v>32</v>
      </c>
      <c r="EM40" s="2" t="s">
        <v>33</v>
      </c>
      <c r="EN40" s="2" t="s">
        <v>2</v>
      </c>
      <c r="EO40" s="2" t="s">
        <v>2</v>
      </c>
      <c r="EP40" s="2"/>
      <c r="EQ40" s="2">
        <v>0</v>
      </c>
      <c r="ER40" s="2">
        <v>0</v>
      </c>
      <c r="ES40" s="2">
        <v>47638.33</v>
      </c>
      <c r="ET40" s="2">
        <v>0</v>
      </c>
      <c r="EU40" s="2">
        <v>0</v>
      </c>
      <c r="EV40" s="2">
        <v>0</v>
      </c>
      <c r="EW40" s="2">
        <v>0</v>
      </c>
      <c r="EX40" s="2">
        <v>0</v>
      </c>
      <c r="EY40" s="2">
        <v>0</v>
      </c>
      <c r="EZ40" s="2">
        <v>5</v>
      </c>
      <c r="FA40" s="2"/>
      <c r="FB40" s="2"/>
      <c r="FC40" s="2">
        <v>1</v>
      </c>
      <c r="FD40" s="2">
        <v>18</v>
      </c>
      <c r="FE40" s="2"/>
      <c r="FF40" s="2">
        <v>57166</v>
      </c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>
        <v>0</v>
      </c>
      <c r="FR40" s="2">
        <f t="shared" si="52"/>
        <v>524022</v>
      </c>
      <c r="FS40" s="2">
        <v>0</v>
      </c>
      <c r="FT40" s="2"/>
      <c r="FU40" s="2"/>
      <c r="FV40" s="2"/>
      <c r="FW40" s="2"/>
      <c r="FX40" s="2">
        <v>0</v>
      </c>
      <c r="FY40" s="2">
        <v>0</v>
      </c>
      <c r="FZ40" s="2"/>
      <c r="GA40" s="2" t="s">
        <v>43</v>
      </c>
      <c r="GB40" s="2"/>
      <c r="GC40" s="2"/>
      <c r="GD40" s="2">
        <v>1</v>
      </c>
      <c r="GE40" s="2"/>
      <c r="GF40" s="2">
        <v>1419382682</v>
      </c>
      <c r="GG40" s="2">
        <v>2</v>
      </c>
      <c r="GH40" s="2">
        <v>3</v>
      </c>
      <c r="GI40" s="2">
        <v>-2</v>
      </c>
      <c r="GJ40" s="2">
        <v>0</v>
      </c>
      <c r="GK40" s="2">
        <v>0</v>
      </c>
      <c r="GL40" s="2">
        <f t="shared" si="53"/>
        <v>0</v>
      </c>
      <c r="GM40" s="2">
        <f t="shared" si="54"/>
        <v>524022</v>
      </c>
      <c r="GN40" s="2">
        <f t="shared" si="55"/>
        <v>0</v>
      </c>
      <c r="GO40" s="2">
        <f t="shared" si="56"/>
        <v>0</v>
      </c>
      <c r="GP40" s="2">
        <f t="shared" si="57"/>
        <v>0</v>
      </c>
      <c r="GQ40" s="2"/>
      <c r="GR40" s="2">
        <v>1</v>
      </c>
      <c r="GS40" s="2">
        <v>1</v>
      </c>
      <c r="GT40" s="2">
        <v>0</v>
      </c>
      <c r="GU40" s="2" t="s">
        <v>2</v>
      </c>
      <c r="GV40" s="2">
        <f t="shared" si="58"/>
        <v>0</v>
      </c>
      <c r="GW40" s="2">
        <v>1</v>
      </c>
      <c r="GX40" s="2">
        <f t="shared" si="59"/>
        <v>0</v>
      </c>
      <c r="GY40" s="2"/>
      <c r="GZ40" s="2"/>
      <c r="HA40" s="2">
        <v>0</v>
      </c>
      <c r="HB40" s="2">
        <v>0</v>
      </c>
      <c r="HC40" s="2">
        <f t="shared" si="60"/>
        <v>0</v>
      </c>
      <c r="HD40" s="2"/>
      <c r="HE40" s="2" t="s">
        <v>35</v>
      </c>
      <c r="HF40" s="2" t="s">
        <v>35</v>
      </c>
      <c r="HG40" s="2"/>
      <c r="HH40" s="2">
        <f t="shared" si="66"/>
        <v>524022</v>
      </c>
      <c r="HI40" s="2"/>
      <c r="HJ40" s="2"/>
      <c r="HK40" s="2"/>
      <c r="HL40" s="2"/>
      <c r="HM40" s="2" t="s">
        <v>2</v>
      </c>
      <c r="HN40" s="2" t="s">
        <v>2</v>
      </c>
      <c r="HO40" s="2" t="s">
        <v>2</v>
      </c>
      <c r="HP40" s="2" t="s">
        <v>2</v>
      </c>
      <c r="HQ40" s="2" t="s">
        <v>2</v>
      </c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>
        <v>0</v>
      </c>
      <c r="IL40" s="2"/>
      <c r="IM40" s="2"/>
      <c r="IN40" s="2"/>
      <c r="IO40" s="2"/>
      <c r="IP40" s="2"/>
      <c r="IQ40" s="2"/>
      <c r="IR40" s="2"/>
      <c r="IS40" s="2"/>
      <c r="IT40" s="2"/>
      <c r="IU40" s="2"/>
    </row>
    <row r="41" spans="1:255" x14ac:dyDescent="0.2">
      <c r="A41">
        <v>17</v>
      </c>
      <c r="B41">
        <v>1</v>
      </c>
      <c r="E41" t="s">
        <v>45</v>
      </c>
      <c r="F41" t="s">
        <v>29</v>
      </c>
      <c r="G41" t="s">
        <v>46</v>
      </c>
      <c r="H41" t="s">
        <v>19</v>
      </c>
      <c r="I41">
        <v>11</v>
      </c>
      <c r="J41">
        <v>0</v>
      </c>
      <c r="K41">
        <v>11</v>
      </c>
      <c r="O41">
        <f t="shared" si="28"/>
        <v>112159.96</v>
      </c>
      <c r="P41">
        <f t="shared" si="61"/>
        <v>112159.96</v>
      </c>
      <c r="Q41">
        <f t="shared" si="29"/>
        <v>0</v>
      </c>
      <c r="R41">
        <f t="shared" si="30"/>
        <v>0</v>
      </c>
      <c r="S41">
        <f t="shared" si="31"/>
        <v>0</v>
      </c>
      <c r="T41">
        <f t="shared" si="32"/>
        <v>0</v>
      </c>
      <c r="U41">
        <f t="shared" si="33"/>
        <v>0</v>
      </c>
      <c r="V41">
        <f t="shared" si="34"/>
        <v>0</v>
      </c>
      <c r="W41">
        <f t="shared" si="35"/>
        <v>0</v>
      </c>
      <c r="X41">
        <f t="shared" si="36"/>
        <v>0</v>
      </c>
      <c r="Y41">
        <f t="shared" si="37"/>
        <v>0</v>
      </c>
      <c r="AA41">
        <v>41727979</v>
      </c>
      <c r="AB41">
        <f t="shared" si="38"/>
        <v>49656.29</v>
      </c>
      <c r="AC41">
        <f t="shared" si="39"/>
        <v>49656.29</v>
      </c>
      <c r="AD41">
        <f t="shared" si="62"/>
        <v>0</v>
      </c>
      <c r="AE41">
        <f t="shared" si="63"/>
        <v>0</v>
      </c>
      <c r="AF41">
        <f t="shared" si="63"/>
        <v>0</v>
      </c>
      <c r="AG41">
        <f t="shared" si="40"/>
        <v>0</v>
      </c>
      <c r="AH41">
        <f t="shared" si="64"/>
        <v>0</v>
      </c>
      <c r="AI41">
        <f t="shared" si="64"/>
        <v>0</v>
      </c>
      <c r="AJ41">
        <f t="shared" si="41"/>
        <v>0</v>
      </c>
      <c r="AK41">
        <v>49656.29</v>
      </c>
      <c r="AL41">
        <v>49656.29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1</v>
      </c>
      <c r="AW41">
        <v>1</v>
      </c>
      <c r="AZ41">
        <v>4.87</v>
      </c>
      <c r="BA41">
        <v>1</v>
      </c>
      <c r="BB41">
        <v>1</v>
      </c>
      <c r="BC41">
        <v>4.87</v>
      </c>
      <c r="BD41" t="s">
        <v>2</v>
      </c>
      <c r="BE41" t="s">
        <v>2</v>
      </c>
      <c r="BF41" t="s">
        <v>2</v>
      </c>
      <c r="BG41" t="s">
        <v>2</v>
      </c>
      <c r="BH41">
        <v>3</v>
      </c>
      <c r="BI41">
        <v>3</v>
      </c>
      <c r="BJ41" t="s">
        <v>2</v>
      </c>
      <c r="BM41">
        <v>1100</v>
      </c>
      <c r="BN41">
        <v>0</v>
      </c>
      <c r="BO41" t="s">
        <v>36</v>
      </c>
      <c r="BP41">
        <v>1</v>
      </c>
      <c r="BQ41">
        <v>8</v>
      </c>
      <c r="BR41">
        <v>0</v>
      </c>
      <c r="BS41">
        <v>1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2</v>
      </c>
      <c r="BZ41">
        <v>0</v>
      </c>
      <c r="CA41">
        <v>0</v>
      </c>
      <c r="CB41" t="s">
        <v>2</v>
      </c>
      <c r="CE41">
        <v>0</v>
      </c>
      <c r="CF41">
        <v>0</v>
      </c>
      <c r="CG41">
        <v>0</v>
      </c>
      <c r="CM41">
        <v>0</v>
      </c>
      <c r="CN41" t="s">
        <v>2</v>
      </c>
      <c r="CO41">
        <v>0</v>
      </c>
      <c r="CP41">
        <f t="shared" si="42"/>
        <v>112159.96</v>
      </c>
      <c r="CQ41">
        <f t="shared" si="65"/>
        <v>49656.29</v>
      </c>
      <c r="CR41">
        <f t="shared" si="43"/>
        <v>0</v>
      </c>
      <c r="CS41">
        <f t="shared" si="44"/>
        <v>0</v>
      </c>
      <c r="CT41">
        <f t="shared" si="45"/>
        <v>0</v>
      </c>
      <c r="CU41">
        <f t="shared" si="46"/>
        <v>0</v>
      </c>
      <c r="CV41">
        <f t="shared" si="47"/>
        <v>0</v>
      </c>
      <c r="CW41">
        <f t="shared" si="48"/>
        <v>0</v>
      </c>
      <c r="CX41">
        <f t="shared" si="49"/>
        <v>0</v>
      </c>
      <c r="CY41">
        <f t="shared" si="50"/>
        <v>0</v>
      </c>
      <c r="CZ41">
        <f t="shared" si="51"/>
        <v>0</v>
      </c>
      <c r="DC41" t="s">
        <v>2</v>
      </c>
      <c r="DD41" t="s">
        <v>2</v>
      </c>
      <c r="DE41" t="s">
        <v>2</v>
      </c>
      <c r="DF41" t="s">
        <v>2</v>
      </c>
      <c r="DG41" t="s">
        <v>2</v>
      </c>
      <c r="DH41" t="s">
        <v>2</v>
      </c>
      <c r="DI41" t="s">
        <v>2</v>
      </c>
      <c r="DJ41" t="s">
        <v>2</v>
      </c>
      <c r="DK41" t="s">
        <v>2</v>
      </c>
      <c r="DL41" t="s">
        <v>2</v>
      </c>
      <c r="DM41" t="s">
        <v>2</v>
      </c>
      <c r="DN41">
        <v>0</v>
      </c>
      <c r="DO41">
        <v>0</v>
      </c>
      <c r="DP41">
        <v>1</v>
      </c>
      <c r="DQ41">
        <v>1</v>
      </c>
      <c r="DU41">
        <v>1013</v>
      </c>
      <c r="DV41" t="s">
        <v>19</v>
      </c>
      <c r="DW41" t="s">
        <v>19</v>
      </c>
      <c r="DX41">
        <v>1</v>
      </c>
      <c r="DZ41" t="s">
        <v>2</v>
      </c>
      <c r="EA41" t="s">
        <v>2</v>
      </c>
      <c r="EB41" t="s">
        <v>2</v>
      </c>
      <c r="EC41" t="s">
        <v>2</v>
      </c>
      <c r="ED41" t="s">
        <v>2</v>
      </c>
      <c r="EE41">
        <v>37164457</v>
      </c>
      <c r="EF41">
        <v>8</v>
      </c>
      <c r="EG41" t="s">
        <v>31</v>
      </c>
      <c r="EH41">
        <v>0</v>
      </c>
      <c r="EI41" t="s">
        <v>2</v>
      </c>
      <c r="EJ41">
        <v>1</v>
      </c>
      <c r="EK41">
        <v>1100</v>
      </c>
      <c r="EL41" t="s">
        <v>32</v>
      </c>
      <c r="EM41" t="s">
        <v>33</v>
      </c>
      <c r="EN41" t="s">
        <v>2</v>
      </c>
      <c r="EO41" t="s">
        <v>2</v>
      </c>
      <c r="EQ41">
        <v>0</v>
      </c>
      <c r="ER41">
        <v>49656.29</v>
      </c>
      <c r="ES41">
        <v>49656.29</v>
      </c>
      <c r="ET41">
        <v>0</v>
      </c>
      <c r="EU41">
        <v>0</v>
      </c>
      <c r="EV41">
        <v>0</v>
      </c>
      <c r="EW41">
        <v>0</v>
      </c>
      <c r="EX41">
        <v>0</v>
      </c>
      <c r="EY41">
        <v>0</v>
      </c>
      <c r="EZ41">
        <v>5</v>
      </c>
      <c r="FC41">
        <v>1</v>
      </c>
      <c r="FD41">
        <v>18</v>
      </c>
      <c r="FF41">
        <v>57166</v>
      </c>
      <c r="FQ41">
        <v>0</v>
      </c>
      <c r="FR41">
        <f t="shared" si="52"/>
        <v>112159.96</v>
      </c>
      <c r="FS41">
        <v>0</v>
      </c>
      <c r="FX41">
        <v>0</v>
      </c>
      <c r="FY41">
        <v>0</v>
      </c>
      <c r="GA41" t="s">
        <v>44</v>
      </c>
      <c r="GD41">
        <v>1</v>
      </c>
      <c r="GF41">
        <v>1419382682</v>
      </c>
      <c r="GG41">
        <v>1</v>
      </c>
      <c r="GH41">
        <v>3</v>
      </c>
      <c r="GI41">
        <v>4</v>
      </c>
      <c r="GJ41">
        <v>0</v>
      </c>
      <c r="GK41">
        <v>0</v>
      </c>
      <c r="GL41">
        <f t="shared" si="53"/>
        <v>0</v>
      </c>
      <c r="GM41">
        <f t="shared" si="54"/>
        <v>112159.96</v>
      </c>
      <c r="GN41">
        <f t="shared" si="55"/>
        <v>0</v>
      </c>
      <c r="GO41">
        <f t="shared" si="56"/>
        <v>0</v>
      </c>
      <c r="GP41">
        <f t="shared" si="57"/>
        <v>0</v>
      </c>
      <c r="GR41">
        <v>1</v>
      </c>
      <c r="GS41">
        <v>1</v>
      </c>
      <c r="GT41">
        <v>0</v>
      </c>
      <c r="GU41" t="s">
        <v>2</v>
      </c>
      <c r="GV41">
        <f t="shared" si="58"/>
        <v>0</v>
      </c>
      <c r="GW41">
        <v>1</v>
      </c>
      <c r="GX41">
        <f t="shared" si="59"/>
        <v>0</v>
      </c>
      <c r="HA41">
        <v>0</v>
      </c>
      <c r="HB41">
        <v>0</v>
      </c>
      <c r="HC41">
        <f t="shared" si="60"/>
        <v>0</v>
      </c>
      <c r="HE41" t="s">
        <v>38</v>
      </c>
      <c r="HF41" t="s">
        <v>39</v>
      </c>
      <c r="HH41">
        <f t="shared" si="66"/>
        <v>546219</v>
      </c>
      <c r="HM41" t="s">
        <v>2</v>
      </c>
      <c r="HN41" t="s">
        <v>2</v>
      </c>
      <c r="HO41" t="s">
        <v>2</v>
      </c>
      <c r="HP41" t="s">
        <v>2</v>
      </c>
      <c r="HQ41" t="s">
        <v>2</v>
      </c>
      <c r="IK41">
        <v>0</v>
      </c>
    </row>
    <row r="42" spans="1:255" x14ac:dyDescent="0.2">
      <c r="A42" s="2">
        <v>17</v>
      </c>
      <c r="B42" s="2">
        <v>1</v>
      </c>
      <c r="C42" s="2">
        <f>ROW(SmtRes!A23)</f>
        <v>23</v>
      </c>
      <c r="D42" s="2">
        <f>ROW(EtalonRes!A23)</f>
        <v>23</v>
      </c>
      <c r="E42" s="2" t="s">
        <v>47</v>
      </c>
      <c r="F42" s="2" t="s">
        <v>48</v>
      </c>
      <c r="G42" s="2" t="s">
        <v>49</v>
      </c>
      <c r="H42" s="2" t="s">
        <v>19</v>
      </c>
      <c r="I42" s="2">
        <v>2</v>
      </c>
      <c r="J42" s="2">
        <v>0</v>
      </c>
      <c r="K42" s="2">
        <v>2</v>
      </c>
      <c r="L42" s="2"/>
      <c r="M42" s="2"/>
      <c r="N42" s="2"/>
      <c r="O42" s="2">
        <f t="shared" si="28"/>
        <v>151.44</v>
      </c>
      <c r="P42" s="2">
        <f>ROUND(CQ42*I42,2)</f>
        <v>5.88</v>
      </c>
      <c r="Q42" s="2">
        <f t="shared" si="29"/>
        <v>90.37</v>
      </c>
      <c r="R42" s="2">
        <f t="shared" si="30"/>
        <v>9.23</v>
      </c>
      <c r="S42" s="2">
        <f t="shared" si="31"/>
        <v>55.19</v>
      </c>
      <c r="T42" s="2">
        <f t="shared" si="32"/>
        <v>0</v>
      </c>
      <c r="U42" s="2">
        <f t="shared" si="33"/>
        <v>5.5620000000000003</v>
      </c>
      <c r="V42" s="2">
        <f t="shared" si="34"/>
        <v>0.83700000000000008</v>
      </c>
      <c r="W42" s="2">
        <f t="shared" si="35"/>
        <v>0</v>
      </c>
      <c r="X42" s="2">
        <f t="shared" si="36"/>
        <v>62.49</v>
      </c>
      <c r="Y42" s="2">
        <f t="shared" si="37"/>
        <v>32.85</v>
      </c>
      <c r="Z42" s="2"/>
      <c r="AA42" s="2">
        <v>41727981</v>
      </c>
      <c r="AB42" s="2">
        <f t="shared" si="38"/>
        <v>75.718500000000006</v>
      </c>
      <c r="AC42" s="2">
        <f t="shared" si="39"/>
        <v>2.94</v>
      </c>
      <c r="AD42" s="2">
        <f>ROUND(((((ET42*ROUND(1.35,7)))-((EU42*ROUND(1.35,7))))+AE42),6)</f>
        <v>45.1845</v>
      </c>
      <c r="AE42" s="2">
        <f>ROUND(((EU42*ROUND(1.35,7))),6)</f>
        <v>4.617</v>
      </c>
      <c r="AF42" s="2">
        <f>ROUND(((EV42*ROUND(1.35,7))),6)</f>
        <v>27.594000000000001</v>
      </c>
      <c r="AG42" s="2">
        <f t="shared" si="40"/>
        <v>0</v>
      </c>
      <c r="AH42" s="2">
        <f>((EW42*ROUND(1.35,7)))</f>
        <v>2.7810000000000001</v>
      </c>
      <c r="AI42" s="2">
        <f>((EX42*ROUND(1.35,7)))</f>
        <v>0.41850000000000004</v>
      </c>
      <c r="AJ42" s="2">
        <f t="shared" si="41"/>
        <v>0</v>
      </c>
      <c r="AK42" s="2">
        <v>56.85</v>
      </c>
      <c r="AL42" s="2">
        <v>2.94</v>
      </c>
      <c r="AM42" s="2">
        <v>33.47</v>
      </c>
      <c r="AN42" s="2">
        <v>3.42</v>
      </c>
      <c r="AO42" s="2">
        <v>20.440000000000001</v>
      </c>
      <c r="AP42" s="2">
        <v>0</v>
      </c>
      <c r="AQ42" s="2">
        <v>2.06</v>
      </c>
      <c r="AR42" s="2">
        <v>0.31</v>
      </c>
      <c r="AS42" s="2">
        <v>0</v>
      </c>
      <c r="AT42" s="2">
        <v>97</v>
      </c>
      <c r="AU42" s="2">
        <v>51</v>
      </c>
      <c r="AV42" s="2">
        <v>1</v>
      </c>
      <c r="AW42" s="2">
        <v>1</v>
      </c>
      <c r="AX42" s="2"/>
      <c r="AY42" s="2"/>
      <c r="AZ42" s="2">
        <v>1</v>
      </c>
      <c r="BA42" s="2">
        <v>1</v>
      </c>
      <c r="BB42" s="2">
        <v>1</v>
      </c>
      <c r="BC42" s="2">
        <v>1</v>
      </c>
      <c r="BD42" s="2" t="s">
        <v>2</v>
      </c>
      <c r="BE42" s="2" t="s">
        <v>2</v>
      </c>
      <c r="BF42" s="2" t="s">
        <v>2</v>
      </c>
      <c r="BG42" s="2" t="s">
        <v>2</v>
      </c>
      <c r="BH42" s="2">
        <v>0</v>
      </c>
      <c r="BI42" s="2">
        <v>2</v>
      </c>
      <c r="BJ42" s="2" t="s">
        <v>50</v>
      </c>
      <c r="BK42" s="2"/>
      <c r="BL42" s="2"/>
      <c r="BM42" s="2">
        <v>108001</v>
      </c>
      <c r="BN42" s="2">
        <v>0</v>
      </c>
      <c r="BO42" s="2" t="s">
        <v>2</v>
      </c>
      <c r="BP42" s="2">
        <v>0</v>
      </c>
      <c r="BQ42" s="2">
        <v>3</v>
      </c>
      <c r="BR42" s="2">
        <v>0</v>
      </c>
      <c r="BS42" s="2">
        <v>1</v>
      </c>
      <c r="BT42" s="2">
        <v>1</v>
      </c>
      <c r="BU42" s="2">
        <v>1</v>
      </c>
      <c r="BV42" s="2">
        <v>1</v>
      </c>
      <c r="BW42" s="2">
        <v>1</v>
      </c>
      <c r="BX42" s="2">
        <v>1</v>
      </c>
      <c r="BY42" s="2" t="s">
        <v>2</v>
      </c>
      <c r="BZ42" s="2">
        <v>97</v>
      </c>
      <c r="CA42" s="2">
        <v>51</v>
      </c>
      <c r="CB42" s="2" t="s">
        <v>2</v>
      </c>
      <c r="CC42" s="2"/>
      <c r="CD42" s="2"/>
      <c r="CE42" s="2">
        <v>0</v>
      </c>
      <c r="CF42" s="2">
        <v>0</v>
      </c>
      <c r="CG42" s="2">
        <v>0</v>
      </c>
      <c r="CH42" s="2"/>
      <c r="CI42" s="2"/>
      <c r="CJ42" s="2"/>
      <c r="CK42" s="2"/>
      <c r="CL42" s="2"/>
      <c r="CM42" s="2">
        <v>0</v>
      </c>
      <c r="CN42" s="2" t="s">
        <v>774</v>
      </c>
      <c r="CO42" s="2">
        <v>0</v>
      </c>
      <c r="CP42" s="2">
        <f t="shared" si="42"/>
        <v>151.44</v>
      </c>
      <c r="CQ42" s="2">
        <f>AC42*BC42</f>
        <v>2.94</v>
      </c>
      <c r="CR42" s="2">
        <f t="shared" si="43"/>
        <v>45.1845</v>
      </c>
      <c r="CS42" s="2">
        <f t="shared" si="44"/>
        <v>4.617</v>
      </c>
      <c r="CT42" s="2">
        <f t="shared" si="45"/>
        <v>27.594000000000001</v>
      </c>
      <c r="CU42" s="2">
        <f t="shared" si="46"/>
        <v>0</v>
      </c>
      <c r="CV42" s="2">
        <f t="shared" si="47"/>
        <v>2.7810000000000001</v>
      </c>
      <c r="CW42" s="2">
        <f t="shared" si="48"/>
        <v>0.41850000000000004</v>
      </c>
      <c r="CX42" s="2">
        <f t="shared" si="49"/>
        <v>0</v>
      </c>
      <c r="CY42" s="2">
        <f t="shared" si="50"/>
        <v>62.487400000000001</v>
      </c>
      <c r="CZ42" s="2">
        <f t="shared" si="51"/>
        <v>32.854199999999999</v>
      </c>
      <c r="DA42" s="2"/>
      <c r="DB42" s="2"/>
      <c r="DC42" s="2" t="s">
        <v>2</v>
      </c>
      <c r="DD42" s="2" t="s">
        <v>2</v>
      </c>
      <c r="DE42" s="2" t="s">
        <v>21</v>
      </c>
      <c r="DF42" s="2" t="s">
        <v>21</v>
      </c>
      <c r="DG42" s="2" t="s">
        <v>21</v>
      </c>
      <c r="DH42" s="2" t="s">
        <v>2</v>
      </c>
      <c r="DI42" s="2" t="s">
        <v>21</v>
      </c>
      <c r="DJ42" s="2" t="s">
        <v>21</v>
      </c>
      <c r="DK42" s="2" t="s">
        <v>2</v>
      </c>
      <c r="DL42" s="2" t="s">
        <v>2</v>
      </c>
      <c r="DM42" s="2" t="s">
        <v>2</v>
      </c>
      <c r="DN42" s="2">
        <v>0</v>
      </c>
      <c r="DO42" s="2">
        <v>0</v>
      </c>
      <c r="DP42" s="2">
        <v>1</v>
      </c>
      <c r="DQ42" s="2">
        <v>1</v>
      </c>
      <c r="DR42" s="2"/>
      <c r="DS42" s="2"/>
      <c r="DT42" s="2"/>
      <c r="DU42" s="2">
        <v>1013</v>
      </c>
      <c r="DV42" s="2" t="s">
        <v>19</v>
      </c>
      <c r="DW42" s="2" t="s">
        <v>19</v>
      </c>
      <c r="DX42" s="2">
        <v>1</v>
      </c>
      <c r="DY42" s="2"/>
      <c r="DZ42" s="2" t="s">
        <v>2</v>
      </c>
      <c r="EA42" s="2" t="s">
        <v>2</v>
      </c>
      <c r="EB42" s="2" t="s">
        <v>2</v>
      </c>
      <c r="EC42" s="2" t="s">
        <v>2</v>
      </c>
      <c r="ED42" s="2" t="s">
        <v>2</v>
      </c>
      <c r="EE42" s="2">
        <v>37164029</v>
      </c>
      <c r="EF42" s="2">
        <v>3</v>
      </c>
      <c r="EG42" s="2" t="s">
        <v>16</v>
      </c>
      <c r="EH42" s="2">
        <v>0</v>
      </c>
      <c r="EI42" s="2" t="s">
        <v>2</v>
      </c>
      <c r="EJ42" s="2">
        <v>2</v>
      </c>
      <c r="EK42" s="2">
        <v>108001</v>
      </c>
      <c r="EL42" s="2" t="s">
        <v>51</v>
      </c>
      <c r="EM42" s="2" t="s">
        <v>52</v>
      </c>
      <c r="EN42" s="2" t="s">
        <v>2</v>
      </c>
      <c r="EO42" s="2" t="s">
        <v>24</v>
      </c>
      <c r="EP42" s="2"/>
      <c r="EQ42" s="2">
        <v>512</v>
      </c>
      <c r="ER42" s="2">
        <v>56.85</v>
      </c>
      <c r="ES42" s="2">
        <v>2.94</v>
      </c>
      <c r="ET42" s="2">
        <v>33.47</v>
      </c>
      <c r="EU42" s="2">
        <v>3.42</v>
      </c>
      <c r="EV42" s="2">
        <v>20.440000000000001</v>
      </c>
      <c r="EW42" s="2">
        <v>2.06</v>
      </c>
      <c r="EX42" s="2">
        <v>0.31</v>
      </c>
      <c r="EY42" s="2">
        <v>0</v>
      </c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>
        <v>0</v>
      </c>
      <c r="FR42" s="2">
        <f t="shared" si="52"/>
        <v>0</v>
      </c>
      <c r="FS42" s="2">
        <v>0</v>
      </c>
      <c r="FT42" s="2"/>
      <c r="FU42" s="2"/>
      <c r="FV42" s="2"/>
      <c r="FW42" s="2"/>
      <c r="FX42" s="2">
        <v>97</v>
      </c>
      <c r="FY42" s="2">
        <v>51</v>
      </c>
      <c r="FZ42" s="2"/>
      <c r="GA42" s="2" t="s">
        <v>2</v>
      </c>
      <c r="GB42" s="2"/>
      <c r="GC42" s="2"/>
      <c r="GD42" s="2">
        <v>1</v>
      </c>
      <c r="GE42" s="2"/>
      <c r="GF42" s="2">
        <v>1842750133</v>
      </c>
      <c r="GG42" s="2">
        <v>2</v>
      </c>
      <c r="GH42" s="2">
        <v>1</v>
      </c>
      <c r="GI42" s="2">
        <v>-2</v>
      </c>
      <c r="GJ42" s="2">
        <v>0</v>
      </c>
      <c r="GK42" s="2">
        <v>0</v>
      </c>
      <c r="GL42" s="2">
        <f t="shared" si="53"/>
        <v>0</v>
      </c>
      <c r="GM42" s="2">
        <f t="shared" si="54"/>
        <v>246.78</v>
      </c>
      <c r="GN42" s="2">
        <f t="shared" si="55"/>
        <v>0</v>
      </c>
      <c r="GO42" s="2">
        <f t="shared" si="56"/>
        <v>246.78</v>
      </c>
      <c r="GP42" s="2">
        <f t="shared" si="57"/>
        <v>0</v>
      </c>
      <c r="GQ42" s="2"/>
      <c r="GR42" s="2">
        <v>0</v>
      </c>
      <c r="GS42" s="2">
        <v>3</v>
      </c>
      <c r="GT42" s="2">
        <v>0</v>
      </c>
      <c r="GU42" s="2" t="s">
        <v>2</v>
      </c>
      <c r="GV42" s="2">
        <f t="shared" si="58"/>
        <v>0</v>
      </c>
      <c r="GW42" s="2">
        <v>1</v>
      </c>
      <c r="GX42" s="2">
        <f t="shared" si="59"/>
        <v>0</v>
      </c>
      <c r="GY42" s="2"/>
      <c r="GZ42" s="2"/>
      <c r="HA42" s="2">
        <v>0</v>
      </c>
      <c r="HB42" s="2">
        <v>0</v>
      </c>
      <c r="HC42" s="2">
        <f t="shared" si="60"/>
        <v>0</v>
      </c>
      <c r="HD42" s="2"/>
      <c r="HE42" s="2" t="s">
        <v>2</v>
      </c>
      <c r="HF42" s="2" t="s">
        <v>2</v>
      </c>
      <c r="HG42" s="2"/>
      <c r="HH42" s="2"/>
      <c r="HI42" s="2"/>
      <c r="HJ42" s="2"/>
      <c r="HK42" s="2"/>
      <c r="HL42" s="2"/>
      <c r="HM42" s="2" t="s">
        <v>2</v>
      </c>
      <c r="HN42" s="2" t="s">
        <v>53</v>
      </c>
      <c r="HO42" s="2" t="s">
        <v>54</v>
      </c>
      <c r="HP42" s="2" t="s">
        <v>51</v>
      </c>
      <c r="HQ42" s="2" t="s">
        <v>51</v>
      </c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>
        <v>0</v>
      </c>
      <c r="IL42" s="2"/>
      <c r="IM42" s="2"/>
      <c r="IN42" s="2"/>
      <c r="IO42" s="2"/>
      <c r="IP42" s="2"/>
      <c r="IQ42" s="2"/>
      <c r="IR42" s="2"/>
      <c r="IS42" s="2"/>
      <c r="IT42" s="2"/>
      <c r="IU42" s="2"/>
    </row>
    <row r="43" spans="1:255" x14ac:dyDescent="0.2">
      <c r="A43">
        <v>17</v>
      </c>
      <c r="B43">
        <v>1</v>
      </c>
      <c r="C43">
        <f>ROW(SmtRes!A34)</f>
        <v>34</v>
      </c>
      <c r="D43">
        <f>ROW(EtalonRes!A34)</f>
        <v>34</v>
      </c>
      <c r="E43" t="s">
        <v>47</v>
      </c>
      <c r="F43" t="s">
        <v>48</v>
      </c>
      <c r="G43" t="s">
        <v>49</v>
      </c>
      <c r="H43" t="s">
        <v>19</v>
      </c>
      <c r="I43">
        <v>2</v>
      </c>
      <c r="J43">
        <v>0</v>
      </c>
      <c r="K43">
        <v>2</v>
      </c>
      <c r="O43">
        <f t="shared" si="28"/>
        <v>151.44</v>
      </c>
      <c r="P43">
        <f>ROUND(CQ43*I43,2)</f>
        <v>5.88</v>
      </c>
      <c r="Q43">
        <f t="shared" si="29"/>
        <v>90.37</v>
      </c>
      <c r="R43">
        <f t="shared" si="30"/>
        <v>9.23</v>
      </c>
      <c r="S43">
        <f t="shared" si="31"/>
        <v>55.19</v>
      </c>
      <c r="T43">
        <f t="shared" si="32"/>
        <v>0</v>
      </c>
      <c r="U43">
        <f t="shared" si="33"/>
        <v>5.5620000000000003</v>
      </c>
      <c r="V43">
        <f t="shared" si="34"/>
        <v>0.83700000000000008</v>
      </c>
      <c r="W43">
        <f t="shared" si="35"/>
        <v>0</v>
      </c>
      <c r="X43">
        <f t="shared" si="36"/>
        <v>62.49</v>
      </c>
      <c r="Y43">
        <f t="shared" si="37"/>
        <v>32.85</v>
      </c>
      <c r="AA43">
        <v>41727979</v>
      </c>
      <c r="AB43">
        <f t="shared" si="38"/>
        <v>75.718500000000006</v>
      </c>
      <c r="AC43">
        <f t="shared" si="39"/>
        <v>2.94</v>
      </c>
      <c r="AD43">
        <f>ROUND(((((ET43*ROUND(1.35,7)))-((EU43*ROUND(1.35,7))))+AE43),6)</f>
        <v>45.1845</v>
      </c>
      <c r="AE43">
        <f>ROUND(((EU43*ROUND(1.35,7))),6)</f>
        <v>4.617</v>
      </c>
      <c r="AF43">
        <f>ROUND(((EV43*ROUND(1.35,7))),6)</f>
        <v>27.594000000000001</v>
      </c>
      <c r="AG43">
        <f t="shared" si="40"/>
        <v>0</v>
      </c>
      <c r="AH43">
        <f>((EW43*ROUND(1.35,7)))</f>
        <v>2.7810000000000001</v>
      </c>
      <c r="AI43">
        <f>((EX43*ROUND(1.35,7)))</f>
        <v>0.41850000000000004</v>
      </c>
      <c r="AJ43">
        <f t="shared" si="41"/>
        <v>0</v>
      </c>
      <c r="AK43">
        <v>56.85</v>
      </c>
      <c r="AL43">
        <v>2.94</v>
      </c>
      <c r="AM43">
        <v>33.47</v>
      </c>
      <c r="AN43">
        <v>3.42</v>
      </c>
      <c r="AO43">
        <v>20.440000000000001</v>
      </c>
      <c r="AP43">
        <v>0</v>
      </c>
      <c r="AQ43">
        <v>2.06</v>
      </c>
      <c r="AR43">
        <v>0.31</v>
      </c>
      <c r="AS43">
        <v>0</v>
      </c>
      <c r="AT43">
        <v>97</v>
      </c>
      <c r="AU43">
        <v>51</v>
      </c>
      <c r="AV43">
        <v>1</v>
      </c>
      <c r="AW43">
        <v>1</v>
      </c>
      <c r="AZ43">
        <v>1</v>
      </c>
      <c r="BA43">
        <v>1</v>
      </c>
      <c r="BB43">
        <v>1</v>
      </c>
      <c r="BC43">
        <v>1</v>
      </c>
      <c r="BD43" t="s">
        <v>2</v>
      </c>
      <c r="BE43" t="s">
        <v>2</v>
      </c>
      <c r="BF43" t="s">
        <v>2</v>
      </c>
      <c r="BG43" t="s">
        <v>2</v>
      </c>
      <c r="BH43">
        <v>0</v>
      </c>
      <c r="BI43">
        <v>2</v>
      </c>
      <c r="BJ43" t="s">
        <v>50</v>
      </c>
      <c r="BM43">
        <v>108001</v>
      </c>
      <c r="BN43">
        <v>0</v>
      </c>
      <c r="BO43" t="s">
        <v>27</v>
      </c>
      <c r="BP43">
        <v>1</v>
      </c>
      <c r="BQ43">
        <v>3</v>
      </c>
      <c r="BR43">
        <v>0</v>
      </c>
      <c r="BS43">
        <v>1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2</v>
      </c>
      <c r="BZ43">
        <v>97</v>
      </c>
      <c r="CA43">
        <v>51</v>
      </c>
      <c r="CB43" t="s">
        <v>2</v>
      </c>
      <c r="CE43">
        <v>0</v>
      </c>
      <c r="CF43">
        <v>0</v>
      </c>
      <c r="CG43">
        <v>0</v>
      </c>
      <c r="CM43">
        <v>0</v>
      </c>
      <c r="CN43" t="s">
        <v>774</v>
      </c>
      <c r="CO43">
        <v>0</v>
      </c>
      <c r="CP43">
        <f t="shared" si="42"/>
        <v>151.44</v>
      </c>
      <c r="CQ43">
        <f>AC43*BC43</f>
        <v>2.94</v>
      </c>
      <c r="CR43">
        <f t="shared" si="43"/>
        <v>45.1845</v>
      </c>
      <c r="CS43">
        <f t="shared" si="44"/>
        <v>4.617</v>
      </c>
      <c r="CT43">
        <f t="shared" si="45"/>
        <v>27.594000000000001</v>
      </c>
      <c r="CU43">
        <f t="shared" si="46"/>
        <v>0</v>
      </c>
      <c r="CV43">
        <f t="shared" si="47"/>
        <v>2.7810000000000001</v>
      </c>
      <c r="CW43">
        <f t="shared" si="48"/>
        <v>0.41850000000000004</v>
      </c>
      <c r="CX43">
        <f t="shared" si="49"/>
        <v>0</v>
      </c>
      <c r="CY43">
        <f t="shared" si="50"/>
        <v>62.487400000000001</v>
      </c>
      <c r="CZ43">
        <f t="shared" si="51"/>
        <v>32.854199999999999</v>
      </c>
      <c r="DC43" t="s">
        <v>2</v>
      </c>
      <c r="DD43" t="s">
        <v>2</v>
      </c>
      <c r="DE43" t="s">
        <v>21</v>
      </c>
      <c r="DF43" t="s">
        <v>21</v>
      </c>
      <c r="DG43" t="s">
        <v>21</v>
      </c>
      <c r="DH43" t="s">
        <v>2</v>
      </c>
      <c r="DI43" t="s">
        <v>21</v>
      </c>
      <c r="DJ43" t="s">
        <v>21</v>
      </c>
      <c r="DK43" t="s">
        <v>2</v>
      </c>
      <c r="DL43" t="s">
        <v>2</v>
      </c>
      <c r="DM43" t="s">
        <v>2</v>
      </c>
      <c r="DN43">
        <v>0</v>
      </c>
      <c r="DO43">
        <v>0</v>
      </c>
      <c r="DP43">
        <v>1</v>
      </c>
      <c r="DQ43">
        <v>1</v>
      </c>
      <c r="DU43">
        <v>1013</v>
      </c>
      <c r="DV43" t="s">
        <v>19</v>
      </c>
      <c r="DW43" t="s">
        <v>19</v>
      </c>
      <c r="DX43">
        <v>1</v>
      </c>
      <c r="DZ43" t="s">
        <v>2</v>
      </c>
      <c r="EA43" t="s">
        <v>2</v>
      </c>
      <c r="EB43" t="s">
        <v>2</v>
      </c>
      <c r="EC43" t="s">
        <v>2</v>
      </c>
      <c r="ED43" t="s">
        <v>2</v>
      </c>
      <c r="EE43">
        <v>37164029</v>
      </c>
      <c r="EF43">
        <v>3</v>
      </c>
      <c r="EG43" t="s">
        <v>16</v>
      </c>
      <c r="EH43">
        <v>0</v>
      </c>
      <c r="EI43" t="s">
        <v>2</v>
      </c>
      <c r="EJ43">
        <v>2</v>
      </c>
      <c r="EK43">
        <v>108001</v>
      </c>
      <c r="EL43" t="s">
        <v>51</v>
      </c>
      <c r="EM43" t="s">
        <v>52</v>
      </c>
      <c r="EN43" t="s">
        <v>2</v>
      </c>
      <c r="EO43" t="s">
        <v>24</v>
      </c>
      <c r="EQ43">
        <v>512</v>
      </c>
      <c r="ER43">
        <v>56.85</v>
      </c>
      <c r="ES43">
        <v>2.94</v>
      </c>
      <c r="ET43">
        <v>33.47</v>
      </c>
      <c r="EU43">
        <v>3.42</v>
      </c>
      <c r="EV43">
        <v>20.440000000000001</v>
      </c>
      <c r="EW43">
        <v>2.06</v>
      </c>
      <c r="EX43">
        <v>0.31</v>
      </c>
      <c r="EY43">
        <v>0</v>
      </c>
      <c r="FQ43">
        <v>0</v>
      </c>
      <c r="FR43">
        <f t="shared" si="52"/>
        <v>0</v>
      </c>
      <c r="FS43">
        <v>0</v>
      </c>
      <c r="FX43">
        <v>97</v>
      </c>
      <c r="FY43">
        <v>51</v>
      </c>
      <c r="GA43" t="s">
        <v>2</v>
      </c>
      <c r="GD43">
        <v>1</v>
      </c>
      <c r="GF43">
        <v>1842750133</v>
      </c>
      <c r="GG43">
        <v>1</v>
      </c>
      <c r="GH43">
        <v>1</v>
      </c>
      <c r="GI43">
        <v>4</v>
      </c>
      <c r="GJ43">
        <v>0</v>
      </c>
      <c r="GK43">
        <v>0</v>
      </c>
      <c r="GL43">
        <f t="shared" si="53"/>
        <v>0</v>
      </c>
      <c r="GM43">
        <f t="shared" si="54"/>
        <v>246.78</v>
      </c>
      <c r="GN43">
        <f t="shared" si="55"/>
        <v>0</v>
      </c>
      <c r="GO43">
        <f t="shared" si="56"/>
        <v>246.78</v>
      </c>
      <c r="GP43">
        <f t="shared" si="57"/>
        <v>0</v>
      </c>
      <c r="GR43">
        <v>0</v>
      </c>
      <c r="GS43">
        <v>3</v>
      </c>
      <c r="GT43">
        <v>0</v>
      </c>
      <c r="GU43" t="s">
        <v>2</v>
      </c>
      <c r="GV43">
        <f t="shared" si="58"/>
        <v>0</v>
      </c>
      <c r="GW43">
        <v>1</v>
      </c>
      <c r="GX43">
        <f t="shared" si="59"/>
        <v>0</v>
      </c>
      <c r="HA43">
        <v>0</v>
      </c>
      <c r="HB43">
        <v>0</v>
      </c>
      <c r="HC43">
        <f t="shared" si="60"/>
        <v>0</v>
      </c>
      <c r="HE43" t="s">
        <v>2</v>
      </c>
      <c r="HF43" t="s">
        <v>2</v>
      </c>
      <c r="HM43" t="s">
        <v>2</v>
      </c>
      <c r="HN43" t="s">
        <v>53</v>
      </c>
      <c r="HO43" t="s">
        <v>54</v>
      </c>
      <c r="HP43" t="s">
        <v>51</v>
      </c>
      <c r="HQ43" t="s">
        <v>51</v>
      </c>
      <c r="IK43">
        <v>0</v>
      </c>
    </row>
    <row r="44" spans="1:255" x14ac:dyDescent="0.2">
      <c r="A44" s="2">
        <v>17</v>
      </c>
      <c r="B44" s="2">
        <v>1</v>
      </c>
      <c r="C44" s="2"/>
      <c r="D44" s="2"/>
      <c r="E44" s="2" t="s">
        <v>55</v>
      </c>
      <c r="F44" s="2" t="s">
        <v>29</v>
      </c>
      <c r="G44" s="2" t="s">
        <v>56</v>
      </c>
      <c r="H44" s="2" t="s">
        <v>19</v>
      </c>
      <c r="I44" s="2">
        <v>2</v>
      </c>
      <c r="J44" s="2">
        <v>0</v>
      </c>
      <c r="K44" s="2">
        <v>2</v>
      </c>
      <c r="L44" s="2"/>
      <c r="M44" s="2"/>
      <c r="N44" s="2"/>
      <c r="O44" s="2">
        <f t="shared" si="28"/>
        <v>2238</v>
      </c>
      <c r="P44" s="2">
        <f>ROUND(ROUND(CQ44*I44,0)/BC44,2)</f>
        <v>2238</v>
      </c>
      <c r="Q44" s="2">
        <f t="shared" si="29"/>
        <v>0</v>
      </c>
      <c r="R44" s="2">
        <f t="shared" si="30"/>
        <v>0</v>
      </c>
      <c r="S44" s="2">
        <f t="shared" si="31"/>
        <v>0</v>
      </c>
      <c r="T44" s="2">
        <f t="shared" si="32"/>
        <v>0</v>
      </c>
      <c r="U44" s="2">
        <f t="shared" si="33"/>
        <v>0</v>
      </c>
      <c r="V44" s="2">
        <f t="shared" si="34"/>
        <v>0</v>
      </c>
      <c r="W44" s="2">
        <f t="shared" si="35"/>
        <v>0</v>
      </c>
      <c r="X44" s="2">
        <f t="shared" si="36"/>
        <v>0</v>
      </c>
      <c r="Y44" s="2">
        <f t="shared" si="37"/>
        <v>0</v>
      </c>
      <c r="Z44" s="2"/>
      <c r="AA44" s="2">
        <v>41727981</v>
      </c>
      <c r="AB44" s="2">
        <f t="shared" si="38"/>
        <v>1119.17</v>
      </c>
      <c r="AC44" s="2">
        <f t="shared" si="39"/>
        <v>1119.17</v>
      </c>
      <c r="AD44" s="2">
        <f>ROUND((((ET44)-(EU44))+AE44),6)</f>
        <v>0</v>
      </c>
      <c r="AE44" s="2">
        <f t="shared" ref="AE44:AF47" si="67">ROUND((EU44),6)</f>
        <v>0</v>
      </c>
      <c r="AF44" s="2">
        <f t="shared" si="67"/>
        <v>0</v>
      </c>
      <c r="AG44" s="2">
        <f t="shared" si="40"/>
        <v>0</v>
      </c>
      <c r="AH44" s="2">
        <f t="shared" ref="AH44:AI47" si="68">(EW44)</f>
        <v>0</v>
      </c>
      <c r="AI44" s="2">
        <f t="shared" si="68"/>
        <v>0</v>
      </c>
      <c r="AJ44" s="2">
        <f t="shared" si="41"/>
        <v>0</v>
      </c>
      <c r="AK44" s="2">
        <v>1119.17</v>
      </c>
      <c r="AL44" s="2">
        <v>1119.17</v>
      </c>
      <c r="AM44" s="2">
        <v>0</v>
      </c>
      <c r="AN44" s="2">
        <v>0</v>
      </c>
      <c r="AO44" s="2">
        <v>0</v>
      </c>
      <c r="AP44" s="2">
        <v>0</v>
      </c>
      <c r="AQ44" s="2">
        <v>0</v>
      </c>
      <c r="AR44" s="2">
        <v>0</v>
      </c>
      <c r="AS44" s="2">
        <v>0</v>
      </c>
      <c r="AT44" s="2">
        <v>0</v>
      </c>
      <c r="AU44" s="2">
        <v>0</v>
      </c>
      <c r="AV44" s="2">
        <v>1</v>
      </c>
      <c r="AW44" s="2">
        <v>1</v>
      </c>
      <c r="AX44" s="2"/>
      <c r="AY44" s="2"/>
      <c r="AZ44" s="2">
        <v>1</v>
      </c>
      <c r="BA44" s="2">
        <v>1</v>
      </c>
      <c r="BB44" s="2">
        <v>1</v>
      </c>
      <c r="BC44" s="2">
        <v>1</v>
      </c>
      <c r="BD44" s="2" t="s">
        <v>2</v>
      </c>
      <c r="BE44" s="2" t="s">
        <v>2</v>
      </c>
      <c r="BF44" s="2" t="s">
        <v>2</v>
      </c>
      <c r="BG44" s="2" t="s">
        <v>2</v>
      </c>
      <c r="BH44" s="2">
        <v>3</v>
      </c>
      <c r="BI44" s="2">
        <v>2</v>
      </c>
      <c r="BJ44" s="2" t="s">
        <v>2</v>
      </c>
      <c r="BK44" s="2"/>
      <c r="BL44" s="2"/>
      <c r="BM44" s="2">
        <v>1100</v>
      </c>
      <c r="BN44" s="2">
        <v>0</v>
      </c>
      <c r="BO44" s="2" t="s">
        <v>2</v>
      </c>
      <c r="BP44" s="2">
        <v>0</v>
      </c>
      <c r="BQ44" s="2">
        <v>8</v>
      </c>
      <c r="BR44" s="2">
        <v>0</v>
      </c>
      <c r="BS44" s="2">
        <v>1</v>
      </c>
      <c r="BT44" s="2">
        <v>1</v>
      </c>
      <c r="BU44" s="2">
        <v>1</v>
      </c>
      <c r="BV44" s="2">
        <v>1</v>
      </c>
      <c r="BW44" s="2">
        <v>1</v>
      </c>
      <c r="BX44" s="2">
        <v>1</v>
      </c>
      <c r="BY44" s="2" t="s">
        <v>2</v>
      </c>
      <c r="BZ44" s="2">
        <v>0</v>
      </c>
      <c r="CA44" s="2">
        <v>0</v>
      </c>
      <c r="CB44" s="2" t="s">
        <v>2</v>
      </c>
      <c r="CC44" s="2"/>
      <c r="CD44" s="2"/>
      <c r="CE44" s="2">
        <v>0</v>
      </c>
      <c r="CF44" s="2">
        <v>0</v>
      </c>
      <c r="CG44" s="2">
        <v>0</v>
      </c>
      <c r="CH44" s="2"/>
      <c r="CI44" s="2"/>
      <c r="CJ44" s="2"/>
      <c r="CK44" s="2"/>
      <c r="CL44" s="2"/>
      <c r="CM44" s="2">
        <v>0</v>
      </c>
      <c r="CN44" s="2" t="s">
        <v>2</v>
      </c>
      <c r="CO44" s="2">
        <v>0</v>
      </c>
      <c r="CP44" s="2">
        <f t="shared" si="42"/>
        <v>2238</v>
      </c>
      <c r="CQ44" s="2">
        <f>AC44</f>
        <v>1119.17</v>
      </c>
      <c r="CR44" s="2">
        <f t="shared" si="43"/>
        <v>0</v>
      </c>
      <c r="CS44" s="2">
        <f t="shared" si="44"/>
        <v>0</v>
      </c>
      <c r="CT44" s="2">
        <f t="shared" si="45"/>
        <v>0</v>
      </c>
      <c r="CU44" s="2">
        <f t="shared" si="46"/>
        <v>0</v>
      </c>
      <c r="CV44" s="2">
        <f t="shared" si="47"/>
        <v>0</v>
      </c>
      <c r="CW44" s="2">
        <f t="shared" si="48"/>
        <v>0</v>
      </c>
      <c r="CX44" s="2">
        <f t="shared" si="49"/>
        <v>0</v>
      </c>
      <c r="CY44" s="2">
        <f t="shared" si="50"/>
        <v>0</v>
      </c>
      <c r="CZ44" s="2">
        <f t="shared" si="51"/>
        <v>0</v>
      </c>
      <c r="DA44" s="2"/>
      <c r="DB44" s="2"/>
      <c r="DC44" s="2" t="s">
        <v>2</v>
      </c>
      <c r="DD44" s="2" t="s">
        <v>2</v>
      </c>
      <c r="DE44" s="2" t="s">
        <v>2</v>
      </c>
      <c r="DF44" s="2" t="s">
        <v>2</v>
      </c>
      <c r="DG44" s="2" t="s">
        <v>2</v>
      </c>
      <c r="DH44" s="2" t="s">
        <v>2</v>
      </c>
      <c r="DI44" s="2" t="s">
        <v>2</v>
      </c>
      <c r="DJ44" s="2" t="s">
        <v>2</v>
      </c>
      <c r="DK44" s="2" t="s">
        <v>2</v>
      </c>
      <c r="DL44" s="2" t="s">
        <v>2</v>
      </c>
      <c r="DM44" s="2" t="s">
        <v>2</v>
      </c>
      <c r="DN44" s="2">
        <v>0</v>
      </c>
      <c r="DO44" s="2">
        <v>0</v>
      </c>
      <c r="DP44" s="2">
        <v>1</v>
      </c>
      <c r="DQ44" s="2">
        <v>1</v>
      </c>
      <c r="DR44" s="2"/>
      <c r="DS44" s="2"/>
      <c r="DT44" s="2"/>
      <c r="DU44" s="2">
        <v>1013</v>
      </c>
      <c r="DV44" s="2" t="s">
        <v>19</v>
      </c>
      <c r="DW44" s="2" t="s">
        <v>19</v>
      </c>
      <c r="DX44" s="2">
        <v>1</v>
      </c>
      <c r="DY44" s="2"/>
      <c r="DZ44" s="2" t="s">
        <v>2</v>
      </c>
      <c r="EA44" s="2" t="s">
        <v>2</v>
      </c>
      <c r="EB44" s="2" t="s">
        <v>2</v>
      </c>
      <c r="EC44" s="2" t="s">
        <v>2</v>
      </c>
      <c r="ED44" s="2" t="s">
        <v>2</v>
      </c>
      <c r="EE44" s="2">
        <v>37164457</v>
      </c>
      <c r="EF44" s="2">
        <v>8</v>
      </c>
      <c r="EG44" s="2" t="s">
        <v>31</v>
      </c>
      <c r="EH44" s="2">
        <v>0</v>
      </c>
      <c r="EI44" s="2" t="s">
        <v>2</v>
      </c>
      <c r="EJ44" s="2">
        <v>1</v>
      </c>
      <c r="EK44" s="2">
        <v>1100</v>
      </c>
      <c r="EL44" s="2" t="s">
        <v>32</v>
      </c>
      <c r="EM44" s="2" t="s">
        <v>33</v>
      </c>
      <c r="EN44" s="2" t="s">
        <v>2</v>
      </c>
      <c r="EO44" s="2" t="s">
        <v>2</v>
      </c>
      <c r="EP44" s="2"/>
      <c r="EQ44" s="2">
        <v>0</v>
      </c>
      <c r="ER44" s="2">
        <v>0</v>
      </c>
      <c r="ES44" s="2">
        <v>1119.17</v>
      </c>
      <c r="ET44" s="2">
        <v>0</v>
      </c>
      <c r="EU44" s="2">
        <v>0</v>
      </c>
      <c r="EV44" s="2">
        <v>0</v>
      </c>
      <c r="EW44" s="2">
        <v>0</v>
      </c>
      <c r="EX44" s="2">
        <v>0</v>
      </c>
      <c r="EY44" s="2">
        <v>0</v>
      </c>
      <c r="EZ44" s="2">
        <v>5</v>
      </c>
      <c r="FA44" s="2"/>
      <c r="FB44" s="2"/>
      <c r="FC44" s="2">
        <v>1</v>
      </c>
      <c r="FD44" s="2">
        <v>18</v>
      </c>
      <c r="FE44" s="2"/>
      <c r="FF44" s="2">
        <v>1343</v>
      </c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>
        <v>0</v>
      </c>
      <c r="FR44" s="2">
        <f t="shared" si="52"/>
        <v>0</v>
      </c>
      <c r="FS44" s="2">
        <v>0</v>
      </c>
      <c r="FT44" s="2"/>
      <c r="FU44" s="2"/>
      <c r="FV44" s="2"/>
      <c r="FW44" s="2"/>
      <c r="FX44" s="2">
        <v>0</v>
      </c>
      <c r="FY44" s="2">
        <v>0</v>
      </c>
      <c r="FZ44" s="2"/>
      <c r="GA44" s="2" t="s">
        <v>57</v>
      </c>
      <c r="GB44" s="2"/>
      <c r="GC44" s="2"/>
      <c r="GD44" s="2">
        <v>1</v>
      </c>
      <c r="GE44" s="2"/>
      <c r="GF44" s="2">
        <v>9455755</v>
      </c>
      <c r="GG44" s="2">
        <v>2</v>
      </c>
      <c r="GH44" s="2">
        <v>3</v>
      </c>
      <c r="GI44" s="2">
        <v>-2</v>
      </c>
      <c r="GJ44" s="2">
        <v>0</v>
      </c>
      <c r="GK44" s="2">
        <v>0</v>
      </c>
      <c r="GL44" s="2">
        <f t="shared" si="53"/>
        <v>0</v>
      </c>
      <c r="GM44" s="2">
        <f t="shared" si="54"/>
        <v>2238</v>
      </c>
      <c r="GN44" s="2">
        <f t="shared" si="55"/>
        <v>0</v>
      </c>
      <c r="GO44" s="2">
        <f t="shared" si="56"/>
        <v>2238</v>
      </c>
      <c r="GP44" s="2">
        <f t="shared" si="57"/>
        <v>0</v>
      </c>
      <c r="GQ44" s="2"/>
      <c r="GR44" s="2">
        <v>1</v>
      </c>
      <c r="GS44" s="2">
        <v>1</v>
      </c>
      <c r="GT44" s="2">
        <v>0</v>
      </c>
      <c r="GU44" s="2" t="s">
        <v>2</v>
      </c>
      <c r="GV44" s="2">
        <f t="shared" si="58"/>
        <v>0</v>
      </c>
      <c r="GW44" s="2">
        <v>1</v>
      </c>
      <c r="GX44" s="2">
        <f t="shared" si="59"/>
        <v>0</v>
      </c>
      <c r="GY44" s="2"/>
      <c r="GZ44" s="2"/>
      <c r="HA44" s="2">
        <v>0</v>
      </c>
      <c r="HB44" s="2">
        <v>0</v>
      </c>
      <c r="HC44" s="2">
        <f t="shared" si="60"/>
        <v>0</v>
      </c>
      <c r="HD44" s="2"/>
      <c r="HE44" s="2" t="s">
        <v>35</v>
      </c>
      <c r="HF44" s="2" t="s">
        <v>35</v>
      </c>
      <c r="HG44" s="2">
        <f>ROUND(AC44*I44,0)</f>
        <v>2238</v>
      </c>
      <c r="HH44" s="2"/>
      <c r="HI44" s="2"/>
      <c r="HJ44" s="2"/>
      <c r="HK44" s="2"/>
      <c r="HL44" s="2"/>
      <c r="HM44" s="2" t="s">
        <v>2</v>
      </c>
      <c r="HN44" s="2" t="s">
        <v>2</v>
      </c>
      <c r="HO44" s="2" t="s">
        <v>2</v>
      </c>
      <c r="HP44" s="2" t="s">
        <v>2</v>
      </c>
      <c r="HQ44" s="2" t="s">
        <v>2</v>
      </c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>
        <v>0</v>
      </c>
      <c r="IL44" s="2"/>
      <c r="IM44" s="2"/>
      <c r="IN44" s="2"/>
      <c r="IO44" s="2"/>
      <c r="IP44" s="2"/>
      <c r="IQ44" s="2"/>
      <c r="IR44" s="2"/>
      <c r="IS44" s="2"/>
      <c r="IT44" s="2"/>
      <c r="IU44" s="2"/>
    </row>
    <row r="45" spans="1:255" x14ac:dyDescent="0.2">
      <c r="A45">
        <v>17</v>
      </c>
      <c r="B45">
        <v>1</v>
      </c>
      <c r="E45" t="s">
        <v>55</v>
      </c>
      <c r="F45" t="s">
        <v>29</v>
      </c>
      <c r="G45" t="s">
        <v>56</v>
      </c>
      <c r="H45" t="s">
        <v>19</v>
      </c>
      <c r="I45">
        <v>2</v>
      </c>
      <c r="J45">
        <v>0</v>
      </c>
      <c r="K45">
        <v>2</v>
      </c>
      <c r="O45">
        <f t="shared" si="28"/>
        <v>218.59</v>
      </c>
      <c r="P45">
        <f>ROUND(ROUND(CQ45*I45,0)/BC45,2)</f>
        <v>218.59</v>
      </c>
      <c r="Q45">
        <f t="shared" si="29"/>
        <v>0</v>
      </c>
      <c r="R45">
        <f t="shared" si="30"/>
        <v>0</v>
      </c>
      <c r="S45">
        <f t="shared" si="31"/>
        <v>0</v>
      </c>
      <c r="T45">
        <f t="shared" si="32"/>
        <v>0</v>
      </c>
      <c r="U45">
        <f t="shared" si="33"/>
        <v>0</v>
      </c>
      <c r="V45">
        <f t="shared" si="34"/>
        <v>0</v>
      </c>
      <c r="W45">
        <f t="shared" si="35"/>
        <v>0</v>
      </c>
      <c r="X45">
        <f t="shared" si="36"/>
        <v>0</v>
      </c>
      <c r="Y45">
        <f t="shared" si="37"/>
        <v>0</v>
      </c>
      <c r="AA45">
        <v>41727979</v>
      </c>
      <c r="AB45">
        <f t="shared" si="38"/>
        <v>1175.81</v>
      </c>
      <c r="AC45">
        <f t="shared" si="39"/>
        <v>1175.81</v>
      </c>
      <c r="AD45">
        <f>ROUND((((ET45)-(EU45))+AE45),6)</f>
        <v>0</v>
      </c>
      <c r="AE45">
        <f t="shared" si="67"/>
        <v>0</v>
      </c>
      <c r="AF45">
        <f t="shared" si="67"/>
        <v>0</v>
      </c>
      <c r="AG45">
        <f t="shared" si="40"/>
        <v>0</v>
      </c>
      <c r="AH45">
        <f t="shared" si="68"/>
        <v>0</v>
      </c>
      <c r="AI45">
        <f t="shared" si="68"/>
        <v>0</v>
      </c>
      <c r="AJ45">
        <f t="shared" si="41"/>
        <v>0</v>
      </c>
      <c r="AK45">
        <v>1175.81</v>
      </c>
      <c r="AL45">
        <v>1175.81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1</v>
      </c>
      <c r="AW45">
        <v>1</v>
      </c>
      <c r="AZ45">
        <v>10.76</v>
      </c>
      <c r="BA45">
        <v>1</v>
      </c>
      <c r="BB45">
        <v>1</v>
      </c>
      <c r="BC45">
        <v>10.76</v>
      </c>
      <c r="BD45" t="s">
        <v>2</v>
      </c>
      <c r="BE45" t="s">
        <v>2</v>
      </c>
      <c r="BF45" t="s">
        <v>2</v>
      </c>
      <c r="BG45" t="s">
        <v>2</v>
      </c>
      <c r="BH45">
        <v>3</v>
      </c>
      <c r="BI45">
        <v>2</v>
      </c>
      <c r="BJ45" t="s">
        <v>2</v>
      </c>
      <c r="BM45">
        <v>1100</v>
      </c>
      <c r="BN45">
        <v>0</v>
      </c>
      <c r="BO45" t="s">
        <v>27</v>
      </c>
      <c r="BP45">
        <v>1</v>
      </c>
      <c r="BQ45">
        <v>8</v>
      </c>
      <c r="BR45">
        <v>0</v>
      </c>
      <c r="BS45">
        <v>1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2</v>
      </c>
      <c r="BZ45">
        <v>0</v>
      </c>
      <c r="CA45">
        <v>0</v>
      </c>
      <c r="CB45" t="s">
        <v>2</v>
      </c>
      <c r="CE45">
        <v>0</v>
      </c>
      <c r="CF45">
        <v>0</v>
      </c>
      <c r="CG45">
        <v>0</v>
      </c>
      <c r="CM45">
        <v>0</v>
      </c>
      <c r="CN45" t="s">
        <v>2</v>
      </c>
      <c r="CO45">
        <v>0</v>
      </c>
      <c r="CP45">
        <f t="shared" si="42"/>
        <v>218.59</v>
      </c>
      <c r="CQ45">
        <f>AC45</f>
        <v>1175.81</v>
      </c>
      <c r="CR45">
        <f t="shared" si="43"/>
        <v>0</v>
      </c>
      <c r="CS45">
        <f t="shared" si="44"/>
        <v>0</v>
      </c>
      <c r="CT45">
        <f t="shared" si="45"/>
        <v>0</v>
      </c>
      <c r="CU45">
        <f t="shared" si="46"/>
        <v>0</v>
      </c>
      <c r="CV45">
        <f t="shared" si="47"/>
        <v>0</v>
      </c>
      <c r="CW45">
        <f t="shared" si="48"/>
        <v>0</v>
      </c>
      <c r="CX45">
        <f t="shared" si="49"/>
        <v>0</v>
      </c>
      <c r="CY45">
        <f t="shared" si="50"/>
        <v>0</v>
      </c>
      <c r="CZ45">
        <f t="shared" si="51"/>
        <v>0</v>
      </c>
      <c r="DC45" t="s">
        <v>2</v>
      </c>
      <c r="DD45" t="s">
        <v>2</v>
      </c>
      <c r="DE45" t="s">
        <v>2</v>
      </c>
      <c r="DF45" t="s">
        <v>2</v>
      </c>
      <c r="DG45" t="s">
        <v>2</v>
      </c>
      <c r="DH45" t="s">
        <v>2</v>
      </c>
      <c r="DI45" t="s">
        <v>2</v>
      </c>
      <c r="DJ45" t="s">
        <v>2</v>
      </c>
      <c r="DK45" t="s">
        <v>2</v>
      </c>
      <c r="DL45" t="s">
        <v>2</v>
      </c>
      <c r="DM45" t="s">
        <v>2</v>
      </c>
      <c r="DN45">
        <v>0</v>
      </c>
      <c r="DO45">
        <v>0</v>
      </c>
      <c r="DP45">
        <v>1</v>
      </c>
      <c r="DQ45">
        <v>1</v>
      </c>
      <c r="DU45">
        <v>1013</v>
      </c>
      <c r="DV45" t="s">
        <v>19</v>
      </c>
      <c r="DW45" t="s">
        <v>19</v>
      </c>
      <c r="DX45">
        <v>1</v>
      </c>
      <c r="DZ45" t="s">
        <v>2</v>
      </c>
      <c r="EA45" t="s">
        <v>2</v>
      </c>
      <c r="EB45" t="s">
        <v>2</v>
      </c>
      <c r="EC45" t="s">
        <v>2</v>
      </c>
      <c r="ED45" t="s">
        <v>2</v>
      </c>
      <c r="EE45">
        <v>37164457</v>
      </c>
      <c r="EF45">
        <v>8</v>
      </c>
      <c r="EG45" t="s">
        <v>31</v>
      </c>
      <c r="EH45">
        <v>0</v>
      </c>
      <c r="EI45" t="s">
        <v>2</v>
      </c>
      <c r="EJ45">
        <v>1</v>
      </c>
      <c r="EK45">
        <v>1100</v>
      </c>
      <c r="EL45" t="s">
        <v>32</v>
      </c>
      <c r="EM45" t="s">
        <v>33</v>
      </c>
      <c r="EN45" t="s">
        <v>2</v>
      </c>
      <c r="EO45" t="s">
        <v>2</v>
      </c>
      <c r="EQ45">
        <v>0</v>
      </c>
      <c r="ER45">
        <v>1175.81</v>
      </c>
      <c r="ES45">
        <v>1175.81</v>
      </c>
      <c r="ET45">
        <v>0</v>
      </c>
      <c r="EU45">
        <v>0</v>
      </c>
      <c r="EV45">
        <v>0</v>
      </c>
      <c r="EW45">
        <v>0</v>
      </c>
      <c r="EX45">
        <v>0</v>
      </c>
      <c r="EY45">
        <v>0</v>
      </c>
      <c r="EZ45">
        <v>5</v>
      </c>
      <c r="FC45">
        <v>1</v>
      </c>
      <c r="FD45">
        <v>18</v>
      </c>
      <c r="FF45">
        <v>1343</v>
      </c>
      <c r="FQ45">
        <v>0</v>
      </c>
      <c r="FR45">
        <f t="shared" si="52"/>
        <v>0</v>
      </c>
      <c r="FS45">
        <v>0</v>
      </c>
      <c r="FX45">
        <v>0</v>
      </c>
      <c r="FY45">
        <v>0</v>
      </c>
      <c r="GA45" t="s">
        <v>58</v>
      </c>
      <c r="GD45">
        <v>1</v>
      </c>
      <c r="GF45">
        <v>9455755</v>
      </c>
      <c r="GG45">
        <v>1</v>
      </c>
      <c r="GH45">
        <v>3</v>
      </c>
      <c r="GI45">
        <v>4</v>
      </c>
      <c r="GJ45">
        <v>0</v>
      </c>
      <c r="GK45">
        <v>0</v>
      </c>
      <c r="GL45">
        <f t="shared" si="53"/>
        <v>0</v>
      </c>
      <c r="GM45">
        <f t="shared" si="54"/>
        <v>218.59</v>
      </c>
      <c r="GN45">
        <f t="shared" si="55"/>
        <v>0</v>
      </c>
      <c r="GO45">
        <f t="shared" si="56"/>
        <v>218.59</v>
      </c>
      <c r="GP45">
        <f t="shared" si="57"/>
        <v>0</v>
      </c>
      <c r="GR45">
        <v>1</v>
      </c>
      <c r="GS45">
        <v>1</v>
      </c>
      <c r="GT45">
        <v>0</v>
      </c>
      <c r="GU45" t="s">
        <v>2</v>
      </c>
      <c r="GV45">
        <f t="shared" si="58"/>
        <v>0</v>
      </c>
      <c r="GW45">
        <v>1</v>
      </c>
      <c r="GX45">
        <f t="shared" si="59"/>
        <v>0</v>
      </c>
      <c r="HA45">
        <v>0</v>
      </c>
      <c r="HB45">
        <v>0</v>
      </c>
      <c r="HC45">
        <f t="shared" si="60"/>
        <v>0</v>
      </c>
      <c r="HE45" t="s">
        <v>38</v>
      </c>
      <c r="HF45" t="s">
        <v>28</v>
      </c>
      <c r="HG45">
        <f>ROUND(AC45*I45,0)</f>
        <v>2352</v>
      </c>
      <c r="HM45" t="s">
        <v>2</v>
      </c>
      <c r="HN45" t="s">
        <v>2</v>
      </c>
      <c r="HO45" t="s">
        <v>2</v>
      </c>
      <c r="HP45" t="s">
        <v>2</v>
      </c>
      <c r="HQ45" t="s">
        <v>2</v>
      </c>
      <c r="IK45">
        <v>0</v>
      </c>
    </row>
    <row r="46" spans="1:255" x14ac:dyDescent="0.2">
      <c r="A46" s="2">
        <v>17</v>
      </c>
      <c r="B46" s="2">
        <v>1</v>
      </c>
      <c r="C46" s="2"/>
      <c r="D46" s="2"/>
      <c r="E46" s="2" t="s">
        <v>59</v>
      </c>
      <c r="F46" s="2" t="s">
        <v>29</v>
      </c>
      <c r="G46" s="2" t="s">
        <v>60</v>
      </c>
      <c r="H46" s="2" t="s">
        <v>19</v>
      </c>
      <c r="I46" s="2">
        <v>2</v>
      </c>
      <c r="J46" s="2">
        <v>0</v>
      </c>
      <c r="K46" s="2">
        <v>2</v>
      </c>
      <c r="L46" s="2"/>
      <c r="M46" s="2"/>
      <c r="N46" s="2"/>
      <c r="O46" s="2">
        <f t="shared" si="28"/>
        <v>6250</v>
      </c>
      <c r="P46" s="2">
        <f>ROUND(ROUND(CQ46*I46,0)/BC46,2)</f>
        <v>6250</v>
      </c>
      <c r="Q46" s="2">
        <f t="shared" si="29"/>
        <v>0</v>
      </c>
      <c r="R46" s="2">
        <f t="shared" si="30"/>
        <v>0</v>
      </c>
      <c r="S46" s="2">
        <f t="shared" si="31"/>
        <v>0</v>
      </c>
      <c r="T46" s="2">
        <f t="shared" si="32"/>
        <v>0</v>
      </c>
      <c r="U46" s="2">
        <f t="shared" si="33"/>
        <v>0</v>
      </c>
      <c r="V46" s="2">
        <f t="shared" si="34"/>
        <v>0</v>
      </c>
      <c r="W46" s="2">
        <f t="shared" si="35"/>
        <v>0</v>
      </c>
      <c r="X46" s="2">
        <f t="shared" si="36"/>
        <v>0</v>
      </c>
      <c r="Y46" s="2">
        <f t="shared" si="37"/>
        <v>0</v>
      </c>
      <c r="Z46" s="2"/>
      <c r="AA46" s="2">
        <v>41727981</v>
      </c>
      <c r="AB46" s="2">
        <f t="shared" si="38"/>
        <v>3125</v>
      </c>
      <c r="AC46" s="2">
        <f t="shared" si="39"/>
        <v>3125</v>
      </c>
      <c r="AD46" s="2">
        <f>ROUND((((ET46)-(EU46))+AE46),6)</f>
        <v>0</v>
      </c>
      <c r="AE46" s="2">
        <f t="shared" si="67"/>
        <v>0</v>
      </c>
      <c r="AF46" s="2">
        <f t="shared" si="67"/>
        <v>0</v>
      </c>
      <c r="AG46" s="2">
        <f t="shared" si="40"/>
        <v>0</v>
      </c>
      <c r="AH46" s="2">
        <f t="shared" si="68"/>
        <v>0</v>
      </c>
      <c r="AI46" s="2">
        <f t="shared" si="68"/>
        <v>0</v>
      </c>
      <c r="AJ46" s="2">
        <f t="shared" si="41"/>
        <v>0</v>
      </c>
      <c r="AK46" s="2">
        <v>3125</v>
      </c>
      <c r="AL46" s="2">
        <v>3125</v>
      </c>
      <c r="AM46" s="2">
        <v>0</v>
      </c>
      <c r="AN46" s="2">
        <v>0</v>
      </c>
      <c r="AO46" s="2">
        <v>0</v>
      </c>
      <c r="AP46" s="2">
        <v>0</v>
      </c>
      <c r="AQ46" s="2">
        <v>0</v>
      </c>
      <c r="AR46" s="2">
        <v>0</v>
      </c>
      <c r="AS46" s="2">
        <v>0</v>
      </c>
      <c r="AT46" s="2">
        <v>0</v>
      </c>
      <c r="AU46" s="2">
        <v>0</v>
      </c>
      <c r="AV46" s="2">
        <v>1</v>
      </c>
      <c r="AW46" s="2">
        <v>1</v>
      </c>
      <c r="AX46" s="2"/>
      <c r="AY46" s="2"/>
      <c r="AZ46" s="2">
        <v>1</v>
      </c>
      <c r="BA46" s="2">
        <v>1</v>
      </c>
      <c r="BB46" s="2">
        <v>1</v>
      </c>
      <c r="BC46" s="2">
        <v>1</v>
      </c>
      <c r="BD46" s="2" t="s">
        <v>2</v>
      </c>
      <c r="BE46" s="2" t="s">
        <v>2</v>
      </c>
      <c r="BF46" s="2" t="s">
        <v>2</v>
      </c>
      <c r="BG46" s="2" t="s">
        <v>2</v>
      </c>
      <c r="BH46" s="2">
        <v>3</v>
      </c>
      <c r="BI46" s="2">
        <v>2</v>
      </c>
      <c r="BJ46" s="2" t="s">
        <v>2</v>
      </c>
      <c r="BK46" s="2"/>
      <c r="BL46" s="2"/>
      <c r="BM46" s="2">
        <v>1100</v>
      </c>
      <c r="BN46" s="2">
        <v>0</v>
      </c>
      <c r="BO46" s="2" t="s">
        <v>2</v>
      </c>
      <c r="BP46" s="2">
        <v>0</v>
      </c>
      <c r="BQ46" s="2">
        <v>8</v>
      </c>
      <c r="BR46" s="2">
        <v>0</v>
      </c>
      <c r="BS46" s="2">
        <v>1</v>
      </c>
      <c r="BT46" s="2">
        <v>1</v>
      </c>
      <c r="BU46" s="2">
        <v>1</v>
      </c>
      <c r="BV46" s="2">
        <v>1</v>
      </c>
      <c r="BW46" s="2">
        <v>1</v>
      </c>
      <c r="BX46" s="2">
        <v>1</v>
      </c>
      <c r="BY46" s="2" t="s">
        <v>2</v>
      </c>
      <c r="BZ46" s="2">
        <v>0</v>
      </c>
      <c r="CA46" s="2">
        <v>0</v>
      </c>
      <c r="CB46" s="2" t="s">
        <v>2</v>
      </c>
      <c r="CC46" s="2"/>
      <c r="CD46" s="2"/>
      <c r="CE46" s="2">
        <v>0</v>
      </c>
      <c r="CF46" s="2">
        <v>0</v>
      </c>
      <c r="CG46" s="2">
        <v>0</v>
      </c>
      <c r="CH46" s="2"/>
      <c r="CI46" s="2"/>
      <c r="CJ46" s="2"/>
      <c r="CK46" s="2"/>
      <c r="CL46" s="2"/>
      <c r="CM46" s="2">
        <v>0</v>
      </c>
      <c r="CN46" s="2" t="s">
        <v>2</v>
      </c>
      <c r="CO46" s="2">
        <v>0</v>
      </c>
      <c r="CP46" s="2">
        <f t="shared" si="42"/>
        <v>6250</v>
      </c>
      <c r="CQ46" s="2">
        <f>AC46</f>
        <v>3125</v>
      </c>
      <c r="CR46" s="2">
        <f t="shared" si="43"/>
        <v>0</v>
      </c>
      <c r="CS46" s="2">
        <f t="shared" si="44"/>
        <v>0</v>
      </c>
      <c r="CT46" s="2">
        <f t="shared" si="45"/>
        <v>0</v>
      </c>
      <c r="CU46" s="2">
        <f t="shared" si="46"/>
        <v>0</v>
      </c>
      <c r="CV46" s="2">
        <f t="shared" si="47"/>
        <v>0</v>
      </c>
      <c r="CW46" s="2">
        <f t="shared" si="48"/>
        <v>0</v>
      </c>
      <c r="CX46" s="2">
        <f t="shared" si="49"/>
        <v>0</v>
      </c>
      <c r="CY46" s="2">
        <f t="shared" si="50"/>
        <v>0</v>
      </c>
      <c r="CZ46" s="2">
        <f t="shared" si="51"/>
        <v>0</v>
      </c>
      <c r="DA46" s="2"/>
      <c r="DB46" s="2"/>
      <c r="DC46" s="2" t="s">
        <v>2</v>
      </c>
      <c r="DD46" s="2" t="s">
        <v>2</v>
      </c>
      <c r="DE46" s="2" t="s">
        <v>2</v>
      </c>
      <c r="DF46" s="2" t="s">
        <v>2</v>
      </c>
      <c r="DG46" s="2" t="s">
        <v>2</v>
      </c>
      <c r="DH46" s="2" t="s">
        <v>2</v>
      </c>
      <c r="DI46" s="2" t="s">
        <v>2</v>
      </c>
      <c r="DJ46" s="2" t="s">
        <v>2</v>
      </c>
      <c r="DK46" s="2" t="s">
        <v>2</v>
      </c>
      <c r="DL46" s="2" t="s">
        <v>2</v>
      </c>
      <c r="DM46" s="2" t="s">
        <v>2</v>
      </c>
      <c r="DN46" s="2">
        <v>0</v>
      </c>
      <c r="DO46" s="2">
        <v>0</v>
      </c>
      <c r="DP46" s="2">
        <v>1</v>
      </c>
      <c r="DQ46" s="2">
        <v>1</v>
      </c>
      <c r="DR46" s="2"/>
      <c r="DS46" s="2"/>
      <c r="DT46" s="2"/>
      <c r="DU46" s="2">
        <v>1013</v>
      </c>
      <c r="DV46" s="2" t="s">
        <v>19</v>
      </c>
      <c r="DW46" s="2" t="s">
        <v>19</v>
      </c>
      <c r="DX46" s="2">
        <v>1</v>
      </c>
      <c r="DY46" s="2"/>
      <c r="DZ46" s="2" t="s">
        <v>2</v>
      </c>
      <c r="EA46" s="2" t="s">
        <v>2</v>
      </c>
      <c r="EB46" s="2" t="s">
        <v>2</v>
      </c>
      <c r="EC46" s="2" t="s">
        <v>2</v>
      </c>
      <c r="ED46" s="2" t="s">
        <v>2</v>
      </c>
      <c r="EE46" s="2">
        <v>37164457</v>
      </c>
      <c r="EF46" s="2">
        <v>8</v>
      </c>
      <c r="EG46" s="2" t="s">
        <v>31</v>
      </c>
      <c r="EH46" s="2">
        <v>0</v>
      </c>
      <c r="EI46" s="2" t="s">
        <v>2</v>
      </c>
      <c r="EJ46" s="2">
        <v>1</v>
      </c>
      <c r="EK46" s="2">
        <v>1100</v>
      </c>
      <c r="EL46" s="2" t="s">
        <v>32</v>
      </c>
      <c r="EM46" s="2" t="s">
        <v>33</v>
      </c>
      <c r="EN46" s="2" t="s">
        <v>2</v>
      </c>
      <c r="EO46" s="2" t="s">
        <v>2</v>
      </c>
      <c r="EP46" s="2"/>
      <c r="EQ46" s="2">
        <v>0</v>
      </c>
      <c r="ER46" s="2">
        <v>0</v>
      </c>
      <c r="ES46" s="2">
        <v>3125</v>
      </c>
      <c r="ET46" s="2">
        <v>0</v>
      </c>
      <c r="EU46" s="2">
        <v>0</v>
      </c>
      <c r="EV46" s="2">
        <v>0</v>
      </c>
      <c r="EW46" s="2">
        <v>0</v>
      </c>
      <c r="EX46" s="2">
        <v>0</v>
      </c>
      <c r="EY46" s="2">
        <v>0</v>
      </c>
      <c r="EZ46" s="2">
        <v>5</v>
      </c>
      <c r="FA46" s="2"/>
      <c r="FB46" s="2"/>
      <c r="FC46" s="2">
        <v>1</v>
      </c>
      <c r="FD46" s="2">
        <v>18</v>
      </c>
      <c r="FE46" s="2"/>
      <c r="FF46" s="2">
        <v>3750</v>
      </c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>
        <v>0</v>
      </c>
      <c r="FR46" s="2">
        <f t="shared" si="52"/>
        <v>0</v>
      </c>
      <c r="FS46" s="2">
        <v>0</v>
      </c>
      <c r="FT46" s="2"/>
      <c r="FU46" s="2"/>
      <c r="FV46" s="2"/>
      <c r="FW46" s="2"/>
      <c r="FX46" s="2">
        <v>0</v>
      </c>
      <c r="FY46" s="2">
        <v>0</v>
      </c>
      <c r="FZ46" s="2"/>
      <c r="GA46" s="2" t="s">
        <v>61</v>
      </c>
      <c r="GB46" s="2"/>
      <c r="GC46" s="2"/>
      <c r="GD46" s="2">
        <v>1</v>
      </c>
      <c r="GE46" s="2"/>
      <c r="GF46" s="2">
        <v>1480998322</v>
      </c>
      <c r="GG46" s="2">
        <v>2</v>
      </c>
      <c r="GH46" s="2">
        <v>3</v>
      </c>
      <c r="GI46" s="2">
        <v>-2</v>
      </c>
      <c r="GJ46" s="2">
        <v>0</v>
      </c>
      <c r="GK46" s="2">
        <v>0</v>
      </c>
      <c r="GL46" s="2">
        <f t="shared" si="53"/>
        <v>0</v>
      </c>
      <c r="GM46" s="2">
        <f t="shared" si="54"/>
        <v>6250</v>
      </c>
      <c r="GN46" s="2">
        <f t="shared" si="55"/>
        <v>0</v>
      </c>
      <c r="GO46" s="2">
        <f t="shared" si="56"/>
        <v>6250</v>
      </c>
      <c r="GP46" s="2">
        <f t="shared" si="57"/>
        <v>0</v>
      </c>
      <c r="GQ46" s="2"/>
      <c r="GR46" s="2">
        <v>1</v>
      </c>
      <c r="GS46" s="2">
        <v>1</v>
      </c>
      <c r="GT46" s="2">
        <v>0</v>
      </c>
      <c r="GU46" s="2" t="s">
        <v>2</v>
      </c>
      <c r="GV46" s="2">
        <f t="shared" si="58"/>
        <v>0</v>
      </c>
      <c r="GW46" s="2">
        <v>1</v>
      </c>
      <c r="GX46" s="2">
        <f t="shared" si="59"/>
        <v>0</v>
      </c>
      <c r="GY46" s="2"/>
      <c r="GZ46" s="2"/>
      <c r="HA46" s="2">
        <v>0</v>
      </c>
      <c r="HB46" s="2">
        <v>0</v>
      </c>
      <c r="HC46" s="2">
        <f t="shared" si="60"/>
        <v>0</v>
      </c>
      <c r="HD46" s="2"/>
      <c r="HE46" s="2" t="s">
        <v>35</v>
      </c>
      <c r="HF46" s="2" t="s">
        <v>35</v>
      </c>
      <c r="HG46" s="2">
        <f>ROUND(AC46*I46,0)</f>
        <v>6250</v>
      </c>
      <c r="HH46" s="2"/>
      <c r="HI46" s="2"/>
      <c r="HJ46" s="2"/>
      <c r="HK46" s="2"/>
      <c r="HL46" s="2"/>
      <c r="HM46" s="2" t="s">
        <v>2</v>
      </c>
      <c r="HN46" s="2" t="s">
        <v>2</v>
      </c>
      <c r="HO46" s="2" t="s">
        <v>2</v>
      </c>
      <c r="HP46" s="2" t="s">
        <v>2</v>
      </c>
      <c r="HQ46" s="2" t="s">
        <v>2</v>
      </c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>
        <v>0</v>
      </c>
      <c r="IL46" s="2"/>
      <c r="IM46" s="2"/>
      <c r="IN46" s="2"/>
      <c r="IO46" s="2"/>
      <c r="IP46" s="2"/>
      <c r="IQ46" s="2"/>
      <c r="IR46" s="2"/>
      <c r="IS46" s="2"/>
      <c r="IT46" s="2"/>
      <c r="IU46" s="2"/>
    </row>
    <row r="47" spans="1:255" x14ac:dyDescent="0.2">
      <c r="A47">
        <v>17</v>
      </c>
      <c r="B47">
        <v>1</v>
      </c>
      <c r="E47" t="s">
        <v>59</v>
      </c>
      <c r="F47" t="s">
        <v>29</v>
      </c>
      <c r="G47" t="s">
        <v>60</v>
      </c>
      <c r="H47" t="s">
        <v>19</v>
      </c>
      <c r="I47">
        <v>2</v>
      </c>
      <c r="J47">
        <v>0</v>
      </c>
      <c r="K47">
        <v>2</v>
      </c>
      <c r="O47">
        <f t="shared" si="28"/>
        <v>610.22</v>
      </c>
      <c r="P47">
        <f>ROUND(ROUND(CQ47*I47,0)/BC47,2)</f>
        <v>610.22</v>
      </c>
      <c r="Q47">
        <f t="shared" si="29"/>
        <v>0</v>
      </c>
      <c r="R47">
        <f t="shared" si="30"/>
        <v>0</v>
      </c>
      <c r="S47">
        <f t="shared" si="31"/>
        <v>0</v>
      </c>
      <c r="T47">
        <f t="shared" si="32"/>
        <v>0</v>
      </c>
      <c r="U47">
        <f t="shared" si="33"/>
        <v>0</v>
      </c>
      <c r="V47">
        <f t="shared" si="34"/>
        <v>0</v>
      </c>
      <c r="W47">
        <f t="shared" si="35"/>
        <v>0</v>
      </c>
      <c r="X47">
        <f t="shared" si="36"/>
        <v>0</v>
      </c>
      <c r="Y47">
        <f t="shared" si="37"/>
        <v>0</v>
      </c>
      <c r="AA47">
        <v>41727979</v>
      </c>
      <c r="AB47">
        <f t="shared" si="38"/>
        <v>3283.13</v>
      </c>
      <c r="AC47">
        <f t="shared" si="39"/>
        <v>3283.13</v>
      </c>
      <c r="AD47">
        <f>ROUND((((ET47)-(EU47))+AE47),6)</f>
        <v>0</v>
      </c>
      <c r="AE47">
        <f t="shared" si="67"/>
        <v>0</v>
      </c>
      <c r="AF47">
        <f t="shared" si="67"/>
        <v>0</v>
      </c>
      <c r="AG47">
        <f t="shared" si="40"/>
        <v>0</v>
      </c>
      <c r="AH47">
        <f t="shared" si="68"/>
        <v>0</v>
      </c>
      <c r="AI47">
        <f t="shared" si="68"/>
        <v>0</v>
      </c>
      <c r="AJ47">
        <f t="shared" si="41"/>
        <v>0</v>
      </c>
      <c r="AK47">
        <v>3283.13</v>
      </c>
      <c r="AL47">
        <v>3283.13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1</v>
      </c>
      <c r="AW47">
        <v>1</v>
      </c>
      <c r="AZ47">
        <v>10.76</v>
      </c>
      <c r="BA47">
        <v>1</v>
      </c>
      <c r="BB47">
        <v>1</v>
      </c>
      <c r="BC47">
        <v>10.76</v>
      </c>
      <c r="BD47" t="s">
        <v>2</v>
      </c>
      <c r="BE47" t="s">
        <v>2</v>
      </c>
      <c r="BF47" t="s">
        <v>2</v>
      </c>
      <c r="BG47" t="s">
        <v>2</v>
      </c>
      <c r="BH47">
        <v>3</v>
      </c>
      <c r="BI47">
        <v>2</v>
      </c>
      <c r="BJ47" t="s">
        <v>2</v>
      </c>
      <c r="BM47">
        <v>1100</v>
      </c>
      <c r="BN47">
        <v>0</v>
      </c>
      <c r="BO47" t="s">
        <v>27</v>
      </c>
      <c r="BP47">
        <v>1</v>
      </c>
      <c r="BQ47">
        <v>8</v>
      </c>
      <c r="BR47">
        <v>0</v>
      </c>
      <c r="BS47">
        <v>1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2</v>
      </c>
      <c r="BZ47">
        <v>0</v>
      </c>
      <c r="CA47">
        <v>0</v>
      </c>
      <c r="CB47" t="s">
        <v>2</v>
      </c>
      <c r="CE47">
        <v>0</v>
      </c>
      <c r="CF47">
        <v>0</v>
      </c>
      <c r="CG47">
        <v>0</v>
      </c>
      <c r="CM47">
        <v>0</v>
      </c>
      <c r="CN47" t="s">
        <v>2</v>
      </c>
      <c r="CO47">
        <v>0</v>
      </c>
      <c r="CP47">
        <f t="shared" si="42"/>
        <v>610.22</v>
      </c>
      <c r="CQ47">
        <f>AC47</f>
        <v>3283.13</v>
      </c>
      <c r="CR47">
        <f t="shared" si="43"/>
        <v>0</v>
      </c>
      <c r="CS47">
        <f t="shared" si="44"/>
        <v>0</v>
      </c>
      <c r="CT47">
        <f t="shared" si="45"/>
        <v>0</v>
      </c>
      <c r="CU47">
        <f t="shared" si="46"/>
        <v>0</v>
      </c>
      <c r="CV47">
        <f t="shared" si="47"/>
        <v>0</v>
      </c>
      <c r="CW47">
        <f t="shared" si="48"/>
        <v>0</v>
      </c>
      <c r="CX47">
        <f t="shared" si="49"/>
        <v>0</v>
      </c>
      <c r="CY47">
        <f t="shared" si="50"/>
        <v>0</v>
      </c>
      <c r="CZ47">
        <f t="shared" si="51"/>
        <v>0</v>
      </c>
      <c r="DC47" t="s">
        <v>2</v>
      </c>
      <c r="DD47" t="s">
        <v>2</v>
      </c>
      <c r="DE47" t="s">
        <v>2</v>
      </c>
      <c r="DF47" t="s">
        <v>2</v>
      </c>
      <c r="DG47" t="s">
        <v>2</v>
      </c>
      <c r="DH47" t="s">
        <v>2</v>
      </c>
      <c r="DI47" t="s">
        <v>2</v>
      </c>
      <c r="DJ47" t="s">
        <v>2</v>
      </c>
      <c r="DK47" t="s">
        <v>2</v>
      </c>
      <c r="DL47" t="s">
        <v>2</v>
      </c>
      <c r="DM47" t="s">
        <v>2</v>
      </c>
      <c r="DN47">
        <v>0</v>
      </c>
      <c r="DO47">
        <v>0</v>
      </c>
      <c r="DP47">
        <v>1</v>
      </c>
      <c r="DQ47">
        <v>1</v>
      </c>
      <c r="DU47">
        <v>1013</v>
      </c>
      <c r="DV47" t="s">
        <v>19</v>
      </c>
      <c r="DW47" t="s">
        <v>19</v>
      </c>
      <c r="DX47">
        <v>1</v>
      </c>
      <c r="DZ47" t="s">
        <v>2</v>
      </c>
      <c r="EA47" t="s">
        <v>2</v>
      </c>
      <c r="EB47" t="s">
        <v>2</v>
      </c>
      <c r="EC47" t="s">
        <v>2</v>
      </c>
      <c r="ED47" t="s">
        <v>2</v>
      </c>
      <c r="EE47">
        <v>37164457</v>
      </c>
      <c r="EF47">
        <v>8</v>
      </c>
      <c r="EG47" t="s">
        <v>31</v>
      </c>
      <c r="EH47">
        <v>0</v>
      </c>
      <c r="EI47" t="s">
        <v>2</v>
      </c>
      <c r="EJ47">
        <v>1</v>
      </c>
      <c r="EK47">
        <v>1100</v>
      </c>
      <c r="EL47" t="s">
        <v>32</v>
      </c>
      <c r="EM47" t="s">
        <v>33</v>
      </c>
      <c r="EN47" t="s">
        <v>2</v>
      </c>
      <c r="EO47" t="s">
        <v>2</v>
      </c>
      <c r="EQ47">
        <v>0</v>
      </c>
      <c r="ER47">
        <v>3283.13</v>
      </c>
      <c r="ES47">
        <v>3283.13</v>
      </c>
      <c r="ET47">
        <v>0</v>
      </c>
      <c r="EU47">
        <v>0</v>
      </c>
      <c r="EV47">
        <v>0</v>
      </c>
      <c r="EW47">
        <v>0</v>
      </c>
      <c r="EX47">
        <v>0</v>
      </c>
      <c r="EY47">
        <v>0</v>
      </c>
      <c r="EZ47">
        <v>5</v>
      </c>
      <c r="FC47">
        <v>1</v>
      </c>
      <c r="FD47">
        <v>18</v>
      </c>
      <c r="FF47">
        <v>3750</v>
      </c>
      <c r="FQ47">
        <v>0</v>
      </c>
      <c r="FR47">
        <f t="shared" si="52"/>
        <v>0</v>
      </c>
      <c r="FS47">
        <v>0</v>
      </c>
      <c r="FX47">
        <v>0</v>
      </c>
      <c r="FY47">
        <v>0</v>
      </c>
      <c r="GA47" t="s">
        <v>62</v>
      </c>
      <c r="GD47">
        <v>1</v>
      </c>
      <c r="GF47">
        <v>1480998322</v>
      </c>
      <c r="GG47">
        <v>1</v>
      </c>
      <c r="GH47">
        <v>3</v>
      </c>
      <c r="GI47">
        <v>4</v>
      </c>
      <c r="GJ47">
        <v>0</v>
      </c>
      <c r="GK47">
        <v>0</v>
      </c>
      <c r="GL47">
        <f t="shared" si="53"/>
        <v>0</v>
      </c>
      <c r="GM47">
        <f t="shared" si="54"/>
        <v>610.22</v>
      </c>
      <c r="GN47">
        <f t="shared" si="55"/>
        <v>0</v>
      </c>
      <c r="GO47">
        <f t="shared" si="56"/>
        <v>610.22</v>
      </c>
      <c r="GP47">
        <f t="shared" si="57"/>
        <v>0</v>
      </c>
      <c r="GR47">
        <v>1</v>
      </c>
      <c r="GS47">
        <v>1</v>
      </c>
      <c r="GT47">
        <v>0</v>
      </c>
      <c r="GU47" t="s">
        <v>2</v>
      </c>
      <c r="GV47">
        <f t="shared" si="58"/>
        <v>0</v>
      </c>
      <c r="GW47">
        <v>1</v>
      </c>
      <c r="GX47">
        <f t="shared" si="59"/>
        <v>0</v>
      </c>
      <c r="HA47">
        <v>0</v>
      </c>
      <c r="HB47">
        <v>0</v>
      </c>
      <c r="HC47">
        <f t="shared" si="60"/>
        <v>0</v>
      </c>
      <c r="HE47" t="s">
        <v>38</v>
      </c>
      <c r="HF47" t="s">
        <v>28</v>
      </c>
      <c r="HG47">
        <f>ROUND(AC47*I47,0)</f>
        <v>6566</v>
      </c>
      <c r="HM47" t="s">
        <v>2</v>
      </c>
      <c r="HN47" t="s">
        <v>2</v>
      </c>
      <c r="HO47" t="s">
        <v>2</v>
      </c>
      <c r="HP47" t="s">
        <v>2</v>
      </c>
      <c r="HQ47" t="s">
        <v>2</v>
      </c>
      <c r="IK47">
        <v>0</v>
      </c>
    </row>
    <row r="48" spans="1:255" x14ac:dyDescent="0.2">
      <c r="A48" s="2">
        <v>17</v>
      </c>
      <c r="B48" s="2">
        <v>1</v>
      </c>
      <c r="C48" s="2">
        <f>ROW(SmtRes!A37)</f>
        <v>37</v>
      </c>
      <c r="D48" s="2">
        <f>ROW(EtalonRes!A37)</f>
        <v>37</v>
      </c>
      <c r="E48" s="2" t="s">
        <v>63</v>
      </c>
      <c r="F48" s="2" t="s">
        <v>64</v>
      </c>
      <c r="G48" s="2" t="s">
        <v>65</v>
      </c>
      <c r="H48" s="2" t="s">
        <v>19</v>
      </c>
      <c r="I48" s="2">
        <v>1</v>
      </c>
      <c r="J48" s="2">
        <v>0</v>
      </c>
      <c r="K48" s="2">
        <v>1</v>
      </c>
      <c r="L48" s="2"/>
      <c r="M48" s="2"/>
      <c r="N48" s="2"/>
      <c r="O48" s="2">
        <f t="shared" si="28"/>
        <v>16.23</v>
      </c>
      <c r="P48" s="2">
        <f>ROUND(CQ48*I48,2)</f>
        <v>2.4300000000000002</v>
      </c>
      <c r="Q48" s="2">
        <f t="shared" si="29"/>
        <v>0</v>
      </c>
      <c r="R48" s="2">
        <f t="shared" si="30"/>
        <v>0</v>
      </c>
      <c r="S48" s="2">
        <f t="shared" si="31"/>
        <v>13.8</v>
      </c>
      <c r="T48" s="2">
        <f t="shared" si="32"/>
        <v>0</v>
      </c>
      <c r="U48" s="2">
        <f t="shared" si="33"/>
        <v>1.3905000000000001</v>
      </c>
      <c r="V48" s="2">
        <f t="shared" si="34"/>
        <v>0</v>
      </c>
      <c r="W48" s="2">
        <f t="shared" si="35"/>
        <v>0</v>
      </c>
      <c r="X48" s="2">
        <f t="shared" si="36"/>
        <v>12.42</v>
      </c>
      <c r="Y48" s="2">
        <f t="shared" si="37"/>
        <v>6.35</v>
      </c>
      <c r="Z48" s="2"/>
      <c r="AA48" s="2">
        <v>41727981</v>
      </c>
      <c r="AB48" s="2">
        <f t="shared" si="38"/>
        <v>16.227</v>
      </c>
      <c r="AC48" s="2">
        <f t="shared" si="39"/>
        <v>2.4300000000000002</v>
      </c>
      <c r="AD48" s="2">
        <f>ROUND(((((ET48*ROUND(1.35,7)))-((EU48*ROUND(1.35,7))))+AE48),6)</f>
        <v>0</v>
      </c>
      <c r="AE48" s="2">
        <f>ROUND(((EU48*ROUND(1.35,7))),6)</f>
        <v>0</v>
      </c>
      <c r="AF48" s="2">
        <f>ROUND(((EV48*ROUND(1.35,7))),6)</f>
        <v>13.797000000000001</v>
      </c>
      <c r="AG48" s="2">
        <f t="shared" si="40"/>
        <v>0</v>
      </c>
      <c r="AH48" s="2">
        <f>((EW48*ROUND(1.35,7)))</f>
        <v>1.3905000000000001</v>
      </c>
      <c r="AI48" s="2">
        <f>((EX48*ROUND(1.35,7)))</f>
        <v>0</v>
      </c>
      <c r="AJ48" s="2">
        <f t="shared" si="41"/>
        <v>0</v>
      </c>
      <c r="AK48" s="2">
        <v>12.65</v>
      </c>
      <c r="AL48" s="2">
        <v>2.4300000000000002</v>
      </c>
      <c r="AM48" s="2">
        <v>0</v>
      </c>
      <c r="AN48" s="2">
        <v>0</v>
      </c>
      <c r="AO48" s="2">
        <v>10.220000000000001</v>
      </c>
      <c r="AP48" s="2">
        <v>0</v>
      </c>
      <c r="AQ48" s="2">
        <v>1.03</v>
      </c>
      <c r="AR48" s="2">
        <v>0</v>
      </c>
      <c r="AS48" s="2">
        <v>0</v>
      </c>
      <c r="AT48" s="2">
        <v>90</v>
      </c>
      <c r="AU48" s="2">
        <v>46</v>
      </c>
      <c r="AV48" s="2">
        <v>1</v>
      </c>
      <c r="AW48" s="2">
        <v>1</v>
      </c>
      <c r="AX48" s="2"/>
      <c r="AY48" s="2"/>
      <c r="AZ48" s="2">
        <v>1</v>
      </c>
      <c r="BA48" s="2">
        <v>1</v>
      </c>
      <c r="BB48" s="2">
        <v>1</v>
      </c>
      <c r="BC48" s="2">
        <v>1</v>
      </c>
      <c r="BD48" s="2" t="s">
        <v>2</v>
      </c>
      <c r="BE48" s="2" t="s">
        <v>2</v>
      </c>
      <c r="BF48" s="2" t="s">
        <v>2</v>
      </c>
      <c r="BG48" s="2" t="s">
        <v>2</v>
      </c>
      <c r="BH48" s="2">
        <v>0</v>
      </c>
      <c r="BI48" s="2">
        <v>2</v>
      </c>
      <c r="BJ48" s="2" t="s">
        <v>66</v>
      </c>
      <c r="BK48" s="2"/>
      <c r="BL48" s="2"/>
      <c r="BM48" s="2">
        <v>111001</v>
      </c>
      <c r="BN48" s="2">
        <v>0</v>
      </c>
      <c r="BO48" s="2" t="s">
        <v>2</v>
      </c>
      <c r="BP48" s="2">
        <v>0</v>
      </c>
      <c r="BQ48" s="2">
        <v>3</v>
      </c>
      <c r="BR48" s="2">
        <v>0</v>
      </c>
      <c r="BS48" s="2">
        <v>1</v>
      </c>
      <c r="BT48" s="2">
        <v>1</v>
      </c>
      <c r="BU48" s="2">
        <v>1</v>
      </c>
      <c r="BV48" s="2">
        <v>1</v>
      </c>
      <c r="BW48" s="2">
        <v>1</v>
      </c>
      <c r="BX48" s="2">
        <v>1</v>
      </c>
      <c r="BY48" s="2" t="s">
        <v>2</v>
      </c>
      <c r="BZ48" s="2">
        <v>90</v>
      </c>
      <c r="CA48" s="2">
        <v>46</v>
      </c>
      <c r="CB48" s="2" t="s">
        <v>2</v>
      </c>
      <c r="CC48" s="2"/>
      <c r="CD48" s="2"/>
      <c r="CE48" s="2">
        <v>0</v>
      </c>
      <c r="CF48" s="2">
        <v>0</v>
      </c>
      <c r="CG48" s="2">
        <v>0</v>
      </c>
      <c r="CH48" s="2"/>
      <c r="CI48" s="2"/>
      <c r="CJ48" s="2"/>
      <c r="CK48" s="2"/>
      <c r="CL48" s="2"/>
      <c r="CM48" s="2">
        <v>0</v>
      </c>
      <c r="CN48" s="2" t="s">
        <v>774</v>
      </c>
      <c r="CO48" s="2">
        <v>0</v>
      </c>
      <c r="CP48" s="2">
        <f t="shared" si="42"/>
        <v>16.23</v>
      </c>
      <c r="CQ48" s="2">
        <f>AC48*BC48</f>
        <v>2.4300000000000002</v>
      </c>
      <c r="CR48" s="2">
        <f t="shared" si="43"/>
        <v>0</v>
      </c>
      <c r="CS48" s="2">
        <f t="shared" si="44"/>
        <v>0</v>
      </c>
      <c r="CT48" s="2">
        <f t="shared" si="45"/>
        <v>13.797000000000001</v>
      </c>
      <c r="CU48" s="2">
        <f t="shared" si="46"/>
        <v>0</v>
      </c>
      <c r="CV48" s="2">
        <f t="shared" si="47"/>
        <v>1.3905000000000001</v>
      </c>
      <c r="CW48" s="2">
        <f t="shared" si="48"/>
        <v>0</v>
      </c>
      <c r="CX48" s="2">
        <f t="shared" si="49"/>
        <v>0</v>
      </c>
      <c r="CY48" s="2">
        <f t="shared" si="50"/>
        <v>12.42</v>
      </c>
      <c r="CZ48" s="2">
        <f t="shared" si="51"/>
        <v>6.3480000000000008</v>
      </c>
      <c r="DA48" s="2"/>
      <c r="DB48" s="2"/>
      <c r="DC48" s="2" t="s">
        <v>2</v>
      </c>
      <c r="DD48" s="2" t="s">
        <v>2</v>
      </c>
      <c r="DE48" s="2" t="s">
        <v>21</v>
      </c>
      <c r="DF48" s="2" t="s">
        <v>21</v>
      </c>
      <c r="DG48" s="2" t="s">
        <v>21</v>
      </c>
      <c r="DH48" s="2" t="s">
        <v>2</v>
      </c>
      <c r="DI48" s="2" t="s">
        <v>21</v>
      </c>
      <c r="DJ48" s="2" t="s">
        <v>21</v>
      </c>
      <c r="DK48" s="2" t="s">
        <v>2</v>
      </c>
      <c r="DL48" s="2" t="s">
        <v>2</v>
      </c>
      <c r="DM48" s="2" t="s">
        <v>2</v>
      </c>
      <c r="DN48" s="2">
        <v>0</v>
      </c>
      <c r="DO48" s="2">
        <v>0</v>
      </c>
      <c r="DP48" s="2">
        <v>1</v>
      </c>
      <c r="DQ48" s="2">
        <v>1</v>
      </c>
      <c r="DR48" s="2"/>
      <c r="DS48" s="2"/>
      <c r="DT48" s="2"/>
      <c r="DU48" s="2">
        <v>1013</v>
      </c>
      <c r="DV48" s="2" t="s">
        <v>19</v>
      </c>
      <c r="DW48" s="2" t="s">
        <v>19</v>
      </c>
      <c r="DX48" s="2">
        <v>1</v>
      </c>
      <c r="DY48" s="2"/>
      <c r="DZ48" s="2" t="s">
        <v>2</v>
      </c>
      <c r="EA48" s="2" t="s">
        <v>2</v>
      </c>
      <c r="EB48" s="2" t="s">
        <v>2</v>
      </c>
      <c r="EC48" s="2" t="s">
        <v>2</v>
      </c>
      <c r="ED48" s="2" t="s">
        <v>2</v>
      </c>
      <c r="EE48" s="2">
        <v>37164041</v>
      </c>
      <c r="EF48" s="2">
        <v>3</v>
      </c>
      <c r="EG48" s="2" t="s">
        <v>16</v>
      </c>
      <c r="EH48" s="2">
        <v>0</v>
      </c>
      <c r="EI48" s="2" t="s">
        <v>2</v>
      </c>
      <c r="EJ48" s="2">
        <v>2</v>
      </c>
      <c r="EK48" s="2">
        <v>111001</v>
      </c>
      <c r="EL48" s="2" t="s">
        <v>22</v>
      </c>
      <c r="EM48" s="2" t="s">
        <v>23</v>
      </c>
      <c r="EN48" s="2" t="s">
        <v>2</v>
      </c>
      <c r="EO48" s="2" t="s">
        <v>24</v>
      </c>
      <c r="EP48" s="2"/>
      <c r="EQ48" s="2">
        <v>512</v>
      </c>
      <c r="ER48" s="2">
        <v>12.65</v>
      </c>
      <c r="ES48" s="2">
        <v>2.4300000000000002</v>
      </c>
      <c r="ET48" s="2">
        <v>0</v>
      </c>
      <c r="EU48" s="2">
        <v>0</v>
      </c>
      <c r="EV48" s="2">
        <v>10.220000000000001</v>
      </c>
      <c r="EW48" s="2">
        <v>1.03</v>
      </c>
      <c r="EX48" s="2">
        <v>0</v>
      </c>
      <c r="EY48" s="2">
        <v>0</v>
      </c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>
        <v>0</v>
      </c>
      <c r="FR48" s="2">
        <f t="shared" si="52"/>
        <v>0</v>
      </c>
      <c r="FS48" s="2">
        <v>0</v>
      </c>
      <c r="FT48" s="2"/>
      <c r="FU48" s="2"/>
      <c r="FV48" s="2"/>
      <c r="FW48" s="2"/>
      <c r="FX48" s="2">
        <v>90</v>
      </c>
      <c r="FY48" s="2">
        <v>46</v>
      </c>
      <c r="FZ48" s="2"/>
      <c r="GA48" s="2" t="s">
        <v>2</v>
      </c>
      <c r="GB48" s="2"/>
      <c r="GC48" s="2"/>
      <c r="GD48" s="2">
        <v>1</v>
      </c>
      <c r="GE48" s="2"/>
      <c r="GF48" s="2">
        <v>-2080308565</v>
      </c>
      <c r="GG48" s="2">
        <v>2</v>
      </c>
      <c r="GH48" s="2">
        <v>1</v>
      </c>
      <c r="GI48" s="2">
        <v>-2</v>
      </c>
      <c r="GJ48" s="2">
        <v>0</v>
      </c>
      <c r="GK48" s="2">
        <v>0</v>
      </c>
      <c r="GL48" s="2">
        <f t="shared" si="53"/>
        <v>0</v>
      </c>
      <c r="GM48" s="2">
        <f t="shared" si="54"/>
        <v>35</v>
      </c>
      <c r="GN48" s="2">
        <f t="shared" si="55"/>
        <v>0</v>
      </c>
      <c r="GO48" s="2">
        <f t="shared" si="56"/>
        <v>35</v>
      </c>
      <c r="GP48" s="2">
        <f t="shared" si="57"/>
        <v>0</v>
      </c>
      <c r="GQ48" s="2"/>
      <c r="GR48" s="2">
        <v>0</v>
      </c>
      <c r="GS48" s="2">
        <v>3</v>
      </c>
      <c r="GT48" s="2">
        <v>0</v>
      </c>
      <c r="GU48" s="2" t="s">
        <v>2</v>
      </c>
      <c r="GV48" s="2">
        <f t="shared" si="58"/>
        <v>0</v>
      </c>
      <c r="GW48" s="2">
        <v>1</v>
      </c>
      <c r="GX48" s="2">
        <f t="shared" si="59"/>
        <v>0</v>
      </c>
      <c r="GY48" s="2"/>
      <c r="GZ48" s="2"/>
      <c r="HA48" s="2">
        <v>0</v>
      </c>
      <c r="HB48" s="2">
        <v>0</v>
      </c>
      <c r="HC48" s="2">
        <f t="shared" si="60"/>
        <v>0</v>
      </c>
      <c r="HD48" s="2"/>
      <c r="HE48" s="2" t="s">
        <v>2</v>
      </c>
      <c r="HF48" s="2" t="s">
        <v>2</v>
      </c>
      <c r="HG48" s="2"/>
      <c r="HH48" s="2"/>
      <c r="HI48" s="2"/>
      <c r="HJ48" s="2"/>
      <c r="HK48" s="2"/>
      <c r="HL48" s="2"/>
      <c r="HM48" s="2" t="s">
        <v>2</v>
      </c>
      <c r="HN48" s="2" t="s">
        <v>25</v>
      </c>
      <c r="HO48" s="2" t="s">
        <v>26</v>
      </c>
      <c r="HP48" s="2" t="s">
        <v>22</v>
      </c>
      <c r="HQ48" s="2" t="s">
        <v>22</v>
      </c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>
        <v>0</v>
      </c>
      <c r="IL48" s="2"/>
      <c r="IM48" s="2"/>
      <c r="IN48" s="2"/>
      <c r="IO48" s="2"/>
      <c r="IP48" s="2"/>
      <c r="IQ48" s="2"/>
      <c r="IR48" s="2"/>
      <c r="IS48" s="2"/>
      <c r="IT48" s="2"/>
      <c r="IU48" s="2"/>
    </row>
    <row r="49" spans="1:255" x14ac:dyDescent="0.2">
      <c r="A49">
        <v>17</v>
      </c>
      <c r="B49">
        <v>1</v>
      </c>
      <c r="C49">
        <f>ROW(SmtRes!A40)</f>
        <v>40</v>
      </c>
      <c r="D49">
        <f>ROW(EtalonRes!A40)</f>
        <v>40</v>
      </c>
      <c r="E49" t="s">
        <v>63</v>
      </c>
      <c r="F49" t="s">
        <v>64</v>
      </c>
      <c r="G49" t="s">
        <v>65</v>
      </c>
      <c r="H49" t="s">
        <v>19</v>
      </c>
      <c r="I49">
        <v>1</v>
      </c>
      <c r="J49">
        <v>0</v>
      </c>
      <c r="K49">
        <v>1</v>
      </c>
      <c r="O49">
        <f t="shared" si="28"/>
        <v>16.23</v>
      </c>
      <c r="P49">
        <f>ROUND(CQ49*I49,2)</f>
        <v>2.4300000000000002</v>
      </c>
      <c r="Q49">
        <f t="shared" si="29"/>
        <v>0</v>
      </c>
      <c r="R49">
        <f t="shared" si="30"/>
        <v>0</v>
      </c>
      <c r="S49">
        <f t="shared" si="31"/>
        <v>13.8</v>
      </c>
      <c r="T49">
        <f t="shared" si="32"/>
        <v>0</v>
      </c>
      <c r="U49">
        <f t="shared" si="33"/>
        <v>1.3905000000000001</v>
      </c>
      <c r="V49">
        <f t="shared" si="34"/>
        <v>0</v>
      </c>
      <c r="W49">
        <f t="shared" si="35"/>
        <v>0</v>
      </c>
      <c r="X49">
        <f t="shared" si="36"/>
        <v>12.42</v>
      </c>
      <c r="Y49">
        <f t="shared" si="37"/>
        <v>6.35</v>
      </c>
      <c r="AA49">
        <v>41727979</v>
      </c>
      <c r="AB49">
        <f t="shared" si="38"/>
        <v>16.227</v>
      </c>
      <c r="AC49">
        <f t="shared" si="39"/>
        <v>2.4300000000000002</v>
      </c>
      <c r="AD49">
        <f>ROUND(((((ET49*ROUND(1.35,7)))-((EU49*ROUND(1.35,7))))+AE49),6)</f>
        <v>0</v>
      </c>
      <c r="AE49">
        <f>ROUND(((EU49*ROUND(1.35,7))),6)</f>
        <v>0</v>
      </c>
      <c r="AF49">
        <f>ROUND(((EV49*ROUND(1.35,7))),6)</f>
        <v>13.797000000000001</v>
      </c>
      <c r="AG49">
        <f t="shared" si="40"/>
        <v>0</v>
      </c>
      <c r="AH49">
        <f>((EW49*ROUND(1.35,7)))</f>
        <v>1.3905000000000001</v>
      </c>
      <c r="AI49">
        <f>((EX49*ROUND(1.35,7)))</f>
        <v>0</v>
      </c>
      <c r="AJ49">
        <f t="shared" si="41"/>
        <v>0</v>
      </c>
      <c r="AK49">
        <v>12.65</v>
      </c>
      <c r="AL49">
        <v>2.4300000000000002</v>
      </c>
      <c r="AM49">
        <v>0</v>
      </c>
      <c r="AN49">
        <v>0</v>
      </c>
      <c r="AO49">
        <v>10.220000000000001</v>
      </c>
      <c r="AP49">
        <v>0</v>
      </c>
      <c r="AQ49">
        <v>1.03</v>
      </c>
      <c r="AR49">
        <v>0</v>
      </c>
      <c r="AS49">
        <v>0</v>
      </c>
      <c r="AT49">
        <v>90</v>
      </c>
      <c r="AU49">
        <v>46</v>
      </c>
      <c r="AV49">
        <v>1</v>
      </c>
      <c r="AW49">
        <v>1</v>
      </c>
      <c r="AZ49">
        <v>1</v>
      </c>
      <c r="BA49">
        <v>1</v>
      </c>
      <c r="BB49">
        <v>1</v>
      </c>
      <c r="BC49">
        <v>1</v>
      </c>
      <c r="BD49" t="s">
        <v>2</v>
      </c>
      <c r="BE49" t="s">
        <v>2</v>
      </c>
      <c r="BF49" t="s">
        <v>2</v>
      </c>
      <c r="BG49" t="s">
        <v>2</v>
      </c>
      <c r="BH49">
        <v>0</v>
      </c>
      <c r="BI49">
        <v>2</v>
      </c>
      <c r="BJ49" t="s">
        <v>66</v>
      </c>
      <c r="BM49">
        <v>111001</v>
      </c>
      <c r="BN49">
        <v>0</v>
      </c>
      <c r="BO49" t="s">
        <v>27</v>
      </c>
      <c r="BP49">
        <v>1</v>
      </c>
      <c r="BQ49">
        <v>3</v>
      </c>
      <c r="BR49">
        <v>0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2</v>
      </c>
      <c r="BZ49">
        <v>90</v>
      </c>
      <c r="CA49">
        <v>46</v>
      </c>
      <c r="CB49" t="s">
        <v>2</v>
      </c>
      <c r="CE49">
        <v>0</v>
      </c>
      <c r="CF49">
        <v>0</v>
      </c>
      <c r="CG49">
        <v>0</v>
      </c>
      <c r="CM49">
        <v>0</v>
      </c>
      <c r="CN49" t="s">
        <v>774</v>
      </c>
      <c r="CO49">
        <v>0</v>
      </c>
      <c r="CP49">
        <f t="shared" si="42"/>
        <v>16.23</v>
      </c>
      <c r="CQ49">
        <f>AC49*BC49</f>
        <v>2.4300000000000002</v>
      </c>
      <c r="CR49">
        <f t="shared" si="43"/>
        <v>0</v>
      </c>
      <c r="CS49">
        <f t="shared" si="44"/>
        <v>0</v>
      </c>
      <c r="CT49">
        <f t="shared" si="45"/>
        <v>13.797000000000001</v>
      </c>
      <c r="CU49">
        <f t="shared" si="46"/>
        <v>0</v>
      </c>
      <c r="CV49">
        <f t="shared" si="47"/>
        <v>1.3905000000000001</v>
      </c>
      <c r="CW49">
        <f t="shared" si="48"/>
        <v>0</v>
      </c>
      <c r="CX49">
        <f t="shared" si="49"/>
        <v>0</v>
      </c>
      <c r="CY49">
        <f t="shared" si="50"/>
        <v>12.42</v>
      </c>
      <c r="CZ49">
        <f t="shared" si="51"/>
        <v>6.3480000000000008</v>
      </c>
      <c r="DC49" t="s">
        <v>2</v>
      </c>
      <c r="DD49" t="s">
        <v>2</v>
      </c>
      <c r="DE49" t="s">
        <v>21</v>
      </c>
      <c r="DF49" t="s">
        <v>21</v>
      </c>
      <c r="DG49" t="s">
        <v>21</v>
      </c>
      <c r="DH49" t="s">
        <v>2</v>
      </c>
      <c r="DI49" t="s">
        <v>21</v>
      </c>
      <c r="DJ49" t="s">
        <v>21</v>
      </c>
      <c r="DK49" t="s">
        <v>2</v>
      </c>
      <c r="DL49" t="s">
        <v>2</v>
      </c>
      <c r="DM49" t="s">
        <v>2</v>
      </c>
      <c r="DN49">
        <v>0</v>
      </c>
      <c r="DO49">
        <v>0</v>
      </c>
      <c r="DP49">
        <v>1</v>
      </c>
      <c r="DQ49">
        <v>1</v>
      </c>
      <c r="DU49">
        <v>1013</v>
      </c>
      <c r="DV49" t="s">
        <v>19</v>
      </c>
      <c r="DW49" t="s">
        <v>19</v>
      </c>
      <c r="DX49">
        <v>1</v>
      </c>
      <c r="DZ49" t="s">
        <v>2</v>
      </c>
      <c r="EA49" t="s">
        <v>2</v>
      </c>
      <c r="EB49" t="s">
        <v>2</v>
      </c>
      <c r="EC49" t="s">
        <v>2</v>
      </c>
      <c r="ED49" t="s">
        <v>2</v>
      </c>
      <c r="EE49">
        <v>37164041</v>
      </c>
      <c r="EF49">
        <v>3</v>
      </c>
      <c r="EG49" t="s">
        <v>16</v>
      </c>
      <c r="EH49">
        <v>0</v>
      </c>
      <c r="EI49" t="s">
        <v>2</v>
      </c>
      <c r="EJ49">
        <v>2</v>
      </c>
      <c r="EK49">
        <v>111001</v>
      </c>
      <c r="EL49" t="s">
        <v>22</v>
      </c>
      <c r="EM49" t="s">
        <v>23</v>
      </c>
      <c r="EN49" t="s">
        <v>2</v>
      </c>
      <c r="EO49" t="s">
        <v>24</v>
      </c>
      <c r="EQ49">
        <v>512</v>
      </c>
      <c r="ER49">
        <v>12.65</v>
      </c>
      <c r="ES49">
        <v>2.4300000000000002</v>
      </c>
      <c r="ET49">
        <v>0</v>
      </c>
      <c r="EU49">
        <v>0</v>
      </c>
      <c r="EV49">
        <v>10.220000000000001</v>
      </c>
      <c r="EW49">
        <v>1.03</v>
      </c>
      <c r="EX49">
        <v>0</v>
      </c>
      <c r="EY49">
        <v>0</v>
      </c>
      <c r="FQ49">
        <v>0</v>
      </c>
      <c r="FR49">
        <f t="shared" si="52"/>
        <v>0</v>
      </c>
      <c r="FS49">
        <v>0</v>
      </c>
      <c r="FX49">
        <v>90</v>
      </c>
      <c r="FY49">
        <v>46</v>
      </c>
      <c r="GA49" t="s">
        <v>2</v>
      </c>
      <c r="GD49">
        <v>1</v>
      </c>
      <c r="GF49">
        <v>-2080308565</v>
      </c>
      <c r="GG49">
        <v>1</v>
      </c>
      <c r="GH49">
        <v>1</v>
      </c>
      <c r="GI49">
        <v>4</v>
      </c>
      <c r="GJ49">
        <v>0</v>
      </c>
      <c r="GK49">
        <v>0</v>
      </c>
      <c r="GL49">
        <f t="shared" si="53"/>
        <v>0</v>
      </c>
      <c r="GM49">
        <f t="shared" si="54"/>
        <v>35</v>
      </c>
      <c r="GN49">
        <f t="shared" si="55"/>
        <v>0</v>
      </c>
      <c r="GO49">
        <f t="shared" si="56"/>
        <v>35</v>
      </c>
      <c r="GP49">
        <f t="shared" si="57"/>
        <v>0</v>
      </c>
      <c r="GR49">
        <v>0</v>
      </c>
      <c r="GS49">
        <v>3</v>
      </c>
      <c r="GT49">
        <v>0</v>
      </c>
      <c r="GU49" t="s">
        <v>2</v>
      </c>
      <c r="GV49">
        <f t="shared" si="58"/>
        <v>0</v>
      </c>
      <c r="GW49">
        <v>1</v>
      </c>
      <c r="GX49">
        <f t="shared" si="59"/>
        <v>0</v>
      </c>
      <c r="HA49">
        <v>0</v>
      </c>
      <c r="HB49">
        <v>0</v>
      </c>
      <c r="HC49">
        <f t="shared" si="60"/>
        <v>0</v>
      </c>
      <c r="HE49" t="s">
        <v>2</v>
      </c>
      <c r="HF49" t="s">
        <v>2</v>
      </c>
      <c r="HM49" t="s">
        <v>2</v>
      </c>
      <c r="HN49" t="s">
        <v>25</v>
      </c>
      <c r="HO49" t="s">
        <v>26</v>
      </c>
      <c r="HP49" t="s">
        <v>22</v>
      </c>
      <c r="HQ49" t="s">
        <v>22</v>
      </c>
      <c r="IK49">
        <v>0</v>
      </c>
    </row>
    <row r="50" spans="1:255" x14ac:dyDescent="0.2">
      <c r="A50" s="2">
        <v>17</v>
      </c>
      <c r="B50" s="2">
        <v>1</v>
      </c>
      <c r="C50" s="2"/>
      <c r="D50" s="2"/>
      <c r="E50" s="2" t="s">
        <v>67</v>
      </c>
      <c r="F50" s="2" t="s">
        <v>29</v>
      </c>
      <c r="G50" s="2" t="s">
        <v>68</v>
      </c>
      <c r="H50" s="2" t="s">
        <v>19</v>
      </c>
      <c r="I50" s="2">
        <v>1</v>
      </c>
      <c r="J50" s="2">
        <v>0</v>
      </c>
      <c r="K50" s="2">
        <v>1</v>
      </c>
      <c r="L50" s="2"/>
      <c r="M50" s="2"/>
      <c r="N50" s="2"/>
      <c r="O50" s="2">
        <f t="shared" si="28"/>
        <v>19247</v>
      </c>
      <c r="P50" s="2">
        <f>ROUND(ROUND(CQ50*I50,0)/BC50,2)</f>
        <v>19247</v>
      </c>
      <c r="Q50" s="2">
        <f t="shared" si="29"/>
        <v>0</v>
      </c>
      <c r="R50" s="2">
        <f t="shared" si="30"/>
        <v>0</v>
      </c>
      <c r="S50" s="2">
        <f t="shared" si="31"/>
        <v>0</v>
      </c>
      <c r="T50" s="2">
        <f t="shared" si="32"/>
        <v>0</v>
      </c>
      <c r="U50" s="2">
        <f t="shared" si="33"/>
        <v>0</v>
      </c>
      <c r="V50" s="2">
        <f t="shared" si="34"/>
        <v>0</v>
      </c>
      <c r="W50" s="2">
        <f t="shared" si="35"/>
        <v>0</v>
      </c>
      <c r="X50" s="2">
        <f t="shared" si="36"/>
        <v>0</v>
      </c>
      <c r="Y50" s="2">
        <f t="shared" si="37"/>
        <v>0</v>
      </c>
      <c r="Z50" s="2"/>
      <c r="AA50" s="2">
        <v>41727981</v>
      </c>
      <c r="AB50" s="2">
        <f t="shared" si="38"/>
        <v>19246.5</v>
      </c>
      <c r="AC50" s="2">
        <f t="shared" si="39"/>
        <v>19246.5</v>
      </c>
      <c r="AD50" s="2">
        <f>ROUND((((ET50)-(EU50))+AE50),6)</f>
        <v>0</v>
      </c>
      <c r="AE50" s="2">
        <f>ROUND((EU50),6)</f>
        <v>0</v>
      </c>
      <c r="AF50" s="2">
        <f>ROUND((EV50),6)</f>
        <v>0</v>
      </c>
      <c r="AG50" s="2">
        <f t="shared" si="40"/>
        <v>0</v>
      </c>
      <c r="AH50" s="2">
        <f>(EW50)</f>
        <v>0</v>
      </c>
      <c r="AI50" s="2">
        <f>(EX50)</f>
        <v>0</v>
      </c>
      <c r="AJ50" s="2">
        <f t="shared" si="41"/>
        <v>0</v>
      </c>
      <c r="AK50" s="2">
        <v>19246.5</v>
      </c>
      <c r="AL50" s="2">
        <v>19246.5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 s="2">
        <v>0</v>
      </c>
      <c r="AT50" s="2">
        <v>0</v>
      </c>
      <c r="AU50" s="2">
        <v>0</v>
      </c>
      <c r="AV50" s="2">
        <v>1</v>
      </c>
      <c r="AW50" s="2">
        <v>1</v>
      </c>
      <c r="AX50" s="2"/>
      <c r="AY50" s="2"/>
      <c r="AZ50" s="2">
        <v>1</v>
      </c>
      <c r="BA50" s="2">
        <v>1</v>
      </c>
      <c r="BB50" s="2">
        <v>1</v>
      </c>
      <c r="BC50" s="2">
        <v>1</v>
      </c>
      <c r="BD50" s="2" t="s">
        <v>2</v>
      </c>
      <c r="BE50" s="2" t="s">
        <v>2</v>
      </c>
      <c r="BF50" s="2" t="s">
        <v>2</v>
      </c>
      <c r="BG50" s="2" t="s">
        <v>2</v>
      </c>
      <c r="BH50" s="2">
        <v>3</v>
      </c>
      <c r="BI50" s="2">
        <v>3</v>
      </c>
      <c r="BJ50" s="2" t="s">
        <v>2</v>
      </c>
      <c r="BK50" s="2"/>
      <c r="BL50" s="2"/>
      <c r="BM50" s="2">
        <v>1100</v>
      </c>
      <c r="BN50" s="2">
        <v>0</v>
      </c>
      <c r="BO50" s="2" t="s">
        <v>2</v>
      </c>
      <c r="BP50" s="2">
        <v>0</v>
      </c>
      <c r="BQ50" s="2">
        <v>8</v>
      </c>
      <c r="BR50" s="2">
        <v>0</v>
      </c>
      <c r="BS50" s="2">
        <v>1</v>
      </c>
      <c r="BT50" s="2">
        <v>1</v>
      </c>
      <c r="BU50" s="2">
        <v>1</v>
      </c>
      <c r="BV50" s="2">
        <v>1</v>
      </c>
      <c r="BW50" s="2">
        <v>1</v>
      </c>
      <c r="BX50" s="2">
        <v>1</v>
      </c>
      <c r="BY50" s="2" t="s">
        <v>2</v>
      </c>
      <c r="BZ50" s="2">
        <v>0</v>
      </c>
      <c r="CA50" s="2">
        <v>0</v>
      </c>
      <c r="CB50" s="2" t="s">
        <v>2</v>
      </c>
      <c r="CC50" s="2"/>
      <c r="CD50" s="2"/>
      <c r="CE50" s="2">
        <v>0</v>
      </c>
      <c r="CF50" s="2">
        <v>0</v>
      </c>
      <c r="CG50" s="2">
        <v>0</v>
      </c>
      <c r="CH50" s="2"/>
      <c r="CI50" s="2"/>
      <c r="CJ50" s="2"/>
      <c r="CK50" s="2"/>
      <c r="CL50" s="2"/>
      <c r="CM50" s="2">
        <v>0</v>
      </c>
      <c r="CN50" s="2" t="s">
        <v>2</v>
      </c>
      <c r="CO50" s="2">
        <v>0</v>
      </c>
      <c r="CP50" s="2">
        <f t="shared" si="42"/>
        <v>19247</v>
      </c>
      <c r="CQ50" s="2">
        <f>AC50</f>
        <v>19246.5</v>
      </c>
      <c r="CR50" s="2">
        <f t="shared" si="43"/>
        <v>0</v>
      </c>
      <c r="CS50" s="2">
        <f t="shared" si="44"/>
        <v>0</v>
      </c>
      <c r="CT50" s="2">
        <f t="shared" si="45"/>
        <v>0</v>
      </c>
      <c r="CU50" s="2">
        <f t="shared" si="46"/>
        <v>0</v>
      </c>
      <c r="CV50" s="2">
        <f t="shared" si="47"/>
        <v>0</v>
      </c>
      <c r="CW50" s="2">
        <f t="shared" si="48"/>
        <v>0</v>
      </c>
      <c r="CX50" s="2">
        <f t="shared" si="49"/>
        <v>0</v>
      </c>
      <c r="CY50" s="2">
        <f t="shared" si="50"/>
        <v>0</v>
      </c>
      <c r="CZ50" s="2">
        <f t="shared" si="51"/>
        <v>0</v>
      </c>
      <c r="DA50" s="2"/>
      <c r="DB50" s="2"/>
      <c r="DC50" s="2" t="s">
        <v>2</v>
      </c>
      <c r="DD50" s="2" t="s">
        <v>2</v>
      </c>
      <c r="DE50" s="2" t="s">
        <v>2</v>
      </c>
      <c r="DF50" s="2" t="s">
        <v>2</v>
      </c>
      <c r="DG50" s="2" t="s">
        <v>2</v>
      </c>
      <c r="DH50" s="2" t="s">
        <v>2</v>
      </c>
      <c r="DI50" s="2" t="s">
        <v>2</v>
      </c>
      <c r="DJ50" s="2" t="s">
        <v>2</v>
      </c>
      <c r="DK50" s="2" t="s">
        <v>2</v>
      </c>
      <c r="DL50" s="2" t="s">
        <v>2</v>
      </c>
      <c r="DM50" s="2" t="s">
        <v>2</v>
      </c>
      <c r="DN50" s="2">
        <v>0</v>
      </c>
      <c r="DO50" s="2">
        <v>0</v>
      </c>
      <c r="DP50" s="2">
        <v>1</v>
      </c>
      <c r="DQ50" s="2">
        <v>1</v>
      </c>
      <c r="DR50" s="2"/>
      <c r="DS50" s="2"/>
      <c r="DT50" s="2"/>
      <c r="DU50" s="2">
        <v>1013</v>
      </c>
      <c r="DV50" s="2" t="s">
        <v>19</v>
      </c>
      <c r="DW50" s="2" t="s">
        <v>19</v>
      </c>
      <c r="DX50" s="2">
        <v>1</v>
      </c>
      <c r="DY50" s="2"/>
      <c r="DZ50" s="2" t="s">
        <v>2</v>
      </c>
      <c r="EA50" s="2" t="s">
        <v>2</v>
      </c>
      <c r="EB50" s="2" t="s">
        <v>2</v>
      </c>
      <c r="EC50" s="2" t="s">
        <v>2</v>
      </c>
      <c r="ED50" s="2" t="s">
        <v>2</v>
      </c>
      <c r="EE50" s="2">
        <v>37164457</v>
      </c>
      <c r="EF50" s="2">
        <v>8</v>
      </c>
      <c r="EG50" s="2" t="s">
        <v>31</v>
      </c>
      <c r="EH50" s="2">
        <v>0</v>
      </c>
      <c r="EI50" s="2" t="s">
        <v>2</v>
      </c>
      <c r="EJ50" s="2">
        <v>1</v>
      </c>
      <c r="EK50" s="2">
        <v>1100</v>
      </c>
      <c r="EL50" s="2" t="s">
        <v>32</v>
      </c>
      <c r="EM50" s="2" t="s">
        <v>33</v>
      </c>
      <c r="EN50" s="2" t="s">
        <v>2</v>
      </c>
      <c r="EO50" s="2" t="s">
        <v>2</v>
      </c>
      <c r="EP50" s="2"/>
      <c r="EQ50" s="2">
        <v>0</v>
      </c>
      <c r="ER50" s="2">
        <v>0</v>
      </c>
      <c r="ES50" s="2">
        <v>19246.5</v>
      </c>
      <c r="ET50" s="2">
        <v>0</v>
      </c>
      <c r="EU50" s="2">
        <v>0</v>
      </c>
      <c r="EV50" s="2">
        <v>0</v>
      </c>
      <c r="EW50" s="2">
        <v>0</v>
      </c>
      <c r="EX50" s="2">
        <v>0</v>
      </c>
      <c r="EY50" s="2">
        <v>0</v>
      </c>
      <c r="EZ50" s="2">
        <v>5</v>
      </c>
      <c r="FA50" s="2"/>
      <c r="FB50" s="2"/>
      <c r="FC50" s="2">
        <v>1</v>
      </c>
      <c r="FD50" s="2">
        <v>18</v>
      </c>
      <c r="FE50" s="2"/>
      <c r="FF50" s="2">
        <v>23095.8</v>
      </c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>
        <v>0</v>
      </c>
      <c r="FR50" s="2">
        <f t="shared" si="52"/>
        <v>19247</v>
      </c>
      <c r="FS50" s="2">
        <v>0</v>
      </c>
      <c r="FT50" s="2"/>
      <c r="FU50" s="2"/>
      <c r="FV50" s="2"/>
      <c r="FW50" s="2"/>
      <c r="FX50" s="2">
        <v>0</v>
      </c>
      <c r="FY50" s="2">
        <v>0</v>
      </c>
      <c r="FZ50" s="2"/>
      <c r="GA50" s="2" t="s">
        <v>69</v>
      </c>
      <c r="GB50" s="2"/>
      <c r="GC50" s="2"/>
      <c r="GD50" s="2">
        <v>1</v>
      </c>
      <c r="GE50" s="2"/>
      <c r="GF50" s="2">
        <v>-563030975</v>
      </c>
      <c r="GG50" s="2">
        <v>2</v>
      </c>
      <c r="GH50" s="2">
        <v>3</v>
      </c>
      <c r="GI50" s="2">
        <v>-2</v>
      </c>
      <c r="GJ50" s="2">
        <v>0</v>
      </c>
      <c r="GK50" s="2">
        <v>0</v>
      </c>
      <c r="GL50" s="2">
        <f t="shared" si="53"/>
        <v>0</v>
      </c>
      <c r="GM50" s="2">
        <f t="shared" si="54"/>
        <v>19247</v>
      </c>
      <c r="GN50" s="2">
        <f t="shared" si="55"/>
        <v>0</v>
      </c>
      <c r="GO50" s="2">
        <f t="shared" si="56"/>
        <v>0</v>
      </c>
      <c r="GP50" s="2">
        <f t="shared" si="57"/>
        <v>0</v>
      </c>
      <c r="GQ50" s="2"/>
      <c r="GR50" s="2">
        <v>1</v>
      </c>
      <c r="GS50" s="2">
        <v>1</v>
      </c>
      <c r="GT50" s="2">
        <v>0</v>
      </c>
      <c r="GU50" s="2" t="s">
        <v>2</v>
      </c>
      <c r="GV50" s="2">
        <f t="shared" si="58"/>
        <v>0</v>
      </c>
      <c r="GW50" s="2">
        <v>1</v>
      </c>
      <c r="GX50" s="2">
        <f t="shared" si="59"/>
        <v>0</v>
      </c>
      <c r="GY50" s="2"/>
      <c r="GZ50" s="2"/>
      <c r="HA50" s="2">
        <v>0</v>
      </c>
      <c r="HB50" s="2">
        <v>0</v>
      </c>
      <c r="HC50" s="2">
        <f t="shared" si="60"/>
        <v>0</v>
      </c>
      <c r="HD50" s="2"/>
      <c r="HE50" s="2" t="s">
        <v>35</v>
      </c>
      <c r="HF50" s="2" t="s">
        <v>35</v>
      </c>
      <c r="HG50" s="2"/>
      <c r="HH50" s="2">
        <f>ROUND(AC50*I50,0)</f>
        <v>19247</v>
      </c>
      <c r="HI50" s="2"/>
      <c r="HJ50" s="2"/>
      <c r="HK50" s="2"/>
      <c r="HL50" s="2"/>
      <c r="HM50" s="2" t="s">
        <v>2</v>
      </c>
      <c r="HN50" s="2" t="s">
        <v>2</v>
      </c>
      <c r="HO50" s="2" t="s">
        <v>2</v>
      </c>
      <c r="HP50" s="2" t="s">
        <v>2</v>
      </c>
      <c r="HQ50" s="2" t="s">
        <v>2</v>
      </c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>
        <v>0</v>
      </c>
      <c r="IL50" s="2"/>
      <c r="IM50" s="2"/>
      <c r="IN50" s="2"/>
      <c r="IO50" s="2"/>
      <c r="IP50" s="2"/>
      <c r="IQ50" s="2"/>
      <c r="IR50" s="2"/>
      <c r="IS50" s="2"/>
      <c r="IT50" s="2"/>
      <c r="IU50" s="2"/>
    </row>
    <row r="51" spans="1:255" x14ac:dyDescent="0.2">
      <c r="A51">
        <v>17</v>
      </c>
      <c r="B51">
        <v>1</v>
      </c>
      <c r="E51" t="s">
        <v>67</v>
      </c>
      <c r="F51" t="s">
        <v>29</v>
      </c>
      <c r="G51" t="s">
        <v>68</v>
      </c>
      <c r="H51" t="s">
        <v>19</v>
      </c>
      <c r="I51">
        <v>1</v>
      </c>
      <c r="J51">
        <v>0</v>
      </c>
      <c r="K51">
        <v>1</v>
      </c>
      <c r="O51">
        <f t="shared" si="28"/>
        <v>4119.51</v>
      </c>
      <c r="P51">
        <f>ROUND(ROUND(CQ51*I51,0)/BC51,2)</f>
        <v>4119.51</v>
      </c>
      <c r="Q51">
        <f t="shared" si="29"/>
        <v>0</v>
      </c>
      <c r="R51">
        <f t="shared" si="30"/>
        <v>0</v>
      </c>
      <c r="S51">
        <f t="shared" si="31"/>
        <v>0</v>
      </c>
      <c r="T51">
        <f t="shared" si="32"/>
        <v>0</v>
      </c>
      <c r="U51">
        <f t="shared" si="33"/>
        <v>0</v>
      </c>
      <c r="V51">
        <f t="shared" si="34"/>
        <v>0</v>
      </c>
      <c r="W51">
        <f t="shared" si="35"/>
        <v>0</v>
      </c>
      <c r="X51">
        <f t="shared" si="36"/>
        <v>0</v>
      </c>
      <c r="Y51">
        <f t="shared" si="37"/>
        <v>0</v>
      </c>
      <c r="AA51">
        <v>41727979</v>
      </c>
      <c r="AB51">
        <f t="shared" si="38"/>
        <v>20061.79</v>
      </c>
      <c r="AC51">
        <f t="shared" si="39"/>
        <v>20061.79</v>
      </c>
      <c r="AD51">
        <f>ROUND((((ET51)-(EU51))+AE51),6)</f>
        <v>0</v>
      </c>
      <c r="AE51">
        <f>ROUND((EU51),6)</f>
        <v>0</v>
      </c>
      <c r="AF51">
        <f>ROUND((EV51),6)</f>
        <v>0</v>
      </c>
      <c r="AG51">
        <f t="shared" si="40"/>
        <v>0</v>
      </c>
      <c r="AH51">
        <f>(EW51)</f>
        <v>0</v>
      </c>
      <c r="AI51">
        <f>(EX51)</f>
        <v>0</v>
      </c>
      <c r="AJ51">
        <f t="shared" si="41"/>
        <v>0</v>
      </c>
      <c r="AK51">
        <v>20061.79</v>
      </c>
      <c r="AL51">
        <v>20061.79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1</v>
      </c>
      <c r="AW51">
        <v>1</v>
      </c>
      <c r="AZ51">
        <v>4.87</v>
      </c>
      <c r="BA51">
        <v>1</v>
      </c>
      <c r="BB51">
        <v>1</v>
      </c>
      <c r="BC51">
        <v>4.87</v>
      </c>
      <c r="BD51" t="s">
        <v>2</v>
      </c>
      <c r="BE51" t="s">
        <v>2</v>
      </c>
      <c r="BF51" t="s">
        <v>2</v>
      </c>
      <c r="BG51" t="s">
        <v>2</v>
      </c>
      <c r="BH51">
        <v>3</v>
      </c>
      <c r="BI51">
        <v>3</v>
      </c>
      <c r="BJ51" t="s">
        <v>2</v>
      </c>
      <c r="BM51">
        <v>1100</v>
      </c>
      <c r="BN51">
        <v>0</v>
      </c>
      <c r="BO51" t="s">
        <v>36</v>
      </c>
      <c r="BP51">
        <v>1</v>
      </c>
      <c r="BQ51">
        <v>8</v>
      </c>
      <c r="BR51">
        <v>0</v>
      </c>
      <c r="BS51">
        <v>1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2</v>
      </c>
      <c r="BZ51">
        <v>0</v>
      </c>
      <c r="CA51">
        <v>0</v>
      </c>
      <c r="CB51" t="s">
        <v>2</v>
      </c>
      <c r="CE51">
        <v>0</v>
      </c>
      <c r="CF51">
        <v>0</v>
      </c>
      <c r="CG51">
        <v>0</v>
      </c>
      <c r="CM51">
        <v>0</v>
      </c>
      <c r="CN51" t="s">
        <v>2</v>
      </c>
      <c r="CO51">
        <v>0</v>
      </c>
      <c r="CP51">
        <f t="shared" si="42"/>
        <v>4119.51</v>
      </c>
      <c r="CQ51">
        <f>AC51</f>
        <v>20061.79</v>
      </c>
      <c r="CR51">
        <f t="shared" si="43"/>
        <v>0</v>
      </c>
      <c r="CS51">
        <f t="shared" si="44"/>
        <v>0</v>
      </c>
      <c r="CT51">
        <f t="shared" si="45"/>
        <v>0</v>
      </c>
      <c r="CU51">
        <f t="shared" si="46"/>
        <v>0</v>
      </c>
      <c r="CV51">
        <f t="shared" si="47"/>
        <v>0</v>
      </c>
      <c r="CW51">
        <f t="shared" si="48"/>
        <v>0</v>
      </c>
      <c r="CX51">
        <f t="shared" si="49"/>
        <v>0</v>
      </c>
      <c r="CY51">
        <f t="shared" si="50"/>
        <v>0</v>
      </c>
      <c r="CZ51">
        <f t="shared" si="51"/>
        <v>0</v>
      </c>
      <c r="DC51" t="s">
        <v>2</v>
      </c>
      <c r="DD51" t="s">
        <v>2</v>
      </c>
      <c r="DE51" t="s">
        <v>2</v>
      </c>
      <c r="DF51" t="s">
        <v>2</v>
      </c>
      <c r="DG51" t="s">
        <v>2</v>
      </c>
      <c r="DH51" t="s">
        <v>2</v>
      </c>
      <c r="DI51" t="s">
        <v>2</v>
      </c>
      <c r="DJ51" t="s">
        <v>2</v>
      </c>
      <c r="DK51" t="s">
        <v>2</v>
      </c>
      <c r="DL51" t="s">
        <v>2</v>
      </c>
      <c r="DM51" t="s">
        <v>2</v>
      </c>
      <c r="DN51">
        <v>0</v>
      </c>
      <c r="DO51">
        <v>0</v>
      </c>
      <c r="DP51">
        <v>1</v>
      </c>
      <c r="DQ51">
        <v>1</v>
      </c>
      <c r="DU51">
        <v>1013</v>
      </c>
      <c r="DV51" t="s">
        <v>19</v>
      </c>
      <c r="DW51" t="s">
        <v>19</v>
      </c>
      <c r="DX51">
        <v>1</v>
      </c>
      <c r="DZ51" t="s">
        <v>2</v>
      </c>
      <c r="EA51" t="s">
        <v>2</v>
      </c>
      <c r="EB51" t="s">
        <v>2</v>
      </c>
      <c r="EC51" t="s">
        <v>2</v>
      </c>
      <c r="ED51" t="s">
        <v>2</v>
      </c>
      <c r="EE51">
        <v>37164457</v>
      </c>
      <c r="EF51">
        <v>8</v>
      </c>
      <c r="EG51" t="s">
        <v>31</v>
      </c>
      <c r="EH51">
        <v>0</v>
      </c>
      <c r="EI51" t="s">
        <v>2</v>
      </c>
      <c r="EJ51">
        <v>1</v>
      </c>
      <c r="EK51">
        <v>1100</v>
      </c>
      <c r="EL51" t="s">
        <v>32</v>
      </c>
      <c r="EM51" t="s">
        <v>33</v>
      </c>
      <c r="EN51" t="s">
        <v>2</v>
      </c>
      <c r="EO51" t="s">
        <v>2</v>
      </c>
      <c r="EQ51">
        <v>0</v>
      </c>
      <c r="ER51">
        <v>20061.79</v>
      </c>
      <c r="ES51">
        <v>20061.79</v>
      </c>
      <c r="ET51">
        <v>0</v>
      </c>
      <c r="EU51">
        <v>0</v>
      </c>
      <c r="EV51">
        <v>0</v>
      </c>
      <c r="EW51">
        <v>0</v>
      </c>
      <c r="EX51">
        <v>0</v>
      </c>
      <c r="EY51">
        <v>0</v>
      </c>
      <c r="EZ51">
        <v>5</v>
      </c>
      <c r="FC51">
        <v>1</v>
      </c>
      <c r="FD51">
        <v>18</v>
      </c>
      <c r="FF51">
        <v>23095.8</v>
      </c>
      <c r="FQ51">
        <v>0</v>
      </c>
      <c r="FR51">
        <f t="shared" si="52"/>
        <v>4119.51</v>
      </c>
      <c r="FS51">
        <v>0</v>
      </c>
      <c r="FX51">
        <v>0</v>
      </c>
      <c r="FY51">
        <v>0</v>
      </c>
      <c r="GA51" t="s">
        <v>70</v>
      </c>
      <c r="GD51">
        <v>1</v>
      </c>
      <c r="GF51">
        <v>-563030975</v>
      </c>
      <c r="GG51">
        <v>1</v>
      </c>
      <c r="GH51">
        <v>3</v>
      </c>
      <c r="GI51">
        <v>4</v>
      </c>
      <c r="GJ51">
        <v>0</v>
      </c>
      <c r="GK51">
        <v>0</v>
      </c>
      <c r="GL51">
        <f t="shared" si="53"/>
        <v>0</v>
      </c>
      <c r="GM51">
        <f t="shared" si="54"/>
        <v>4119.51</v>
      </c>
      <c r="GN51">
        <f t="shared" si="55"/>
        <v>0</v>
      </c>
      <c r="GO51">
        <f t="shared" si="56"/>
        <v>0</v>
      </c>
      <c r="GP51">
        <f t="shared" si="57"/>
        <v>0</v>
      </c>
      <c r="GR51">
        <v>1</v>
      </c>
      <c r="GS51">
        <v>1</v>
      </c>
      <c r="GT51">
        <v>0</v>
      </c>
      <c r="GU51" t="s">
        <v>2</v>
      </c>
      <c r="GV51">
        <f t="shared" si="58"/>
        <v>0</v>
      </c>
      <c r="GW51">
        <v>1</v>
      </c>
      <c r="GX51">
        <f t="shared" si="59"/>
        <v>0</v>
      </c>
      <c r="HA51">
        <v>0</v>
      </c>
      <c r="HB51">
        <v>0</v>
      </c>
      <c r="HC51">
        <f t="shared" si="60"/>
        <v>0</v>
      </c>
      <c r="HE51" t="s">
        <v>38</v>
      </c>
      <c r="HF51" t="s">
        <v>39</v>
      </c>
      <c r="HH51">
        <f>ROUND(AC51*I51,0)</f>
        <v>20062</v>
      </c>
      <c r="HM51" t="s">
        <v>2</v>
      </c>
      <c r="HN51" t="s">
        <v>2</v>
      </c>
      <c r="HO51" t="s">
        <v>2</v>
      </c>
      <c r="HP51" t="s">
        <v>2</v>
      </c>
      <c r="HQ51" t="s">
        <v>2</v>
      </c>
      <c r="IK51">
        <v>0</v>
      </c>
    </row>
    <row r="52" spans="1:255" x14ac:dyDescent="0.2">
      <c r="A52" s="2">
        <v>17</v>
      </c>
      <c r="B52" s="2">
        <v>1</v>
      </c>
      <c r="C52" s="2">
        <f>ROW(SmtRes!A46)</f>
        <v>46</v>
      </c>
      <c r="D52" s="2">
        <f>ROW(EtalonRes!A46)</f>
        <v>46</v>
      </c>
      <c r="E52" s="2" t="s">
        <v>71</v>
      </c>
      <c r="F52" s="2" t="s">
        <v>72</v>
      </c>
      <c r="G52" s="2" t="s">
        <v>73</v>
      </c>
      <c r="H52" s="2" t="s">
        <v>19</v>
      </c>
      <c r="I52" s="2">
        <v>2</v>
      </c>
      <c r="J52" s="2">
        <v>0</v>
      </c>
      <c r="K52" s="2">
        <v>2</v>
      </c>
      <c r="L52" s="2"/>
      <c r="M52" s="2"/>
      <c r="N52" s="2"/>
      <c r="O52" s="2">
        <f t="shared" si="28"/>
        <v>94.81</v>
      </c>
      <c r="P52" s="2">
        <f t="shared" ref="P52:P63" si="69">ROUND(CQ52*I52,2)</f>
        <v>41.3</v>
      </c>
      <c r="Q52" s="2">
        <f t="shared" si="29"/>
        <v>0</v>
      </c>
      <c r="R52" s="2">
        <f t="shared" si="30"/>
        <v>0</v>
      </c>
      <c r="S52" s="2">
        <f t="shared" si="31"/>
        <v>53.51</v>
      </c>
      <c r="T52" s="2">
        <f t="shared" si="32"/>
        <v>0</v>
      </c>
      <c r="U52" s="2">
        <f t="shared" si="33"/>
        <v>5.5620000000000003</v>
      </c>
      <c r="V52" s="2">
        <f t="shared" si="34"/>
        <v>0</v>
      </c>
      <c r="W52" s="2">
        <f t="shared" si="35"/>
        <v>0</v>
      </c>
      <c r="X52" s="2">
        <f t="shared" si="36"/>
        <v>51.9</v>
      </c>
      <c r="Y52" s="2">
        <f t="shared" si="37"/>
        <v>27.29</v>
      </c>
      <c r="Z52" s="2"/>
      <c r="AA52" s="2">
        <v>41727981</v>
      </c>
      <c r="AB52" s="2">
        <f t="shared" si="38"/>
        <v>47.406999999999996</v>
      </c>
      <c r="AC52" s="2">
        <f t="shared" si="39"/>
        <v>20.65</v>
      </c>
      <c r="AD52" s="2">
        <f>ROUND(((((ET52*ROUND(1.35,7)))-((EU52*ROUND(1.35,7))))+AE52),6)</f>
        <v>0</v>
      </c>
      <c r="AE52" s="2">
        <f>ROUND(((EU52*ROUND(1.35,7))),6)</f>
        <v>0</v>
      </c>
      <c r="AF52" s="2">
        <f>ROUND(((EV52*ROUND(1.35,7))),6)</f>
        <v>26.757000000000001</v>
      </c>
      <c r="AG52" s="2">
        <f t="shared" si="40"/>
        <v>0</v>
      </c>
      <c r="AH52" s="2">
        <f>((EW52*ROUND(1.35,7)))</f>
        <v>2.7810000000000001</v>
      </c>
      <c r="AI52" s="2">
        <f>((EX52*ROUND(1.35,7)))</f>
        <v>0</v>
      </c>
      <c r="AJ52" s="2">
        <f t="shared" si="41"/>
        <v>0</v>
      </c>
      <c r="AK52" s="2">
        <v>40.47</v>
      </c>
      <c r="AL52" s="2">
        <v>20.65</v>
      </c>
      <c r="AM52" s="2">
        <v>0</v>
      </c>
      <c r="AN52" s="2">
        <v>0</v>
      </c>
      <c r="AO52" s="2">
        <v>19.82</v>
      </c>
      <c r="AP52" s="2">
        <v>0</v>
      </c>
      <c r="AQ52" s="2">
        <v>2.06</v>
      </c>
      <c r="AR52" s="2">
        <v>0</v>
      </c>
      <c r="AS52" s="2">
        <v>0</v>
      </c>
      <c r="AT52" s="2">
        <v>97</v>
      </c>
      <c r="AU52" s="2">
        <v>51</v>
      </c>
      <c r="AV52" s="2">
        <v>1</v>
      </c>
      <c r="AW52" s="2">
        <v>1</v>
      </c>
      <c r="AX52" s="2"/>
      <c r="AY52" s="2"/>
      <c r="AZ52" s="2">
        <v>1</v>
      </c>
      <c r="BA52" s="2">
        <v>1</v>
      </c>
      <c r="BB52" s="2">
        <v>1</v>
      </c>
      <c r="BC52" s="2">
        <v>1</v>
      </c>
      <c r="BD52" s="2" t="s">
        <v>2</v>
      </c>
      <c r="BE52" s="2" t="s">
        <v>2</v>
      </c>
      <c r="BF52" s="2" t="s">
        <v>2</v>
      </c>
      <c r="BG52" s="2" t="s">
        <v>2</v>
      </c>
      <c r="BH52" s="2">
        <v>0</v>
      </c>
      <c r="BI52" s="2">
        <v>2</v>
      </c>
      <c r="BJ52" s="2" t="s">
        <v>74</v>
      </c>
      <c r="BK52" s="2"/>
      <c r="BL52" s="2"/>
      <c r="BM52" s="2">
        <v>108001</v>
      </c>
      <c r="BN52" s="2">
        <v>0</v>
      </c>
      <c r="BO52" s="2" t="s">
        <v>2</v>
      </c>
      <c r="BP52" s="2">
        <v>0</v>
      </c>
      <c r="BQ52" s="2">
        <v>3</v>
      </c>
      <c r="BR52" s="2">
        <v>0</v>
      </c>
      <c r="BS52" s="2">
        <v>1</v>
      </c>
      <c r="BT52" s="2">
        <v>1</v>
      </c>
      <c r="BU52" s="2">
        <v>1</v>
      </c>
      <c r="BV52" s="2">
        <v>1</v>
      </c>
      <c r="BW52" s="2">
        <v>1</v>
      </c>
      <c r="BX52" s="2">
        <v>1</v>
      </c>
      <c r="BY52" s="2" t="s">
        <v>2</v>
      </c>
      <c r="BZ52" s="2">
        <v>97</v>
      </c>
      <c r="CA52" s="2">
        <v>51</v>
      </c>
      <c r="CB52" s="2" t="s">
        <v>2</v>
      </c>
      <c r="CC52" s="2"/>
      <c r="CD52" s="2"/>
      <c r="CE52" s="2">
        <v>0</v>
      </c>
      <c r="CF52" s="2">
        <v>0</v>
      </c>
      <c r="CG52" s="2">
        <v>0</v>
      </c>
      <c r="CH52" s="2"/>
      <c r="CI52" s="2"/>
      <c r="CJ52" s="2"/>
      <c r="CK52" s="2"/>
      <c r="CL52" s="2"/>
      <c r="CM52" s="2">
        <v>0</v>
      </c>
      <c r="CN52" s="2" t="s">
        <v>774</v>
      </c>
      <c r="CO52" s="2">
        <v>0</v>
      </c>
      <c r="CP52" s="2">
        <f t="shared" si="42"/>
        <v>94.81</v>
      </c>
      <c r="CQ52" s="2">
        <f t="shared" ref="CQ52:CQ63" si="70">AC52*BC52</f>
        <v>20.65</v>
      </c>
      <c r="CR52" s="2">
        <f t="shared" si="43"/>
        <v>0</v>
      </c>
      <c r="CS52" s="2">
        <f t="shared" si="44"/>
        <v>0</v>
      </c>
      <c r="CT52" s="2">
        <f t="shared" si="45"/>
        <v>26.757000000000001</v>
      </c>
      <c r="CU52" s="2">
        <f t="shared" si="46"/>
        <v>0</v>
      </c>
      <c r="CV52" s="2">
        <f t="shared" si="47"/>
        <v>2.7810000000000001</v>
      </c>
      <c r="CW52" s="2">
        <f t="shared" si="48"/>
        <v>0</v>
      </c>
      <c r="CX52" s="2">
        <f t="shared" si="49"/>
        <v>0</v>
      </c>
      <c r="CY52" s="2">
        <f t="shared" si="50"/>
        <v>51.904700000000005</v>
      </c>
      <c r="CZ52" s="2">
        <f t="shared" si="51"/>
        <v>27.290099999999999</v>
      </c>
      <c r="DA52" s="2"/>
      <c r="DB52" s="2"/>
      <c r="DC52" s="2" t="s">
        <v>2</v>
      </c>
      <c r="DD52" s="2" t="s">
        <v>2</v>
      </c>
      <c r="DE52" s="2" t="s">
        <v>21</v>
      </c>
      <c r="DF52" s="2" t="s">
        <v>21</v>
      </c>
      <c r="DG52" s="2" t="s">
        <v>21</v>
      </c>
      <c r="DH52" s="2" t="s">
        <v>2</v>
      </c>
      <c r="DI52" s="2" t="s">
        <v>21</v>
      </c>
      <c r="DJ52" s="2" t="s">
        <v>21</v>
      </c>
      <c r="DK52" s="2" t="s">
        <v>2</v>
      </c>
      <c r="DL52" s="2" t="s">
        <v>2</v>
      </c>
      <c r="DM52" s="2" t="s">
        <v>2</v>
      </c>
      <c r="DN52" s="2">
        <v>0</v>
      </c>
      <c r="DO52" s="2">
        <v>0</v>
      </c>
      <c r="DP52" s="2">
        <v>1</v>
      </c>
      <c r="DQ52" s="2">
        <v>1</v>
      </c>
      <c r="DR52" s="2"/>
      <c r="DS52" s="2"/>
      <c r="DT52" s="2"/>
      <c r="DU52" s="2">
        <v>1013</v>
      </c>
      <c r="DV52" s="2" t="s">
        <v>19</v>
      </c>
      <c r="DW52" s="2" t="s">
        <v>19</v>
      </c>
      <c r="DX52" s="2">
        <v>1</v>
      </c>
      <c r="DY52" s="2"/>
      <c r="DZ52" s="2" t="s">
        <v>2</v>
      </c>
      <c r="EA52" s="2" t="s">
        <v>2</v>
      </c>
      <c r="EB52" s="2" t="s">
        <v>2</v>
      </c>
      <c r="EC52" s="2" t="s">
        <v>2</v>
      </c>
      <c r="ED52" s="2" t="s">
        <v>2</v>
      </c>
      <c r="EE52" s="2">
        <v>37164029</v>
      </c>
      <c r="EF52" s="2">
        <v>3</v>
      </c>
      <c r="EG52" s="2" t="s">
        <v>16</v>
      </c>
      <c r="EH52" s="2">
        <v>0</v>
      </c>
      <c r="EI52" s="2" t="s">
        <v>2</v>
      </c>
      <c r="EJ52" s="2">
        <v>2</v>
      </c>
      <c r="EK52" s="2">
        <v>108001</v>
      </c>
      <c r="EL52" s="2" t="s">
        <v>51</v>
      </c>
      <c r="EM52" s="2" t="s">
        <v>52</v>
      </c>
      <c r="EN52" s="2" t="s">
        <v>2</v>
      </c>
      <c r="EO52" s="2" t="s">
        <v>24</v>
      </c>
      <c r="EP52" s="2"/>
      <c r="EQ52" s="2">
        <v>512</v>
      </c>
      <c r="ER52" s="2">
        <v>40.47</v>
      </c>
      <c r="ES52" s="2">
        <v>20.65</v>
      </c>
      <c r="ET52" s="2">
        <v>0</v>
      </c>
      <c r="EU52" s="2">
        <v>0</v>
      </c>
      <c r="EV52" s="2">
        <v>19.82</v>
      </c>
      <c r="EW52" s="2">
        <v>2.06</v>
      </c>
      <c r="EX52" s="2">
        <v>0</v>
      </c>
      <c r="EY52" s="2">
        <v>0</v>
      </c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>
        <v>0</v>
      </c>
      <c r="FR52" s="2">
        <f t="shared" si="52"/>
        <v>0</v>
      </c>
      <c r="FS52" s="2">
        <v>0</v>
      </c>
      <c r="FT52" s="2"/>
      <c r="FU52" s="2"/>
      <c r="FV52" s="2"/>
      <c r="FW52" s="2"/>
      <c r="FX52" s="2">
        <v>97</v>
      </c>
      <c r="FY52" s="2">
        <v>51</v>
      </c>
      <c r="FZ52" s="2"/>
      <c r="GA52" s="2" t="s">
        <v>2</v>
      </c>
      <c r="GB52" s="2"/>
      <c r="GC52" s="2"/>
      <c r="GD52" s="2">
        <v>1</v>
      </c>
      <c r="GE52" s="2"/>
      <c r="GF52" s="2">
        <v>-18258135</v>
      </c>
      <c r="GG52" s="2">
        <v>2</v>
      </c>
      <c r="GH52" s="2">
        <v>1</v>
      </c>
      <c r="GI52" s="2">
        <v>-2</v>
      </c>
      <c r="GJ52" s="2">
        <v>0</v>
      </c>
      <c r="GK52" s="2">
        <v>0</v>
      </c>
      <c r="GL52" s="2">
        <f t="shared" si="53"/>
        <v>0</v>
      </c>
      <c r="GM52" s="2">
        <f t="shared" si="54"/>
        <v>174</v>
      </c>
      <c r="GN52" s="2">
        <f t="shared" si="55"/>
        <v>0</v>
      </c>
      <c r="GO52" s="2">
        <f t="shared" si="56"/>
        <v>174</v>
      </c>
      <c r="GP52" s="2">
        <f t="shared" si="57"/>
        <v>0</v>
      </c>
      <c r="GQ52" s="2"/>
      <c r="GR52" s="2">
        <v>0</v>
      </c>
      <c r="GS52" s="2">
        <v>3</v>
      </c>
      <c r="GT52" s="2">
        <v>0</v>
      </c>
      <c r="GU52" s="2" t="s">
        <v>2</v>
      </c>
      <c r="GV52" s="2">
        <f t="shared" si="58"/>
        <v>0</v>
      </c>
      <c r="GW52" s="2">
        <v>1</v>
      </c>
      <c r="GX52" s="2">
        <f t="shared" si="59"/>
        <v>0</v>
      </c>
      <c r="GY52" s="2"/>
      <c r="GZ52" s="2"/>
      <c r="HA52" s="2">
        <v>0</v>
      </c>
      <c r="HB52" s="2">
        <v>0</v>
      </c>
      <c r="HC52" s="2">
        <f t="shared" si="60"/>
        <v>0</v>
      </c>
      <c r="HD52" s="2"/>
      <c r="HE52" s="2" t="s">
        <v>2</v>
      </c>
      <c r="HF52" s="2" t="s">
        <v>2</v>
      </c>
      <c r="HG52" s="2"/>
      <c r="HH52" s="2"/>
      <c r="HI52" s="2"/>
      <c r="HJ52" s="2"/>
      <c r="HK52" s="2"/>
      <c r="HL52" s="2"/>
      <c r="HM52" s="2" t="s">
        <v>2</v>
      </c>
      <c r="HN52" s="2" t="s">
        <v>53</v>
      </c>
      <c r="HO52" s="2" t="s">
        <v>54</v>
      </c>
      <c r="HP52" s="2" t="s">
        <v>51</v>
      </c>
      <c r="HQ52" s="2" t="s">
        <v>51</v>
      </c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>
        <v>0</v>
      </c>
      <c r="IL52" s="2"/>
      <c r="IM52" s="2"/>
      <c r="IN52" s="2"/>
      <c r="IO52" s="2"/>
      <c r="IP52" s="2"/>
      <c r="IQ52" s="2"/>
      <c r="IR52" s="2"/>
      <c r="IS52" s="2"/>
      <c r="IT52" s="2"/>
      <c r="IU52" s="2"/>
    </row>
    <row r="53" spans="1:255" x14ac:dyDescent="0.2">
      <c r="A53">
        <v>17</v>
      </c>
      <c r="B53">
        <v>1</v>
      </c>
      <c r="C53">
        <f>ROW(SmtRes!A52)</f>
        <v>52</v>
      </c>
      <c r="D53">
        <f>ROW(EtalonRes!A52)</f>
        <v>52</v>
      </c>
      <c r="E53" t="s">
        <v>71</v>
      </c>
      <c r="F53" t="s">
        <v>72</v>
      </c>
      <c r="G53" t="s">
        <v>73</v>
      </c>
      <c r="H53" t="s">
        <v>19</v>
      </c>
      <c r="I53">
        <v>2</v>
      </c>
      <c r="J53">
        <v>0</v>
      </c>
      <c r="K53">
        <v>2</v>
      </c>
      <c r="O53">
        <f t="shared" si="28"/>
        <v>94.81</v>
      </c>
      <c r="P53">
        <f t="shared" si="69"/>
        <v>41.3</v>
      </c>
      <c r="Q53">
        <f t="shared" si="29"/>
        <v>0</v>
      </c>
      <c r="R53">
        <f t="shared" si="30"/>
        <v>0</v>
      </c>
      <c r="S53">
        <f t="shared" si="31"/>
        <v>53.51</v>
      </c>
      <c r="T53">
        <f t="shared" si="32"/>
        <v>0</v>
      </c>
      <c r="U53">
        <f t="shared" si="33"/>
        <v>5.5620000000000003</v>
      </c>
      <c r="V53">
        <f t="shared" si="34"/>
        <v>0</v>
      </c>
      <c r="W53">
        <f t="shared" si="35"/>
        <v>0</v>
      </c>
      <c r="X53">
        <f t="shared" si="36"/>
        <v>51.9</v>
      </c>
      <c r="Y53">
        <f t="shared" si="37"/>
        <v>27.29</v>
      </c>
      <c r="AA53">
        <v>41727979</v>
      </c>
      <c r="AB53">
        <f t="shared" si="38"/>
        <v>47.406999999999996</v>
      </c>
      <c r="AC53">
        <f t="shared" si="39"/>
        <v>20.65</v>
      </c>
      <c r="AD53">
        <f>ROUND(((((ET53*ROUND(1.35,7)))-((EU53*ROUND(1.35,7))))+AE53),6)</f>
        <v>0</v>
      </c>
      <c r="AE53">
        <f>ROUND(((EU53*ROUND(1.35,7))),6)</f>
        <v>0</v>
      </c>
      <c r="AF53">
        <f>ROUND(((EV53*ROUND(1.35,7))),6)</f>
        <v>26.757000000000001</v>
      </c>
      <c r="AG53">
        <f t="shared" si="40"/>
        <v>0</v>
      </c>
      <c r="AH53">
        <f>((EW53*ROUND(1.35,7)))</f>
        <v>2.7810000000000001</v>
      </c>
      <c r="AI53">
        <f>((EX53*ROUND(1.35,7)))</f>
        <v>0</v>
      </c>
      <c r="AJ53">
        <f t="shared" si="41"/>
        <v>0</v>
      </c>
      <c r="AK53">
        <v>40.47</v>
      </c>
      <c r="AL53">
        <v>20.65</v>
      </c>
      <c r="AM53">
        <v>0</v>
      </c>
      <c r="AN53">
        <v>0</v>
      </c>
      <c r="AO53">
        <v>19.82</v>
      </c>
      <c r="AP53">
        <v>0</v>
      </c>
      <c r="AQ53">
        <v>2.06</v>
      </c>
      <c r="AR53">
        <v>0</v>
      </c>
      <c r="AS53">
        <v>0</v>
      </c>
      <c r="AT53">
        <v>97</v>
      </c>
      <c r="AU53">
        <v>51</v>
      </c>
      <c r="AV53">
        <v>1</v>
      </c>
      <c r="AW53">
        <v>1</v>
      </c>
      <c r="AZ53">
        <v>1</v>
      </c>
      <c r="BA53">
        <v>1</v>
      </c>
      <c r="BB53">
        <v>1</v>
      </c>
      <c r="BC53">
        <v>1</v>
      </c>
      <c r="BD53" t="s">
        <v>2</v>
      </c>
      <c r="BE53" t="s">
        <v>2</v>
      </c>
      <c r="BF53" t="s">
        <v>2</v>
      </c>
      <c r="BG53" t="s">
        <v>2</v>
      </c>
      <c r="BH53">
        <v>0</v>
      </c>
      <c r="BI53">
        <v>2</v>
      </c>
      <c r="BJ53" t="s">
        <v>74</v>
      </c>
      <c r="BM53">
        <v>108001</v>
      </c>
      <c r="BN53">
        <v>0</v>
      </c>
      <c r="BO53" t="s">
        <v>27</v>
      </c>
      <c r="BP53">
        <v>1</v>
      </c>
      <c r="BQ53">
        <v>3</v>
      </c>
      <c r="BR53">
        <v>0</v>
      </c>
      <c r="BS53">
        <v>1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2</v>
      </c>
      <c r="BZ53">
        <v>97</v>
      </c>
      <c r="CA53">
        <v>51</v>
      </c>
      <c r="CB53" t="s">
        <v>2</v>
      </c>
      <c r="CE53">
        <v>0</v>
      </c>
      <c r="CF53">
        <v>0</v>
      </c>
      <c r="CG53">
        <v>0</v>
      </c>
      <c r="CM53">
        <v>0</v>
      </c>
      <c r="CN53" t="s">
        <v>774</v>
      </c>
      <c r="CO53">
        <v>0</v>
      </c>
      <c r="CP53">
        <f t="shared" si="42"/>
        <v>94.81</v>
      </c>
      <c r="CQ53">
        <f t="shared" si="70"/>
        <v>20.65</v>
      </c>
      <c r="CR53">
        <f t="shared" si="43"/>
        <v>0</v>
      </c>
      <c r="CS53">
        <f t="shared" si="44"/>
        <v>0</v>
      </c>
      <c r="CT53">
        <f t="shared" si="45"/>
        <v>26.757000000000001</v>
      </c>
      <c r="CU53">
        <f t="shared" si="46"/>
        <v>0</v>
      </c>
      <c r="CV53">
        <f t="shared" si="47"/>
        <v>2.7810000000000001</v>
      </c>
      <c r="CW53">
        <f t="shared" si="48"/>
        <v>0</v>
      </c>
      <c r="CX53">
        <f t="shared" si="49"/>
        <v>0</v>
      </c>
      <c r="CY53">
        <f t="shared" si="50"/>
        <v>51.904700000000005</v>
      </c>
      <c r="CZ53">
        <f t="shared" si="51"/>
        <v>27.290099999999999</v>
      </c>
      <c r="DC53" t="s">
        <v>2</v>
      </c>
      <c r="DD53" t="s">
        <v>2</v>
      </c>
      <c r="DE53" t="s">
        <v>21</v>
      </c>
      <c r="DF53" t="s">
        <v>21</v>
      </c>
      <c r="DG53" t="s">
        <v>21</v>
      </c>
      <c r="DH53" t="s">
        <v>2</v>
      </c>
      <c r="DI53" t="s">
        <v>21</v>
      </c>
      <c r="DJ53" t="s">
        <v>21</v>
      </c>
      <c r="DK53" t="s">
        <v>2</v>
      </c>
      <c r="DL53" t="s">
        <v>2</v>
      </c>
      <c r="DM53" t="s">
        <v>2</v>
      </c>
      <c r="DN53">
        <v>0</v>
      </c>
      <c r="DO53">
        <v>0</v>
      </c>
      <c r="DP53">
        <v>1</v>
      </c>
      <c r="DQ53">
        <v>1</v>
      </c>
      <c r="DU53">
        <v>1013</v>
      </c>
      <c r="DV53" t="s">
        <v>19</v>
      </c>
      <c r="DW53" t="s">
        <v>19</v>
      </c>
      <c r="DX53">
        <v>1</v>
      </c>
      <c r="DZ53" t="s">
        <v>2</v>
      </c>
      <c r="EA53" t="s">
        <v>2</v>
      </c>
      <c r="EB53" t="s">
        <v>2</v>
      </c>
      <c r="EC53" t="s">
        <v>2</v>
      </c>
      <c r="ED53" t="s">
        <v>2</v>
      </c>
      <c r="EE53">
        <v>37164029</v>
      </c>
      <c r="EF53">
        <v>3</v>
      </c>
      <c r="EG53" t="s">
        <v>16</v>
      </c>
      <c r="EH53">
        <v>0</v>
      </c>
      <c r="EI53" t="s">
        <v>2</v>
      </c>
      <c r="EJ53">
        <v>2</v>
      </c>
      <c r="EK53">
        <v>108001</v>
      </c>
      <c r="EL53" t="s">
        <v>51</v>
      </c>
      <c r="EM53" t="s">
        <v>52</v>
      </c>
      <c r="EN53" t="s">
        <v>2</v>
      </c>
      <c r="EO53" t="s">
        <v>24</v>
      </c>
      <c r="EQ53">
        <v>512</v>
      </c>
      <c r="ER53">
        <v>40.47</v>
      </c>
      <c r="ES53">
        <v>20.65</v>
      </c>
      <c r="ET53">
        <v>0</v>
      </c>
      <c r="EU53">
        <v>0</v>
      </c>
      <c r="EV53">
        <v>19.82</v>
      </c>
      <c r="EW53">
        <v>2.06</v>
      </c>
      <c r="EX53">
        <v>0</v>
      </c>
      <c r="EY53">
        <v>0</v>
      </c>
      <c r="FQ53">
        <v>0</v>
      </c>
      <c r="FR53">
        <f t="shared" si="52"/>
        <v>0</v>
      </c>
      <c r="FS53">
        <v>0</v>
      </c>
      <c r="FX53">
        <v>97</v>
      </c>
      <c r="FY53">
        <v>51</v>
      </c>
      <c r="GA53" t="s">
        <v>2</v>
      </c>
      <c r="GD53">
        <v>1</v>
      </c>
      <c r="GF53">
        <v>-18258135</v>
      </c>
      <c r="GG53">
        <v>1</v>
      </c>
      <c r="GH53">
        <v>1</v>
      </c>
      <c r="GI53">
        <v>4</v>
      </c>
      <c r="GJ53">
        <v>0</v>
      </c>
      <c r="GK53">
        <v>0</v>
      </c>
      <c r="GL53">
        <f t="shared" si="53"/>
        <v>0</v>
      </c>
      <c r="GM53">
        <f t="shared" si="54"/>
        <v>174</v>
      </c>
      <c r="GN53">
        <f t="shared" si="55"/>
        <v>0</v>
      </c>
      <c r="GO53">
        <f t="shared" si="56"/>
        <v>174</v>
      </c>
      <c r="GP53">
        <f t="shared" si="57"/>
        <v>0</v>
      </c>
      <c r="GR53">
        <v>0</v>
      </c>
      <c r="GS53">
        <v>3</v>
      </c>
      <c r="GT53">
        <v>0</v>
      </c>
      <c r="GU53" t="s">
        <v>2</v>
      </c>
      <c r="GV53">
        <f t="shared" si="58"/>
        <v>0</v>
      </c>
      <c r="GW53">
        <v>1</v>
      </c>
      <c r="GX53">
        <f t="shared" si="59"/>
        <v>0</v>
      </c>
      <c r="HA53">
        <v>0</v>
      </c>
      <c r="HB53">
        <v>0</v>
      </c>
      <c r="HC53">
        <f t="shared" si="60"/>
        <v>0</v>
      </c>
      <c r="HE53" t="s">
        <v>2</v>
      </c>
      <c r="HF53" t="s">
        <v>2</v>
      </c>
      <c r="HM53" t="s">
        <v>2</v>
      </c>
      <c r="HN53" t="s">
        <v>53</v>
      </c>
      <c r="HO53" t="s">
        <v>54</v>
      </c>
      <c r="HP53" t="s">
        <v>51</v>
      </c>
      <c r="HQ53" t="s">
        <v>51</v>
      </c>
      <c r="IK53">
        <v>0</v>
      </c>
    </row>
    <row r="54" spans="1:255" x14ac:dyDescent="0.2">
      <c r="A54" s="2">
        <v>17</v>
      </c>
      <c r="B54" s="2">
        <v>1</v>
      </c>
      <c r="C54" s="2"/>
      <c r="D54" s="2"/>
      <c r="E54" s="2" t="s">
        <v>75</v>
      </c>
      <c r="F54" s="2" t="s">
        <v>76</v>
      </c>
      <c r="G54" s="2" t="s">
        <v>77</v>
      </c>
      <c r="H54" s="2" t="s">
        <v>19</v>
      </c>
      <c r="I54" s="2">
        <v>2</v>
      </c>
      <c r="J54" s="2">
        <v>0</v>
      </c>
      <c r="K54" s="2">
        <v>2</v>
      </c>
      <c r="L54" s="2"/>
      <c r="M54" s="2"/>
      <c r="N54" s="2"/>
      <c r="O54" s="2">
        <f t="shared" si="28"/>
        <v>461.02</v>
      </c>
      <c r="P54" s="2">
        <f t="shared" si="69"/>
        <v>461.02</v>
      </c>
      <c r="Q54" s="2">
        <f t="shared" si="29"/>
        <v>0</v>
      </c>
      <c r="R54" s="2">
        <f t="shared" si="30"/>
        <v>0</v>
      </c>
      <c r="S54" s="2">
        <f t="shared" si="31"/>
        <v>0</v>
      </c>
      <c r="T54" s="2">
        <f t="shared" si="32"/>
        <v>0</v>
      </c>
      <c r="U54" s="2">
        <f t="shared" si="33"/>
        <v>0</v>
      </c>
      <c r="V54" s="2">
        <f t="shared" si="34"/>
        <v>0</v>
      </c>
      <c r="W54" s="2">
        <f t="shared" si="35"/>
        <v>0</v>
      </c>
      <c r="X54" s="2">
        <f t="shared" si="36"/>
        <v>0</v>
      </c>
      <c r="Y54" s="2">
        <f t="shared" si="37"/>
        <v>0</v>
      </c>
      <c r="Z54" s="2"/>
      <c r="AA54" s="2">
        <v>41727981</v>
      </c>
      <c r="AB54" s="2">
        <f t="shared" si="38"/>
        <v>230.51</v>
      </c>
      <c r="AC54" s="2">
        <f t="shared" si="39"/>
        <v>230.51</v>
      </c>
      <c r="AD54" s="2">
        <f>ROUND((((ET54)-(EU54))+AE54),6)</f>
        <v>0</v>
      </c>
      <c r="AE54" s="2">
        <f>ROUND((EU54),6)</f>
        <v>0</v>
      </c>
      <c r="AF54" s="2">
        <f>ROUND((EV54),6)</f>
        <v>0</v>
      </c>
      <c r="AG54" s="2">
        <f t="shared" si="40"/>
        <v>0</v>
      </c>
      <c r="AH54" s="2">
        <f>(EW54)</f>
        <v>0</v>
      </c>
      <c r="AI54" s="2">
        <f>(EX54)</f>
        <v>0</v>
      </c>
      <c r="AJ54" s="2">
        <f t="shared" si="41"/>
        <v>0</v>
      </c>
      <c r="AK54" s="2">
        <v>230.51</v>
      </c>
      <c r="AL54" s="2">
        <v>230.51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 s="2">
        <v>0</v>
      </c>
      <c r="AT54" s="2">
        <v>0</v>
      </c>
      <c r="AU54" s="2">
        <v>0</v>
      </c>
      <c r="AV54" s="2">
        <v>1</v>
      </c>
      <c r="AW54" s="2">
        <v>1</v>
      </c>
      <c r="AX54" s="2"/>
      <c r="AY54" s="2"/>
      <c r="AZ54" s="2">
        <v>1</v>
      </c>
      <c r="BA54" s="2">
        <v>1</v>
      </c>
      <c r="BB54" s="2">
        <v>1</v>
      </c>
      <c r="BC54" s="2">
        <v>1</v>
      </c>
      <c r="BD54" s="2" t="s">
        <v>2</v>
      </c>
      <c r="BE54" s="2" t="s">
        <v>2</v>
      </c>
      <c r="BF54" s="2" t="s">
        <v>2</v>
      </c>
      <c r="BG54" s="2" t="s">
        <v>2</v>
      </c>
      <c r="BH54" s="2">
        <v>3</v>
      </c>
      <c r="BI54" s="2">
        <v>3</v>
      </c>
      <c r="BJ54" s="2" t="s">
        <v>78</v>
      </c>
      <c r="BK54" s="2"/>
      <c r="BL54" s="2"/>
      <c r="BM54" s="2">
        <v>600001</v>
      </c>
      <c r="BN54" s="2">
        <v>0</v>
      </c>
      <c r="BO54" s="2" t="s">
        <v>2</v>
      </c>
      <c r="BP54" s="2">
        <v>0</v>
      </c>
      <c r="BQ54" s="2">
        <v>5</v>
      </c>
      <c r="BR54" s="2">
        <v>0</v>
      </c>
      <c r="BS54" s="2">
        <v>1</v>
      </c>
      <c r="BT54" s="2">
        <v>1</v>
      </c>
      <c r="BU54" s="2">
        <v>1</v>
      </c>
      <c r="BV54" s="2">
        <v>1</v>
      </c>
      <c r="BW54" s="2">
        <v>1</v>
      </c>
      <c r="BX54" s="2">
        <v>1</v>
      </c>
      <c r="BY54" s="2" t="s">
        <v>2</v>
      </c>
      <c r="BZ54" s="2">
        <v>0</v>
      </c>
      <c r="CA54" s="2">
        <v>0</v>
      </c>
      <c r="CB54" s="2" t="s">
        <v>2</v>
      </c>
      <c r="CC54" s="2"/>
      <c r="CD54" s="2"/>
      <c r="CE54" s="2">
        <v>0</v>
      </c>
      <c r="CF54" s="2">
        <v>0</v>
      </c>
      <c r="CG54" s="2">
        <v>0</v>
      </c>
      <c r="CH54" s="2"/>
      <c r="CI54" s="2"/>
      <c r="CJ54" s="2"/>
      <c r="CK54" s="2"/>
      <c r="CL54" s="2"/>
      <c r="CM54" s="2">
        <v>0</v>
      </c>
      <c r="CN54" s="2" t="s">
        <v>2</v>
      </c>
      <c r="CO54" s="2">
        <v>0</v>
      </c>
      <c r="CP54" s="2">
        <f t="shared" si="42"/>
        <v>461.02</v>
      </c>
      <c r="CQ54" s="2">
        <f t="shared" si="70"/>
        <v>230.51</v>
      </c>
      <c r="CR54" s="2">
        <f t="shared" si="43"/>
        <v>0</v>
      </c>
      <c r="CS54" s="2">
        <f t="shared" si="44"/>
        <v>0</v>
      </c>
      <c r="CT54" s="2">
        <f t="shared" si="45"/>
        <v>0</v>
      </c>
      <c r="CU54" s="2">
        <f t="shared" si="46"/>
        <v>0</v>
      </c>
      <c r="CV54" s="2">
        <f t="shared" si="47"/>
        <v>0</v>
      </c>
      <c r="CW54" s="2">
        <f t="shared" si="48"/>
        <v>0</v>
      </c>
      <c r="CX54" s="2">
        <f t="shared" si="49"/>
        <v>0</v>
      </c>
      <c r="CY54" s="2">
        <f t="shared" si="50"/>
        <v>0</v>
      </c>
      <c r="CZ54" s="2">
        <f t="shared" si="51"/>
        <v>0</v>
      </c>
      <c r="DA54" s="2"/>
      <c r="DB54" s="2"/>
      <c r="DC54" s="2" t="s">
        <v>2</v>
      </c>
      <c r="DD54" s="2" t="s">
        <v>2</v>
      </c>
      <c r="DE54" s="2" t="s">
        <v>2</v>
      </c>
      <c r="DF54" s="2" t="s">
        <v>2</v>
      </c>
      <c r="DG54" s="2" t="s">
        <v>2</v>
      </c>
      <c r="DH54" s="2" t="s">
        <v>2</v>
      </c>
      <c r="DI54" s="2" t="s">
        <v>2</v>
      </c>
      <c r="DJ54" s="2" t="s">
        <v>2</v>
      </c>
      <c r="DK54" s="2" t="s">
        <v>2</v>
      </c>
      <c r="DL54" s="2" t="s">
        <v>2</v>
      </c>
      <c r="DM54" s="2" t="s">
        <v>2</v>
      </c>
      <c r="DN54" s="2">
        <v>0</v>
      </c>
      <c r="DO54" s="2">
        <v>0</v>
      </c>
      <c r="DP54" s="2">
        <v>1</v>
      </c>
      <c r="DQ54" s="2">
        <v>1</v>
      </c>
      <c r="DR54" s="2"/>
      <c r="DS54" s="2"/>
      <c r="DT54" s="2"/>
      <c r="DU54" s="2">
        <v>1013</v>
      </c>
      <c r="DV54" s="2" t="s">
        <v>19</v>
      </c>
      <c r="DW54" s="2" t="s">
        <v>19</v>
      </c>
      <c r="DX54" s="2">
        <v>1</v>
      </c>
      <c r="DY54" s="2"/>
      <c r="DZ54" s="2" t="s">
        <v>2</v>
      </c>
      <c r="EA54" s="2" t="s">
        <v>2</v>
      </c>
      <c r="EB54" s="2" t="s">
        <v>2</v>
      </c>
      <c r="EC54" s="2" t="s">
        <v>2</v>
      </c>
      <c r="ED54" s="2" t="s">
        <v>2</v>
      </c>
      <c r="EE54" s="2">
        <v>37164125</v>
      </c>
      <c r="EF54" s="2">
        <v>5</v>
      </c>
      <c r="EG54" s="2" t="s">
        <v>79</v>
      </c>
      <c r="EH54" s="2">
        <v>0</v>
      </c>
      <c r="EI54" s="2" t="s">
        <v>2</v>
      </c>
      <c r="EJ54" s="2">
        <v>3</v>
      </c>
      <c r="EK54" s="2">
        <v>600001</v>
      </c>
      <c r="EL54" s="2" t="s">
        <v>80</v>
      </c>
      <c r="EM54" s="2" t="s">
        <v>81</v>
      </c>
      <c r="EN54" s="2" t="s">
        <v>2</v>
      </c>
      <c r="EO54" s="2" t="s">
        <v>2</v>
      </c>
      <c r="EP54" s="2"/>
      <c r="EQ54" s="2">
        <v>0</v>
      </c>
      <c r="ER54" s="2">
        <v>230.51</v>
      </c>
      <c r="ES54" s="2">
        <v>230.51</v>
      </c>
      <c r="ET54" s="2">
        <v>0</v>
      </c>
      <c r="EU54" s="2">
        <v>0</v>
      </c>
      <c r="EV54" s="2">
        <v>0</v>
      </c>
      <c r="EW54" s="2">
        <v>0</v>
      </c>
      <c r="EX54" s="2">
        <v>0</v>
      </c>
      <c r="EY54" s="2">
        <v>0</v>
      </c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>
        <v>0</v>
      </c>
      <c r="FR54" s="2">
        <f t="shared" si="52"/>
        <v>461.02</v>
      </c>
      <c r="FS54" s="2">
        <v>0</v>
      </c>
      <c r="FT54" s="2"/>
      <c r="FU54" s="2"/>
      <c r="FV54" s="2"/>
      <c r="FW54" s="2"/>
      <c r="FX54" s="2">
        <v>0</v>
      </c>
      <c r="FY54" s="2">
        <v>0</v>
      </c>
      <c r="FZ54" s="2"/>
      <c r="GA54" s="2" t="s">
        <v>2</v>
      </c>
      <c r="GB54" s="2"/>
      <c r="GC54" s="2"/>
      <c r="GD54" s="2">
        <v>1</v>
      </c>
      <c r="GE54" s="2"/>
      <c r="GF54" s="2">
        <v>-683784142</v>
      </c>
      <c r="GG54" s="2">
        <v>2</v>
      </c>
      <c r="GH54" s="2">
        <v>1</v>
      </c>
      <c r="GI54" s="2">
        <v>-2</v>
      </c>
      <c r="GJ54" s="2">
        <v>0</v>
      </c>
      <c r="GK54" s="2">
        <v>0</v>
      </c>
      <c r="GL54" s="2">
        <f t="shared" si="53"/>
        <v>0</v>
      </c>
      <c r="GM54" s="2">
        <f t="shared" si="54"/>
        <v>461.02</v>
      </c>
      <c r="GN54" s="2">
        <f t="shared" si="55"/>
        <v>0</v>
      </c>
      <c r="GO54" s="2">
        <f t="shared" si="56"/>
        <v>0</v>
      </c>
      <c r="GP54" s="2">
        <f t="shared" si="57"/>
        <v>0</v>
      </c>
      <c r="GQ54" s="2"/>
      <c r="GR54" s="2">
        <v>0</v>
      </c>
      <c r="GS54" s="2">
        <v>3</v>
      </c>
      <c r="GT54" s="2">
        <v>0</v>
      </c>
      <c r="GU54" s="2" t="s">
        <v>2</v>
      </c>
      <c r="GV54" s="2">
        <f t="shared" si="58"/>
        <v>0</v>
      </c>
      <c r="GW54" s="2">
        <v>1</v>
      </c>
      <c r="GX54" s="2">
        <f t="shared" si="59"/>
        <v>0</v>
      </c>
      <c r="GY54" s="2"/>
      <c r="GZ54" s="2"/>
      <c r="HA54" s="2">
        <v>0</v>
      </c>
      <c r="HB54" s="2">
        <v>0</v>
      </c>
      <c r="HC54" s="2">
        <f t="shared" si="60"/>
        <v>0</v>
      </c>
      <c r="HD54" s="2"/>
      <c r="HE54" s="2" t="s">
        <v>2</v>
      </c>
      <c r="HF54" s="2" t="s">
        <v>2</v>
      </c>
      <c r="HG54" s="2"/>
      <c r="HH54" s="2"/>
      <c r="HI54" s="2"/>
      <c r="HJ54" s="2"/>
      <c r="HK54" s="2"/>
      <c r="HL54" s="2"/>
      <c r="HM54" s="2" t="s">
        <v>2</v>
      </c>
      <c r="HN54" s="2" t="s">
        <v>2</v>
      </c>
      <c r="HO54" s="2" t="s">
        <v>2</v>
      </c>
      <c r="HP54" s="2" t="s">
        <v>2</v>
      </c>
      <c r="HQ54" s="2" t="s">
        <v>2</v>
      </c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>
        <v>0</v>
      </c>
      <c r="IL54" s="2"/>
      <c r="IM54" s="2"/>
      <c r="IN54" s="2"/>
      <c r="IO54" s="2"/>
      <c r="IP54" s="2"/>
      <c r="IQ54" s="2"/>
      <c r="IR54" s="2"/>
      <c r="IS54" s="2"/>
      <c r="IT54" s="2"/>
      <c r="IU54" s="2"/>
    </row>
    <row r="55" spans="1:255" x14ac:dyDescent="0.2">
      <c r="A55">
        <v>17</v>
      </c>
      <c r="B55">
        <v>1</v>
      </c>
      <c r="E55" t="s">
        <v>75</v>
      </c>
      <c r="F55" t="s">
        <v>76</v>
      </c>
      <c r="G55" t="s">
        <v>77</v>
      </c>
      <c r="H55" t="s">
        <v>19</v>
      </c>
      <c r="I55">
        <v>2</v>
      </c>
      <c r="J55">
        <v>0</v>
      </c>
      <c r="K55">
        <v>2</v>
      </c>
      <c r="O55">
        <f t="shared" si="28"/>
        <v>461.02</v>
      </c>
      <c r="P55">
        <f t="shared" si="69"/>
        <v>461.02</v>
      </c>
      <c r="Q55">
        <f t="shared" si="29"/>
        <v>0</v>
      </c>
      <c r="R55">
        <f t="shared" si="30"/>
        <v>0</v>
      </c>
      <c r="S55">
        <f t="shared" si="31"/>
        <v>0</v>
      </c>
      <c r="T55">
        <f t="shared" si="32"/>
        <v>0</v>
      </c>
      <c r="U55">
        <f t="shared" si="33"/>
        <v>0</v>
      </c>
      <c r="V55">
        <f t="shared" si="34"/>
        <v>0</v>
      </c>
      <c r="W55">
        <f t="shared" si="35"/>
        <v>0</v>
      </c>
      <c r="X55">
        <f t="shared" si="36"/>
        <v>0</v>
      </c>
      <c r="Y55">
        <f t="shared" si="37"/>
        <v>0</v>
      </c>
      <c r="AA55">
        <v>41727979</v>
      </c>
      <c r="AB55">
        <f t="shared" si="38"/>
        <v>230.51</v>
      </c>
      <c r="AC55">
        <f t="shared" si="39"/>
        <v>230.51</v>
      </c>
      <c r="AD55">
        <f>ROUND((((ET55)-(EU55))+AE55),6)</f>
        <v>0</v>
      </c>
      <c r="AE55">
        <f>ROUND((EU55),6)</f>
        <v>0</v>
      </c>
      <c r="AF55">
        <f>ROUND((EV55),6)</f>
        <v>0</v>
      </c>
      <c r="AG55">
        <f t="shared" si="40"/>
        <v>0</v>
      </c>
      <c r="AH55">
        <f>(EW55)</f>
        <v>0</v>
      </c>
      <c r="AI55">
        <f>(EX55)</f>
        <v>0</v>
      </c>
      <c r="AJ55">
        <f t="shared" si="41"/>
        <v>0</v>
      </c>
      <c r="AK55">
        <v>230.51</v>
      </c>
      <c r="AL55">
        <v>230.51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1</v>
      </c>
      <c r="AW55">
        <v>1</v>
      </c>
      <c r="AZ55">
        <v>1</v>
      </c>
      <c r="BA55">
        <v>1</v>
      </c>
      <c r="BB55">
        <v>1</v>
      </c>
      <c r="BC55">
        <v>1</v>
      </c>
      <c r="BD55" t="s">
        <v>2</v>
      </c>
      <c r="BE55" t="s">
        <v>2</v>
      </c>
      <c r="BF55" t="s">
        <v>2</v>
      </c>
      <c r="BG55" t="s">
        <v>2</v>
      </c>
      <c r="BH55">
        <v>3</v>
      </c>
      <c r="BI55">
        <v>3</v>
      </c>
      <c r="BJ55" t="s">
        <v>78</v>
      </c>
      <c r="BM55">
        <v>600001</v>
      </c>
      <c r="BN55">
        <v>0</v>
      </c>
      <c r="BO55" t="s">
        <v>36</v>
      </c>
      <c r="BP55">
        <v>1</v>
      </c>
      <c r="BQ55">
        <v>5</v>
      </c>
      <c r="BR55">
        <v>0</v>
      </c>
      <c r="BS55">
        <v>1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2</v>
      </c>
      <c r="BZ55">
        <v>0</v>
      </c>
      <c r="CA55">
        <v>0</v>
      </c>
      <c r="CB55" t="s">
        <v>2</v>
      </c>
      <c r="CE55">
        <v>0</v>
      </c>
      <c r="CF55">
        <v>0</v>
      </c>
      <c r="CG55">
        <v>0</v>
      </c>
      <c r="CM55">
        <v>0</v>
      </c>
      <c r="CN55" t="s">
        <v>2</v>
      </c>
      <c r="CO55">
        <v>0</v>
      </c>
      <c r="CP55">
        <f t="shared" si="42"/>
        <v>461.02</v>
      </c>
      <c r="CQ55">
        <f t="shared" si="70"/>
        <v>230.51</v>
      </c>
      <c r="CR55">
        <f t="shared" si="43"/>
        <v>0</v>
      </c>
      <c r="CS55">
        <f t="shared" si="44"/>
        <v>0</v>
      </c>
      <c r="CT55">
        <f t="shared" si="45"/>
        <v>0</v>
      </c>
      <c r="CU55">
        <f t="shared" si="46"/>
        <v>0</v>
      </c>
      <c r="CV55">
        <f t="shared" si="47"/>
        <v>0</v>
      </c>
      <c r="CW55">
        <f t="shared" si="48"/>
        <v>0</v>
      </c>
      <c r="CX55">
        <f t="shared" si="49"/>
        <v>0</v>
      </c>
      <c r="CY55">
        <f t="shared" si="50"/>
        <v>0</v>
      </c>
      <c r="CZ55">
        <f t="shared" si="51"/>
        <v>0</v>
      </c>
      <c r="DC55" t="s">
        <v>2</v>
      </c>
      <c r="DD55" t="s">
        <v>2</v>
      </c>
      <c r="DE55" t="s">
        <v>2</v>
      </c>
      <c r="DF55" t="s">
        <v>2</v>
      </c>
      <c r="DG55" t="s">
        <v>2</v>
      </c>
      <c r="DH55" t="s">
        <v>2</v>
      </c>
      <c r="DI55" t="s">
        <v>2</v>
      </c>
      <c r="DJ55" t="s">
        <v>2</v>
      </c>
      <c r="DK55" t="s">
        <v>2</v>
      </c>
      <c r="DL55" t="s">
        <v>2</v>
      </c>
      <c r="DM55" t="s">
        <v>2</v>
      </c>
      <c r="DN55">
        <v>0</v>
      </c>
      <c r="DO55">
        <v>0</v>
      </c>
      <c r="DP55">
        <v>1</v>
      </c>
      <c r="DQ55">
        <v>1</v>
      </c>
      <c r="DU55">
        <v>1013</v>
      </c>
      <c r="DV55" t="s">
        <v>19</v>
      </c>
      <c r="DW55" t="s">
        <v>19</v>
      </c>
      <c r="DX55">
        <v>1</v>
      </c>
      <c r="DZ55" t="s">
        <v>2</v>
      </c>
      <c r="EA55" t="s">
        <v>2</v>
      </c>
      <c r="EB55" t="s">
        <v>2</v>
      </c>
      <c r="EC55" t="s">
        <v>2</v>
      </c>
      <c r="ED55" t="s">
        <v>2</v>
      </c>
      <c r="EE55">
        <v>37164125</v>
      </c>
      <c r="EF55">
        <v>5</v>
      </c>
      <c r="EG55" t="s">
        <v>79</v>
      </c>
      <c r="EH55">
        <v>0</v>
      </c>
      <c r="EI55" t="s">
        <v>2</v>
      </c>
      <c r="EJ55">
        <v>3</v>
      </c>
      <c r="EK55">
        <v>600001</v>
      </c>
      <c r="EL55" t="s">
        <v>80</v>
      </c>
      <c r="EM55" t="s">
        <v>81</v>
      </c>
      <c r="EN55" t="s">
        <v>2</v>
      </c>
      <c r="EO55" t="s">
        <v>2</v>
      </c>
      <c r="EQ55">
        <v>0</v>
      </c>
      <c r="ER55">
        <v>230.51</v>
      </c>
      <c r="ES55">
        <v>230.51</v>
      </c>
      <c r="ET55">
        <v>0</v>
      </c>
      <c r="EU55">
        <v>0</v>
      </c>
      <c r="EV55">
        <v>0</v>
      </c>
      <c r="EW55">
        <v>0</v>
      </c>
      <c r="EX55">
        <v>0</v>
      </c>
      <c r="EY55">
        <v>0</v>
      </c>
      <c r="FQ55">
        <v>0</v>
      </c>
      <c r="FR55">
        <f t="shared" si="52"/>
        <v>461.02</v>
      </c>
      <c r="FS55">
        <v>0</v>
      </c>
      <c r="FX55">
        <v>0</v>
      </c>
      <c r="FY55">
        <v>0</v>
      </c>
      <c r="GA55" t="s">
        <v>2</v>
      </c>
      <c r="GD55">
        <v>1</v>
      </c>
      <c r="GF55">
        <v>-683784142</v>
      </c>
      <c r="GG55">
        <v>1</v>
      </c>
      <c r="GH55">
        <v>1</v>
      </c>
      <c r="GI55">
        <v>4</v>
      </c>
      <c r="GJ55">
        <v>0</v>
      </c>
      <c r="GK55">
        <v>0</v>
      </c>
      <c r="GL55">
        <f t="shared" si="53"/>
        <v>0</v>
      </c>
      <c r="GM55">
        <f t="shared" si="54"/>
        <v>461.02</v>
      </c>
      <c r="GN55">
        <f t="shared" si="55"/>
        <v>0</v>
      </c>
      <c r="GO55">
        <f t="shared" si="56"/>
        <v>0</v>
      </c>
      <c r="GP55">
        <f t="shared" si="57"/>
        <v>0</v>
      </c>
      <c r="GR55">
        <v>0</v>
      </c>
      <c r="GS55">
        <v>3</v>
      </c>
      <c r="GT55">
        <v>0</v>
      </c>
      <c r="GU55" t="s">
        <v>2</v>
      </c>
      <c r="GV55">
        <f t="shared" si="58"/>
        <v>0</v>
      </c>
      <c r="GW55">
        <v>1</v>
      </c>
      <c r="GX55">
        <f t="shared" si="59"/>
        <v>0</v>
      </c>
      <c r="HA55">
        <v>0</v>
      </c>
      <c r="HB55">
        <v>0</v>
      </c>
      <c r="HC55">
        <f t="shared" si="60"/>
        <v>0</v>
      </c>
      <c r="HE55" t="s">
        <v>2</v>
      </c>
      <c r="HF55" t="s">
        <v>2</v>
      </c>
      <c r="HM55" t="s">
        <v>2</v>
      </c>
      <c r="HN55" t="s">
        <v>2</v>
      </c>
      <c r="HO55" t="s">
        <v>2</v>
      </c>
      <c r="HP55" t="s">
        <v>2</v>
      </c>
      <c r="HQ55" t="s">
        <v>2</v>
      </c>
      <c r="IK55">
        <v>0</v>
      </c>
    </row>
    <row r="56" spans="1:255" x14ac:dyDescent="0.2">
      <c r="A56" s="2">
        <v>17</v>
      </c>
      <c r="B56" s="2">
        <v>1</v>
      </c>
      <c r="C56" s="2">
        <f>ROW(SmtRes!A58)</f>
        <v>58</v>
      </c>
      <c r="D56" s="2">
        <f>ROW(EtalonRes!A58)</f>
        <v>58</v>
      </c>
      <c r="E56" s="2" t="s">
        <v>82</v>
      </c>
      <c r="F56" s="2" t="s">
        <v>83</v>
      </c>
      <c r="G56" s="2" t="s">
        <v>84</v>
      </c>
      <c r="H56" s="2" t="s">
        <v>19</v>
      </c>
      <c r="I56" s="2">
        <v>1</v>
      </c>
      <c r="J56" s="2">
        <v>0</v>
      </c>
      <c r="K56" s="2">
        <v>1</v>
      </c>
      <c r="L56" s="2"/>
      <c r="M56" s="2"/>
      <c r="N56" s="2"/>
      <c r="O56" s="2">
        <f t="shared" si="28"/>
        <v>19.98</v>
      </c>
      <c r="P56" s="2">
        <f t="shared" si="69"/>
        <v>3.44</v>
      </c>
      <c r="Q56" s="2">
        <f t="shared" si="29"/>
        <v>0</v>
      </c>
      <c r="R56" s="2">
        <f t="shared" si="30"/>
        <v>0</v>
      </c>
      <c r="S56" s="2">
        <f t="shared" si="31"/>
        <v>16.54</v>
      </c>
      <c r="T56" s="2">
        <f t="shared" si="32"/>
        <v>0</v>
      </c>
      <c r="U56" s="2">
        <f t="shared" si="33"/>
        <v>1.62</v>
      </c>
      <c r="V56" s="2">
        <f t="shared" si="34"/>
        <v>0</v>
      </c>
      <c r="W56" s="2">
        <f t="shared" si="35"/>
        <v>0</v>
      </c>
      <c r="X56" s="2">
        <f t="shared" si="36"/>
        <v>14.89</v>
      </c>
      <c r="Y56" s="2">
        <f t="shared" si="37"/>
        <v>7.61</v>
      </c>
      <c r="Z56" s="2"/>
      <c r="AA56" s="2">
        <v>41727981</v>
      </c>
      <c r="AB56" s="2">
        <f t="shared" si="38"/>
        <v>19.977499999999999</v>
      </c>
      <c r="AC56" s="2">
        <f t="shared" si="39"/>
        <v>3.44</v>
      </c>
      <c r="AD56" s="2">
        <f>ROUND(((((ET56*ROUND(1.35,7)))-((EU56*ROUND(1.35,7))))+AE56),6)</f>
        <v>0</v>
      </c>
      <c r="AE56" s="2">
        <f>ROUND(((EU56*ROUND(1.35,7))),6)</f>
        <v>0</v>
      </c>
      <c r="AF56" s="2">
        <f>ROUND(((EV56*ROUND(1.35,7))),6)</f>
        <v>16.537500000000001</v>
      </c>
      <c r="AG56" s="2">
        <f t="shared" si="40"/>
        <v>0</v>
      </c>
      <c r="AH56" s="2">
        <f>((EW56*ROUND(1.35,7)))</f>
        <v>1.62</v>
      </c>
      <c r="AI56" s="2">
        <f>((EX56*ROUND(1.35,7)))</f>
        <v>0</v>
      </c>
      <c r="AJ56" s="2">
        <f t="shared" si="41"/>
        <v>0</v>
      </c>
      <c r="AK56" s="2">
        <v>15.69</v>
      </c>
      <c r="AL56" s="2">
        <v>3.44</v>
      </c>
      <c r="AM56" s="2">
        <v>0</v>
      </c>
      <c r="AN56" s="2">
        <v>0</v>
      </c>
      <c r="AO56" s="2">
        <v>12.25</v>
      </c>
      <c r="AP56" s="2">
        <v>0</v>
      </c>
      <c r="AQ56" s="2">
        <v>1.2</v>
      </c>
      <c r="AR56" s="2">
        <v>0</v>
      </c>
      <c r="AS56" s="2">
        <v>0</v>
      </c>
      <c r="AT56" s="2">
        <v>90</v>
      </c>
      <c r="AU56" s="2">
        <v>46</v>
      </c>
      <c r="AV56" s="2">
        <v>1</v>
      </c>
      <c r="AW56" s="2">
        <v>1</v>
      </c>
      <c r="AX56" s="2"/>
      <c r="AY56" s="2"/>
      <c r="AZ56" s="2">
        <v>1</v>
      </c>
      <c r="BA56" s="2">
        <v>1</v>
      </c>
      <c r="BB56" s="2">
        <v>1</v>
      </c>
      <c r="BC56" s="2">
        <v>1</v>
      </c>
      <c r="BD56" s="2" t="s">
        <v>2</v>
      </c>
      <c r="BE56" s="2" t="s">
        <v>2</v>
      </c>
      <c r="BF56" s="2" t="s">
        <v>2</v>
      </c>
      <c r="BG56" s="2" t="s">
        <v>2</v>
      </c>
      <c r="BH56" s="2">
        <v>0</v>
      </c>
      <c r="BI56" s="2">
        <v>2</v>
      </c>
      <c r="BJ56" s="2" t="s">
        <v>85</v>
      </c>
      <c r="BK56" s="2"/>
      <c r="BL56" s="2"/>
      <c r="BM56" s="2">
        <v>110011</v>
      </c>
      <c r="BN56" s="2">
        <v>0</v>
      </c>
      <c r="BO56" s="2" t="s">
        <v>2</v>
      </c>
      <c r="BP56" s="2">
        <v>0</v>
      </c>
      <c r="BQ56" s="2">
        <v>3</v>
      </c>
      <c r="BR56" s="2">
        <v>0</v>
      </c>
      <c r="BS56" s="2">
        <v>1</v>
      </c>
      <c r="BT56" s="2">
        <v>1</v>
      </c>
      <c r="BU56" s="2">
        <v>1</v>
      </c>
      <c r="BV56" s="2">
        <v>1</v>
      </c>
      <c r="BW56" s="2">
        <v>1</v>
      </c>
      <c r="BX56" s="2">
        <v>1</v>
      </c>
      <c r="BY56" s="2" t="s">
        <v>2</v>
      </c>
      <c r="BZ56" s="2">
        <v>90</v>
      </c>
      <c r="CA56" s="2">
        <v>46</v>
      </c>
      <c r="CB56" s="2" t="s">
        <v>2</v>
      </c>
      <c r="CC56" s="2"/>
      <c r="CD56" s="2"/>
      <c r="CE56" s="2">
        <v>0</v>
      </c>
      <c r="CF56" s="2">
        <v>0</v>
      </c>
      <c r="CG56" s="2">
        <v>0</v>
      </c>
      <c r="CH56" s="2"/>
      <c r="CI56" s="2"/>
      <c r="CJ56" s="2"/>
      <c r="CK56" s="2"/>
      <c r="CL56" s="2"/>
      <c r="CM56" s="2">
        <v>0</v>
      </c>
      <c r="CN56" s="2" t="s">
        <v>774</v>
      </c>
      <c r="CO56" s="2">
        <v>0</v>
      </c>
      <c r="CP56" s="2">
        <f t="shared" si="42"/>
        <v>19.98</v>
      </c>
      <c r="CQ56" s="2">
        <f t="shared" si="70"/>
        <v>3.44</v>
      </c>
      <c r="CR56" s="2">
        <f t="shared" si="43"/>
        <v>0</v>
      </c>
      <c r="CS56" s="2">
        <f t="shared" si="44"/>
        <v>0</v>
      </c>
      <c r="CT56" s="2">
        <f t="shared" si="45"/>
        <v>16.537500000000001</v>
      </c>
      <c r="CU56" s="2">
        <f t="shared" si="46"/>
        <v>0</v>
      </c>
      <c r="CV56" s="2">
        <f t="shared" si="47"/>
        <v>1.62</v>
      </c>
      <c r="CW56" s="2">
        <f t="shared" si="48"/>
        <v>0</v>
      </c>
      <c r="CX56" s="2">
        <f t="shared" si="49"/>
        <v>0</v>
      </c>
      <c r="CY56" s="2">
        <f t="shared" si="50"/>
        <v>14.885999999999999</v>
      </c>
      <c r="CZ56" s="2">
        <f t="shared" si="51"/>
        <v>7.6083999999999996</v>
      </c>
      <c r="DA56" s="2"/>
      <c r="DB56" s="2"/>
      <c r="DC56" s="2" t="s">
        <v>2</v>
      </c>
      <c r="DD56" s="2" t="s">
        <v>2</v>
      </c>
      <c r="DE56" s="2" t="s">
        <v>21</v>
      </c>
      <c r="DF56" s="2" t="s">
        <v>21</v>
      </c>
      <c r="DG56" s="2" t="s">
        <v>21</v>
      </c>
      <c r="DH56" s="2" t="s">
        <v>2</v>
      </c>
      <c r="DI56" s="2" t="s">
        <v>21</v>
      </c>
      <c r="DJ56" s="2" t="s">
        <v>21</v>
      </c>
      <c r="DK56" s="2" t="s">
        <v>2</v>
      </c>
      <c r="DL56" s="2" t="s">
        <v>2</v>
      </c>
      <c r="DM56" s="2" t="s">
        <v>2</v>
      </c>
      <c r="DN56" s="2">
        <v>0</v>
      </c>
      <c r="DO56" s="2">
        <v>0</v>
      </c>
      <c r="DP56" s="2">
        <v>1</v>
      </c>
      <c r="DQ56" s="2">
        <v>1</v>
      </c>
      <c r="DR56" s="2"/>
      <c r="DS56" s="2"/>
      <c r="DT56" s="2"/>
      <c r="DU56" s="2">
        <v>1013</v>
      </c>
      <c r="DV56" s="2" t="s">
        <v>19</v>
      </c>
      <c r="DW56" s="2" t="s">
        <v>19</v>
      </c>
      <c r="DX56" s="2">
        <v>1</v>
      </c>
      <c r="DY56" s="2"/>
      <c r="DZ56" s="2" t="s">
        <v>2</v>
      </c>
      <c r="EA56" s="2" t="s">
        <v>2</v>
      </c>
      <c r="EB56" s="2" t="s">
        <v>2</v>
      </c>
      <c r="EC56" s="2" t="s">
        <v>2</v>
      </c>
      <c r="ED56" s="2" t="s">
        <v>2</v>
      </c>
      <c r="EE56" s="2">
        <v>37164119</v>
      </c>
      <c r="EF56" s="2">
        <v>3</v>
      </c>
      <c r="EG56" s="2" t="s">
        <v>16</v>
      </c>
      <c r="EH56" s="2">
        <v>0</v>
      </c>
      <c r="EI56" s="2" t="s">
        <v>2</v>
      </c>
      <c r="EJ56" s="2">
        <v>2</v>
      </c>
      <c r="EK56" s="2">
        <v>110011</v>
      </c>
      <c r="EL56" s="2" t="s">
        <v>86</v>
      </c>
      <c r="EM56" s="2" t="s">
        <v>87</v>
      </c>
      <c r="EN56" s="2" t="s">
        <v>2</v>
      </c>
      <c r="EO56" s="2" t="s">
        <v>24</v>
      </c>
      <c r="EP56" s="2"/>
      <c r="EQ56" s="2">
        <v>512</v>
      </c>
      <c r="ER56" s="2">
        <v>15.69</v>
      </c>
      <c r="ES56" s="2">
        <v>3.44</v>
      </c>
      <c r="ET56" s="2">
        <v>0</v>
      </c>
      <c r="EU56" s="2">
        <v>0</v>
      </c>
      <c r="EV56" s="2">
        <v>12.25</v>
      </c>
      <c r="EW56" s="2">
        <v>1.2</v>
      </c>
      <c r="EX56" s="2">
        <v>0</v>
      </c>
      <c r="EY56" s="2">
        <v>0</v>
      </c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>
        <v>0</v>
      </c>
      <c r="FR56" s="2">
        <f t="shared" si="52"/>
        <v>0</v>
      </c>
      <c r="FS56" s="2">
        <v>0</v>
      </c>
      <c r="FT56" s="2"/>
      <c r="FU56" s="2"/>
      <c r="FV56" s="2"/>
      <c r="FW56" s="2"/>
      <c r="FX56" s="2">
        <v>90</v>
      </c>
      <c r="FY56" s="2">
        <v>46</v>
      </c>
      <c r="FZ56" s="2"/>
      <c r="GA56" s="2" t="s">
        <v>2</v>
      </c>
      <c r="GB56" s="2"/>
      <c r="GC56" s="2"/>
      <c r="GD56" s="2">
        <v>1</v>
      </c>
      <c r="GE56" s="2"/>
      <c r="GF56" s="2">
        <v>1183902718</v>
      </c>
      <c r="GG56" s="2">
        <v>2</v>
      </c>
      <c r="GH56" s="2">
        <v>1</v>
      </c>
      <c r="GI56" s="2">
        <v>-2</v>
      </c>
      <c r="GJ56" s="2">
        <v>0</v>
      </c>
      <c r="GK56" s="2">
        <v>0</v>
      </c>
      <c r="GL56" s="2">
        <f t="shared" si="53"/>
        <v>0</v>
      </c>
      <c r="GM56" s="2">
        <f t="shared" si="54"/>
        <v>42.48</v>
      </c>
      <c r="GN56" s="2">
        <f t="shared" si="55"/>
        <v>0</v>
      </c>
      <c r="GO56" s="2">
        <f t="shared" si="56"/>
        <v>42.48</v>
      </c>
      <c r="GP56" s="2">
        <f t="shared" si="57"/>
        <v>0</v>
      </c>
      <c r="GQ56" s="2"/>
      <c r="GR56" s="2">
        <v>0</v>
      </c>
      <c r="GS56" s="2">
        <v>3</v>
      </c>
      <c r="GT56" s="2">
        <v>0</v>
      </c>
      <c r="GU56" s="2" t="s">
        <v>2</v>
      </c>
      <c r="GV56" s="2">
        <f t="shared" si="58"/>
        <v>0</v>
      </c>
      <c r="GW56" s="2">
        <v>1</v>
      </c>
      <c r="GX56" s="2">
        <f t="shared" si="59"/>
        <v>0</v>
      </c>
      <c r="GY56" s="2"/>
      <c r="GZ56" s="2"/>
      <c r="HA56" s="2">
        <v>0</v>
      </c>
      <c r="HB56" s="2">
        <v>0</v>
      </c>
      <c r="HC56" s="2">
        <f t="shared" si="60"/>
        <v>0</v>
      </c>
      <c r="HD56" s="2"/>
      <c r="HE56" s="2" t="s">
        <v>2</v>
      </c>
      <c r="HF56" s="2" t="s">
        <v>2</v>
      </c>
      <c r="HG56" s="2"/>
      <c r="HH56" s="2"/>
      <c r="HI56" s="2"/>
      <c r="HJ56" s="2"/>
      <c r="HK56" s="2"/>
      <c r="HL56" s="2"/>
      <c r="HM56" s="2" t="s">
        <v>2</v>
      </c>
      <c r="HN56" s="2" t="s">
        <v>88</v>
      </c>
      <c r="HO56" s="2" t="s">
        <v>89</v>
      </c>
      <c r="HP56" s="2" t="s">
        <v>86</v>
      </c>
      <c r="HQ56" s="2" t="s">
        <v>86</v>
      </c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>
        <v>0</v>
      </c>
      <c r="IL56" s="2"/>
      <c r="IM56" s="2"/>
      <c r="IN56" s="2"/>
      <c r="IO56" s="2"/>
      <c r="IP56" s="2"/>
      <c r="IQ56" s="2"/>
      <c r="IR56" s="2"/>
      <c r="IS56" s="2"/>
      <c r="IT56" s="2"/>
      <c r="IU56" s="2"/>
    </row>
    <row r="57" spans="1:255" x14ac:dyDescent="0.2">
      <c r="A57">
        <v>17</v>
      </c>
      <c r="B57">
        <v>1</v>
      </c>
      <c r="C57">
        <f>ROW(SmtRes!A64)</f>
        <v>64</v>
      </c>
      <c r="D57">
        <f>ROW(EtalonRes!A64)</f>
        <v>64</v>
      </c>
      <c r="E57" t="s">
        <v>82</v>
      </c>
      <c r="F57" t="s">
        <v>83</v>
      </c>
      <c r="G57" t="s">
        <v>84</v>
      </c>
      <c r="H57" t="s">
        <v>19</v>
      </c>
      <c r="I57">
        <v>1</v>
      </c>
      <c r="J57">
        <v>0</v>
      </c>
      <c r="K57">
        <v>1</v>
      </c>
      <c r="O57">
        <f t="shared" si="28"/>
        <v>19.98</v>
      </c>
      <c r="P57">
        <f t="shared" si="69"/>
        <v>3.44</v>
      </c>
      <c r="Q57">
        <f t="shared" si="29"/>
        <v>0</v>
      </c>
      <c r="R57">
        <f t="shared" si="30"/>
        <v>0</v>
      </c>
      <c r="S57">
        <f t="shared" si="31"/>
        <v>16.54</v>
      </c>
      <c r="T57">
        <f t="shared" si="32"/>
        <v>0</v>
      </c>
      <c r="U57">
        <f t="shared" si="33"/>
        <v>1.62</v>
      </c>
      <c r="V57">
        <f t="shared" si="34"/>
        <v>0</v>
      </c>
      <c r="W57">
        <f t="shared" si="35"/>
        <v>0</v>
      </c>
      <c r="X57">
        <f t="shared" si="36"/>
        <v>14.89</v>
      </c>
      <c r="Y57">
        <f t="shared" si="37"/>
        <v>7.61</v>
      </c>
      <c r="AA57">
        <v>41727979</v>
      </c>
      <c r="AB57">
        <f t="shared" si="38"/>
        <v>19.977499999999999</v>
      </c>
      <c r="AC57">
        <f t="shared" si="39"/>
        <v>3.44</v>
      </c>
      <c r="AD57">
        <f>ROUND(((((ET57*ROUND(1.35,7)))-((EU57*ROUND(1.35,7))))+AE57),6)</f>
        <v>0</v>
      </c>
      <c r="AE57">
        <f>ROUND(((EU57*ROUND(1.35,7))),6)</f>
        <v>0</v>
      </c>
      <c r="AF57">
        <f>ROUND(((EV57*ROUND(1.35,7))),6)</f>
        <v>16.537500000000001</v>
      </c>
      <c r="AG57">
        <f t="shared" si="40"/>
        <v>0</v>
      </c>
      <c r="AH57">
        <f>((EW57*ROUND(1.35,7)))</f>
        <v>1.62</v>
      </c>
      <c r="AI57">
        <f>((EX57*ROUND(1.35,7)))</f>
        <v>0</v>
      </c>
      <c r="AJ57">
        <f t="shared" si="41"/>
        <v>0</v>
      </c>
      <c r="AK57">
        <v>15.69</v>
      </c>
      <c r="AL57">
        <v>3.44</v>
      </c>
      <c r="AM57">
        <v>0</v>
      </c>
      <c r="AN57">
        <v>0</v>
      </c>
      <c r="AO57">
        <v>12.25</v>
      </c>
      <c r="AP57">
        <v>0</v>
      </c>
      <c r="AQ57">
        <v>1.2</v>
      </c>
      <c r="AR57">
        <v>0</v>
      </c>
      <c r="AS57">
        <v>0</v>
      </c>
      <c r="AT57">
        <v>90</v>
      </c>
      <c r="AU57">
        <v>46</v>
      </c>
      <c r="AV57">
        <v>1</v>
      </c>
      <c r="AW57">
        <v>1</v>
      </c>
      <c r="AZ57">
        <v>1</v>
      </c>
      <c r="BA57">
        <v>1</v>
      </c>
      <c r="BB57">
        <v>1</v>
      </c>
      <c r="BC57">
        <v>1</v>
      </c>
      <c r="BD57" t="s">
        <v>2</v>
      </c>
      <c r="BE57" t="s">
        <v>2</v>
      </c>
      <c r="BF57" t="s">
        <v>2</v>
      </c>
      <c r="BG57" t="s">
        <v>2</v>
      </c>
      <c r="BH57">
        <v>0</v>
      </c>
      <c r="BI57">
        <v>2</v>
      </c>
      <c r="BJ57" t="s">
        <v>85</v>
      </c>
      <c r="BM57">
        <v>110011</v>
      </c>
      <c r="BN57">
        <v>0</v>
      </c>
      <c r="BO57" t="s">
        <v>27</v>
      </c>
      <c r="BP57">
        <v>1</v>
      </c>
      <c r="BQ57">
        <v>3</v>
      </c>
      <c r="BR57">
        <v>0</v>
      </c>
      <c r="BS57">
        <v>1</v>
      </c>
      <c r="BT57">
        <v>1</v>
      </c>
      <c r="BU57">
        <v>1</v>
      </c>
      <c r="BV57">
        <v>1</v>
      </c>
      <c r="BW57">
        <v>1</v>
      </c>
      <c r="BX57">
        <v>1</v>
      </c>
      <c r="BY57" t="s">
        <v>2</v>
      </c>
      <c r="BZ57">
        <v>90</v>
      </c>
      <c r="CA57">
        <v>46</v>
      </c>
      <c r="CB57" t="s">
        <v>2</v>
      </c>
      <c r="CE57">
        <v>0</v>
      </c>
      <c r="CF57">
        <v>0</v>
      </c>
      <c r="CG57">
        <v>0</v>
      </c>
      <c r="CM57">
        <v>0</v>
      </c>
      <c r="CN57" t="s">
        <v>774</v>
      </c>
      <c r="CO57">
        <v>0</v>
      </c>
      <c r="CP57">
        <f t="shared" si="42"/>
        <v>19.98</v>
      </c>
      <c r="CQ57">
        <f t="shared" si="70"/>
        <v>3.44</v>
      </c>
      <c r="CR57">
        <f t="shared" si="43"/>
        <v>0</v>
      </c>
      <c r="CS57">
        <f t="shared" si="44"/>
        <v>0</v>
      </c>
      <c r="CT57">
        <f t="shared" si="45"/>
        <v>16.537500000000001</v>
      </c>
      <c r="CU57">
        <f t="shared" si="46"/>
        <v>0</v>
      </c>
      <c r="CV57">
        <f t="shared" si="47"/>
        <v>1.62</v>
      </c>
      <c r="CW57">
        <f t="shared" si="48"/>
        <v>0</v>
      </c>
      <c r="CX57">
        <f t="shared" si="49"/>
        <v>0</v>
      </c>
      <c r="CY57">
        <f t="shared" si="50"/>
        <v>14.885999999999999</v>
      </c>
      <c r="CZ57">
        <f t="shared" si="51"/>
        <v>7.6083999999999996</v>
      </c>
      <c r="DC57" t="s">
        <v>2</v>
      </c>
      <c r="DD57" t="s">
        <v>2</v>
      </c>
      <c r="DE57" t="s">
        <v>21</v>
      </c>
      <c r="DF57" t="s">
        <v>21</v>
      </c>
      <c r="DG57" t="s">
        <v>21</v>
      </c>
      <c r="DH57" t="s">
        <v>2</v>
      </c>
      <c r="DI57" t="s">
        <v>21</v>
      </c>
      <c r="DJ57" t="s">
        <v>21</v>
      </c>
      <c r="DK57" t="s">
        <v>2</v>
      </c>
      <c r="DL57" t="s">
        <v>2</v>
      </c>
      <c r="DM57" t="s">
        <v>2</v>
      </c>
      <c r="DN57">
        <v>0</v>
      </c>
      <c r="DO57">
        <v>0</v>
      </c>
      <c r="DP57">
        <v>1</v>
      </c>
      <c r="DQ57">
        <v>1</v>
      </c>
      <c r="DU57">
        <v>1013</v>
      </c>
      <c r="DV57" t="s">
        <v>19</v>
      </c>
      <c r="DW57" t="s">
        <v>19</v>
      </c>
      <c r="DX57">
        <v>1</v>
      </c>
      <c r="DZ57" t="s">
        <v>2</v>
      </c>
      <c r="EA57" t="s">
        <v>2</v>
      </c>
      <c r="EB57" t="s">
        <v>2</v>
      </c>
      <c r="EC57" t="s">
        <v>2</v>
      </c>
      <c r="ED57" t="s">
        <v>2</v>
      </c>
      <c r="EE57">
        <v>37164119</v>
      </c>
      <c r="EF57">
        <v>3</v>
      </c>
      <c r="EG57" t="s">
        <v>16</v>
      </c>
      <c r="EH57">
        <v>0</v>
      </c>
      <c r="EI57" t="s">
        <v>2</v>
      </c>
      <c r="EJ57">
        <v>2</v>
      </c>
      <c r="EK57">
        <v>110011</v>
      </c>
      <c r="EL57" t="s">
        <v>86</v>
      </c>
      <c r="EM57" t="s">
        <v>87</v>
      </c>
      <c r="EN57" t="s">
        <v>2</v>
      </c>
      <c r="EO57" t="s">
        <v>24</v>
      </c>
      <c r="EQ57">
        <v>512</v>
      </c>
      <c r="ER57">
        <v>15.69</v>
      </c>
      <c r="ES57">
        <v>3.44</v>
      </c>
      <c r="ET57">
        <v>0</v>
      </c>
      <c r="EU57">
        <v>0</v>
      </c>
      <c r="EV57">
        <v>12.25</v>
      </c>
      <c r="EW57">
        <v>1.2</v>
      </c>
      <c r="EX57">
        <v>0</v>
      </c>
      <c r="EY57">
        <v>0</v>
      </c>
      <c r="FQ57">
        <v>0</v>
      </c>
      <c r="FR57">
        <f t="shared" si="52"/>
        <v>0</v>
      </c>
      <c r="FS57">
        <v>0</v>
      </c>
      <c r="FX57">
        <v>90</v>
      </c>
      <c r="FY57">
        <v>46</v>
      </c>
      <c r="GA57" t="s">
        <v>2</v>
      </c>
      <c r="GD57">
        <v>1</v>
      </c>
      <c r="GF57">
        <v>1183902718</v>
      </c>
      <c r="GG57">
        <v>1</v>
      </c>
      <c r="GH57">
        <v>1</v>
      </c>
      <c r="GI57">
        <v>4</v>
      </c>
      <c r="GJ57">
        <v>0</v>
      </c>
      <c r="GK57">
        <v>0</v>
      </c>
      <c r="GL57">
        <f t="shared" si="53"/>
        <v>0</v>
      </c>
      <c r="GM57">
        <f t="shared" si="54"/>
        <v>42.48</v>
      </c>
      <c r="GN57">
        <f t="shared" si="55"/>
        <v>0</v>
      </c>
      <c r="GO57">
        <f t="shared" si="56"/>
        <v>42.48</v>
      </c>
      <c r="GP57">
        <f t="shared" si="57"/>
        <v>0</v>
      </c>
      <c r="GR57">
        <v>0</v>
      </c>
      <c r="GS57">
        <v>3</v>
      </c>
      <c r="GT57">
        <v>0</v>
      </c>
      <c r="GU57" t="s">
        <v>2</v>
      </c>
      <c r="GV57">
        <f t="shared" si="58"/>
        <v>0</v>
      </c>
      <c r="GW57">
        <v>1</v>
      </c>
      <c r="GX57">
        <f t="shared" si="59"/>
        <v>0</v>
      </c>
      <c r="HA57">
        <v>0</v>
      </c>
      <c r="HB57">
        <v>0</v>
      </c>
      <c r="HC57">
        <f t="shared" si="60"/>
        <v>0</v>
      </c>
      <c r="HE57" t="s">
        <v>2</v>
      </c>
      <c r="HF57" t="s">
        <v>2</v>
      </c>
      <c r="HM57" t="s">
        <v>2</v>
      </c>
      <c r="HN57" t="s">
        <v>88</v>
      </c>
      <c r="HO57" t="s">
        <v>89</v>
      </c>
      <c r="HP57" t="s">
        <v>86</v>
      </c>
      <c r="HQ57" t="s">
        <v>86</v>
      </c>
      <c r="IK57">
        <v>0</v>
      </c>
    </row>
    <row r="58" spans="1:255" x14ac:dyDescent="0.2">
      <c r="A58" s="2">
        <v>17</v>
      </c>
      <c r="B58" s="2">
        <v>1</v>
      </c>
      <c r="C58" s="2"/>
      <c r="D58" s="2"/>
      <c r="E58" s="2" t="s">
        <v>90</v>
      </c>
      <c r="F58" s="2" t="s">
        <v>91</v>
      </c>
      <c r="G58" s="2" t="s">
        <v>92</v>
      </c>
      <c r="H58" s="2" t="s">
        <v>19</v>
      </c>
      <c r="I58" s="2">
        <v>1</v>
      </c>
      <c r="J58" s="2">
        <v>0</v>
      </c>
      <c r="K58" s="2">
        <v>1</v>
      </c>
      <c r="L58" s="2"/>
      <c r="M58" s="2"/>
      <c r="N58" s="2"/>
      <c r="O58" s="2">
        <f t="shared" si="28"/>
        <v>692.04</v>
      </c>
      <c r="P58" s="2">
        <f t="shared" si="69"/>
        <v>692.04</v>
      </c>
      <c r="Q58" s="2">
        <f t="shared" si="29"/>
        <v>0</v>
      </c>
      <c r="R58" s="2">
        <f t="shared" si="30"/>
        <v>0</v>
      </c>
      <c r="S58" s="2">
        <f t="shared" si="31"/>
        <v>0</v>
      </c>
      <c r="T58" s="2">
        <f t="shared" si="32"/>
        <v>0</v>
      </c>
      <c r="U58" s="2">
        <f t="shared" si="33"/>
        <v>0</v>
      </c>
      <c r="V58" s="2">
        <f t="shared" si="34"/>
        <v>0</v>
      </c>
      <c r="W58" s="2">
        <f t="shared" si="35"/>
        <v>0</v>
      </c>
      <c r="X58" s="2">
        <f t="shared" si="36"/>
        <v>0</v>
      </c>
      <c r="Y58" s="2">
        <f t="shared" si="37"/>
        <v>0</v>
      </c>
      <c r="Z58" s="2"/>
      <c r="AA58" s="2">
        <v>41727981</v>
      </c>
      <c r="AB58" s="2">
        <f t="shared" si="38"/>
        <v>692.04</v>
      </c>
      <c r="AC58" s="2">
        <f t="shared" si="39"/>
        <v>692.04</v>
      </c>
      <c r="AD58" s="2">
        <f>ROUND((((ET58)-(EU58))+AE58),6)</f>
        <v>0</v>
      </c>
      <c r="AE58" s="2">
        <f>ROUND((EU58),6)</f>
        <v>0</v>
      </c>
      <c r="AF58" s="2">
        <f>ROUND((EV58),6)</f>
        <v>0</v>
      </c>
      <c r="AG58" s="2">
        <f t="shared" si="40"/>
        <v>0</v>
      </c>
      <c r="AH58" s="2">
        <f>(EW58)</f>
        <v>0</v>
      </c>
      <c r="AI58" s="2">
        <f>(EX58)</f>
        <v>0</v>
      </c>
      <c r="AJ58" s="2">
        <f t="shared" si="41"/>
        <v>0</v>
      </c>
      <c r="AK58" s="2">
        <v>692.04</v>
      </c>
      <c r="AL58" s="2">
        <v>692.04</v>
      </c>
      <c r="AM58" s="2">
        <v>0</v>
      </c>
      <c r="AN58" s="2">
        <v>0</v>
      </c>
      <c r="AO58" s="2">
        <v>0</v>
      </c>
      <c r="AP58" s="2">
        <v>0</v>
      </c>
      <c r="AQ58" s="2">
        <v>0</v>
      </c>
      <c r="AR58" s="2">
        <v>0</v>
      </c>
      <c r="AS58" s="2">
        <v>0</v>
      </c>
      <c r="AT58" s="2">
        <v>0</v>
      </c>
      <c r="AU58" s="2">
        <v>0</v>
      </c>
      <c r="AV58" s="2">
        <v>1</v>
      </c>
      <c r="AW58" s="2">
        <v>1</v>
      </c>
      <c r="AX58" s="2"/>
      <c r="AY58" s="2"/>
      <c r="AZ58" s="2">
        <v>1</v>
      </c>
      <c r="BA58" s="2">
        <v>1</v>
      </c>
      <c r="BB58" s="2">
        <v>1</v>
      </c>
      <c r="BC58" s="2">
        <v>1</v>
      </c>
      <c r="BD58" s="2" t="s">
        <v>2</v>
      </c>
      <c r="BE58" s="2" t="s">
        <v>2</v>
      </c>
      <c r="BF58" s="2" t="s">
        <v>2</v>
      </c>
      <c r="BG58" s="2" t="s">
        <v>2</v>
      </c>
      <c r="BH58" s="2">
        <v>3</v>
      </c>
      <c r="BI58" s="2">
        <v>3</v>
      </c>
      <c r="BJ58" s="2" t="s">
        <v>93</v>
      </c>
      <c r="BK58" s="2"/>
      <c r="BL58" s="2"/>
      <c r="BM58" s="2">
        <v>600001</v>
      </c>
      <c r="BN58" s="2">
        <v>0</v>
      </c>
      <c r="BO58" s="2" t="s">
        <v>2</v>
      </c>
      <c r="BP58" s="2">
        <v>0</v>
      </c>
      <c r="BQ58" s="2">
        <v>5</v>
      </c>
      <c r="BR58" s="2">
        <v>0</v>
      </c>
      <c r="BS58" s="2">
        <v>1</v>
      </c>
      <c r="BT58" s="2">
        <v>1</v>
      </c>
      <c r="BU58" s="2">
        <v>1</v>
      </c>
      <c r="BV58" s="2">
        <v>1</v>
      </c>
      <c r="BW58" s="2">
        <v>1</v>
      </c>
      <c r="BX58" s="2">
        <v>1</v>
      </c>
      <c r="BY58" s="2" t="s">
        <v>2</v>
      </c>
      <c r="BZ58" s="2">
        <v>0</v>
      </c>
      <c r="CA58" s="2">
        <v>0</v>
      </c>
      <c r="CB58" s="2" t="s">
        <v>2</v>
      </c>
      <c r="CC58" s="2"/>
      <c r="CD58" s="2"/>
      <c r="CE58" s="2">
        <v>0</v>
      </c>
      <c r="CF58" s="2">
        <v>0</v>
      </c>
      <c r="CG58" s="2">
        <v>0</v>
      </c>
      <c r="CH58" s="2"/>
      <c r="CI58" s="2"/>
      <c r="CJ58" s="2"/>
      <c r="CK58" s="2"/>
      <c r="CL58" s="2"/>
      <c r="CM58" s="2">
        <v>0</v>
      </c>
      <c r="CN58" s="2" t="s">
        <v>2</v>
      </c>
      <c r="CO58" s="2">
        <v>0</v>
      </c>
      <c r="CP58" s="2">
        <f t="shared" si="42"/>
        <v>692.04</v>
      </c>
      <c r="CQ58" s="2">
        <f t="shared" si="70"/>
        <v>692.04</v>
      </c>
      <c r="CR58" s="2">
        <f t="shared" si="43"/>
        <v>0</v>
      </c>
      <c r="CS58" s="2">
        <f t="shared" si="44"/>
        <v>0</v>
      </c>
      <c r="CT58" s="2">
        <f t="shared" si="45"/>
        <v>0</v>
      </c>
      <c r="CU58" s="2">
        <f t="shared" si="46"/>
        <v>0</v>
      </c>
      <c r="CV58" s="2">
        <f t="shared" si="47"/>
        <v>0</v>
      </c>
      <c r="CW58" s="2">
        <f t="shared" si="48"/>
        <v>0</v>
      </c>
      <c r="CX58" s="2">
        <f t="shared" si="49"/>
        <v>0</v>
      </c>
      <c r="CY58" s="2">
        <f t="shared" si="50"/>
        <v>0</v>
      </c>
      <c r="CZ58" s="2">
        <f t="shared" si="51"/>
        <v>0</v>
      </c>
      <c r="DA58" s="2"/>
      <c r="DB58" s="2"/>
      <c r="DC58" s="2" t="s">
        <v>2</v>
      </c>
      <c r="DD58" s="2" t="s">
        <v>2</v>
      </c>
      <c r="DE58" s="2" t="s">
        <v>2</v>
      </c>
      <c r="DF58" s="2" t="s">
        <v>2</v>
      </c>
      <c r="DG58" s="2" t="s">
        <v>2</v>
      </c>
      <c r="DH58" s="2" t="s">
        <v>2</v>
      </c>
      <c r="DI58" s="2" t="s">
        <v>2</v>
      </c>
      <c r="DJ58" s="2" t="s">
        <v>2</v>
      </c>
      <c r="DK58" s="2" t="s">
        <v>2</v>
      </c>
      <c r="DL58" s="2" t="s">
        <v>2</v>
      </c>
      <c r="DM58" s="2" t="s">
        <v>2</v>
      </c>
      <c r="DN58" s="2">
        <v>0</v>
      </c>
      <c r="DO58" s="2">
        <v>0</v>
      </c>
      <c r="DP58" s="2">
        <v>1</v>
      </c>
      <c r="DQ58" s="2">
        <v>1</v>
      </c>
      <c r="DR58" s="2"/>
      <c r="DS58" s="2"/>
      <c r="DT58" s="2"/>
      <c r="DU58" s="2">
        <v>1013</v>
      </c>
      <c r="DV58" s="2" t="s">
        <v>19</v>
      </c>
      <c r="DW58" s="2" t="s">
        <v>19</v>
      </c>
      <c r="DX58" s="2">
        <v>1</v>
      </c>
      <c r="DY58" s="2"/>
      <c r="DZ58" s="2" t="s">
        <v>2</v>
      </c>
      <c r="EA58" s="2" t="s">
        <v>2</v>
      </c>
      <c r="EB58" s="2" t="s">
        <v>2</v>
      </c>
      <c r="EC58" s="2" t="s">
        <v>2</v>
      </c>
      <c r="ED58" s="2" t="s">
        <v>2</v>
      </c>
      <c r="EE58" s="2">
        <v>37164125</v>
      </c>
      <c r="EF58" s="2">
        <v>5</v>
      </c>
      <c r="EG58" s="2" t="s">
        <v>79</v>
      </c>
      <c r="EH58" s="2">
        <v>0</v>
      </c>
      <c r="EI58" s="2" t="s">
        <v>2</v>
      </c>
      <c r="EJ58" s="2">
        <v>3</v>
      </c>
      <c r="EK58" s="2">
        <v>600001</v>
      </c>
      <c r="EL58" s="2" t="s">
        <v>80</v>
      </c>
      <c r="EM58" s="2" t="s">
        <v>81</v>
      </c>
      <c r="EN58" s="2" t="s">
        <v>2</v>
      </c>
      <c r="EO58" s="2" t="s">
        <v>2</v>
      </c>
      <c r="EP58" s="2"/>
      <c r="EQ58" s="2">
        <v>0</v>
      </c>
      <c r="ER58" s="2">
        <v>692.04</v>
      </c>
      <c r="ES58" s="2">
        <v>692.04</v>
      </c>
      <c r="ET58" s="2">
        <v>0</v>
      </c>
      <c r="EU58" s="2">
        <v>0</v>
      </c>
      <c r="EV58" s="2">
        <v>0</v>
      </c>
      <c r="EW58" s="2">
        <v>0</v>
      </c>
      <c r="EX58" s="2">
        <v>0</v>
      </c>
      <c r="EY58" s="2">
        <v>0</v>
      </c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>
        <v>0</v>
      </c>
      <c r="FR58" s="2">
        <f t="shared" si="52"/>
        <v>692.04</v>
      </c>
      <c r="FS58" s="2">
        <v>0</v>
      </c>
      <c r="FT58" s="2"/>
      <c r="FU58" s="2"/>
      <c r="FV58" s="2"/>
      <c r="FW58" s="2"/>
      <c r="FX58" s="2">
        <v>0</v>
      </c>
      <c r="FY58" s="2">
        <v>0</v>
      </c>
      <c r="FZ58" s="2"/>
      <c r="GA58" s="2" t="s">
        <v>2</v>
      </c>
      <c r="GB58" s="2"/>
      <c r="GC58" s="2"/>
      <c r="GD58" s="2">
        <v>1</v>
      </c>
      <c r="GE58" s="2"/>
      <c r="GF58" s="2">
        <v>1578857861</v>
      </c>
      <c r="GG58" s="2">
        <v>2</v>
      </c>
      <c r="GH58" s="2">
        <v>1</v>
      </c>
      <c r="GI58" s="2">
        <v>-2</v>
      </c>
      <c r="GJ58" s="2">
        <v>0</v>
      </c>
      <c r="GK58" s="2">
        <v>0</v>
      </c>
      <c r="GL58" s="2">
        <f t="shared" si="53"/>
        <v>0</v>
      </c>
      <c r="GM58" s="2">
        <f t="shared" si="54"/>
        <v>692.04</v>
      </c>
      <c r="GN58" s="2">
        <f t="shared" si="55"/>
        <v>0</v>
      </c>
      <c r="GO58" s="2">
        <f t="shared" si="56"/>
        <v>0</v>
      </c>
      <c r="GP58" s="2">
        <f t="shared" si="57"/>
        <v>0</v>
      </c>
      <c r="GQ58" s="2"/>
      <c r="GR58" s="2">
        <v>0</v>
      </c>
      <c r="GS58" s="2">
        <v>3</v>
      </c>
      <c r="GT58" s="2">
        <v>0</v>
      </c>
      <c r="GU58" s="2" t="s">
        <v>2</v>
      </c>
      <c r="GV58" s="2">
        <f t="shared" si="58"/>
        <v>0</v>
      </c>
      <c r="GW58" s="2">
        <v>1</v>
      </c>
      <c r="GX58" s="2">
        <f t="shared" si="59"/>
        <v>0</v>
      </c>
      <c r="GY58" s="2"/>
      <c r="GZ58" s="2"/>
      <c r="HA58" s="2">
        <v>0</v>
      </c>
      <c r="HB58" s="2">
        <v>0</v>
      </c>
      <c r="HC58" s="2">
        <f t="shared" si="60"/>
        <v>0</v>
      </c>
      <c r="HD58" s="2"/>
      <c r="HE58" s="2" t="s">
        <v>2</v>
      </c>
      <c r="HF58" s="2" t="s">
        <v>2</v>
      </c>
      <c r="HG58" s="2"/>
      <c r="HH58" s="2"/>
      <c r="HI58" s="2"/>
      <c r="HJ58" s="2"/>
      <c r="HK58" s="2"/>
      <c r="HL58" s="2"/>
      <c r="HM58" s="2" t="s">
        <v>2</v>
      </c>
      <c r="HN58" s="2" t="s">
        <v>2</v>
      </c>
      <c r="HO58" s="2" t="s">
        <v>2</v>
      </c>
      <c r="HP58" s="2" t="s">
        <v>2</v>
      </c>
      <c r="HQ58" s="2" t="s">
        <v>2</v>
      </c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>
        <v>0</v>
      </c>
      <c r="IL58" s="2"/>
      <c r="IM58" s="2"/>
      <c r="IN58" s="2"/>
      <c r="IO58" s="2"/>
      <c r="IP58" s="2"/>
      <c r="IQ58" s="2"/>
      <c r="IR58" s="2"/>
      <c r="IS58" s="2"/>
      <c r="IT58" s="2"/>
      <c r="IU58" s="2"/>
    </row>
    <row r="59" spans="1:255" x14ac:dyDescent="0.2">
      <c r="A59">
        <v>17</v>
      </c>
      <c r="B59">
        <v>1</v>
      </c>
      <c r="E59" t="s">
        <v>90</v>
      </c>
      <c r="F59" t="s">
        <v>91</v>
      </c>
      <c r="G59" t="s">
        <v>92</v>
      </c>
      <c r="H59" t="s">
        <v>19</v>
      </c>
      <c r="I59">
        <v>1</v>
      </c>
      <c r="J59">
        <v>0</v>
      </c>
      <c r="K59">
        <v>1</v>
      </c>
      <c r="O59">
        <f t="shared" si="28"/>
        <v>692.04</v>
      </c>
      <c r="P59">
        <f t="shared" si="69"/>
        <v>692.04</v>
      </c>
      <c r="Q59">
        <f t="shared" si="29"/>
        <v>0</v>
      </c>
      <c r="R59">
        <f t="shared" si="30"/>
        <v>0</v>
      </c>
      <c r="S59">
        <f t="shared" si="31"/>
        <v>0</v>
      </c>
      <c r="T59">
        <f t="shared" si="32"/>
        <v>0</v>
      </c>
      <c r="U59">
        <f t="shared" si="33"/>
        <v>0</v>
      </c>
      <c r="V59">
        <f t="shared" si="34"/>
        <v>0</v>
      </c>
      <c r="W59">
        <f t="shared" si="35"/>
        <v>0</v>
      </c>
      <c r="X59">
        <f t="shared" si="36"/>
        <v>0</v>
      </c>
      <c r="Y59">
        <f t="shared" si="37"/>
        <v>0</v>
      </c>
      <c r="AA59">
        <v>41727979</v>
      </c>
      <c r="AB59">
        <f t="shared" si="38"/>
        <v>692.04</v>
      </c>
      <c r="AC59">
        <f t="shared" si="39"/>
        <v>692.04</v>
      </c>
      <c r="AD59">
        <f>ROUND((((ET59)-(EU59))+AE59),6)</f>
        <v>0</v>
      </c>
      <c r="AE59">
        <f>ROUND((EU59),6)</f>
        <v>0</v>
      </c>
      <c r="AF59">
        <f>ROUND((EV59),6)</f>
        <v>0</v>
      </c>
      <c r="AG59">
        <f t="shared" si="40"/>
        <v>0</v>
      </c>
      <c r="AH59">
        <f>(EW59)</f>
        <v>0</v>
      </c>
      <c r="AI59">
        <f>(EX59)</f>
        <v>0</v>
      </c>
      <c r="AJ59">
        <f t="shared" si="41"/>
        <v>0</v>
      </c>
      <c r="AK59">
        <v>692.04</v>
      </c>
      <c r="AL59">
        <v>692.04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1</v>
      </c>
      <c r="AW59">
        <v>1</v>
      </c>
      <c r="AZ59">
        <v>1</v>
      </c>
      <c r="BA59">
        <v>1</v>
      </c>
      <c r="BB59">
        <v>1</v>
      </c>
      <c r="BC59">
        <v>1</v>
      </c>
      <c r="BD59" t="s">
        <v>2</v>
      </c>
      <c r="BE59" t="s">
        <v>2</v>
      </c>
      <c r="BF59" t="s">
        <v>2</v>
      </c>
      <c r="BG59" t="s">
        <v>2</v>
      </c>
      <c r="BH59">
        <v>3</v>
      </c>
      <c r="BI59">
        <v>3</v>
      </c>
      <c r="BJ59" t="s">
        <v>93</v>
      </c>
      <c r="BM59">
        <v>600001</v>
      </c>
      <c r="BN59">
        <v>0</v>
      </c>
      <c r="BO59" t="s">
        <v>36</v>
      </c>
      <c r="BP59">
        <v>1</v>
      </c>
      <c r="BQ59">
        <v>5</v>
      </c>
      <c r="BR59">
        <v>0</v>
      </c>
      <c r="BS59">
        <v>1</v>
      </c>
      <c r="BT59">
        <v>1</v>
      </c>
      <c r="BU59">
        <v>1</v>
      </c>
      <c r="BV59">
        <v>1</v>
      </c>
      <c r="BW59">
        <v>1</v>
      </c>
      <c r="BX59">
        <v>1</v>
      </c>
      <c r="BY59" t="s">
        <v>2</v>
      </c>
      <c r="BZ59">
        <v>0</v>
      </c>
      <c r="CA59">
        <v>0</v>
      </c>
      <c r="CB59" t="s">
        <v>2</v>
      </c>
      <c r="CE59">
        <v>0</v>
      </c>
      <c r="CF59">
        <v>0</v>
      </c>
      <c r="CG59">
        <v>0</v>
      </c>
      <c r="CM59">
        <v>0</v>
      </c>
      <c r="CN59" t="s">
        <v>2</v>
      </c>
      <c r="CO59">
        <v>0</v>
      </c>
      <c r="CP59">
        <f t="shared" si="42"/>
        <v>692.04</v>
      </c>
      <c r="CQ59">
        <f t="shared" si="70"/>
        <v>692.04</v>
      </c>
      <c r="CR59">
        <f t="shared" si="43"/>
        <v>0</v>
      </c>
      <c r="CS59">
        <f t="shared" si="44"/>
        <v>0</v>
      </c>
      <c r="CT59">
        <f t="shared" si="45"/>
        <v>0</v>
      </c>
      <c r="CU59">
        <f t="shared" si="46"/>
        <v>0</v>
      </c>
      <c r="CV59">
        <f t="shared" si="47"/>
        <v>0</v>
      </c>
      <c r="CW59">
        <f t="shared" si="48"/>
        <v>0</v>
      </c>
      <c r="CX59">
        <f t="shared" si="49"/>
        <v>0</v>
      </c>
      <c r="CY59">
        <f t="shared" si="50"/>
        <v>0</v>
      </c>
      <c r="CZ59">
        <f t="shared" si="51"/>
        <v>0</v>
      </c>
      <c r="DC59" t="s">
        <v>2</v>
      </c>
      <c r="DD59" t="s">
        <v>2</v>
      </c>
      <c r="DE59" t="s">
        <v>2</v>
      </c>
      <c r="DF59" t="s">
        <v>2</v>
      </c>
      <c r="DG59" t="s">
        <v>2</v>
      </c>
      <c r="DH59" t="s">
        <v>2</v>
      </c>
      <c r="DI59" t="s">
        <v>2</v>
      </c>
      <c r="DJ59" t="s">
        <v>2</v>
      </c>
      <c r="DK59" t="s">
        <v>2</v>
      </c>
      <c r="DL59" t="s">
        <v>2</v>
      </c>
      <c r="DM59" t="s">
        <v>2</v>
      </c>
      <c r="DN59">
        <v>0</v>
      </c>
      <c r="DO59">
        <v>0</v>
      </c>
      <c r="DP59">
        <v>1</v>
      </c>
      <c r="DQ59">
        <v>1</v>
      </c>
      <c r="DU59">
        <v>1013</v>
      </c>
      <c r="DV59" t="s">
        <v>19</v>
      </c>
      <c r="DW59" t="s">
        <v>19</v>
      </c>
      <c r="DX59">
        <v>1</v>
      </c>
      <c r="DZ59" t="s">
        <v>2</v>
      </c>
      <c r="EA59" t="s">
        <v>2</v>
      </c>
      <c r="EB59" t="s">
        <v>2</v>
      </c>
      <c r="EC59" t="s">
        <v>2</v>
      </c>
      <c r="ED59" t="s">
        <v>2</v>
      </c>
      <c r="EE59">
        <v>37164125</v>
      </c>
      <c r="EF59">
        <v>5</v>
      </c>
      <c r="EG59" t="s">
        <v>79</v>
      </c>
      <c r="EH59">
        <v>0</v>
      </c>
      <c r="EI59" t="s">
        <v>2</v>
      </c>
      <c r="EJ59">
        <v>3</v>
      </c>
      <c r="EK59">
        <v>600001</v>
      </c>
      <c r="EL59" t="s">
        <v>80</v>
      </c>
      <c r="EM59" t="s">
        <v>81</v>
      </c>
      <c r="EN59" t="s">
        <v>2</v>
      </c>
      <c r="EO59" t="s">
        <v>2</v>
      </c>
      <c r="EQ59">
        <v>0</v>
      </c>
      <c r="ER59">
        <v>692.04</v>
      </c>
      <c r="ES59">
        <v>692.04</v>
      </c>
      <c r="ET59">
        <v>0</v>
      </c>
      <c r="EU59">
        <v>0</v>
      </c>
      <c r="EV59">
        <v>0</v>
      </c>
      <c r="EW59">
        <v>0</v>
      </c>
      <c r="EX59">
        <v>0</v>
      </c>
      <c r="EY59">
        <v>0</v>
      </c>
      <c r="FQ59">
        <v>0</v>
      </c>
      <c r="FR59">
        <f t="shared" si="52"/>
        <v>692.04</v>
      </c>
      <c r="FS59">
        <v>0</v>
      </c>
      <c r="FX59">
        <v>0</v>
      </c>
      <c r="FY59">
        <v>0</v>
      </c>
      <c r="GA59" t="s">
        <v>2</v>
      </c>
      <c r="GD59">
        <v>1</v>
      </c>
      <c r="GF59">
        <v>1578857861</v>
      </c>
      <c r="GG59">
        <v>1</v>
      </c>
      <c r="GH59">
        <v>1</v>
      </c>
      <c r="GI59">
        <v>4</v>
      </c>
      <c r="GJ59">
        <v>0</v>
      </c>
      <c r="GK59">
        <v>0</v>
      </c>
      <c r="GL59">
        <f t="shared" si="53"/>
        <v>0</v>
      </c>
      <c r="GM59">
        <f t="shared" si="54"/>
        <v>692.04</v>
      </c>
      <c r="GN59">
        <f t="shared" si="55"/>
        <v>0</v>
      </c>
      <c r="GO59">
        <f t="shared" si="56"/>
        <v>0</v>
      </c>
      <c r="GP59">
        <f t="shared" si="57"/>
        <v>0</v>
      </c>
      <c r="GR59">
        <v>0</v>
      </c>
      <c r="GS59">
        <v>3</v>
      </c>
      <c r="GT59">
        <v>0</v>
      </c>
      <c r="GU59" t="s">
        <v>2</v>
      </c>
      <c r="GV59">
        <f t="shared" si="58"/>
        <v>0</v>
      </c>
      <c r="GW59">
        <v>1</v>
      </c>
      <c r="GX59">
        <f t="shared" si="59"/>
        <v>0</v>
      </c>
      <c r="HA59">
        <v>0</v>
      </c>
      <c r="HB59">
        <v>0</v>
      </c>
      <c r="HC59">
        <f t="shared" si="60"/>
        <v>0</v>
      </c>
      <c r="HE59" t="s">
        <v>2</v>
      </c>
      <c r="HF59" t="s">
        <v>2</v>
      </c>
      <c r="HM59" t="s">
        <v>2</v>
      </c>
      <c r="HN59" t="s">
        <v>2</v>
      </c>
      <c r="HO59" t="s">
        <v>2</v>
      </c>
      <c r="HP59" t="s">
        <v>2</v>
      </c>
      <c r="HQ59" t="s">
        <v>2</v>
      </c>
      <c r="IK59">
        <v>0</v>
      </c>
    </row>
    <row r="60" spans="1:255" x14ac:dyDescent="0.2">
      <c r="A60" s="2">
        <v>17</v>
      </c>
      <c r="B60" s="2">
        <v>1</v>
      </c>
      <c r="C60" s="2">
        <f>ROW(SmtRes!A73)</f>
        <v>73</v>
      </c>
      <c r="D60" s="2">
        <f>ROW(EtalonRes!A73)</f>
        <v>73</v>
      </c>
      <c r="E60" s="2" t="s">
        <v>94</v>
      </c>
      <c r="F60" s="2" t="s">
        <v>95</v>
      </c>
      <c r="G60" s="2" t="s">
        <v>96</v>
      </c>
      <c r="H60" s="2" t="s">
        <v>19</v>
      </c>
      <c r="I60" s="2">
        <v>1</v>
      </c>
      <c r="J60" s="2">
        <v>0</v>
      </c>
      <c r="K60" s="2">
        <v>1</v>
      </c>
      <c r="L60" s="2"/>
      <c r="M60" s="2"/>
      <c r="N60" s="2"/>
      <c r="O60" s="2">
        <f t="shared" si="28"/>
        <v>448.69</v>
      </c>
      <c r="P60" s="2">
        <f t="shared" si="69"/>
        <v>85.05</v>
      </c>
      <c r="Q60" s="2">
        <f t="shared" si="29"/>
        <v>0</v>
      </c>
      <c r="R60" s="2">
        <f t="shared" si="30"/>
        <v>0</v>
      </c>
      <c r="S60" s="2">
        <f t="shared" si="31"/>
        <v>363.64</v>
      </c>
      <c r="T60" s="2">
        <f t="shared" si="32"/>
        <v>0</v>
      </c>
      <c r="U60" s="2">
        <f t="shared" si="33"/>
        <v>37.800000000000004</v>
      </c>
      <c r="V60" s="2">
        <f t="shared" si="34"/>
        <v>0</v>
      </c>
      <c r="W60" s="2">
        <f t="shared" si="35"/>
        <v>0</v>
      </c>
      <c r="X60" s="2">
        <f t="shared" si="36"/>
        <v>345.46</v>
      </c>
      <c r="Y60" s="2">
        <f t="shared" si="37"/>
        <v>192.73</v>
      </c>
      <c r="Z60" s="2"/>
      <c r="AA60" s="2">
        <v>41727981</v>
      </c>
      <c r="AB60" s="2">
        <f t="shared" si="38"/>
        <v>448.68599999999998</v>
      </c>
      <c r="AC60" s="2">
        <f t="shared" si="39"/>
        <v>85.05</v>
      </c>
      <c r="AD60" s="2">
        <f>ROUND(((((ET60*ROUND(1.35,7)))-((EU60*ROUND(1.35,7))))+AE60),6)</f>
        <v>0</v>
      </c>
      <c r="AE60" s="2">
        <f>ROUND(((EU60*ROUND(1.35,7))),6)</f>
        <v>0</v>
      </c>
      <c r="AF60" s="2">
        <f>ROUND(((EV60*ROUND(1.35,7))),6)</f>
        <v>363.63600000000002</v>
      </c>
      <c r="AG60" s="2">
        <f t="shared" si="40"/>
        <v>0</v>
      </c>
      <c r="AH60" s="2">
        <f>((EW60*ROUND(1.35,7)))</f>
        <v>37.800000000000004</v>
      </c>
      <c r="AI60" s="2">
        <f>((EX60*ROUND(1.35,7)))</f>
        <v>0</v>
      </c>
      <c r="AJ60" s="2">
        <f t="shared" si="41"/>
        <v>0</v>
      </c>
      <c r="AK60" s="2">
        <v>354.41</v>
      </c>
      <c r="AL60" s="2">
        <v>85.05</v>
      </c>
      <c r="AM60" s="2">
        <v>0</v>
      </c>
      <c r="AN60" s="2">
        <v>0</v>
      </c>
      <c r="AO60" s="2">
        <v>269.36</v>
      </c>
      <c r="AP60" s="2">
        <v>0</v>
      </c>
      <c r="AQ60" s="2">
        <v>28</v>
      </c>
      <c r="AR60" s="2">
        <v>0</v>
      </c>
      <c r="AS60" s="2">
        <v>0</v>
      </c>
      <c r="AT60" s="2">
        <v>95</v>
      </c>
      <c r="AU60" s="2">
        <v>53</v>
      </c>
      <c r="AV60" s="2">
        <v>1</v>
      </c>
      <c r="AW60" s="2">
        <v>1</v>
      </c>
      <c r="AX60" s="2"/>
      <c r="AY60" s="2"/>
      <c r="AZ60" s="2">
        <v>1</v>
      </c>
      <c r="BA60" s="2">
        <v>1</v>
      </c>
      <c r="BB60" s="2">
        <v>1</v>
      </c>
      <c r="BC60" s="2">
        <v>1</v>
      </c>
      <c r="BD60" s="2" t="s">
        <v>2</v>
      </c>
      <c r="BE60" s="2" t="s">
        <v>2</v>
      </c>
      <c r="BF60" s="2" t="s">
        <v>2</v>
      </c>
      <c r="BG60" s="2" t="s">
        <v>2</v>
      </c>
      <c r="BH60" s="2">
        <v>0</v>
      </c>
      <c r="BI60" s="2">
        <v>2</v>
      </c>
      <c r="BJ60" s="2" t="s">
        <v>97</v>
      </c>
      <c r="BK60" s="2"/>
      <c r="BL60" s="2"/>
      <c r="BM60" s="2">
        <v>110004</v>
      </c>
      <c r="BN60" s="2">
        <v>0</v>
      </c>
      <c r="BO60" s="2" t="s">
        <v>2</v>
      </c>
      <c r="BP60" s="2">
        <v>0</v>
      </c>
      <c r="BQ60" s="2">
        <v>3</v>
      </c>
      <c r="BR60" s="2">
        <v>0</v>
      </c>
      <c r="BS60" s="2">
        <v>1</v>
      </c>
      <c r="BT60" s="2">
        <v>1</v>
      </c>
      <c r="BU60" s="2">
        <v>1</v>
      </c>
      <c r="BV60" s="2">
        <v>1</v>
      </c>
      <c r="BW60" s="2">
        <v>1</v>
      </c>
      <c r="BX60" s="2">
        <v>1</v>
      </c>
      <c r="BY60" s="2" t="s">
        <v>2</v>
      </c>
      <c r="BZ60" s="2">
        <v>95</v>
      </c>
      <c r="CA60" s="2">
        <v>53</v>
      </c>
      <c r="CB60" s="2" t="s">
        <v>2</v>
      </c>
      <c r="CC60" s="2"/>
      <c r="CD60" s="2"/>
      <c r="CE60" s="2">
        <v>0</v>
      </c>
      <c r="CF60" s="2">
        <v>0</v>
      </c>
      <c r="CG60" s="2">
        <v>0</v>
      </c>
      <c r="CH60" s="2"/>
      <c r="CI60" s="2"/>
      <c r="CJ60" s="2"/>
      <c r="CK60" s="2"/>
      <c r="CL60" s="2"/>
      <c r="CM60" s="2">
        <v>0</v>
      </c>
      <c r="CN60" s="2" t="s">
        <v>774</v>
      </c>
      <c r="CO60" s="2">
        <v>0</v>
      </c>
      <c r="CP60" s="2">
        <f t="shared" si="42"/>
        <v>448.69</v>
      </c>
      <c r="CQ60" s="2">
        <f t="shared" si="70"/>
        <v>85.05</v>
      </c>
      <c r="CR60" s="2">
        <f t="shared" si="43"/>
        <v>0</v>
      </c>
      <c r="CS60" s="2">
        <f t="shared" si="44"/>
        <v>0</v>
      </c>
      <c r="CT60" s="2">
        <f t="shared" si="45"/>
        <v>363.63600000000002</v>
      </c>
      <c r="CU60" s="2">
        <f t="shared" si="46"/>
        <v>0</v>
      </c>
      <c r="CV60" s="2">
        <f t="shared" si="47"/>
        <v>37.800000000000004</v>
      </c>
      <c r="CW60" s="2">
        <f t="shared" si="48"/>
        <v>0</v>
      </c>
      <c r="CX60" s="2">
        <f t="shared" si="49"/>
        <v>0</v>
      </c>
      <c r="CY60" s="2">
        <f t="shared" si="50"/>
        <v>345.45799999999997</v>
      </c>
      <c r="CZ60" s="2">
        <f t="shared" si="51"/>
        <v>192.72919999999999</v>
      </c>
      <c r="DA60" s="2"/>
      <c r="DB60" s="2"/>
      <c r="DC60" s="2" t="s">
        <v>2</v>
      </c>
      <c r="DD60" s="2" t="s">
        <v>2</v>
      </c>
      <c r="DE60" s="2" t="s">
        <v>21</v>
      </c>
      <c r="DF60" s="2" t="s">
        <v>21</v>
      </c>
      <c r="DG60" s="2" t="s">
        <v>21</v>
      </c>
      <c r="DH60" s="2" t="s">
        <v>2</v>
      </c>
      <c r="DI60" s="2" t="s">
        <v>21</v>
      </c>
      <c r="DJ60" s="2" t="s">
        <v>21</v>
      </c>
      <c r="DK60" s="2" t="s">
        <v>2</v>
      </c>
      <c r="DL60" s="2" t="s">
        <v>2</v>
      </c>
      <c r="DM60" s="2" t="s">
        <v>2</v>
      </c>
      <c r="DN60" s="2">
        <v>0</v>
      </c>
      <c r="DO60" s="2">
        <v>0</v>
      </c>
      <c r="DP60" s="2">
        <v>1</v>
      </c>
      <c r="DQ60" s="2">
        <v>1</v>
      </c>
      <c r="DR60" s="2"/>
      <c r="DS60" s="2"/>
      <c r="DT60" s="2"/>
      <c r="DU60" s="2">
        <v>1013</v>
      </c>
      <c r="DV60" s="2" t="s">
        <v>19</v>
      </c>
      <c r="DW60" s="2" t="s">
        <v>19</v>
      </c>
      <c r="DX60" s="2">
        <v>1</v>
      </c>
      <c r="DY60" s="2"/>
      <c r="DZ60" s="2" t="s">
        <v>2</v>
      </c>
      <c r="EA60" s="2" t="s">
        <v>2</v>
      </c>
      <c r="EB60" s="2" t="s">
        <v>2</v>
      </c>
      <c r="EC60" s="2" t="s">
        <v>2</v>
      </c>
      <c r="ED60" s="2" t="s">
        <v>2</v>
      </c>
      <c r="EE60" s="2">
        <v>37164037</v>
      </c>
      <c r="EF60" s="2">
        <v>3</v>
      </c>
      <c r="EG60" s="2" t="s">
        <v>16</v>
      </c>
      <c r="EH60" s="2">
        <v>0</v>
      </c>
      <c r="EI60" s="2" t="s">
        <v>2</v>
      </c>
      <c r="EJ60" s="2">
        <v>2</v>
      </c>
      <c r="EK60" s="2">
        <v>110004</v>
      </c>
      <c r="EL60" s="2" t="s">
        <v>98</v>
      </c>
      <c r="EM60" s="2" t="s">
        <v>87</v>
      </c>
      <c r="EN60" s="2" t="s">
        <v>2</v>
      </c>
      <c r="EO60" s="2" t="s">
        <v>24</v>
      </c>
      <c r="EP60" s="2"/>
      <c r="EQ60" s="2">
        <v>512</v>
      </c>
      <c r="ER60" s="2">
        <v>354.41</v>
      </c>
      <c r="ES60" s="2">
        <v>85.05</v>
      </c>
      <c r="ET60" s="2">
        <v>0</v>
      </c>
      <c r="EU60" s="2">
        <v>0</v>
      </c>
      <c r="EV60" s="2">
        <v>269.36</v>
      </c>
      <c r="EW60" s="2">
        <v>28</v>
      </c>
      <c r="EX60" s="2">
        <v>0</v>
      </c>
      <c r="EY60" s="2">
        <v>0</v>
      </c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>
        <v>0</v>
      </c>
      <c r="FR60" s="2">
        <f t="shared" si="52"/>
        <v>0</v>
      </c>
      <c r="FS60" s="2">
        <v>0</v>
      </c>
      <c r="FT60" s="2"/>
      <c r="FU60" s="2"/>
      <c r="FV60" s="2"/>
      <c r="FW60" s="2"/>
      <c r="FX60" s="2">
        <v>95</v>
      </c>
      <c r="FY60" s="2">
        <v>53</v>
      </c>
      <c r="FZ60" s="2"/>
      <c r="GA60" s="2" t="s">
        <v>2</v>
      </c>
      <c r="GB60" s="2"/>
      <c r="GC60" s="2"/>
      <c r="GD60" s="2">
        <v>1</v>
      </c>
      <c r="GE60" s="2"/>
      <c r="GF60" s="2">
        <v>2078725315</v>
      </c>
      <c r="GG60" s="2">
        <v>2</v>
      </c>
      <c r="GH60" s="2">
        <v>1</v>
      </c>
      <c r="GI60" s="2">
        <v>-2</v>
      </c>
      <c r="GJ60" s="2">
        <v>0</v>
      </c>
      <c r="GK60" s="2">
        <v>0</v>
      </c>
      <c r="GL60" s="2">
        <f t="shared" si="53"/>
        <v>0</v>
      </c>
      <c r="GM60" s="2">
        <f t="shared" si="54"/>
        <v>986.88</v>
      </c>
      <c r="GN60" s="2">
        <f t="shared" si="55"/>
        <v>0</v>
      </c>
      <c r="GO60" s="2">
        <f t="shared" si="56"/>
        <v>986.88</v>
      </c>
      <c r="GP60" s="2">
        <f t="shared" si="57"/>
        <v>0</v>
      </c>
      <c r="GQ60" s="2"/>
      <c r="GR60" s="2">
        <v>0</v>
      </c>
      <c r="GS60" s="2">
        <v>3</v>
      </c>
      <c r="GT60" s="2">
        <v>0</v>
      </c>
      <c r="GU60" s="2" t="s">
        <v>2</v>
      </c>
      <c r="GV60" s="2">
        <f t="shared" si="58"/>
        <v>0</v>
      </c>
      <c r="GW60" s="2">
        <v>1</v>
      </c>
      <c r="GX60" s="2">
        <f t="shared" si="59"/>
        <v>0</v>
      </c>
      <c r="GY60" s="2"/>
      <c r="GZ60" s="2"/>
      <c r="HA60" s="2">
        <v>0</v>
      </c>
      <c r="HB60" s="2">
        <v>0</v>
      </c>
      <c r="HC60" s="2">
        <f t="shared" si="60"/>
        <v>0</v>
      </c>
      <c r="HD60" s="2"/>
      <c r="HE60" s="2" t="s">
        <v>2</v>
      </c>
      <c r="HF60" s="2" t="s">
        <v>2</v>
      </c>
      <c r="HG60" s="2"/>
      <c r="HH60" s="2"/>
      <c r="HI60" s="2"/>
      <c r="HJ60" s="2"/>
      <c r="HK60" s="2"/>
      <c r="HL60" s="2"/>
      <c r="HM60" s="2" t="s">
        <v>2</v>
      </c>
      <c r="HN60" s="2" t="s">
        <v>99</v>
      </c>
      <c r="HO60" s="2" t="s">
        <v>100</v>
      </c>
      <c r="HP60" s="2" t="s">
        <v>98</v>
      </c>
      <c r="HQ60" s="2" t="s">
        <v>98</v>
      </c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>
        <v>0</v>
      </c>
      <c r="IL60" s="2"/>
      <c r="IM60" s="2"/>
      <c r="IN60" s="2"/>
      <c r="IO60" s="2"/>
      <c r="IP60" s="2"/>
      <c r="IQ60" s="2"/>
      <c r="IR60" s="2"/>
      <c r="IS60" s="2"/>
      <c r="IT60" s="2"/>
      <c r="IU60" s="2"/>
    </row>
    <row r="61" spans="1:255" x14ac:dyDescent="0.2">
      <c r="A61">
        <v>17</v>
      </c>
      <c r="B61">
        <v>1</v>
      </c>
      <c r="C61">
        <f>ROW(SmtRes!A82)</f>
        <v>82</v>
      </c>
      <c r="D61">
        <f>ROW(EtalonRes!A82)</f>
        <v>82</v>
      </c>
      <c r="E61" t="s">
        <v>94</v>
      </c>
      <c r="F61" t="s">
        <v>95</v>
      </c>
      <c r="G61" t="s">
        <v>96</v>
      </c>
      <c r="H61" t="s">
        <v>19</v>
      </c>
      <c r="I61">
        <v>1</v>
      </c>
      <c r="J61">
        <v>0</v>
      </c>
      <c r="K61">
        <v>1</v>
      </c>
      <c r="O61">
        <f t="shared" si="28"/>
        <v>448.69</v>
      </c>
      <c r="P61">
        <f t="shared" si="69"/>
        <v>85.05</v>
      </c>
      <c r="Q61">
        <f t="shared" si="29"/>
        <v>0</v>
      </c>
      <c r="R61">
        <f t="shared" si="30"/>
        <v>0</v>
      </c>
      <c r="S61">
        <f t="shared" si="31"/>
        <v>363.64</v>
      </c>
      <c r="T61">
        <f t="shared" si="32"/>
        <v>0</v>
      </c>
      <c r="U61">
        <f t="shared" si="33"/>
        <v>37.800000000000004</v>
      </c>
      <c r="V61">
        <f t="shared" si="34"/>
        <v>0</v>
      </c>
      <c r="W61">
        <f t="shared" si="35"/>
        <v>0</v>
      </c>
      <c r="X61">
        <f t="shared" si="36"/>
        <v>345.46</v>
      </c>
      <c r="Y61">
        <f t="shared" si="37"/>
        <v>192.73</v>
      </c>
      <c r="AA61">
        <v>41727979</v>
      </c>
      <c r="AB61">
        <f t="shared" si="38"/>
        <v>448.68599999999998</v>
      </c>
      <c r="AC61">
        <f t="shared" si="39"/>
        <v>85.05</v>
      </c>
      <c r="AD61">
        <f>ROUND(((((ET61*ROUND(1.35,7)))-((EU61*ROUND(1.35,7))))+AE61),6)</f>
        <v>0</v>
      </c>
      <c r="AE61">
        <f>ROUND(((EU61*ROUND(1.35,7))),6)</f>
        <v>0</v>
      </c>
      <c r="AF61">
        <f>ROUND(((EV61*ROUND(1.35,7))),6)</f>
        <v>363.63600000000002</v>
      </c>
      <c r="AG61">
        <f t="shared" si="40"/>
        <v>0</v>
      </c>
      <c r="AH61">
        <f>((EW61*ROUND(1.35,7)))</f>
        <v>37.800000000000004</v>
      </c>
      <c r="AI61">
        <f>((EX61*ROUND(1.35,7)))</f>
        <v>0</v>
      </c>
      <c r="AJ61">
        <f t="shared" si="41"/>
        <v>0</v>
      </c>
      <c r="AK61">
        <v>354.41</v>
      </c>
      <c r="AL61">
        <v>85.05</v>
      </c>
      <c r="AM61">
        <v>0</v>
      </c>
      <c r="AN61">
        <v>0</v>
      </c>
      <c r="AO61">
        <v>269.36</v>
      </c>
      <c r="AP61">
        <v>0</v>
      </c>
      <c r="AQ61">
        <v>28</v>
      </c>
      <c r="AR61">
        <v>0</v>
      </c>
      <c r="AS61">
        <v>0</v>
      </c>
      <c r="AT61">
        <v>95</v>
      </c>
      <c r="AU61">
        <v>53</v>
      </c>
      <c r="AV61">
        <v>1</v>
      </c>
      <c r="AW61">
        <v>1</v>
      </c>
      <c r="AZ61">
        <v>1</v>
      </c>
      <c r="BA61">
        <v>1</v>
      </c>
      <c r="BB61">
        <v>1</v>
      </c>
      <c r="BC61">
        <v>1</v>
      </c>
      <c r="BD61" t="s">
        <v>2</v>
      </c>
      <c r="BE61" t="s">
        <v>2</v>
      </c>
      <c r="BF61" t="s">
        <v>2</v>
      </c>
      <c r="BG61" t="s">
        <v>2</v>
      </c>
      <c r="BH61">
        <v>0</v>
      </c>
      <c r="BI61">
        <v>2</v>
      </c>
      <c r="BJ61" t="s">
        <v>97</v>
      </c>
      <c r="BM61">
        <v>110004</v>
      </c>
      <c r="BN61">
        <v>0</v>
      </c>
      <c r="BO61" t="s">
        <v>27</v>
      </c>
      <c r="BP61">
        <v>1</v>
      </c>
      <c r="BQ61">
        <v>3</v>
      </c>
      <c r="BR61">
        <v>0</v>
      </c>
      <c r="BS61">
        <v>1</v>
      </c>
      <c r="BT61">
        <v>1</v>
      </c>
      <c r="BU61">
        <v>1</v>
      </c>
      <c r="BV61">
        <v>1</v>
      </c>
      <c r="BW61">
        <v>1</v>
      </c>
      <c r="BX61">
        <v>1</v>
      </c>
      <c r="BY61" t="s">
        <v>2</v>
      </c>
      <c r="BZ61">
        <v>95</v>
      </c>
      <c r="CA61">
        <v>53</v>
      </c>
      <c r="CB61" t="s">
        <v>2</v>
      </c>
      <c r="CE61">
        <v>0</v>
      </c>
      <c r="CF61">
        <v>0</v>
      </c>
      <c r="CG61">
        <v>0</v>
      </c>
      <c r="CM61">
        <v>0</v>
      </c>
      <c r="CN61" t="s">
        <v>774</v>
      </c>
      <c r="CO61">
        <v>0</v>
      </c>
      <c r="CP61">
        <f t="shared" si="42"/>
        <v>448.69</v>
      </c>
      <c r="CQ61">
        <f t="shared" si="70"/>
        <v>85.05</v>
      </c>
      <c r="CR61">
        <f t="shared" si="43"/>
        <v>0</v>
      </c>
      <c r="CS61">
        <f t="shared" si="44"/>
        <v>0</v>
      </c>
      <c r="CT61">
        <f t="shared" si="45"/>
        <v>363.63600000000002</v>
      </c>
      <c r="CU61">
        <f t="shared" si="46"/>
        <v>0</v>
      </c>
      <c r="CV61">
        <f t="shared" si="47"/>
        <v>37.800000000000004</v>
      </c>
      <c r="CW61">
        <f t="shared" si="48"/>
        <v>0</v>
      </c>
      <c r="CX61">
        <f t="shared" si="49"/>
        <v>0</v>
      </c>
      <c r="CY61">
        <f t="shared" si="50"/>
        <v>345.45799999999997</v>
      </c>
      <c r="CZ61">
        <f t="shared" si="51"/>
        <v>192.72919999999999</v>
      </c>
      <c r="DC61" t="s">
        <v>2</v>
      </c>
      <c r="DD61" t="s">
        <v>2</v>
      </c>
      <c r="DE61" t="s">
        <v>21</v>
      </c>
      <c r="DF61" t="s">
        <v>21</v>
      </c>
      <c r="DG61" t="s">
        <v>21</v>
      </c>
      <c r="DH61" t="s">
        <v>2</v>
      </c>
      <c r="DI61" t="s">
        <v>21</v>
      </c>
      <c r="DJ61" t="s">
        <v>21</v>
      </c>
      <c r="DK61" t="s">
        <v>2</v>
      </c>
      <c r="DL61" t="s">
        <v>2</v>
      </c>
      <c r="DM61" t="s">
        <v>2</v>
      </c>
      <c r="DN61">
        <v>0</v>
      </c>
      <c r="DO61">
        <v>0</v>
      </c>
      <c r="DP61">
        <v>1</v>
      </c>
      <c r="DQ61">
        <v>1</v>
      </c>
      <c r="DU61">
        <v>1013</v>
      </c>
      <c r="DV61" t="s">
        <v>19</v>
      </c>
      <c r="DW61" t="s">
        <v>19</v>
      </c>
      <c r="DX61">
        <v>1</v>
      </c>
      <c r="DZ61" t="s">
        <v>2</v>
      </c>
      <c r="EA61" t="s">
        <v>2</v>
      </c>
      <c r="EB61" t="s">
        <v>2</v>
      </c>
      <c r="EC61" t="s">
        <v>2</v>
      </c>
      <c r="ED61" t="s">
        <v>2</v>
      </c>
      <c r="EE61">
        <v>37164037</v>
      </c>
      <c r="EF61">
        <v>3</v>
      </c>
      <c r="EG61" t="s">
        <v>16</v>
      </c>
      <c r="EH61">
        <v>0</v>
      </c>
      <c r="EI61" t="s">
        <v>2</v>
      </c>
      <c r="EJ61">
        <v>2</v>
      </c>
      <c r="EK61">
        <v>110004</v>
      </c>
      <c r="EL61" t="s">
        <v>98</v>
      </c>
      <c r="EM61" t="s">
        <v>87</v>
      </c>
      <c r="EN61" t="s">
        <v>2</v>
      </c>
      <c r="EO61" t="s">
        <v>24</v>
      </c>
      <c r="EQ61">
        <v>512</v>
      </c>
      <c r="ER61">
        <v>354.41</v>
      </c>
      <c r="ES61">
        <v>85.05</v>
      </c>
      <c r="ET61">
        <v>0</v>
      </c>
      <c r="EU61">
        <v>0</v>
      </c>
      <c r="EV61">
        <v>269.36</v>
      </c>
      <c r="EW61">
        <v>28</v>
      </c>
      <c r="EX61">
        <v>0</v>
      </c>
      <c r="EY61">
        <v>0</v>
      </c>
      <c r="FQ61">
        <v>0</v>
      </c>
      <c r="FR61">
        <f t="shared" si="52"/>
        <v>0</v>
      </c>
      <c r="FS61">
        <v>0</v>
      </c>
      <c r="FX61">
        <v>95</v>
      </c>
      <c r="FY61">
        <v>53</v>
      </c>
      <c r="GA61" t="s">
        <v>2</v>
      </c>
      <c r="GD61">
        <v>1</v>
      </c>
      <c r="GF61">
        <v>2078725315</v>
      </c>
      <c r="GG61">
        <v>1</v>
      </c>
      <c r="GH61">
        <v>1</v>
      </c>
      <c r="GI61">
        <v>4</v>
      </c>
      <c r="GJ61">
        <v>0</v>
      </c>
      <c r="GK61">
        <v>0</v>
      </c>
      <c r="GL61">
        <f t="shared" si="53"/>
        <v>0</v>
      </c>
      <c r="GM61">
        <f t="shared" si="54"/>
        <v>986.88</v>
      </c>
      <c r="GN61">
        <f t="shared" si="55"/>
        <v>0</v>
      </c>
      <c r="GO61">
        <f t="shared" si="56"/>
        <v>986.88</v>
      </c>
      <c r="GP61">
        <f t="shared" si="57"/>
        <v>0</v>
      </c>
      <c r="GR61">
        <v>0</v>
      </c>
      <c r="GS61">
        <v>3</v>
      </c>
      <c r="GT61">
        <v>0</v>
      </c>
      <c r="GU61" t="s">
        <v>2</v>
      </c>
      <c r="GV61">
        <f t="shared" si="58"/>
        <v>0</v>
      </c>
      <c r="GW61">
        <v>1</v>
      </c>
      <c r="GX61">
        <f t="shared" si="59"/>
        <v>0</v>
      </c>
      <c r="HA61">
        <v>0</v>
      </c>
      <c r="HB61">
        <v>0</v>
      </c>
      <c r="HC61">
        <f t="shared" si="60"/>
        <v>0</v>
      </c>
      <c r="HE61" t="s">
        <v>2</v>
      </c>
      <c r="HF61" t="s">
        <v>2</v>
      </c>
      <c r="HM61" t="s">
        <v>2</v>
      </c>
      <c r="HN61" t="s">
        <v>99</v>
      </c>
      <c r="HO61" t="s">
        <v>100</v>
      </c>
      <c r="HP61" t="s">
        <v>98</v>
      </c>
      <c r="HQ61" t="s">
        <v>98</v>
      </c>
      <c r="IK61">
        <v>0</v>
      </c>
    </row>
    <row r="62" spans="1:255" x14ac:dyDescent="0.2">
      <c r="A62" s="2">
        <v>18</v>
      </c>
      <c r="B62" s="2">
        <v>1</v>
      </c>
      <c r="C62" s="2">
        <v>72</v>
      </c>
      <c r="D62" s="2"/>
      <c r="E62" s="2" t="s">
        <v>101</v>
      </c>
      <c r="F62" s="2" t="s">
        <v>102</v>
      </c>
      <c r="G62" s="2" t="s">
        <v>103</v>
      </c>
      <c r="H62" s="2" t="s">
        <v>104</v>
      </c>
      <c r="I62" s="2">
        <f>I60*J62</f>
        <v>4.0000000000000001E-3</v>
      </c>
      <c r="J62" s="2">
        <v>4.0000000000000001E-3</v>
      </c>
      <c r="K62" s="2">
        <v>4.0000000000000001E-3</v>
      </c>
      <c r="L62" s="2"/>
      <c r="M62" s="2"/>
      <c r="N62" s="2"/>
      <c r="O62" s="2">
        <f t="shared" si="28"/>
        <v>0</v>
      </c>
      <c r="P62" s="2">
        <f t="shared" si="69"/>
        <v>0</v>
      </c>
      <c r="Q62" s="2">
        <f t="shared" si="29"/>
        <v>0</v>
      </c>
      <c r="R62" s="2">
        <f t="shared" si="30"/>
        <v>0</v>
      </c>
      <c r="S62" s="2">
        <f t="shared" si="31"/>
        <v>0</v>
      </c>
      <c r="T62" s="2">
        <f t="shared" si="32"/>
        <v>0</v>
      </c>
      <c r="U62" s="2">
        <f t="shared" si="33"/>
        <v>0</v>
      </c>
      <c r="V62" s="2">
        <f t="shared" si="34"/>
        <v>0</v>
      </c>
      <c r="W62" s="2">
        <f t="shared" si="35"/>
        <v>0</v>
      </c>
      <c r="X62" s="2">
        <f t="shared" si="36"/>
        <v>0</v>
      </c>
      <c r="Y62" s="2">
        <f t="shared" si="37"/>
        <v>0</v>
      </c>
      <c r="Z62" s="2"/>
      <c r="AA62" s="2">
        <v>41727981</v>
      </c>
      <c r="AB62" s="2">
        <f t="shared" si="38"/>
        <v>0</v>
      </c>
      <c r="AC62" s="2">
        <f t="shared" si="39"/>
        <v>0</v>
      </c>
      <c r="AD62" s="2">
        <f>ROUND((((ET62)-(EU62))+AE62),6)</f>
        <v>0</v>
      </c>
      <c r="AE62" s="2">
        <f t="shared" ref="AE62:AF65" si="71">ROUND((EU62),6)</f>
        <v>0</v>
      </c>
      <c r="AF62" s="2">
        <f t="shared" si="71"/>
        <v>0</v>
      </c>
      <c r="AG62" s="2">
        <f t="shared" si="40"/>
        <v>0</v>
      </c>
      <c r="AH62" s="2">
        <f t="shared" ref="AH62:AI65" si="72">(EW62)</f>
        <v>0</v>
      </c>
      <c r="AI62" s="2">
        <f t="shared" si="72"/>
        <v>0</v>
      </c>
      <c r="AJ62" s="2">
        <f t="shared" si="41"/>
        <v>0</v>
      </c>
      <c r="AK62" s="2">
        <v>0</v>
      </c>
      <c r="AL62" s="2">
        <v>0</v>
      </c>
      <c r="AM62" s="2">
        <v>0</v>
      </c>
      <c r="AN62" s="2">
        <v>0</v>
      </c>
      <c r="AO62" s="2">
        <v>0</v>
      </c>
      <c r="AP62" s="2">
        <v>0</v>
      </c>
      <c r="AQ62" s="2">
        <v>0</v>
      </c>
      <c r="AR62" s="2">
        <v>0</v>
      </c>
      <c r="AS62" s="2">
        <v>0</v>
      </c>
      <c r="AT62" s="2">
        <v>95</v>
      </c>
      <c r="AU62" s="2">
        <v>53</v>
      </c>
      <c r="AV62" s="2">
        <v>1</v>
      </c>
      <c r="AW62" s="2">
        <v>1</v>
      </c>
      <c r="AX62" s="2"/>
      <c r="AY62" s="2"/>
      <c r="AZ62" s="2">
        <v>1</v>
      </c>
      <c r="BA62" s="2">
        <v>1</v>
      </c>
      <c r="BB62" s="2">
        <v>1</v>
      </c>
      <c r="BC62" s="2">
        <v>1</v>
      </c>
      <c r="BD62" s="2" t="s">
        <v>2</v>
      </c>
      <c r="BE62" s="2" t="s">
        <v>2</v>
      </c>
      <c r="BF62" s="2" t="s">
        <v>2</v>
      </c>
      <c r="BG62" s="2" t="s">
        <v>2</v>
      </c>
      <c r="BH62" s="2">
        <v>3</v>
      </c>
      <c r="BI62" s="2">
        <v>2</v>
      </c>
      <c r="BJ62" s="2" t="s">
        <v>2</v>
      </c>
      <c r="BK62" s="2"/>
      <c r="BL62" s="2"/>
      <c r="BM62" s="2">
        <v>110004</v>
      </c>
      <c r="BN62" s="2">
        <v>0</v>
      </c>
      <c r="BO62" s="2" t="s">
        <v>2</v>
      </c>
      <c r="BP62" s="2">
        <v>0</v>
      </c>
      <c r="BQ62" s="2">
        <v>3</v>
      </c>
      <c r="BR62" s="2">
        <v>0</v>
      </c>
      <c r="BS62" s="2">
        <v>1</v>
      </c>
      <c r="BT62" s="2">
        <v>1</v>
      </c>
      <c r="BU62" s="2">
        <v>1</v>
      </c>
      <c r="BV62" s="2">
        <v>1</v>
      </c>
      <c r="BW62" s="2">
        <v>1</v>
      </c>
      <c r="BX62" s="2">
        <v>1</v>
      </c>
      <c r="BY62" s="2" t="s">
        <v>2</v>
      </c>
      <c r="BZ62" s="2">
        <v>95</v>
      </c>
      <c r="CA62" s="2">
        <v>53</v>
      </c>
      <c r="CB62" s="2" t="s">
        <v>2</v>
      </c>
      <c r="CC62" s="2"/>
      <c r="CD62" s="2"/>
      <c r="CE62" s="2">
        <v>0</v>
      </c>
      <c r="CF62" s="2">
        <v>0</v>
      </c>
      <c r="CG62" s="2">
        <v>0</v>
      </c>
      <c r="CH62" s="2"/>
      <c r="CI62" s="2"/>
      <c r="CJ62" s="2"/>
      <c r="CK62" s="2"/>
      <c r="CL62" s="2"/>
      <c r="CM62" s="2">
        <v>0</v>
      </c>
      <c r="CN62" s="2" t="s">
        <v>2</v>
      </c>
      <c r="CO62" s="2">
        <v>0</v>
      </c>
      <c r="CP62" s="2">
        <f t="shared" si="42"/>
        <v>0</v>
      </c>
      <c r="CQ62" s="2">
        <f t="shared" si="70"/>
        <v>0</v>
      </c>
      <c r="CR62" s="2">
        <f t="shared" si="43"/>
        <v>0</v>
      </c>
      <c r="CS62" s="2">
        <f t="shared" si="44"/>
        <v>0</v>
      </c>
      <c r="CT62" s="2">
        <f t="shared" si="45"/>
        <v>0</v>
      </c>
      <c r="CU62" s="2">
        <f t="shared" si="46"/>
        <v>0</v>
      </c>
      <c r="CV62" s="2">
        <f t="shared" si="47"/>
        <v>0</v>
      </c>
      <c r="CW62" s="2">
        <f t="shared" si="48"/>
        <v>0</v>
      </c>
      <c r="CX62" s="2">
        <f t="shared" si="49"/>
        <v>0</v>
      </c>
      <c r="CY62" s="2">
        <f t="shared" si="50"/>
        <v>0</v>
      </c>
      <c r="CZ62" s="2">
        <f t="shared" si="51"/>
        <v>0</v>
      </c>
      <c r="DA62" s="2"/>
      <c r="DB62" s="2"/>
      <c r="DC62" s="2" t="s">
        <v>2</v>
      </c>
      <c r="DD62" s="2" t="s">
        <v>2</v>
      </c>
      <c r="DE62" s="2" t="s">
        <v>2</v>
      </c>
      <c r="DF62" s="2" t="s">
        <v>2</v>
      </c>
      <c r="DG62" s="2" t="s">
        <v>2</v>
      </c>
      <c r="DH62" s="2" t="s">
        <v>2</v>
      </c>
      <c r="DI62" s="2" t="s">
        <v>2</v>
      </c>
      <c r="DJ62" s="2" t="s">
        <v>2</v>
      </c>
      <c r="DK62" s="2" t="s">
        <v>2</v>
      </c>
      <c r="DL62" s="2" t="s">
        <v>2</v>
      </c>
      <c r="DM62" s="2" t="s">
        <v>2</v>
      </c>
      <c r="DN62" s="2">
        <v>0</v>
      </c>
      <c r="DO62" s="2">
        <v>0</v>
      </c>
      <c r="DP62" s="2">
        <v>1</v>
      </c>
      <c r="DQ62" s="2">
        <v>1</v>
      </c>
      <c r="DR62" s="2"/>
      <c r="DS62" s="2"/>
      <c r="DT62" s="2"/>
      <c r="DU62" s="2">
        <v>1009</v>
      </c>
      <c r="DV62" s="2" t="s">
        <v>104</v>
      </c>
      <c r="DW62" s="2" t="s">
        <v>104</v>
      </c>
      <c r="DX62" s="2">
        <v>1000</v>
      </c>
      <c r="DY62" s="2"/>
      <c r="DZ62" s="2" t="s">
        <v>2</v>
      </c>
      <c r="EA62" s="2" t="s">
        <v>2</v>
      </c>
      <c r="EB62" s="2" t="s">
        <v>2</v>
      </c>
      <c r="EC62" s="2" t="s">
        <v>2</v>
      </c>
      <c r="ED62" s="2" t="s">
        <v>2</v>
      </c>
      <c r="EE62" s="2">
        <v>37164037</v>
      </c>
      <c r="EF62" s="2">
        <v>3</v>
      </c>
      <c r="EG62" s="2" t="s">
        <v>16</v>
      </c>
      <c r="EH62" s="2">
        <v>0</v>
      </c>
      <c r="EI62" s="2" t="s">
        <v>2</v>
      </c>
      <c r="EJ62" s="2">
        <v>2</v>
      </c>
      <c r="EK62" s="2">
        <v>110004</v>
      </c>
      <c r="EL62" s="2" t="s">
        <v>98</v>
      </c>
      <c r="EM62" s="2" t="s">
        <v>87</v>
      </c>
      <c r="EN62" s="2" t="s">
        <v>2</v>
      </c>
      <c r="EO62" s="2" t="s">
        <v>2</v>
      </c>
      <c r="EP62" s="2"/>
      <c r="EQ62" s="2">
        <v>0</v>
      </c>
      <c r="ER62" s="2">
        <v>0</v>
      </c>
      <c r="ES62" s="2">
        <v>0</v>
      </c>
      <c r="ET62" s="2">
        <v>0</v>
      </c>
      <c r="EU62" s="2">
        <v>0</v>
      </c>
      <c r="EV62" s="2">
        <v>0</v>
      </c>
      <c r="EW62" s="2">
        <v>0</v>
      </c>
      <c r="EX62" s="2">
        <v>0</v>
      </c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>
        <v>0</v>
      </c>
      <c r="FR62" s="2">
        <f t="shared" si="52"/>
        <v>0</v>
      </c>
      <c r="FS62" s="2">
        <v>0</v>
      </c>
      <c r="FT62" s="2"/>
      <c r="FU62" s="2"/>
      <c r="FV62" s="2"/>
      <c r="FW62" s="2"/>
      <c r="FX62" s="2">
        <v>95</v>
      </c>
      <c r="FY62" s="2">
        <v>53</v>
      </c>
      <c r="FZ62" s="2"/>
      <c r="GA62" s="2" t="s">
        <v>2</v>
      </c>
      <c r="GB62" s="2"/>
      <c r="GC62" s="2"/>
      <c r="GD62" s="2">
        <v>1</v>
      </c>
      <c r="GE62" s="2"/>
      <c r="GF62" s="2">
        <v>1392189009</v>
      </c>
      <c r="GG62" s="2">
        <v>2</v>
      </c>
      <c r="GH62" s="2">
        <v>1</v>
      </c>
      <c r="GI62" s="2">
        <v>-2</v>
      </c>
      <c r="GJ62" s="2">
        <v>0</v>
      </c>
      <c r="GK62" s="2">
        <v>0</v>
      </c>
      <c r="GL62" s="2">
        <f t="shared" si="53"/>
        <v>0</v>
      </c>
      <c r="GM62" s="2">
        <f t="shared" si="54"/>
        <v>0</v>
      </c>
      <c r="GN62" s="2">
        <f t="shared" si="55"/>
        <v>0</v>
      </c>
      <c r="GO62" s="2">
        <f t="shared" si="56"/>
        <v>0</v>
      </c>
      <c r="GP62" s="2">
        <f t="shared" si="57"/>
        <v>0</v>
      </c>
      <c r="GQ62" s="2"/>
      <c r="GR62" s="2">
        <v>0</v>
      </c>
      <c r="GS62" s="2">
        <v>3</v>
      </c>
      <c r="GT62" s="2">
        <v>0</v>
      </c>
      <c r="GU62" s="2" t="s">
        <v>2</v>
      </c>
      <c r="GV62" s="2">
        <f t="shared" si="58"/>
        <v>0</v>
      </c>
      <c r="GW62" s="2">
        <v>1</v>
      </c>
      <c r="GX62" s="2">
        <f t="shared" si="59"/>
        <v>0</v>
      </c>
      <c r="GY62" s="2"/>
      <c r="GZ62" s="2"/>
      <c r="HA62" s="2">
        <v>0</v>
      </c>
      <c r="HB62" s="2">
        <v>0</v>
      </c>
      <c r="HC62" s="2">
        <f t="shared" si="60"/>
        <v>0</v>
      </c>
      <c r="HD62" s="2"/>
      <c r="HE62" s="2" t="s">
        <v>2</v>
      </c>
      <c r="HF62" s="2" t="s">
        <v>2</v>
      </c>
      <c r="HG62" s="2"/>
      <c r="HH62" s="2"/>
      <c r="HI62" s="2"/>
      <c r="HJ62" s="2"/>
      <c r="HK62" s="2"/>
      <c r="HL62" s="2"/>
      <c r="HM62" s="2" t="s">
        <v>2</v>
      </c>
      <c r="HN62" s="2" t="s">
        <v>99</v>
      </c>
      <c r="HO62" s="2" t="s">
        <v>100</v>
      </c>
      <c r="HP62" s="2" t="s">
        <v>98</v>
      </c>
      <c r="HQ62" s="2" t="s">
        <v>98</v>
      </c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>
        <v>0</v>
      </c>
      <c r="IL62" s="2"/>
      <c r="IM62" s="2"/>
      <c r="IN62" s="2"/>
      <c r="IO62" s="2"/>
      <c r="IP62" s="2"/>
      <c r="IQ62" s="2"/>
      <c r="IR62" s="2"/>
      <c r="IS62" s="2"/>
      <c r="IT62" s="2"/>
      <c r="IU62" s="2"/>
    </row>
    <row r="63" spans="1:255" x14ac:dyDescent="0.2">
      <c r="A63">
        <v>18</v>
      </c>
      <c r="B63">
        <v>1</v>
      </c>
      <c r="C63">
        <v>81</v>
      </c>
      <c r="E63" t="s">
        <v>101</v>
      </c>
      <c r="F63" t="s">
        <v>102</v>
      </c>
      <c r="G63" t="s">
        <v>103</v>
      </c>
      <c r="H63" t="s">
        <v>104</v>
      </c>
      <c r="I63">
        <f>I61*J63</f>
        <v>4.0000000000000001E-3</v>
      </c>
      <c r="J63">
        <v>4.0000000000000001E-3</v>
      </c>
      <c r="K63">
        <v>4.0000000000000001E-3</v>
      </c>
      <c r="O63">
        <f t="shared" si="28"/>
        <v>0</v>
      </c>
      <c r="P63">
        <f t="shared" si="69"/>
        <v>0</v>
      </c>
      <c r="Q63">
        <f t="shared" si="29"/>
        <v>0</v>
      </c>
      <c r="R63">
        <f t="shared" si="30"/>
        <v>0</v>
      </c>
      <c r="S63">
        <f t="shared" si="31"/>
        <v>0</v>
      </c>
      <c r="T63">
        <f t="shared" si="32"/>
        <v>0</v>
      </c>
      <c r="U63">
        <f t="shared" si="33"/>
        <v>0</v>
      </c>
      <c r="V63">
        <f t="shared" si="34"/>
        <v>0</v>
      </c>
      <c r="W63">
        <f t="shared" si="35"/>
        <v>0</v>
      </c>
      <c r="X63">
        <f t="shared" si="36"/>
        <v>0</v>
      </c>
      <c r="Y63">
        <f t="shared" si="37"/>
        <v>0</v>
      </c>
      <c r="AA63">
        <v>41727979</v>
      </c>
      <c r="AB63">
        <f t="shared" si="38"/>
        <v>0</v>
      </c>
      <c r="AC63">
        <f t="shared" si="39"/>
        <v>0</v>
      </c>
      <c r="AD63">
        <f>ROUND((((ET63)-(EU63))+AE63),6)</f>
        <v>0</v>
      </c>
      <c r="AE63">
        <f t="shared" si="71"/>
        <v>0</v>
      </c>
      <c r="AF63">
        <f t="shared" si="71"/>
        <v>0</v>
      </c>
      <c r="AG63">
        <f t="shared" si="40"/>
        <v>0</v>
      </c>
      <c r="AH63">
        <f t="shared" si="72"/>
        <v>0</v>
      </c>
      <c r="AI63">
        <f t="shared" si="72"/>
        <v>0</v>
      </c>
      <c r="AJ63">
        <f t="shared" si="41"/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95</v>
      </c>
      <c r="AU63">
        <v>53</v>
      </c>
      <c r="AV63">
        <v>1</v>
      </c>
      <c r="AW63">
        <v>1</v>
      </c>
      <c r="AZ63">
        <v>1</v>
      </c>
      <c r="BA63">
        <v>1</v>
      </c>
      <c r="BB63">
        <v>1</v>
      </c>
      <c r="BC63">
        <v>1</v>
      </c>
      <c r="BD63" t="s">
        <v>2</v>
      </c>
      <c r="BE63" t="s">
        <v>2</v>
      </c>
      <c r="BF63" t="s">
        <v>2</v>
      </c>
      <c r="BG63" t="s">
        <v>2</v>
      </c>
      <c r="BH63">
        <v>3</v>
      </c>
      <c r="BI63">
        <v>2</v>
      </c>
      <c r="BJ63" t="s">
        <v>2</v>
      </c>
      <c r="BM63">
        <v>110004</v>
      </c>
      <c r="BN63">
        <v>0</v>
      </c>
      <c r="BO63" t="s">
        <v>27</v>
      </c>
      <c r="BP63">
        <v>1</v>
      </c>
      <c r="BQ63">
        <v>3</v>
      </c>
      <c r="BR63">
        <v>0</v>
      </c>
      <c r="BS63">
        <v>1</v>
      </c>
      <c r="BT63">
        <v>1</v>
      </c>
      <c r="BU63">
        <v>1</v>
      </c>
      <c r="BV63">
        <v>1</v>
      </c>
      <c r="BW63">
        <v>1</v>
      </c>
      <c r="BX63">
        <v>1</v>
      </c>
      <c r="BY63" t="s">
        <v>2</v>
      </c>
      <c r="BZ63">
        <v>95</v>
      </c>
      <c r="CA63">
        <v>53</v>
      </c>
      <c r="CB63" t="s">
        <v>2</v>
      </c>
      <c r="CE63">
        <v>0</v>
      </c>
      <c r="CF63">
        <v>0</v>
      </c>
      <c r="CG63">
        <v>0</v>
      </c>
      <c r="CM63">
        <v>0</v>
      </c>
      <c r="CN63" t="s">
        <v>2</v>
      </c>
      <c r="CO63">
        <v>0</v>
      </c>
      <c r="CP63">
        <f t="shared" si="42"/>
        <v>0</v>
      </c>
      <c r="CQ63">
        <f t="shared" si="70"/>
        <v>0</v>
      </c>
      <c r="CR63">
        <f t="shared" si="43"/>
        <v>0</v>
      </c>
      <c r="CS63">
        <f t="shared" si="44"/>
        <v>0</v>
      </c>
      <c r="CT63">
        <f t="shared" si="45"/>
        <v>0</v>
      </c>
      <c r="CU63">
        <f t="shared" si="46"/>
        <v>0</v>
      </c>
      <c r="CV63">
        <f t="shared" si="47"/>
        <v>0</v>
      </c>
      <c r="CW63">
        <f t="shared" si="48"/>
        <v>0</v>
      </c>
      <c r="CX63">
        <f t="shared" si="49"/>
        <v>0</v>
      </c>
      <c r="CY63">
        <f t="shared" si="50"/>
        <v>0</v>
      </c>
      <c r="CZ63">
        <f t="shared" si="51"/>
        <v>0</v>
      </c>
      <c r="DC63" t="s">
        <v>2</v>
      </c>
      <c r="DD63" t="s">
        <v>2</v>
      </c>
      <c r="DE63" t="s">
        <v>2</v>
      </c>
      <c r="DF63" t="s">
        <v>2</v>
      </c>
      <c r="DG63" t="s">
        <v>2</v>
      </c>
      <c r="DH63" t="s">
        <v>2</v>
      </c>
      <c r="DI63" t="s">
        <v>2</v>
      </c>
      <c r="DJ63" t="s">
        <v>2</v>
      </c>
      <c r="DK63" t="s">
        <v>2</v>
      </c>
      <c r="DL63" t="s">
        <v>2</v>
      </c>
      <c r="DM63" t="s">
        <v>2</v>
      </c>
      <c r="DN63">
        <v>0</v>
      </c>
      <c r="DO63">
        <v>0</v>
      </c>
      <c r="DP63">
        <v>1</v>
      </c>
      <c r="DQ63">
        <v>1</v>
      </c>
      <c r="DU63">
        <v>1009</v>
      </c>
      <c r="DV63" t="s">
        <v>104</v>
      </c>
      <c r="DW63" t="s">
        <v>104</v>
      </c>
      <c r="DX63">
        <v>1000</v>
      </c>
      <c r="DZ63" t="s">
        <v>2</v>
      </c>
      <c r="EA63" t="s">
        <v>2</v>
      </c>
      <c r="EB63" t="s">
        <v>2</v>
      </c>
      <c r="EC63" t="s">
        <v>2</v>
      </c>
      <c r="ED63" t="s">
        <v>2</v>
      </c>
      <c r="EE63">
        <v>37164037</v>
      </c>
      <c r="EF63">
        <v>3</v>
      </c>
      <c r="EG63" t="s">
        <v>16</v>
      </c>
      <c r="EH63">
        <v>0</v>
      </c>
      <c r="EI63" t="s">
        <v>2</v>
      </c>
      <c r="EJ63">
        <v>2</v>
      </c>
      <c r="EK63">
        <v>110004</v>
      </c>
      <c r="EL63" t="s">
        <v>98</v>
      </c>
      <c r="EM63" t="s">
        <v>87</v>
      </c>
      <c r="EN63" t="s">
        <v>2</v>
      </c>
      <c r="EO63" t="s">
        <v>2</v>
      </c>
      <c r="EQ63">
        <v>0</v>
      </c>
      <c r="ER63">
        <v>0</v>
      </c>
      <c r="ES63">
        <v>0</v>
      </c>
      <c r="ET63">
        <v>0</v>
      </c>
      <c r="EU63">
        <v>0</v>
      </c>
      <c r="EV63">
        <v>0</v>
      </c>
      <c r="EW63">
        <v>0</v>
      </c>
      <c r="EX63">
        <v>0</v>
      </c>
      <c r="FQ63">
        <v>0</v>
      </c>
      <c r="FR63">
        <f t="shared" si="52"/>
        <v>0</v>
      </c>
      <c r="FS63">
        <v>0</v>
      </c>
      <c r="FX63">
        <v>95</v>
      </c>
      <c r="FY63">
        <v>53</v>
      </c>
      <c r="GA63" t="s">
        <v>2</v>
      </c>
      <c r="GD63">
        <v>1</v>
      </c>
      <c r="GF63">
        <v>1392189009</v>
      </c>
      <c r="GG63">
        <v>1</v>
      </c>
      <c r="GH63">
        <v>1</v>
      </c>
      <c r="GI63">
        <v>4</v>
      </c>
      <c r="GJ63">
        <v>0</v>
      </c>
      <c r="GK63">
        <v>0</v>
      </c>
      <c r="GL63">
        <f t="shared" si="53"/>
        <v>0</v>
      </c>
      <c r="GM63">
        <f t="shared" si="54"/>
        <v>0</v>
      </c>
      <c r="GN63">
        <f t="shared" si="55"/>
        <v>0</v>
      </c>
      <c r="GO63">
        <f t="shared" si="56"/>
        <v>0</v>
      </c>
      <c r="GP63">
        <f t="shared" si="57"/>
        <v>0</v>
      </c>
      <c r="GR63">
        <v>0</v>
      </c>
      <c r="GS63">
        <v>3</v>
      </c>
      <c r="GT63">
        <v>0</v>
      </c>
      <c r="GU63" t="s">
        <v>2</v>
      </c>
      <c r="GV63">
        <f t="shared" si="58"/>
        <v>0</v>
      </c>
      <c r="GW63">
        <v>1</v>
      </c>
      <c r="GX63">
        <f t="shared" si="59"/>
        <v>0</v>
      </c>
      <c r="HA63">
        <v>0</v>
      </c>
      <c r="HB63">
        <v>0</v>
      </c>
      <c r="HC63">
        <f t="shared" si="60"/>
        <v>0</v>
      </c>
      <c r="HE63" t="s">
        <v>2</v>
      </c>
      <c r="HF63" t="s">
        <v>2</v>
      </c>
      <c r="HM63" t="s">
        <v>2</v>
      </c>
      <c r="HN63" t="s">
        <v>99</v>
      </c>
      <c r="HO63" t="s">
        <v>100</v>
      </c>
      <c r="HP63" t="s">
        <v>98</v>
      </c>
      <c r="HQ63" t="s">
        <v>98</v>
      </c>
      <c r="IK63">
        <v>0</v>
      </c>
    </row>
    <row r="64" spans="1:255" x14ac:dyDescent="0.2">
      <c r="A64" s="2">
        <v>17</v>
      </c>
      <c r="B64" s="2">
        <v>1</v>
      </c>
      <c r="C64" s="2"/>
      <c r="D64" s="2"/>
      <c r="E64" s="2" t="s">
        <v>105</v>
      </c>
      <c r="F64" s="2" t="s">
        <v>29</v>
      </c>
      <c r="G64" s="2" t="s">
        <v>106</v>
      </c>
      <c r="H64" s="2" t="s">
        <v>19</v>
      </c>
      <c r="I64" s="2">
        <v>1</v>
      </c>
      <c r="J64" s="2">
        <v>0</v>
      </c>
      <c r="K64" s="2">
        <v>1</v>
      </c>
      <c r="L64" s="2"/>
      <c r="M64" s="2"/>
      <c r="N64" s="2"/>
      <c r="O64" s="2">
        <f t="shared" ref="O64:O95" si="73">ROUND(CP64,2)</f>
        <v>14981</v>
      </c>
      <c r="P64" s="2">
        <f>ROUND(ROUND(CQ64*I64,0)/BC64,2)</f>
        <v>14981</v>
      </c>
      <c r="Q64" s="2">
        <f t="shared" ref="Q64:Q95" si="74">ROUND(CR64*I64,2)</f>
        <v>0</v>
      </c>
      <c r="R64" s="2">
        <f t="shared" ref="R64:R95" si="75">ROUND(CS64*I64,2)</f>
        <v>0</v>
      </c>
      <c r="S64" s="2">
        <f t="shared" ref="S64:S95" si="76">ROUND(CT64*I64,2)</f>
        <v>0</v>
      </c>
      <c r="T64" s="2">
        <f t="shared" ref="T64:T95" si="77">ROUND(CU64*I64,2)</f>
        <v>0</v>
      </c>
      <c r="U64" s="2">
        <f t="shared" ref="U64:U95" si="78">CV64*I64</f>
        <v>0</v>
      </c>
      <c r="V64" s="2">
        <f t="shared" ref="V64:V95" si="79">CW64*I64</f>
        <v>0</v>
      </c>
      <c r="W64" s="2">
        <f t="shared" ref="W64:W95" si="80">ROUND(CX64*I64,2)</f>
        <v>0</v>
      </c>
      <c r="X64" s="2">
        <f t="shared" ref="X64:X95" si="81">ROUND(CY64,2)</f>
        <v>0</v>
      </c>
      <c r="Y64" s="2">
        <f t="shared" ref="Y64:Y95" si="82">ROUND(CZ64,2)</f>
        <v>0</v>
      </c>
      <c r="Z64" s="2"/>
      <c r="AA64" s="2">
        <v>41727981</v>
      </c>
      <c r="AB64" s="2">
        <f t="shared" ref="AB64:AB95" si="83">ROUND((AC64+AD64+AF64),6)</f>
        <v>14981.45</v>
      </c>
      <c r="AC64" s="2">
        <f t="shared" ref="AC64:AC95" si="84">ROUND((ES64),6)</f>
        <v>14981.45</v>
      </c>
      <c r="AD64" s="2">
        <f>ROUND((((ET64)-(EU64))+AE64),6)</f>
        <v>0</v>
      </c>
      <c r="AE64" s="2">
        <f t="shared" si="71"/>
        <v>0</v>
      </c>
      <c r="AF64" s="2">
        <f t="shared" si="71"/>
        <v>0</v>
      </c>
      <c r="AG64" s="2">
        <f t="shared" ref="AG64:AG95" si="85">ROUND((AP64),6)</f>
        <v>0</v>
      </c>
      <c r="AH64" s="2">
        <f t="shared" si="72"/>
        <v>0</v>
      </c>
      <c r="AI64" s="2">
        <f t="shared" si="72"/>
        <v>0</v>
      </c>
      <c r="AJ64" s="2">
        <f t="shared" ref="AJ64:AJ95" si="86">(AS64)</f>
        <v>0</v>
      </c>
      <c r="AK64" s="2">
        <v>14981.45</v>
      </c>
      <c r="AL64" s="2">
        <v>14981.45</v>
      </c>
      <c r="AM64" s="2">
        <v>0</v>
      </c>
      <c r="AN64" s="2">
        <v>0</v>
      </c>
      <c r="AO64" s="2">
        <v>0</v>
      </c>
      <c r="AP64" s="2">
        <v>0</v>
      </c>
      <c r="AQ64" s="2">
        <v>0</v>
      </c>
      <c r="AR64" s="2">
        <v>0</v>
      </c>
      <c r="AS64" s="2">
        <v>0</v>
      </c>
      <c r="AT64" s="2">
        <v>0</v>
      </c>
      <c r="AU64" s="2">
        <v>0</v>
      </c>
      <c r="AV64" s="2">
        <v>1</v>
      </c>
      <c r="AW64" s="2">
        <v>1</v>
      </c>
      <c r="AX64" s="2"/>
      <c r="AY64" s="2"/>
      <c r="AZ64" s="2">
        <v>1</v>
      </c>
      <c r="BA64" s="2">
        <v>1</v>
      </c>
      <c r="BB64" s="2">
        <v>1</v>
      </c>
      <c r="BC64" s="2">
        <v>1</v>
      </c>
      <c r="BD64" s="2" t="s">
        <v>2</v>
      </c>
      <c r="BE64" s="2" t="s">
        <v>2</v>
      </c>
      <c r="BF64" s="2" t="s">
        <v>2</v>
      </c>
      <c r="BG64" s="2" t="s">
        <v>2</v>
      </c>
      <c r="BH64" s="2">
        <v>3</v>
      </c>
      <c r="BI64" s="2">
        <v>2</v>
      </c>
      <c r="BJ64" s="2" t="s">
        <v>2</v>
      </c>
      <c r="BK64" s="2"/>
      <c r="BL64" s="2"/>
      <c r="BM64" s="2">
        <v>1100</v>
      </c>
      <c r="BN64" s="2">
        <v>0</v>
      </c>
      <c r="BO64" s="2" t="s">
        <v>2</v>
      </c>
      <c r="BP64" s="2">
        <v>0</v>
      </c>
      <c r="BQ64" s="2">
        <v>8</v>
      </c>
      <c r="BR64" s="2">
        <v>0</v>
      </c>
      <c r="BS64" s="2">
        <v>1</v>
      </c>
      <c r="BT64" s="2">
        <v>1</v>
      </c>
      <c r="BU64" s="2">
        <v>1</v>
      </c>
      <c r="BV64" s="2">
        <v>1</v>
      </c>
      <c r="BW64" s="2">
        <v>1</v>
      </c>
      <c r="BX64" s="2">
        <v>1</v>
      </c>
      <c r="BY64" s="2" t="s">
        <v>2</v>
      </c>
      <c r="BZ64" s="2">
        <v>0</v>
      </c>
      <c r="CA64" s="2">
        <v>0</v>
      </c>
      <c r="CB64" s="2" t="s">
        <v>2</v>
      </c>
      <c r="CC64" s="2"/>
      <c r="CD64" s="2"/>
      <c r="CE64" s="2">
        <v>0</v>
      </c>
      <c r="CF64" s="2">
        <v>0</v>
      </c>
      <c r="CG64" s="2">
        <v>0</v>
      </c>
      <c r="CH64" s="2"/>
      <c r="CI64" s="2"/>
      <c r="CJ64" s="2"/>
      <c r="CK64" s="2"/>
      <c r="CL64" s="2"/>
      <c r="CM64" s="2">
        <v>0</v>
      </c>
      <c r="CN64" s="2" t="s">
        <v>2</v>
      </c>
      <c r="CO64" s="2">
        <v>0</v>
      </c>
      <c r="CP64" s="2">
        <f t="shared" ref="CP64:CP95" si="87">(P64+Q64+S64)</f>
        <v>14981</v>
      </c>
      <c r="CQ64" s="2">
        <f>AC64</f>
        <v>14981.45</v>
      </c>
      <c r="CR64" s="2">
        <f t="shared" ref="CR64:CR95" si="88">AD64*BB64</f>
        <v>0</v>
      </c>
      <c r="CS64" s="2">
        <f t="shared" ref="CS64:CS95" si="89">AE64</f>
        <v>0</v>
      </c>
      <c r="CT64" s="2">
        <f t="shared" ref="CT64:CT95" si="90">AF64</f>
        <v>0</v>
      </c>
      <c r="CU64" s="2">
        <f t="shared" ref="CU64:CU95" si="91">AG64</f>
        <v>0</v>
      </c>
      <c r="CV64" s="2">
        <f t="shared" ref="CV64:CV95" si="92">AH64</f>
        <v>0</v>
      </c>
      <c r="CW64" s="2">
        <f t="shared" ref="CW64:CW95" si="93">AI64</f>
        <v>0</v>
      </c>
      <c r="CX64" s="2">
        <f t="shared" ref="CX64:CX95" si="94">AJ64</f>
        <v>0</v>
      </c>
      <c r="CY64" s="2">
        <f t="shared" ref="CY64:CY95" si="95">(((S64+R64)*AT64)/100)</f>
        <v>0</v>
      </c>
      <c r="CZ64" s="2">
        <f t="shared" ref="CZ64:CZ95" si="96">(((S64+R64)*AU64)/100)</f>
        <v>0</v>
      </c>
      <c r="DA64" s="2"/>
      <c r="DB64" s="2"/>
      <c r="DC64" s="2" t="s">
        <v>2</v>
      </c>
      <c r="DD64" s="2" t="s">
        <v>2</v>
      </c>
      <c r="DE64" s="2" t="s">
        <v>2</v>
      </c>
      <c r="DF64" s="2" t="s">
        <v>2</v>
      </c>
      <c r="DG64" s="2" t="s">
        <v>2</v>
      </c>
      <c r="DH64" s="2" t="s">
        <v>2</v>
      </c>
      <c r="DI64" s="2" t="s">
        <v>2</v>
      </c>
      <c r="DJ64" s="2" t="s">
        <v>2</v>
      </c>
      <c r="DK64" s="2" t="s">
        <v>2</v>
      </c>
      <c r="DL64" s="2" t="s">
        <v>2</v>
      </c>
      <c r="DM64" s="2" t="s">
        <v>2</v>
      </c>
      <c r="DN64" s="2">
        <v>0</v>
      </c>
      <c r="DO64" s="2">
        <v>0</v>
      </c>
      <c r="DP64" s="2">
        <v>1</v>
      </c>
      <c r="DQ64" s="2">
        <v>1</v>
      </c>
      <c r="DR64" s="2"/>
      <c r="DS64" s="2"/>
      <c r="DT64" s="2"/>
      <c r="DU64" s="2">
        <v>1013</v>
      </c>
      <c r="DV64" s="2" t="s">
        <v>19</v>
      </c>
      <c r="DW64" s="2" t="s">
        <v>19</v>
      </c>
      <c r="DX64" s="2">
        <v>1</v>
      </c>
      <c r="DY64" s="2"/>
      <c r="DZ64" s="2" t="s">
        <v>2</v>
      </c>
      <c r="EA64" s="2" t="s">
        <v>2</v>
      </c>
      <c r="EB64" s="2" t="s">
        <v>2</v>
      </c>
      <c r="EC64" s="2" t="s">
        <v>2</v>
      </c>
      <c r="ED64" s="2" t="s">
        <v>2</v>
      </c>
      <c r="EE64" s="2">
        <v>37164457</v>
      </c>
      <c r="EF64" s="2">
        <v>8</v>
      </c>
      <c r="EG64" s="2" t="s">
        <v>31</v>
      </c>
      <c r="EH64" s="2">
        <v>0</v>
      </c>
      <c r="EI64" s="2" t="s">
        <v>2</v>
      </c>
      <c r="EJ64" s="2">
        <v>1</v>
      </c>
      <c r="EK64" s="2">
        <v>1100</v>
      </c>
      <c r="EL64" s="2" t="s">
        <v>32</v>
      </c>
      <c r="EM64" s="2" t="s">
        <v>33</v>
      </c>
      <c r="EN64" s="2" t="s">
        <v>2</v>
      </c>
      <c r="EO64" s="2" t="s">
        <v>2</v>
      </c>
      <c r="EP64" s="2"/>
      <c r="EQ64" s="2">
        <v>0</v>
      </c>
      <c r="ER64" s="2">
        <v>0</v>
      </c>
      <c r="ES64" s="2">
        <v>14981.45</v>
      </c>
      <c r="ET64" s="2">
        <v>0</v>
      </c>
      <c r="EU64" s="2">
        <v>0</v>
      </c>
      <c r="EV64" s="2">
        <v>0</v>
      </c>
      <c r="EW64" s="2">
        <v>0</v>
      </c>
      <c r="EX64" s="2">
        <v>0</v>
      </c>
      <c r="EY64" s="2">
        <v>0</v>
      </c>
      <c r="EZ64" s="2">
        <v>5</v>
      </c>
      <c r="FA64" s="2"/>
      <c r="FB64" s="2"/>
      <c r="FC64" s="2">
        <v>1</v>
      </c>
      <c r="FD64" s="2">
        <v>18</v>
      </c>
      <c r="FE64" s="2"/>
      <c r="FF64" s="2">
        <v>17977.740000000002</v>
      </c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>
        <v>0</v>
      </c>
      <c r="FR64" s="2">
        <f t="shared" ref="FR64:FR95" si="97">ROUND(IF(AND(BH64=3,BI64=3),P64,0),2)</f>
        <v>0</v>
      </c>
      <c r="FS64" s="2">
        <v>0</v>
      </c>
      <c r="FT64" s="2"/>
      <c r="FU64" s="2"/>
      <c r="FV64" s="2"/>
      <c r="FW64" s="2"/>
      <c r="FX64" s="2">
        <v>0</v>
      </c>
      <c r="FY64" s="2">
        <v>0</v>
      </c>
      <c r="FZ64" s="2"/>
      <c r="GA64" s="2" t="s">
        <v>107</v>
      </c>
      <c r="GB64" s="2"/>
      <c r="GC64" s="2"/>
      <c r="GD64" s="2">
        <v>1</v>
      </c>
      <c r="GE64" s="2"/>
      <c r="GF64" s="2">
        <v>1699797988</v>
      </c>
      <c r="GG64" s="2">
        <v>2</v>
      </c>
      <c r="GH64" s="2">
        <v>3</v>
      </c>
      <c r="GI64" s="2">
        <v>-2</v>
      </c>
      <c r="GJ64" s="2">
        <v>0</v>
      </c>
      <c r="GK64" s="2">
        <v>0</v>
      </c>
      <c r="GL64" s="2">
        <f t="shared" ref="GL64:GL95" si="98">ROUND(IF(AND(BH64=3,BI64=3,FS64&lt;&gt;0),P64,0),2)</f>
        <v>0</v>
      </c>
      <c r="GM64" s="2">
        <f t="shared" ref="GM64:GM95" si="99">ROUND(O64+X64+Y64,2)+GX64</f>
        <v>14981</v>
      </c>
      <c r="GN64" s="2">
        <f t="shared" ref="GN64:GN95" si="100">IF(OR(BI64=0,BI64=1),ROUND(O64+X64+Y64,2),0)</f>
        <v>0</v>
      </c>
      <c r="GO64" s="2">
        <f t="shared" ref="GO64:GO95" si="101">IF(BI64=2,ROUND(O64+X64+Y64,2),0)</f>
        <v>14981</v>
      </c>
      <c r="GP64" s="2">
        <f t="shared" ref="GP64:GP95" si="102">IF(BI64=4,ROUND(O64+X64+Y64,2)+GX64,0)</f>
        <v>0</v>
      </c>
      <c r="GQ64" s="2"/>
      <c r="GR64" s="2">
        <v>1</v>
      </c>
      <c r="GS64" s="2">
        <v>1</v>
      </c>
      <c r="GT64" s="2">
        <v>0</v>
      </c>
      <c r="GU64" s="2" t="s">
        <v>2</v>
      </c>
      <c r="GV64" s="2">
        <f t="shared" ref="GV64:GV95" si="103">ROUND((GT64),6)</f>
        <v>0</v>
      </c>
      <c r="GW64" s="2">
        <v>1</v>
      </c>
      <c r="GX64" s="2">
        <f t="shared" ref="GX64:GX95" si="104">ROUND(HC64*I64,2)</f>
        <v>0</v>
      </c>
      <c r="GY64" s="2"/>
      <c r="GZ64" s="2"/>
      <c r="HA64" s="2">
        <v>0</v>
      </c>
      <c r="HB64" s="2">
        <v>0</v>
      </c>
      <c r="HC64" s="2">
        <f t="shared" ref="HC64:HC95" si="105">GV64*GW64</f>
        <v>0</v>
      </c>
      <c r="HD64" s="2"/>
      <c r="HE64" s="2" t="s">
        <v>35</v>
      </c>
      <c r="HF64" s="2" t="s">
        <v>35</v>
      </c>
      <c r="HG64" s="2">
        <f>ROUND(AC64*I64,0)</f>
        <v>14981</v>
      </c>
      <c r="HH64" s="2"/>
      <c r="HI64" s="2"/>
      <c r="HJ64" s="2"/>
      <c r="HK64" s="2"/>
      <c r="HL64" s="2"/>
      <c r="HM64" s="2" t="s">
        <v>2</v>
      </c>
      <c r="HN64" s="2" t="s">
        <v>2</v>
      </c>
      <c r="HO64" s="2" t="s">
        <v>2</v>
      </c>
      <c r="HP64" s="2" t="s">
        <v>2</v>
      </c>
      <c r="HQ64" s="2" t="s">
        <v>2</v>
      </c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>
        <v>0</v>
      </c>
      <c r="IL64" s="2"/>
      <c r="IM64" s="2"/>
      <c r="IN64" s="2"/>
      <c r="IO64" s="2"/>
      <c r="IP64" s="2"/>
      <c r="IQ64" s="2"/>
      <c r="IR64" s="2"/>
      <c r="IS64" s="2"/>
      <c r="IT64" s="2"/>
      <c r="IU64" s="2"/>
    </row>
    <row r="65" spans="1:255" x14ac:dyDescent="0.2">
      <c r="A65">
        <v>17</v>
      </c>
      <c r="B65">
        <v>1</v>
      </c>
      <c r="E65" t="s">
        <v>105</v>
      </c>
      <c r="F65" t="s">
        <v>29</v>
      </c>
      <c r="G65" t="s">
        <v>106</v>
      </c>
      <c r="H65" t="s">
        <v>19</v>
      </c>
      <c r="I65">
        <v>1</v>
      </c>
      <c r="J65">
        <v>0</v>
      </c>
      <c r="K65">
        <v>1</v>
      </c>
      <c r="O65">
        <f t="shared" si="73"/>
        <v>1462.83</v>
      </c>
      <c r="P65">
        <f>ROUND(ROUND(CQ65*I65,0)/BC65,2)</f>
        <v>1462.83</v>
      </c>
      <c r="Q65">
        <f t="shared" si="74"/>
        <v>0</v>
      </c>
      <c r="R65">
        <f t="shared" si="75"/>
        <v>0</v>
      </c>
      <c r="S65">
        <f t="shared" si="76"/>
        <v>0</v>
      </c>
      <c r="T65">
        <f t="shared" si="77"/>
        <v>0</v>
      </c>
      <c r="U65">
        <f t="shared" si="78"/>
        <v>0</v>
      </c>
      <c r="V65">
        <f t="shared" si="79"/>
        <v>0</v>
      </c>
      <c r="W65">
        <f t="shared" si="80"/>
        <v>0</v>
      </c>
      <c r="X65">
        <f t="shared" si="81"/>
        <v>0</v>
      </c>
      <c r="Y65">
        <f t="shared" si="82"/>
        <v>0</v>
      </c>
      <c r="AA65">
        <v>41727979</v>
      </c>
      <c r="AB65">
        <f t="shared" si="83"/>
        <v>15739.51</v>
      </c>
      <c r="AC65">
        <f t="shared" si="84"/>
        <v>15739.51</v>
      </c>
      <c r="AD65">
        <f>ROUND((((ET65)-(EU65))+AE65),6)</f>
        <v>0</v>
      </c>
      <c r="AE65">
        <f t="shared" si="71"/>
        <v>0</v>
      </c>
      <c r="AF65">
        <f t="shared" si="71"/>
        <v>0</v>
      </c>
      <c r="AG65">
        <f t="shared" si="85"/>
        <v>0</v>
      </c>
      <c r="AH65">
        <f t="shared" si="72"/>
        <v>0</v>
      </c>
      <c r="AI65">
        <f t="shared" si="72"/>
        <v>0</v>
      </c>
      <c r="AJ65">
        <f t="shared" si="86"/>
        <v>0</v>
      </c>
      <c r="AK65">
        <v>15739.510000000002</v>
      </c>
      <c r="AL65">
        <v>15739.510000000002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1</v>
      </c>
      <c r="AW65">
        <v>1</v>
      </c>
      <c r="AZ65">
        <v>10.76</v>
      </c>
      <c r="BA65">
        <v>1</v>
      </c>
      <c r="BB65">
        <v>1</v>
      </c>
      <c r="BC65">
        <v>10.76</v>
      </c>
      <c r="BD65" t="s">
        <v>2</v>
      </c>
      <c r="BE65" t="s">
        <v>2</v>
      </c>
      <c r="BF65" t="s">
        <v>2</v>
      </c>
      <c r="BG65" t="s">
        <v>2</v>
      </c>
      <c r="BH65">
        <v>3</v>
      </c>
      <c r="BI65">
        <v>2</v>
      </c>
      <c r="BJ65" t="s">
        <v>2</v>
      </c>
      <c r="BM65">
        <v>1100</v>
      </c>
      <c r="BN65">
        <v>0</v>
      </c>
      <c r="BO65" t="s">
        <v>27</v>
      </c>
      <c r="BP65">
        <v>1</v>
      </c>
      <c r="BQ65">
        <v>8</v>
      </c>
      <c r="BR65">
        <v>0</v>
      </c>
      <c r="BS65">
        <v>1</v>
      </c>
      <c r="BT65">
        <v>1</v>
      </c>
      <c r="BU65">
        <v>1</v>
      </c>
      <c r="BV65">
        <v>1</v>
      </c>
      <c r="BW65">
        <v>1</v>
      </c>
      <c r="BX65">
        <v>1</v>
      </c>
      <c r="BY65" t="s">
        <v>2</v>
      </c>
      <c r="BZ65">
        <v>0</v>
      </c>
      <c r="CA65">
        <v>0</v>
      </c>
      <c r="CB65" t="s">
        <v>2</v>
      </c>
      <c r="CE65">
        <v>0</v>
      </c>
      <c r="CF65">
        <v>0</v>
      </c>
      <c r="CG65">
        <v>0</v>
      </c>
      <c r="CM65">
        <v>0</v>
      </c>
      <c r="CN65" t="s">
        <v>2</v>
      </c>
      <c r="CO65">
        <v>0</v>
      </c>
      <c r="CP65">
        <f t="shared" si="87"/>
        <v>1462.83</v>
      </c>
      <c r="CQ65">
        <f>AC65</f>
        <v>15739.51</v>
      </c>
      <c r="CR65">
        <f t="shared" si="88"/>
        <v>0</v>
      </c>
      <c r="CS65">
        <f t="shared" si="89"/>
        <v>0</v>
      </c>
      <c r="CT65">
        <f t="shared" si="90"/>
        <v>0</v>
      </c>
      <c r="CU65">
        <f t="shared" si="91"/>
        <v>0</v>
      </c>
      <c r="CV65">
        <f t="shared" si="92"/>
        <v>0</v>
      </c>
      <c r="CW65">
        <f t="shared" si="93"/>
        <v>0</v>
      </c>
      <c r="CX65">
        <f t="shared" si="94"/>
        <v>0</v>
      </c>
      <c r="CY65">
        <f t="shared" si="95"/>
        <v>0</v>
      </c>
      <c r="CZ65">
        <f t="shared" si="96"/>
        <v>0</v>
      </c>
      <c r="DC65" t="s">
        <v>2</v>
      </c>
      <c r="DD65" t="s">
        <v>2</v>
      </c>
      <c r="DE65" t="s">
        <v>2</v>
      </c>
      <c r="DF65" t="s">
        <v>2</v>
      </c>
      <c r="DG65" t="s">
        <v>2</v>
      </c>
      <c r="DH65" t="s">
        <v>2</v>
      </c>
      <c r="DI65" t="s">
        <v>2</v>
      </c>
      <c r="DJ65" t="s">
        <v>2</v>
      </c>
      <c r="DK65" t="s">
        <v>2</v>
      </c>
      <c r="DL65" t="s">
        <v>2</v>
      </c>
      <c r="DM65" t="s">
        <v>2</v>
      </c>
      <c r="DN65">
        <v>0</v>
      </c>
      <c r="DO65">
        <v>0</v>
      </c>
      <c r="DP65">
        <v>1</v>
      </c>
      <c r="DQ65">
        <v>1</v>
      </c>
      <c r="DU65">
        <v>1013</v>
      </c>
      <c r="DV65" t="s">
        <v>19</v>
      </c>
      <c r="DW65" t="s">
        <v>19</v>
      </c>
      <c r="DX65">
        <v>1</v>
      </c>
      <c r="DZ65" t="s">
        <v>2</v>
      </c>
      <c r="EA65" t="s">
        <v>2</v>
      </c>
      <c r="EB65" t="s">
        <v>2</v>
      </c>
      <c r="EC65" t="s">
        <v>2</v>
      </c>
      <c r="ED65" t="s">
        <v>2</v>
      </c>
      <c r="EE65">
        <v>37164457</v>
      </c>
      <c r="EF65">
        <v>8</v>
      </c>
      <c r="EG65" t="s">
        <v>31</v>
      </c>
      <c r="EH65">
        <v>0</v>
      </c>
      <c r="EI65" t="s">
        <v>2</v>
      </c>
      <c r="EJ65">
        <v>1</v>
      </c>
      <c r="EK65">
        <v>1100</v>
      </c>
      <c r="EL65" t="s">
        <v>32</v>
      </c>
      <c r="EM65" t="s">
        <v>33</v>
      </c>
      <c r="EN65" t="s">
        <v>2</v>
      </c>
      <c r="EO65" t="s">
        <v>2</v>
      </c>
      <c r="EQ65">
        <v>0</v>
      </c>
      <c r="ER65">
        <v>15739.510000000002</v>
      </c>
      <c r="ES65">
        <v>15739.510000000002</v>
      </c>
      <c r="ET65">
        <v>0</v>
      </c>
      <c r="EU65">
        <v>0</v>
      </c>
      <c r="EV65">
        <v>0</v>
      </c>
      <c r="EW65">
        <v>0</v>
      </c>
      <c r="EX65">
        <v>0</v>
      </c>
      <c r="EY65">
        <v>0</v>
      </c>
      <c r="EZ65">
        <v>5</v>
      </c>
      <c r="FC65">
        <v>1</v>
      </c>
      <c r="FD65">
        <v>18</v>
      </c>
      <c r="FF65">
        <v>17977.740000000002</v>
      </c>
      <c r="FQ65">
        <v>0</v>
      </c>
      <c r="FR65">
        <f t="shared" si="97"/>
        <v>0</v>
      </c>
      <c r="FS65">
        <v>0</v>
      </c>
      <c r="FX65">
        <v>0</v>
      </c>
      <c r="FY65">
        <v>0</v>
      </c>
      <c r="GA65" t="s">
        <v>108</v>
      </c>
      <c r="GD65">
        <v>1</v>
      </c>
      <c r="GF65">
        <v>1699797988</v>
      </c>
      <c r="GG65">
        <v>1</v>
      </c>
      <c r="GH65">
        <v>3</v>
      </c>
      <c r="GI65">
        <v>4</v>
      </c>
      <c r="GJ65">
        <v>0</v>
      </c>
      <c r="GK65">
        <v>0</v>
      </c>
      <c r="GL65">
        <f t="shared" si="98"/>
        <v>0</v>
      </c>
      <c r="GM65">
        <f t="shared" si="99"/>
        <v>1462.83</v>
      </c>
      <c r="GN65">
        <f t="shared" si="100"/>
        <v>0</v>
      </c>
      <c r="GO65">
        <f t="shared" si="101"/>
        <v>1462.83</v>
      </c>
      <c r="GP65">
        <f t="shared" si="102"/>
        <v>0</v>
      </c>
      <c r="GR65">
        <v>1</v>
      </c>
      <c r="GS65">
        <v>1</v>
      </c>
      <c r="GT65">
        <v>0</v>
      </c>
      <c r="GU65" t="s">
        <v>2</v>
      </c>
      <c r="GV65">
        <f t="shared" si="103"/>
        <v>0</v>
      </c>
      <c r="GW65">
        <v>1</v>
      </c>
      <c r="GX65">
        <f t="shared" si="104"/>
        <v>0</v>
      </c>
      <c r="HA65">
        <v>0</v>
      </c>
      <c r="HB65">
        <v>0</v>
      </c>
      <c r="HC65">
        <f t="shared" si="105"/>
        <v>0</v>
      </c>
      <c r="HE65" t="s">
        <v>38</v>
      </c>
      <c r="HF65" t="s">
        <v>28</v>
      </c>
      <c r="HG65">
        <f>ROUND(AC65*I65,0)</f>
        <v>15740</v>
      </c>
      <c r="HM65" t="s">
        <v>2</v>
      </c>
      <c r="HN65" t="s">
        <v>2</v>
      </c>
      <c r="HO65" t="s">
        <v>2</v>
      </c>
      <c r="HP65" t="s">
        <v>2</v>
      </c>
      <c r="HQ65" t="s">
        <v>2</v>
      </c>
      <c r="IK65">
        <v>0</v>
      </c>
    </row>
    <row r="66" spans="1:255" x14ac:dyDescent="0.2">
      <c r="A66" s="2">
        <v>17</v>
      </c>
      <c r="B66" s="2">
        <v>1</v>
      </c>
      <c r="C66" s="2">
        <f>ROW(SmtRes!A88)</f>
        <v>88</v>
      </c>
      <c r="D66" s="2">
        <f>ROW(EtalonRes!A88)</f>
        <v>88</v>
      </c>
      <c r="E66" s="2" t="s">
        <v>109</v>
      </c>
      <c r="F66" s="2" t="s">
        <v>72</v>
      </c>
      <c r="G66" s="2" t="s">
        <v>73</v>
      </c>
      <c r="H66" s="2" t="s">
        <v>19</v>
      </c>
      <c r="I66" s="2">
        <v>2</v>
      </c>
      <c r="J66" s="2">
        <v>0</v>
      </c>
      <c r="K66" s="2">
        <v>2</v>
      </c>
      <c r="L66" s="2"/>
      <c r="M66" s="2"/>
      <c r="N66" s="2"/>
      <c r="O66" s="2">
        <f t="shared" si="73"/>
        <v>94.81</v>
      </c>
      <c r="P66" s="2">
        <f t="shared" ref="P66:P75" si="106">ROUND(CQ66*I66,2)</f>
        <v>41.3</v>
      </c>
      <c r="Q66" s="2">
        <f t="shared" si="74"/>
        <v>0</v>
      </c>
      <c r="R66" s="2">
        <f t="shared" si="75"/>
        <v>0</v>
      </c>
      <c r="S66" s="2">
        <f t="shared" si="76"/>
        <v>53.51</v>
      </c>
      <c r="T66" s="2">
        <f t="shared" si="77"/>
        <v>0</v>
      </c>
      <c r="U66" s="2">
        <f t="shared" si="78"/>
        <v>5.5620000000000003</v>
      </c>
      <c r="V66" s="2">
        <f t="shared" si="79"/>
        <v>0</v>
      </c>
      <c r="W66" s="2">
        <f t="shared" si="80"/>
        <v>0</v>
      </c>
      <c r="X66" s="2">
        <f t="shared" si="81"/>
        <v>51.9</v>
      </c>
      <c r="Y66" s="2">
        <f t="shared" si="82"/>
        <v>27.29</v>
      </c>
      <c r="Z66" s="2"/>
      <c r="AA66" s="2">
        <v>41727981</v>
      </c>
      <c r="AB66" s="2">
        <f t="shared" si="83"/>
        <v>47.406999999999996</v>
      </c>
      <c r="AC66" s="2">
        <f t="shared" si="84"/>
        <v>20.65</v>
      </c>
      <c r="AD66" s="2">
        <f>ROUND(((((ET66*ROUND(1.35,7)))-((EU66*ROUND(1.35,7))))+AE66),6)</f>
        <v>0</v>
      </c>
      <c r="AE66" s="2">
        <f>ROUND(((EU66*ROUND(1.35,7))),6)</f>
        <v>0</v>
      </c>
      <c r="AF66" s="2">
        <f>ROUND(((EV66*ROUND(1.35,7))),6)</f>
        <v>26.757000000000001</v>
      </c>
      <c r="AG66" s="2">
        <f t="shared" si="85"/>
        <v>0</v>
      </c>
      <c r="AH66" s="2">
        <f>((EW66*ROUND(1.35,7)))</f>
        <v>2.7810000000000001</v>
      </c>
      <c r="AI66" s="2">
        <f>((EX66*ROUND(1.35,7)))</f>
        <v>0</v>
      </c>
      <c r="AJ66" s="2">
        <f t="shared" si="86"/>
        <v>0</v>
      </c>
      <c r="AK66" s="2">
        <v>40.47</v>
      </c>
      <c r="AL66" s="2">
        <v>20.65</v>
      </c>
      <c r="AM66" s="2">
        <v>0</v>
      </c>
      <c r="AN66" s="2">
        <v>0</v>
      </c>
      <c r="AO66" s="2">
        <v>19.82</v>
      </c>
      <c r="AP66" s="2">
        <v>0</v>
      </c>
      <c r="AQ66" s="2">
        <v>2.06</v>
      </c>
      <c r="AR66" s="2">
        <v>0</v>
      </c>
      <c r="AS66" s="2">
        <v>0</v>
      </c>
      <c r="AT66" s="2">
        <v>97</v>
      </c>
      <c r="AU66" s="2">
        <v>51</v>
      </c>
      <c r="AV66" s="2">
        <v>1</v>
      </c>
      <c r="AW66" s="2">
        <v>1</v>
      </c>
      <c r="AX66" s="2"/>
      <c r="AY66" s="2"/>
      <c r="AZ66" s="2">
        <v>1</v>
      </c>
      <c r="BA66" s="2">
        <v>1</v>
      </c>
      <c r="BB66" s="2">
        <v>1</v>
      </c>
      <c r="BC66" s="2">
        <v>1</v>
      </c>
      <c r="BD66" s="2" t="s">
        <v>2</v>
      </c>
      <c r="BE66" s="2" t="s">
        <v>2</v>
      </c>
      <c r="BF66" s="2" t="s">
        <v>2</v>
      </c>
      <c r="BG66" s="2" t="s">
        <v>2</v>
      </c>
      <c r="BH66" s="2">
        <v>0</v>
      </c>
      <c r="BI66" s="2">
        <v>2</v>
      </c>
      <c r="BJ66" s="2" t="s">
        <v>74</v>
      </c>
      <c r="BK66" s="2"/>
      <c r="BL66" s="2"/>
      <c r="BM66" s="2">
        <v>108001</v>
      </c>
      <c r="BN66" s="2">
        <v>0</v>
      </c>
      <c r="BO66" s="2" t="s">
        <v>2</v>
      </c>
      <c r="BP66" s="2">
        <v>0</v>
      </c>
      <c r="BQ66" s="2">
        <v>3</v>
      </c>
      <c r="BR66" s="2">
        <v>0</v>
      </c>
      <c r="BS66" s="2">
        <v>1</v>
      </c>
      <c r="BT66" s="2">
        <v>1</v>
      </c>
      <c r="BU66" s="2">
        <v>1</v>
      </c>
      <c r="BV66" s="2">
        <v>1</v>
      </c>
      <c r="BW66" s="2">
        <v>1</v>
      </c>
      <c r="BX66" s="2">
        <v>1</v>
      </c>
      <c r="BY66" s="2" t="s">
        <v>2</v>
      </c>
      <c r="BZ66" s="2">
        <v>97</v>
      </c>
      <c r="CA66" s="2">
        <v>51</v>
      </c>
      <c r="CB66" s="2" t="s">
        <v>2</v>
      </c>
      <c r="CC66" s="2"/>
      <c r="CD66" s="2"/>
      <c r="CE66" s="2">
        <v>0</v>
      </c>
      <c r="CF66" s="2">
        <v>0</v>
      </c>
      <c r="CG66" s="2">
        <v>0</v>
      </c>
      <c r="CH66" s="2"/>
      <c r="CI66" s="2"/>
      <c r="CJ66" s="2"/>
      <c r="CK66" s="2"/>
      <c r="CL66" s="2"/>
      <c r="CM66" s="2">
        <v>0</v>
      </c>
      <c r="CN66" s="2" t="s">
        <v>774</v>
      </c>
      <c r="CO66" s="2">
        <v>0</v>
      </c>
      <c r="CP66" s="2">
        <f t="shared" si="87"/>
        <v>94.81</v>
      </c>
      <c r="CQ66" s="2">
        <f t="shared" ref="CQ66:CQ75" si="107">AC66*BC66</f>
        <v>20.65</v>
      </c>
      <c r="CR66" s="2">
        <f t="shared" si="88"/>
        <v>0</v>
      </c>
      <c r="CS66" s="2">
        <f t="shared" si="89"/>
        <v>0</v>
      </c>
      <c r="CT66" s="2">
        <f t="shared" si="90"/>
        <v>26.757000000000001</v>
      </c>
      <c r="CU66" s="2">
        <f t="shared" si="91"/>
        <v>0</v>
      </c>
      <c r="CV66" s="2">
        <f t="shared" si="92"/>
        <v>2.7810000000000001</v>
      </c>
      <c r="CW66" s="2">
        <f t="shared" si="93"/>
        <v>0</v>
      </c>
      <c r="CX66" s="2">
        <f t="shared" si="94"/>
        <v>0</v>
      </c>
      <c r="CY66" s="2">
        <f t="shared" si="95"/>
        <v>51.904700000000005</v>
      </c>
      <c r="CZ66" s="2">
        <f t="shared" si="96"/>
        <v>27.290099999999999</v>
      </c>
      <c r="DA66" s="2"/>
      <c r="DB66" s="2"/>
      <c r="DC66" s="2" t="s">
        <v>2</v>
      </c>
      <c r="DD66" s="2" t="s">
        <v>2</v>
      </c>
      <c r="DE66" s="2" t="s">
        <v>21</v>
      </c>
      <c r="DF66" s="2" t="s">
        <v>21</v>
      </c>
      <c r="DG66" s="2" t="s">
        <v>21</v>
      </c>
      <c r="DH66" s="2" t="s">
        <v>2</v>
      </c>
      <c r="DI66" s="2" t="s">
        <v>21</v>
      </c>
      <c r="DJ66" s="2" t="s">
        <v>21</v>
      </c>
      <c r="DK66" s="2" t="s">
        <v>2</v>
      </c>
      <c r="DL66" s="2" t="s">
        <v>2</v>
      </c>
      <c r="DM66" s="2" t="s">
        <v>2</v>
      </c>
      <c r="DN66" s="2">
        <v>0</v>
      </c>
      <c r="DO66" s="2">
        <v>0</v>
      </c>
      <c r="DP66" s="2">
        <v>1</v>
      </c>
      <c r="DQ66" s="2">
        <v>1</v>
      </c>
      <c r="DR66" s="2"/>
      <c r="DS66" s="2"/>
      <c r="DT66" s="2"/>
      <c r="DU66" s="2">
        <v>1013</v>
      </c>
      <c r="DV66" s="2" t="s">
        <v>19</v>
      </c>
      <c r="DW66" s="2" t="s">
        <v>19</v>
      </c>
      <c r="DX66" s="2">
        <v>1</v>
      </c>
      <c r="DY66" s="2"/>
      <c r="DZ66" s="2" t="s">
        <v>2</v>
      </c>
      <c r="EA66" s="2" t="s">
        <v>2</v>
      </c>
      <c r="EB66" s="2" t="s">
        <v>2</v>
      </c>
      <c r="EC66" s="2" t="s">
        <v>2</v>
      </c>
      <c r="ED66" s="2" t="s">
        <v>2</v>
      </c>
      <c r="EE66" s="2">
        <v>37164029</v>
      </c>
      <c r="EF66" s="2">
        <v>3</v>
      </c>
      <c r="EG66" s="2" t="s">
        <v>16</v>
      </c>
      <c r="EH66" s="2">
        <v>0</v>
      </c>
      <c r="EI66" s="2" t="s">
        <v>2</v>
      </c>
      <c r="EJ66" s="2">
        <v>2</v>
      </c>
      <c r="EK66" s="2">
        <v>108001</v>
      </c>
      <c r="EL66" s="2" t="s">
        <v>51</v>
      </c>
      <c r="EM66" s="2" t="s">
        <v>52</v>
      </c>
      <c r="EN66" s="2" t="s">
        <v>2</v>
      </c>
      <c r="EO66" s="2" t="s">
        <v>24</v>
      </c>
      <c r="EP66" s="2"/>
      <c r="EQ66" s="2">
        <v>512</v>
      </c>
      <c r="ER66" s="2">
        <v>40.47</v>
      </c>
      <c r="ES66" s="2">
        <v>20.65</v>
      </c>
      <c r="ET66" s="2">
        <v>0</v>
      </c>
      <c r="EU66" s="2">
        <v>0</v>
      </c>
      <c r="EV66" s="2">
        <v>19.82</v>
      </c>
      <c r="EW66" s="2">
        <v>2.06</v>
      </c>
      <c r="EX66" s="2">
        <v>0</v>
      </c>
      <c r="EY66" s="2">
        <v>0</v>
      </c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>
        <v>0</v>
      </c>
      <c r="FR66" s="2">
        <f t="shared" si="97"/>
        <v>0</v>
      </c>
      <c r="FS66" s="2">
        <v>0</v>
      </c>
      <c r="FT66" s="2"/>
      <c r="FU66" s="2"/>
      <c r="FV66" s="2"/>
      <c r="FW66" s="2"/>
      <c r="FX66" s="2">
        <v>97</v>
      </c>
      <c r="FY66" s="2">
        <v>51</v>
      </c>
      <c r="FZ66" s="2"/>
      <c r="GA66" s="2" t="s">
        <v>2</v>
      </c>
      <c r="GB66" s="2"/>
      <c r="GC66" s="2"/>
      <c r="GD66" s="2">
        <v>1</v>
      </c>
      <c r="GE66" s="2"/>
      <c r="GF66" s="2">
        <v>-18258135</v>
      </c>
      <c r="GG66" s="2">
        <v>2</v>
      </c>
      <c r="GH66" s="2">
        <v>1</v>
      </c>
      <c r="GI66" s="2">
        <v>-2</v>
      </c>
      <c r="GJ66" s="2">
        <v>0</v>
      </c>
      <c r="GK66" s="2">
        <v>0</v>
      </c>
      <c r="GL66" s="2">
        <f t="shared" si="98"/>
        <v>0</v>
      </c>
      <c r="GM66" s="2">
        <f t="shared" si="99"/>
        <v>174</v>
      </c>
      <c r="GN66" s="2">
        <f t="shared" si="100"/>
        <v>0</v>
      </c>
      <c r="GO66" s="2">
        <f t="shared" si="101"/>
        <v>174</v>
      </c>
      <c r="GP66" s="2">
        <f t="shared" si="102"/>
        <v>0</v>
      </c>
      <c r="GQ66" s="2"/>
      <c r="GR66" s="2">
        <v>0</v>
      </c>
      <c r="GS66" s="2">
        <v>3</v>
      </c>
      <c r="GT66" s="2">
        <v>0</v>
      </c>
      <c r="GU66" s="2" t="s">
        <v>2</v>
      </c>
      <c r="GV66" s="2">
        <f t="shared" si="103"/>
        <v>0</v>
      </c>
      <c r="GW66" s="2">
        <v>1</v>
      </c>
      <c r="GX66" s="2">
        <f t="shared" si="104"/>
        <v>0</v>
      </c>
      <c r="GY66" s="2"/>
      <c r="GZ66" s="2"/>
      <c r="HA66" s="2">
        <v>0</v>
      </c>
      <c r="HB66" s="2">
        <v>0</v>
      </c>
      <c r="HC66" s="2">
        <f t="shared" si="105"/>
        <v>0</v>
      </c>
      <c r="HD66" s="2"/>
      <c r="HE66" s="2" t="s">
        <v>2</v>
      </c>
      <c r="HF66" s="2" t="s">
        <v>2</v>
      </c>
      <c r="HG66" s="2"/>
      <c r="HH66" s="2"/>
      <c r="HI66" s="2"/>
      <c r="HJ66" s="2"/>
      <c r="HK66" s="2"/>
      <c r="HL66" s="2"/>
      <c r="HM66" s="2" t="s">
        <v>2</v>
      </c>
      <c r="HN66" s="2" t="s">
        <v>53</v>
      </c>
      <c r="HO66" s="2" t="s">
        <v>54</v>
      </c>
      <c r="HP66" s="2" t="s">
        <v>51</v>
      </c>
      <c r="HQ66" s="2" t="s">
        <v>51</v>
      </c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>
        <v>0</v>
      </c>
      <c r="IL66" s="2"/>
      <c r="IM66" s="2"/>
      <c r="IN66" s="2"/>
      <c r="IO66" s="2"/>
      <c r="IP66" s="2"/>
      <c r="IQ66" s="2"/>
      <c r="IR66" s="2"/>
      <c r="IS66" s="2"/>
      <c r="IT66" s="2"/>
      <c r="IU66" s="2"/>
    </row>
    <row r="67" spans="1:255" x14ac:dyDescent="0.2">
      <c r="A67">
        <v>17</v>
      </c>
      <c r="B67">
        <v>1</v>
      </c>
      <c r="C67">
        <f>ROW(SmtRes!A94)</f>
        <v>94</v>
      </c>
      <c r="D67">
        <f>ROW(EtalonRes!A94)</f>
        <v>94</v>
      </c>
      <c r="E67" t="s">
        <v>109</v>
      </c>
      <c r="F67" t="s">
        <v>72</v>
      </c>
      <c r="G67" t="s">
        <v>73</v>
      </c>
      <c r="H67" t="s">
        <v>19</v>
      </c>
      <c r="I67">
        <v>2</v>
      </c>
      <c r="J67">
        <v>0</v>
      </c>
      <c r="K67">
        <v>2</v>
      </c>
      <c r="O67">
        <f t="shared" si="73"/>
        <v>94.81</v>
      </c>
      <c r="P67">
        <f t="shared" si="106"/>
        <v>41.3</v>
      </c>
      <c r="Q67">
        <f t="shared" si="74"/>
        <v>0</v>
      </c>
      <c r="R67">
        <f t="shared" si="75"/>
        <v>0</v>
      </c>
      <c r="S67">
        <f t="shared" si="76"/>
        <v>53.51</v>
      </c>
      <c r="T67">
        <f t="shared" si="77"/>
        <v>0</v>
      </c>
      <c r="U67">
        <f t="shared" si="78"/>
        <v>5.5620000000000003</v>
      </c>
      <c r="V67">
        <f t="shared" si="79"/>
        <v>0</v>
      </c>
      <c r="W67">
        <f t="shared" si="80"/>
        <v>0</v>
      </c>
      <c r="X67">
        <f t="shared" si="81"/>
        <v>51.9</v>
      </c>
      <c r="Y67">
        <f t="shared" si="82"/>
        <v>27.29</v>
      </c>
      <c r="AA67">
        <v>41727979</v>
      </c>
      <c r="AB67">
        <f t="shared" si="83"/>
        <v>47.406999999999996</v>
      </c>
      <c r="AC67">
        <f t="shared" si="84"/>
        <v>20.65</v>
      </c>
      <c r="AD67">
        <f>ROUND(((((ET67*ROUND(1.35,7)))-((EU67*ROUND(1.35,7))))+AE67),6)</f>
        <v>0</v>
      </c>
      <c r="AE67">
        <f>ROUND(((EU67*ROUND(1.35,7))),6)</f>
        <v>0</v>
      </c>
      <c r="AF67">
        <f>ROUND(((EV67*ROUND(1.35,7))),6)</f>
        <v>26.757000000000001</v>
      </c>
      <c r="AG67">
        <f t="shared" si="85"/>
        <v>0</v>
      </c>
      <c r="AH67">
        <f>((EW67*ROUND(1.35,7)))</f>
        <v>2.7810000000000001</v>
      </c>
      <c r="AI67">
        <f>((EX67*ROUND(1.35,7)))</f>
        <v>0</v>
      </c>
      <c r="AJ67">
        <f t="shared" si="86"/>
        <v>0</v>
      </c>
      <c r="AK67">
        <v>40.47</v>
      </c>
      <c r="AL67">
        <v>20.65</v>
      </c>
      <c r="AM67">
        <v>0</v>
      </c>
      <c r="AN67">
        <v>0</v>
      </c>
      <c r="AO67">
        <v>19.82</v>
      </c>
      <c r="AP67">
        <v>0</v>
      </c>
      <c r="AQ67">
        <v>2.06</v>
      </c>
      <c r="AR67">
        <v>0</v>
      </c>
      <c r="AS67">
        <v>0</v>
      </c>
      <c r="AT67">
        <v>97</v>
      </c>
      <c r="AU67">
        <v>51</v>
      </c>
      <c r="AV67">
        <v>1</v>
      </c>
      <c r="AW67">
        <v>1</v>
      </c>
      <c r="AZ67">
        <v>1</v>
      </c>
      <c r="BA67">
        <v>1</v>
      </c>
      <c r="BB67">
        <v>1</v>
      </c>
      <c r="BC67">
        <v>1</v>
      </c>
      <c r="BD67" t="s">
        <v>2</v>
      </c>
      <c r="BE67" t="s">
        <v>2</v>
      </c>
      <c r="BF67" t="s">
        <v>2</v>
      </c>
      <c r="BG67" t="s">
        <v>2</v>
      </c>
      <c r="BH67">
        <v>0</v>
      </c>
      <c r="BI67">
        <v>2</v>
      </c>
      <c r="BJ67" t="s">
        <v>74</v>
      </c>
      <c r="BM67">
        <v>108001</v>
      </c>
      <c r="BN67">
        <v>0</v>
      </c>
      <c r="BO67" t="s">
        <v>27</v>
      </c>
      <c r="BP67">
        <v>1</v>
      </c>
      <c r="BQ67">
        <v>3</v>
      </c>
      <c r="BR67">
        <v>0</v>
      </c>
      <c r="BS67">
        <v>1</v>
      </c>
      <c r="BT67">
        <v>1</v>
      </c>
      <c r="BU67">
        <v>1</v>
      </c>
      <c r="BV67">
        <v>1</v>
      </c>
      <c r="BW67">
        <v>1</v>
      </c>
      <c r="BX67">
        <v>1</v>
      </c>
      <c r="BY67" t="s">
        <v>2</v>
      </c>
      <c r="BZ67">
        <v>97</v>
      </c>
      <c r="CA67">
        <v>51</v>
      </c>
      <c r="CB67" t="s">
        <v>2</v>
      </c>
      <c r="CE67">
        <v>0</v>
      </c>
      <c r="CF67">
        <v>0</v>
      </c>
      <c r="CG67">
        <v>0</v>
      </c>
      <c r="CM67">
        <v>0</v>
      </c>
      <c r="CN67" t="s">
        <v>774</v>
      </c>
      <c r="CO67">
        <v>0</v>
      </c>
      <c r="CP67">
        <f t="shared" si="87"/>
        <v>94.81</v>
      </c>
      <c r="CQ67">
        <f t="shared" si="107"/>
        <v>20.65</v>
      </c>
      <c r="CR67">
        <f t="shared" si="88"/>
        <v>0</v>
      </c>
      <c r="CS67">
        <f t="shared" si="89"/>
        <v>0</v>
      </c>
      <c r="CT67">
        <f t="shared" si="90"/>
        <v>26.757000000000001</v>
      </c>
      <c r="CU67">
        <f t="shared" si="91"/>
        <v>0</v>
      </c>
      <c r="CV67">
        <f t="shared" si="92"/>
        <v>2.7810000000000001</v>
      </c>
      <c r="CW67">
        <f t="shared" si="93"/>
        <v>0</v>
      </c>
      <c r="CX67">
        <f t="shared" si="94"/>
        <v>0</v>
      </c>
      <c r="CY67">
        <f t="shared" si="95"/>
        <v>51.904700000000005</v>
      </c>
      <c r="CZ67">
        <f t="shared" si="96"/>
        <v>27.290099999999999</v>
      </c>
      <c r="DC67" t="s">
        <v>2</v>
      </c>
      <c r="DD67" t="s">
        <v>2</v>
      </c>
      <c r="DE67" t="s">
        <v>21</v>
      </c>
      <c r="DF67" t="s">
        <v>21</v>
      </c>
      <c r="DG67" t="s">
        <v>21</v>
      </c>
      <c r="DH67" t="s">
        <v>2</v>
      </c>
      <c r="DI67" t="s">
        <v>21</v>
      </c>
      <c r="DJ67" t="s">
        <v>21</v>
      </c>
      <c r="DK67" t="s">
        <v>2</v>
      </c>
      <c r="DL67" t="s">
        <v>2</v>
      </c>
      <c r="DM67" t="s">
        <v>2</v>
      </c>
      <c r="DN67">
        <v>0</v>
      </c>
      <c r="DO67">
        <v>0</v>
      </c>
      <c r="DP67">
        <v>1</v>
      </c>
      <c r="DQ67">
        <v>1</v>
      </c>
      <c r="DU67">
        <v>1013</v>
      </c>
      <c r="DV67" t="s">
        <v>19</v>
      </c>
      <c r="DW67" t="s">
        <v>19</v>
      </c>
      <c r="DX67">
        <v>1</v>
      </c>
      <c r="DZ67" t="s">
        <v>2</v>
      </c>
      <c r="EA67" t="s">
        <v>2</v>
      </c>
      <c r="EB67" t="s">
        <v>2</v>
      </c>
      <c r="EC67" t="s">
        <v>2</v>
      </c>
      <c r="ED67" t="s">
        <v>2</v>
      </c>
      <c r="EE67">
        <v>37164029</v>
      </c>
      <c r="EF67">
        <v>3</v>
      </c>
      <c r="EG67" t="s">
        <v>16</v>
      </c>
      <c r="EH67">
        <v>0</v>
      </c>
      <c r="EI67" t="s">
        <v>2</v>
      </c>
      <c r="EJ67">
        <v>2</v>
      </c>
      <c r="EK67">
        <v>108001</v>
      </c>
      <c r="EL67" t="s">
        <v>51</v>
      </c>
      <c r="EM67" t="s">
        <v>52</v>
      </c>
      <c r="EN67" t="s">
        <v>2</v>
      </c>
      <c r="EO67" t="s">
        <v>24</v>
      </c>
      <c r="EQ67">
        <v>512</v>
      </c>
      <c r="ER67">
        <v>40.47</v>
      </c>
      <c r="ES67">
        <v>20.65</v>
      </c>
      <c r="ET67">
        <v>0</v>
      </c>
      <c r="EU67">
        <v>0</v>
      </c>
      <c r="EV67">
        <v>19.82</v>
      </c>
      <c r="EW67">
        <v>2.06</v>
      </c>
      <c r="EX67">
        <v>0</v>
      </c>
      <c r="EY67">
        <v>0</v>
      </c>
      <c r="FQ67">
        <v>0</v>
      </c>
      <c r="FR67">
        <f t="shared" si="97"/>
        <v>0</v>
      </c>
      <c r="FS67">
        <v>0</v>
      </c>
      <c r="FX67">
        <v>97</v>
      </c>
      <c r="FY67">
        <v>51</v>
      </c>
      <c r="GA67" t="s">
        <v>2</v>
      </c>
      <c r="GD67">
        <v>1</v>
      </c>
      <c r="GF67">
        <v>-18258135</v>
      </c>
      <c r="GG67">
        <v>1</v>
      </c>
      <c r="GH67">
        <v>1</v>
      </c>
      <c r="GI67">
        <v>4</v>
      </c>
      <c r="GJ67">
        <v>0</v>
      </c>
      <c r="GK67">
        <v>0</v>
      </c>
      <c r="GL67">
        <f t="shared" si="98"/>
        <v>0</v>
      </c>
      <c r="GM67">
        <f t="shared" si="99"/>
        <v>174</v>
      </c>
      <c r="GN67">
        <f t="shared" si="100"/>
        <v>0</v>
      </c>
      <c r="GO67">
        <f t="shared" si="101"/>
        <v>174</v>
      </c>
      <c r="GP67">
        <f t="shared" si="102"/>
        <v>0</v>
      </c>
      <c r="GR67">
        <v>0</v>
      </c>
      <c r="GS67">
        <v>3</v>
      </c>
      <c r="GT67">
        <v>0</v>
      </c>
      <c r="GU67" t="s">
        <v>2</v>
      </c>
      <c r="GV67">
        <f t="shared" si="103"/>
        <v>0</v>
      </c>
      <c r="GW67">
        <v>1</v>
      </c>
      <c r="GX67">
        <f t="shared" si="104"/>
        <v>0</v>
      </c>
      <c r="HA67">
        <v>0</v>
      </c>
      <c r="HB67">
        <v>0</v>
      </c>
      <c r="HC67">
        <f t="shared" si="105"/>
        <v>0</v>
      </c>
      <c r="HE67" t="s">
        <v>2</v>
      </c>
      <c r="HF67" t="s">
        <v>2</v>
      </c>
      <c r="HM67" t="s">
        <v>2</v>
      </c>
      <c r="HN67" t="s">
        <v>53</v>
      </c>
      <c r="HO67" t="s">
        <v>54</v>
      </c>
      <c r="HP67" t="s">
        <v>51</v>
      </c>
      <c r="HQ67" t="s">
        <v>51</v>
      </c>
      <c r="IK67">
        <v>0</v>
      </c>
    </row>
    <row r="68" spans="1:255" x14ac:dyDescent="0.2">
      <c r="A68" s="2">
        <v>17</v>
      </c>
      <c r="B68" s="2">
        <v>1</v>
      </c>
      <c r="C68" s="2"/>
      <c r="D68" s="2"/>
      <c r="E68" s="2" t="s">
        <v>110</v>
      </c>
      <c r="F68" s="2" t="s">
        <v>76</v>
      </c>
      <c r="G68" s="2" t="s">
        <v>77</v>
      </c>
      <c r="H68" s="2" t="s">
        <v>19</v>
      </c>
      <c r="I68" s="2">
        <v>2</v>
      </c>
      <c r="J68" s="2">
        <v>0</v>
      </c>
      <c r="K68" s="2">
        <v>2</v>
      </c>
      <c r="L68" s="2"/>
      <c r="M68" s="2"/>
      <c r="N68" s="2"/>
      <c r="O68" s="2">
        <f t="shared" si="73"/>
        <v>461.02</v>
      </c>
      <c r="P68" s="2">
        <f t="shared" si="106"/>
        <v>461.02</v>
      </c>
      <c r="Q68" s="2">
        <f t="shared" si="74"/>
        <v>0</v>
      </c>
      <c r="R68" s="2">
        <f t="shared" si="75"/>
        <v>0</v>
      </c>
      <c r="S68" s="2">
        <f t="shared" si="76"/>
        <v>0</v>
      </c>
      <c r="T68" s="2">
        <f t="shared" si="77"/>
        <v>0</v>
      </c>
      <c r="U68" s="2">
        <f t="shared" si="78"/>
        <v>0</v>
      </c>
      <c r="V68" s="2">
        <f t="shared" si="79"/>
        <v>0</v>
      </c>
      <c r="W68" s="2">
        <f t="shared" si="80"/>
        <v>0</v>
      </c>
      <c r="X68" s="2">
        <f t="shared" si="81"/>
        <v>0</v>
      </c>
      <c r="Y68" s="2">
        <f t="shared" si="82"/>
        <v>0</v>
      </c>
      <c r="Z68" s="2"/>
      <c r="AA68" s="2">
        <v>41727981</v>
      </c>
      <c r="AB68" s="2">
        <f t="shared" si="83"/>
        <v>230.51</v>
      </c>
      <c r="AC68" s="2">
        <f t="shared" si="84"/>
        <v>230.51</v>
      </c>
      <c r="AD68" s="2">
        <f>ROUND((((ET68)-(EU68))+AE68),6)</f>
        <v>0</v>
      </c>
      <c r="AE68" s="2">
        <f>ROUND((EU68),6)</f>
        <v>0</v>
      </c>
      <c r="AF68" s="2">
        <f>ROUND((EV68),6)</f>
        <v>0</v>
      </c>
      <c r="AG68" s="2">
        <f t="shared" si="85"/>
        <v>0</v>
      </c>
      <c r="AH68" s="2">
        <f>(EW68)</f>
        <v>0</v>
      </c>
      <c r="AI68" s="2">
        <f>(EX68)</f>
        <v>0</v>
      </c>
      <c r="AJ68" s="2">
        <f t="shared" si="86"/>
        <v>0</v>
      </c>
      <c r="AK68" s="2">
        <v>230.51</v>
      </c>
      <c r="AL68" s="2">
        <v>230.51</v>
      </c>
      <c r="AM68" s="2">
        <v>0</v>
      </c>
      <c r="AN68" s="2">
        <v>0</v>
      </c>
      <c r="AO68" s="2">
        <v>0</v>
      </c>
      <c r="AP68" s="2">
        <v>0</v>
      </c>
      <c r="AQ68" s="2">
        <v>0</v>
      </c>
      <c r="AR68" s="2">
        <v>0</v>
      </c>
      <c r="AS68" s="2">
        <v>0</v>
      </c>
      <c r="AT68" s="2">
        <v>0</v>
      </c>
      <c r="AU68" s="2">
        <v>0</v>
      </c>
      <c r="AV68" s="2">
        <v>1</v>
      </c>
      <c r="AW68" s="2">
        <v>1</v>
      </c>
      <c r="AX68" s="2"/>
      <c r="AY68" s="2"/>
      <c r="AZ68" s="2">
        <v>1</v>
      </c>
      <c r="BA68" s="2">
        <v>1</v>
      </c>
      <c r="BB68" s="2">
        <v>1</v>
      </c>
      <c r="BC68" s="2">
        <v>1</v>
      </c>
      <c r="BD68" s="2" t="s">
        <v>2</v>
      </c>
      <c r="BE68" s="2" t="s">
        <v>2</v>
      </c>
      <c r="BF68" s="2" t="s">
        <v>2</v>
      </c>
      <c r="BG68" s="2" t="s">
        <v>2</v>
      </c>
      <c r="BH68" s="2">
        <v>3</v>
      </c>
      <c r="BI68" s="2">
        <v>3</v>
      </c>
      <c r="BJ68" s="2" t="s">
        <v>78</v>
      </c>
      <c r="BK68" s="2"/>
      <c r="BL68" s="2"/>
      <c r="BM68" s="2">
        <v>600001</v>
      </c>
      <c r="BN68" s="2">
        <v>0</v>
      </c>
      <c r="BO68" s="2" t="s">
        <v>2</v>
      </c>
      <c r="BP68" s="2">
        <v>0</v>
      </c>
      <c r="BQ68" s="2">
        <v>5</v>
      </c>
      <c r="BR68" s="2">
        <v>0</v>
      </c>
      <c r="BS68" s="2">
        <v>1</v>
      </c>
      <c r="BT68" s="2">
        <v>1</v>
      </c>
      <c r="BU68" s="2">
        <v>1</v>
      </c>
      <c r="BV68" s="2">
        <v>1</v>
      </c>
      <c r="BW68" s="2">
        <v>1</v>
      </c>
      <c r="BX68" s="2">
        <v>1</v>
      </c>
      <c r="BY68" s="2" t="s">
        <v>2</v>
      </c>
      <c r="BZ68" s="2">
        <v>0</v>
      </c>
      <c r="CA68" s="2">
        <v>0</v>
      </c>
      <c r="CB68" s="2" t="s">
        <v>2</v>
      </c>
      <c r="CC68" s="2"/>
      <c r="CD68" s="2"/>
      <c r="CE68" s="2">
        <v>0</v>
      </c>
      <c r="CF68" s="2">
        <v>0</v>
      </c>
      <c r="CG68" s="2">
        <v>0</v>
      </c>
      <c r="CH68" s="2"/>
      <c r="CI68" s="2"/>
      <c r="CJ68" s="2"/>
      <c r="CK68" s="2"/>
      <c r="CL68" s="2"/>
      <c r="CM68" s="2">
        <v>0</v>
      </c>
      <c r="CN68" s="2" t="s">
        <v>2</v>
      </c>
      <c r="CO68" s="2">
        <v>0</v>
      </c>
      <c r="CP68" s="2">
        <f t="shared" si="87"/>
        <v>461.02</v>
      </c>
      <c r="CQ68" s="2">
        <f t="shared" si="107"/>
        <v>230.51</v>
      </c>
      <c r="CR68" s="2">
        <f t="shared" si="88"/>
        <v>0</v>
      </c>
      <c r="CS68" s="2">
        <f t="shared" si="89"/>
        <v>0</v>
      </c>
      <c r="CT68" s="2">
        <f t="shared" si="90"/>
        <v>0</v>
      </c>
      <c r="CU68" s="2">
        <f t="shared" si="91"/>
        <v>0</v>
      </c>
      <c r="CV68" s="2">
        <f t="shared" si="92"/>
        <v>0</v>
      </c>
      <c r="CW68" s="2">
        <f t="shared" si="93"/>
        <v>0</v>
      </c>
      <c r="CX68" s="2">
        <f t="shared" si="94"/>
        <v>0</v>
      </c>
      <c r="CY68" s="2">
        <f t="shared" si="95"/>
        <v>0</v>
      </c>
      <c r="CZ68" s="2">
        <f t="shared" si="96"/>
        <v>0</v>
      </c>
      <c r="DA68" s="2"/>
      <c r="DB68" s="2"/>
      <c r="DC68" s="2" t="s">
        <v>2</v>
      </c>
      <c r="DD68" s="2" t="s">
        <v>2</v>
      </c>
      <c r="DE68" s="2" t="s">
        <v>2</v>
      </c>
      <c r="DF68" s="2" t="s">
        <v>2</v>
      </c>
      <c r="DG68" s="2" t="s">
        <v>2</v>
      </c>
      <c r="DH68" s="2" t="s">
        <v>2</v>
      </c>
      <c r="DI68" s="2" t="s">
        <v>2</v>
      </c>
      <c r="DJ68" s="2" t="s">
        <v>2</v>
      </c>
      <c r="DK68" s="2" t="s">
        <v>2</v>
      </c>
      <c r="DL68" s="2" t="s">
        <v>2</v>
      </c>
      <c r="DM68" s="2" t="s">
        <v>2</v>
      </c>
      <c r="DN68" s="2">
        <v>0</v>
      </c>
      <c r="DO68" s="2">
        <v>0</v>
      </c>
      <c r="DP68" s="2">
        <v>1</v>
      </c>
      <c r="DQ68" s="2">
        <v>1</v>
      </c>
      <c r="DR68" s="2"/>
      <c r="DS68" s="2"/>
      <c r="DT68" s="2"/>
      <c r="DU68" s="2">
        <v>1013</v>
      </c>
      <c r="DV68" s="2" t="s">
        <v>19</v>
      </c>
      <c r="DW68" s="2" t="s">
        <v>19</v>
      </c>
      <c r="DX68" s="2">
        <v>1</v>
      </c>
      <c r="DY68" s="2"/>
      <c r="DZ68" s="2" t="s">
        <v>2</v>
      </c>
      <c r="EA68" s="2" t="s">
        <v>2</v>
      </c>
      <c r="EB68" s="2" t="s">
        <v>2</v>
      </c>
      <c r="EC68" s="2" t="s">
        <v>2</v>
      </c>
      <c r="ED68" s="2" t="s">
        <v>2</v>
      </c>
      <c r="EE68" s="2">
        <v>37164125</v>
      </c>
      <c r="EF68" s="2">
        <v>5</v>
      </c>
      <c r="EG68" s="2" t="s">
        <v>79</v>
      </c>
      <c r="EH68" s="2">
        <v>0</v>
      </c>
      <c r="EI68" s="2" t="s">
        <v>2</v>
      </c>
      <c r="EJ68" s="2">
        <v>3</v>
      </c>
      <c r="EK68" s="2">
        <v>600001</v>
      </c>
      <c r="EL68" s="2" t="s">
        <v>80</v>
      </c>
      <c r="EM68" s="2" t="s">
        <v>81</v>
      </c>
      <c r="EN68" s="2" t="s">
        <v>2</v>
      </c>
      <c r="EO68" s="2" t="s">
        <v>2</v>
      </c>
      <c r="EP68" s="2"/>
      <c r="EQ68" s="2">
        <v>0</v>
      </c>
      <c r="ER68" s="2">
        <v>230.51</v>
      </c>
      <c r="ES68" s="2">
        <v>230.51</v>
      </c>
      <c r="ET68" s="2">
        <v>0</v>
      </c>
      <c r="EU68" s="2">
        <v>0</v>
      </c>
      <c r="EV68" s="2">
        <v>0</v>
      </c>
      <c r="EW68" s="2">
        <v>0</v>
      </c>
      <c r="EX68" s="2">
        <v>0</v>
      </c>
      <c r="EY68" s="2">
        <v>0</v>
      </c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>
        <v>0</v>
      </c>
      <c r="FR68" s="2">
        <f t="shared" si="97"/>
        <v>461.02</v>
      </c>
      <c r="FS68" s="2">
        <v>0</v>
      </c>
      <c r="FT68" s="2"/>
      <c r="FU68" s="2"/>
      <c r="FV68" s="2"/>
      <c r="FW68" s="2"/>
      <c r="FX68" s="2">
        <v>0</v>
      </c>
      <c r="FY68" s="2">
        <v>0</v>
      </c>
      <c r="FZ68" s="2"/>
      <c r="GA68" s="2" t="s">
        <v>2</v>
      </c>
      <c r="GB68" s="2"/>
      <c r="GC68" s="2"/>
      <c r="GD68" s="2">
        <v>1</v>
      </c>
      <c r="GE68" s="2"/>
      <c r="GF68" s="2">
        <v>-683784142</v>
      </c>
      <c r="GG68" s="2">
        <v>2</v>
      </c>
      <c r="GH68" s="2">
        <v>1</v>
      </c>
      <c r="GI68" s="2">
        <v>-2</v>
      </c>
      <c r="GJ68" s="2">
        <v>0</v>
      </c>
      <c r="GK68" s="2">
        <v>0</v>
      </c>
      <c r="GL68" s="2">
        <f t="shared" si="98"/>
        <v>0</v>
      </c>
      <c r="GM68" s="2">
        <f t="shared" si="99"/>
        <v>461.02</v>
      </c>
      <c r="GN68" s="2">
        <f t="shared" si="100"/>
        <v>0</v>
      </c>
      <c r="GO68" s="2">
        <f t="shared" si="101"/>
        <v>0</v>
      </c>
      <c r="GP68" s="2">
        <f t="shared" si="102"/>
        <v>0</v>
      </c>
      <c r="GQ68" s="2"/>
      <c r="GR68" s="2">
        <v>0</v>
      </c>
      <c r="GS68" s="2">
        <v>3</v>
      </c>
      <c r="GT68" s="2">
        <v>0</v>
      </c>
      <c r="GU68" s="2" t="s">
        <v>2</v>
      </c>
      <c r="GV68" s="2">
        <f t="shared" si="103"/>
        <v>0</v>
      </c>
      <c r="GW68" s="2">
        <v>1</v>
      </c>
      <c r="GX68" s="2">
        <f t="shared" si="104"/>
        <v>0</v>
      </c>
      <c r="GY68" s="2"/>
      <c r="GZ68" s="2"/>
      <c r="HA68" s="2">
        <v>0</v>
      </c>
      <c r="HB68" s="2">
        <v>0</v>
      </c>
      <c r="HC68" s="2">
        <f t="shared" si="105"/>
        <v>0</v>
      </c>
      <c r="HD68" s="2"/>
      <c r="HE68" s="2" t="s">
        <v>2</v>
      </c>
      <c r="HF68" s="2" t="s">
        <v>2</v>
      </c>
      <c r="HG68" s="2"/>
      <c r="HH68" s="2"/>
      <c r="HI68" s="2"/>
      <c r="HJ68" s="2"/>
      <c r="HK68" s="2"/>
      <c r="HL68" s="2"/>
      <c r="HM68" s="2" t="s">
        <v>2</v>
      </c>
      <c r="HN68" s="2" t="s">
        <v>2</v>
      </c>
      <c r="HO68" s="2" t="s">
        <v>2</v>
      </c>
      <c r="HP68" s="2" t="s">
        <v>2</v>
      </c>
      <c r="HQ68" s="2" t="s">
        <v>2</v>
      </c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>
        <v>0</v>
      </c>
      <c r="IL68" s="2"/>
      <c r="IM68" s="2"/>
      <c r="IN68" s="2"/>
      <c r="IO68" s="2"/>
      <c r="IP68" s="2"/>
      <c r="IQ68" s="2"/>
      <c r="IR68" s="2"/>
      <c r="IS68" s="2"/>
      <c r="IT68" s="2"/>
      <c r="IU68" s="2"/>
    </row>
    <row r="69" spans="1:255" x14ac:dyDescent="0.2">
      <c r="A69">
        <v>17</v>
      </c>
      <c r="B69">
        <v>1</v>
      </c>
      <c r="E69" t="s">
        <v>110</v>
      </c>
      <c r="F69" t="s">
        <v>76</v>
      </c>
      <c r="G69" t="s">
        <v>77</v>
      </c>
      <c r="H69" t="s">
        <v>19</v>
      </c>
      <c r="I69">
        <v>2</v>
      </c>
      <c r="J69">
        <v>0</v>
      </c>
      <c r="K69">
        <v>2</v>
      </c>
      <c r="O69">
        <f t="shared" si="73"/>
        <v>461.02</v>
      </c>
      <c r="P69">
        <f t="shared" si="106"/>
        <v>461.02</v>
      </c>
      <c r="Q69">
        <f t="shared" si="74"/>
        <v>0</v>
      </c>
      <c r="R69">
        <f t="shared" si="75"/>
        <v>0</v>
      </c>
      <c r="S69">
        <f t="shared" si="76"/>
        <v>0</v>
      </c>
      <c r="T69">
        <f t="shared" si="77"/>
        <v>0</v>
      </c>
      <c r="U69">
        <f t="shared" si="78"/>
        <v>0</v>
      </c>
      <c r="V69">
        <f t="shared" si="79"/>
        <v>0</v>
      </c>
      <c r="W69">
        <f t="shared" si="80"/>
        <v>0</v>
      </c>
      <c r="X69">
        <f t="shared" si="81"/>
        <v>0</v>
      </c>
      <c r="Y69">
        <f t="shared" si="82"/>
        <v>0</v>
      </c>
      <c r="AA69">
        <v>41727979</v>
      </c>
      <c r="AB69">
        <f t="shared" si="83"/>
        <v>230.51</v>
      </c>
      <c r="AC69">
        <f t="shared" si="84"/>
        <v>230.51</v>
      </c>
      <c r="AD69">
        <f>ROUND((((ET69)-(EU69))+AE69),6)</f>
        <v>0</v>
      </c>
      <c r="AE69">
        <f>ROUND((EU69),6)</f>
        <v>0</v>
      </c>
      <c r="AF69">
        <f>ROUND((EV69),6)</f>
        <v>0</v>
      </c>
      <c r="AG69">
        <f t="shared" si="85"/>
        <v>0</v>
      </c>
      <c r="AH69">
        <f>(EW69)</f>
        <v>0</v>
      </c>
      <c r="AI69">
        <f>(EX69)</f>
        <v>0</v>
      </c>
      <c r="AJ69">
        <f t="shared" si="86"/>
        <v>0</v>
      </c>
      <c r="AK69">
        <v>230.51</v>
      </c>
      <c r="AL69">
        <v>230.51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1</v>
      </c>
      <c r="AW69">
        <v>1</v>
      </c>
      <c r="AZ69">
        <v>1</v>
      </c>
      <c r="BA69">
        <v>1</v>
      </c>
      <c r="BB69">
        <v>1</v>
      </c>
      <c r="BC69">
        <v>1</v>
      </c>
      <c r="BD69" t="s">
        <v>2</v>
      </c>
      <c r="BE69" t="s">
        <v>2</v>
      </c>
      <c r="BF69" t="s">
        <v>2</v>
      </c>
      <c r="BG69" t="s">
        <v>2</v>
      </c>
      <c r="BH69">
        <v>3</v>
      </c>
      <c r="BI69">
        <v>3</v>
      </c>
      <c r="BJ69" t="s">
        <v>78</v>
      </c>
      <c r="BM69">
        <v>600001</v>
      </c>
      <c r="BN69">
        <v>0</v>
      </c>
      <c r="BO69" t="s">
        <v>36</v>
      </c>
      <c r="BP69">
        <v>1</v>
      </c>
      <c r="BQ69">
        <v>5</v>
      </c>
      <c r="BR69">
        <v>0</v>
      </c>
      <c r="BS69">
        <v>1</v>
      </c>
      <c r="BT69">
        <v>1</v>
      </c>
      <c r="BU69">
        <v>1</v>
      </c>
      <c r="BV69">
        <v>1</v>
      </c>
      <c r="BW69">
        <v>1</v>
      </c>
      <c r="BX69">
        <v>1</v>
      </c>
      <c r="BY69" t="s">
        <v>2</v>
      </c>
      <c r="BZ69">
        <v>0</v>
      </c>
      <c r="CA69">
        <v>0</v>
      </c>
      <c r="CB69" t="s">
        <v>2</v>
      </c>
      <c r="CE69">
        <v>0</v>
      </c>
      <c r="CF69">
        <v>0</v>
      </c>
      <c r="CG69">
        <v>0</v>
      </c>
      <c r="CM69">
        <v>0</v>
      </c>
      <c r="CN69" t="s">
        <v>2</v>
      </c>
      <c r="CO69">
        <v>0</v>
      </c>
      <c r="CP69">
        <f t="shared" si="87"/>
        <v>461.02</v>
      </c>
      <c r="CQ69">
        <f t="shared" si="107"/>
        <v>230.51</v>
      </c>
      <c r="CR69">
        <f t="shared" si="88"/>
        <v>0</v>
      </c>
      <c r="CS69">
        <f t="shared" si="89"/>
        <v>0</v>
      </c>
      <c r="CT69">
        <f t="shared" si="90"/>
        <v>0</v>
      </c>
      <c r="CU69">
        <f t="shared" si="91"/>
        <v>0</v>
      </c>
      <c r="CV69">
        <f t="shared" si="92"/>
        <v>0</v>
      </c>
      <c r="CW69">
        <f t="shared" si="93"/>
        <v>0</v>
      </c>
      <c r="CX69">
        <f t="shared" si="94"/>
        <v>0</v>
      </c>
      <c r="CY69">
        <f t="shared" si="95"/>
        <v>0</v>
      </c>
      <c r="CZ69">
        <f t="shared" si="96"/>
        <v>0</v>
      </c>
      <c r="DC69" t="s">
        <v>2</v>
      </c>
      <c r="DD69" t="s">
        <v>2</v>
      </c>
      <c r="DE69" t="s">
        <v>2</v>
      </c>
      <c r="DF69" t="s">
        <v>2</v>
      </c>
      <c r="DG69" t="s">
        <v>2</v>
      </c>
      <c r="DH69" t="s">
        <v>2</v>
      </c>
      <c r="DI69" t="s">
        <v>2</v>
      </c>
      <c r="DJ69" t="s">
        <v>2</v>
      </c>
      <c r="DK69" t="s">
        <v>2</v>
      </c>
      <c r="DL69" t="s">
        <v>2</v>
      </c>
      <c r="DM69" t="s">
        <v>2</v>
      </c>
      <c r="DN69">
        <v>0</v>
      </c>
      <c r="DO69">
        <v>0</v>
      </c>
      <c r="DP69">
        <v>1</v>
      </c>
      <c r="DQ69">
        <v>1</v>
      </c>
      <c r="DU69">
        <v>1013</v>
      </c>
      <c r="DV69" t="s">
        <v>19</v>
      </c>
      <c r="DW69" t="s">
        <v>19</v>
      </c>
      <c r="DX69">
        <v>1</v>
      </c>
      <c r="DZ69" t="s">
        <v>2</v>
      </c>
      <c r="EA69" t="s">
        <v>2</v>
      </c>
      <c r="EB69" t="s">
        <v>2</v>
      </c>
      <c r="EC69" t="s">
        <v>2</v>
      </c>
      <c r="ED69" t="s">
        <v>2</v>
      </c>
      <c r="EE69">
        <v>37164125</v>
      </c>
      <c r="EF69">
        <v>5</v>
      </c>
      <c r="EG69" t="s">
        <v>79</v>
      </c>
      <c r="EH69">
        <v>0</v>
      </c>
      <c r="EI69" t="s">
        <v>2</v>
      </c>
      <c r="EJ69">
        <v>3</v>
      </c>
      <c r="EK69">
        <v>600001</v>
      </c>
      <c r="EL69" t="s">
        <v>80</v>
      </c>
      <c r="EM69" t="s">
        <v>81</v>
      </c>
      <c r="EN69" t="s">
        <v>2</v>
      </c>
      <c r="EO69" t="s">
        <v>2</v>
      </c>
      <c r="EQ69">
        <v>0</v>
      </c>
      <c r="ER69">
        <v>230.51</v>
      </c>
      <c r="ES69">
        <v>230.51</v>
      </c>
      <c r="ET69">
        <v>0</v>
      </c>
      <c r="EU69">
        <v>0</v>
      </c>
      <c r="EV69">
        <v>0</v>
      </c>
      <c r="EW69">
        <v>0</v>
      </c>
      <c r="EX69">
        <v>0</v>
      </c>
      <c r="EY69">
        <v>0</v>
      </c>
      <c r="FQ69">
        <v>0</v>
      </c>
      <c r="FR69">
        <f t="shared" si="97"/>
        <v>461.02</v>
      </c>
      <c r="FS69">
        <v>0</v>
      </c>
      <c r="FX69">
        <v>0</v>
      </c>
      <c r="FY69">
        <v>0</v>
      </c>
      <c r="GA69" t="s">
        <v>2</v>
      </c>
      <c r="GD69">
        <v>1</v>
      </c>
      <c r="GF69">
        <v>-683784142</v>
      </c>
      <c r="GG69">
        <v>1</v>
      </c>
      <c r="GH69">
        <v>1</v>
      </c>
      <c r="GI69">
        <v>4</v>
      </c>
      <c r="GJ69">
        <v>0</v>
      </c>
      <c r="GK69">
        <v>0</v>
      </c>
      <c r="GL69">
        <f t="shared" si="98"/>
        <v>0</v>
      </c>
      <c r="GM69">
        <f t="shared" si="99"/>
        <v>461.02</v>
      </c>
      <c r="GN69">
        <f t="shared" si="100"/>
        <v>0</v>
      </c>
      <c r="GO69">
        <f t="shared" si="101"/>
        <v>0</v>
      </c>
      <c r="GP69">
        <f t="shared" si="102"/>
        <v>0</v>
      </c>
      <c r="GR69">
        <v>0</v>
      </c>
      <c r="GS69">
        <v>3</v>
      </c>
      <c r="GT69">
        <v>0</v>
      </c>
      <c r="GU69" t="s">
        <v>2</v>
      </c>
      <c r="GV69">
        <f t="shared" si="103"/>
        <v>0</v>
      </c>
      <c r="GW69">
        <v>1</v>
      </c>
      <c r="GX69">
        <f t="shared" si="104"/>
        <v>0</v>
      </c>
      <c r="HA69">
        <v>0</v>
      </c>
      <c r="HB69">
        <v>0</v>
      </c>
      <c r="HC69">
        <f t="shared" si="105"/>
        <v>0</v>
      </c>
      <c r="HE69" t="s">
        <v>2</v>
      </c>
      <c r="HF69" t="s">
        <v>2</v>
      </c>
      <c r="HM69" t="s">
        <v>2</v>
      </c>
      <c r="HN69" t="s">
        <v>2</v>
      </c>
      <c r="HO69" t="s">
        <v>2</v>
      </c>
      <c r="HP69" t="s">
        <v>2</v>
      </c>
      <c r="HQ69" t="s">
        <v>2</v>
      </c>
      <c r="IK69">
        <v>0</v>
      </c>
    </row>
    <row r="70" spans="1:255" x14ac:dyDescent="0.2">
      <c r="A70" s="2">
        <v>17</v>
      </c>
      <c r="B70" s="2">
        <v>1</v>
      </c>
      <c r="C70" s="2">
        <f>ROW(SmtRes!A99)</f>
        <v>99</v>
      </c>
      <c r="D70" s="2">
        <f>ROW(EtalonRes!A99)</f>
        <v>99</v>
      </c>
      <c r="E70" s="2" t="s">
        <v>111</v>
      </c>
      <c r="F70" s="2" t="s">
        <v>112</v>
      </c>
      <c r="G70" s="2" t="s">
        <v>113</v>
      </c>
      <c r="H70" s="2" t="s">
        <v>19</v>
      </c>
      <c r="I70" s="2">
        <v>6</v>
      </c>
      <c r="J70" s="2">
        <v>0</v>
      </c>
      <c r="K70" s="2">
        <v>6</v>
      </c>
      <c r="L70" s="2"/>
      <c r="M70" s="2"/>
      <c r="N70" s="2"/>
      <c r="O70" s="2">
        <f t="shared" si="73"/>
        <v>639.96</v>
      </c>
      <c r="P70" s="2">
        <f t="shared" si="106"/>
        <v>53.28</v>
      </c>
      <c r="Q70" s="2">
        <f t="shared" si="74"/>
        <v>0</v>
      </c>
      <c r="R70" s="2">
        <f t="shared" si="75"/>
        <v>0</v>
      </c>
      <c r="S70" s="2">
        <f t="shared" si="76"/>
        <v>586.67999999999995</v>
      </c>
      <c r="T70" s="2">
        <f t="shared" si="77"/>
        <v>0</v>
      </c>
      <c r="U70" s="2">
        <f t="shared" si="78"/>
        <v>58.320000000000007</v>
      </c>
      <c r="V70" s="2">
        <f t="shared" si="79"/>
        <v>0</v>
      </c>
      <c r="W70" s="2">
        <f t="shared" si="80"/>
        <v>0</v>
      </c>
      <c r="X70" s="2">
        <f t="shared" si="81"/>
        <v>528.01</v>
      </c>
      <c r="Y70" s="2">
        <f t="shared" si="82"/>
        <v>269.87</v>
      </c>
      <c r="Z70" s="2"/>
      <c r="AA70" s="2">
        <v>41727981</v>
      </c>
      <c r="AB70" s="2">
        <f t="shared" si="83"/>
        <v>106.6605</v>
      </c>
      <c r="AC70" s="2">
        <f t="shared" si="84"/>
        <v>8.8800000000000008</v>
      </c>
      <c r="AD70" s="2">
        <f>ROUND(((((ET70*ROUND(1.35,7)))-((EU70*ROUND(1.35,7))))+AE70),6)</f>
        <v>0</v>
      </c>
      <c r="AE70" s="2">
        <f>ROUND(((EU70*ROUND(1.35,7))),6)</f>
        <v>0</v>
      </c>
      <c r="AF70" s="2">
        <f>ROUND(((EV70*ROUND(1.35,7))),6)</f>
        <v>97.780500000000004</v>
      </c>
      <c r="AG70" s="2">
        <f t="shared" si="85"/>
        <v>0</v>
      </c>
      <c r="AH70" s="2">
        <f>((EW70*ROUND(1.35,7)))</f>
        <v>9.7200000000000006</v>
      </c>
      <c r="AI70" s="2">
        <f>((EX70*ROUND(1.35,7)))</f>
        <v>0</v>
      </c>
      <c r="AJ70" s="2">
        <f t="shared" si="86"/>
        <v>0</v>
      </c>
      <c r="AK70" s="2">
        <v>81.31</v>
      </c>
      <c r="AL70" s="2">
        <v>8.8800000000000008</v>
      </c>
      <c r="AM70" s="2">
        <v>0</v>
      </c>
      <c r="AN70" s="2">
        <v>0</v>
      </c>
      <c r="AO70" s="2">
        <v>72.430000000000007</v>
      </c>
      <c r="AP70" s="2">
        <v>0</v>
      </c>
      <c r="AQ70" s="2">
        <v>7.2</v>
      </c>
      <c r="AR70" s="2">
        <v>0</v>
      </c>
      <c r="AS70" s="2">
        <v>0</v>
      </c>
      <c r="AT70" s="2">
        <v>90</v>
      </c>
      <c r="AU70" s="2">
        <v>46</v>
      </c>
      <c r="AV70" s="2">
        <v>1</v>
      </c>
      <c r="AW70" s="2">
        <v>1</v>
      </c>
      <c r="AX70" s="2"/>
      <c r="AY70" s="2"/>
      <c r="AZ70" s="2">
        <v>1</v>
      </c>
      <c r="BA70" s="2">
        <v>1</v>
      </c>
      <c r="BB70" s="2">
        <v>1</v>
      </c>
      <c r="BC70" s="2">
        <v>1</v>
      </c>
      <c r="BD70" s="2" t="s">
        <v>2</v>
      </c>
      <c r="BE70" s="2" t="s">
        <v>2</v>
      </c>
      <c r="BF70" s="2" t="s">
        <v>2</v>
      </c>
      <c r="BG70" s="2" t="s">
        <v>2</v>
      </c>
      <c r="BH70" s="2">
        <v>0</v>
      </c>
      <c r="BI70" s="2">
        <v>2</v>
      </c>
      <c r="BJ70" s="2" t="s">
        <v>114</v>
      </c>
      <c r="BK70" s="2"/>
      <c r="BL70" s="2"/>
      <c r="BM70" s="2">
        <v>110011</v>
      </c>
      <c r="BN70" s="2">
        <v>0</v>
      </c>
      <c r="BO70" s="2" t="s">
        <v>2</v>
      </c>
      <c r="BP70" s="2">
        <v>0</v>
      </c>
      <c r="BQ70" s="2">
        <v>3</v>
      </c>
      <c r="BR70" s="2">
        <v>0</v>
      </c>
      <c r="BS70" s="2">
        <v>1</v>
      </c>
      <c r="BT70" s="2">
        <v>1</v>
      </c>
      <c r="BU70" s="2">
        <v>1</v>
      </c>
      <c r="BV70" s="2">
        <v>1</v>
      </c>
      <c r="BW70" s="2">
        <v>1</v>
      </c>
      <c r="BX70" s="2">
        <v>1</v>
      </c>
      <c r="BY70" s="2" t="s">
        <v>2</v>
      </c>
      <c r="BZ70" s="2">
        <v>90</v>
      </c>
      <c r="CA70" s="2">
        <v>46</v>
      </c>
      <c r="CB70" s="2" t="s">
        <v>2</v>
      </c>
      <c r="CC70" s="2"/>
      <c r="CD70" s="2"/>
      <c r="CE70" s="2">
        <v>0</v>
      </c>
      <c r="CF70" s="2">
        <v>0</v>
      </c>
      <c r="CG70" s="2">
        <v>0</v>
      </c>
      <c r="CH70" s="2"/>
      <c r="CI70" s="2"/>
      <c r="CJ70" s="2"/>
      <c r="CK70" s="2"/>
      <c r="CL70" s="2"/>
      <c r="CM70" s="2">
        <v>0</v>
      </c>
      <c r="CN70" s="2" t="s">
        <v>774</v>
      </c>
      <c r="CO70" s="2">
        <v>0</v>
      </c>
      <c r="CP70" s="2">
        <f t="shared" si="87"/>
        <v>639.95999999999992</v>
      </c>
      <c r="CQ70" s="2">
        <f t="shared" si="107"/>
        <v>8.8800000000000008</v>
      </c>
      <c r="CR70" s="2">
        <f t="shared" si="88"/>
        <v>0</v>
      </c>
      <c r="CS70" s="2">
        <f t="shared" si="89"/>
        <v>0</v>
      </c>
      <c r="CT70" s="2">
        <f t="shared" si="90"/>
        <v>97.780500000000004</v>
      </c>
      <c r="CU70" s="2">
        <f t="shared" si="91"/>
        <v>0</v>
      </c>
      <c r="CV70" s="2">
        <f t="shared" si="92"/>
        <v>9.7200000000000006</v>
      </c>
      <c r="CW70" s="2">
        <f t="shared" si="93"/>
        <v>0</v>
      </c>
      <c r="CX70" s="2">
        <f t="shared" si="94"/>
        <v>0</v>
      </c>
      <c r="CY70" s="2">
        <f t="shared" si="95"/>
        <v>528.01199999999994</v>
      </c>
      <c r="CZ70" s="2">
        <f t="shared" si="96"/>
        <v>269.87279999999998</v>
      </c>
      <c r="DA70" s="2"/>
      <c r="DB70" s="2"/>
      <c r="DC70" s="2" t="s">
        <v>2</v>
      </c>
      <c r="DD70" s="2" t="s">
        <v>2</v>
      </c>
      <c r="DE70" s="2" t="s">
        <v>21</v>
      </c>
      <c r="DF70" s="2" t="s">
        <v>21</v>
      </c>
      <c r="DG70" s="2" t="s">
        <v>21</v>
      </c>
      <c r="DH70" s="2" t="s">
        <v>2</v>
      </c>
      <c r="DI70" s="2" t="s">
        <v>21</v>
      </c>
      <c r="DJ70" s="2" t="s">
        <v>21</v>
      </c>
      <c r="DK70" s="2" t="s">
        <v>2</v>
      </c>
      <c r="DL70" s="2" t="s">
        <v>2</v>
      </c>
      <c r="DM70" s="2" t="s">
        <v>2</v>
      </c>
      <c r="DN70" s="2">
        <v>0</v>
      </c>
      <c r="DO70" s="2">
        <v>0</v>
      </c>
      <c r="DP70" s="2">
        <v>1</v>
      </c>
      <c r="DQ70" s="2">
        <v>1</v>
      </c>
      <c r="DR70" s="2"/>
      <c r="DS70" s="2"/>
      <c r="DT70" s="2"/>
      <c r="DU70" s="2">
        <v>1013</v>
      </c>
      <c r="DV70" s="2" t="s">
        <v>19</v>
      </c>
      <c r="DW70" s="2" t="s">
        <v>19</v>
      </c>
      <c r="DX70" s="2">
        <v>1</v>
      </c>
      <c r="DY70" s="2"/>
      <c r="DZ70" s="2" t="s">
        <v>2</v>
      </c>
      <c r="EA70" s="2" t="s">
        <v>2</v>
      </c>
      <c r="EB70" s="2" t="s">
        <v>2</v>
      </c>
      <c r="EC70" s="2" t="s">
        <v>2</v>
      </c>
      <c r="ED70" s="2" t="s">
        <v>2</v>
      </c>
      <c r="EE70" s="2">
        <v>37164119</v>
      </c>
      <c r="EF70" s="2">
        <v>3</v>
      </c>
      <c r="EG70" s="2" t="s">
        <v>16</v>
      </c>
      <c r="EH70" s="2">
        <v>0</v>
      </c>
      <c r="EI70" s="2" t="s">
        <v>2</v>
      </c>
      <c r="EJ70" s="2">
        <v>2</v>
      </c>
      <c r="EK70" s="2">
        <v>110011</v>
      </c>
      <c r="EL70" s="2" t="s">
        <v>86</v>
      </c>
      <c r="EM70" s="2" t="s">
        <v>87</v>
      </c>
      <c r="EN70" s="2" t="s">
        <v>2</v>
      </c>
      <c r="EO70" s="2" t="s">
        <v>24</v>
      </c>
      <c r="EP70" s="2"/>
      <c r="EQ70" s="2">
        <v>512</v>
      </c>
      <c r="ER70" s="2">
        <v>81.31</v>
      </c>
      <c r="ES70" s="2">
        <v>8.8800000000000008</v>
      </c>
      <c r="ET70" s="2">
        <v>0</v>
      </c>
      <c r="EU70" s="2">
        <v>0</v>
      </c>
      <c r="EV70" s="2">
        <v>72.430000000000007</v>
      </c>
      <c r="EW70" s="2">
        <v>7.2</v>
      </c>
      <c r="EX70" s="2">
        <v>0</v>
      </c>
      <c r="EY70" s="2">
        <v>0</v>
      </c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>
        <v>0</v>
      </c>
      <c r="FR70" s="2">
        <f t="shared" si="97"/>
        <v>0</v>
      </c>
      <c r="FS70" s="2">
        <v>0</v>
      </c>
      <c r="FT70" s="2"/>
      <c r="FU70" s="2"/>
      <c r="FV70" s="2"/>
      <c r="FW70" s="2"/>
      <c r="FX70" s="2">
        <v>90</v>
      </c>
      <c r="FY70" s="2">
        <v>46</v>
      </c>
      <c r="FZ70" s="2"/>
      <c r="GA70" s="2" t="s">
        <v>2</v>
      </c>
      <c r="GB70" s="2"/>
      <c r="GC70" s="2"/>
      <c r="GD70" s="2">
        <v>1</v>
      </c>
      <c r="GE70" s="2"/>
      <c r="GF70" s="2">
        <v>-993574563</v>
      </c>
      <c r="GG70" s="2">
        <v>2</v>
      </c>
      <c r="GH70" s="2">
        <v>1</v>
      </c>
      <c r="GI70" s="2">
        <v>-2</v>
      </c>
      <c r="GJ70" s="2">
        <v>0</v>
      </c>
      <c r="GK70" s="2">
        <v>0</v>
      </c>
      <c r="GL70" s="2">
        <f t="shared" si="98"/>
        <v>0</v>
      </c>
      <c r="GM70" s="2">
        <f t="shared" si="99"/>
        <v>1437.84</v>
      </c>
      <c r="GN70" s="2">
        <f t="shared" si="100"/>
        <v>0</v>
      </c>
      <c r="GO70" s="2">
        <f t="shared" si="101"/>
        <v>1437.84</v>
      </c>
      <c r="GP70" s="2">
        <f t="shared" si="102"/>
        <v>0</v>
      </c>
      <c r="GQ70" s="2"/>
      <c r="GR70" s="2">
        <v>0</v>
      </c>
      <c r="GS70" s="2">
        <v>3</v>
      </c>
      <c r="GT70" s="2">
        <v>0</v>
      </c>
      <c r="GU70" s="2" t="s">
        <v>2</v>
      </c>
      <c r="GV70" s="2">
        <f t="shared" si="103"/>
        <v>0</v>
      </c>
      <c r="GW70" s="2">
        <v>1</v>
      </c>
      <c r="GX70" s="2">
        <f t="shared" si="104"/>
        <v>0</v>
      </c>
      <c r="GY70" s="2"/>
      <c r="GZ70" s="2"/>
      <c r="HA70" s="2">
        <v>0</v>
      </c>
      <c r="HB70" s="2">
        <v>0</v>
      </c>
      <c r="HC70" s="2">
        <f t="shared" si="105"/>
        <v>0</v>
      </c>
      <c r="HD70" s="2"/>
      <c r="HE70" s="2" t="s">
        <v>2</v>
      </c>
      <c r="HF70" s="2" t="s">
        <v>2</v>
      </c>
      <c r="HG70" s="2"/>
      <c r="HH70" s="2"/>
      <c r="HI70" s="2"/>
      <c r="HJ70" s="2"/>
      <c r="HK70" s="2"/>
      <c r="HL70" s="2"/>
      <c r="HM70" s="2" t="s">
        <v>2</v>
      </c>
      <c r="HN70" s="2" t="s">
        <v>88</v>
      </c>
      <c r="HO70" s="2" t="s">
        <v>89</v>
      </c>
      <c r="HP70" s="2" t="s">
        <v>86</v>
      </c>
      <c r="HQ70" s="2" t="s">
        <v>86</v>
      </c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>
        <v>0</v>
      </c>
      <c r="IL70" s="2"/>
      <c r="IM70" s="2"/>
      <c r="IN70" s="2"/>
      <c r="IO70" s="2"/>
      <c r="IP70" s="2"/>
      <c r="IQ70" s="2"/>
      <c r="IR70" s="2"/>
      <c r="IS70" s="2"/>
      <c r="IT70" s="2"/>
      <c r="IU70" s="2"/>
    </row>
    <row r="71" spans="1:255" x14ac:dyDescent="0.2">
      <c r="A71">
        <v>17</v>
      </c>
      <c r="B71">
        <v>1</v>
      </c>
      <c r="C71">
        <f>ROW(SmtRes!A104)</f>
        <v>104</v>
      </c>
      <c r="D71">
        <f>ROW(EtalonRes!A104)</f>
        <v>104</v>
      </c>
      <c r="E71" t="s">
        <v>111</v>
      </c>
      <c r="F71" t="s">
        <v>112</v>
      </c>
      <c r="G71" t="s">
        <v>113</v>
      </c>
      <c r="H71" t="s">
        <v>19</v>
      </c>
      <c r="I71">
        <v>6</v>
      </c>
      <c r="J71">
        <v>0</v>
      </c>
      <c r="K71">
        <v>6</v>
      </c>
      <c r="O71">
        <f t="shared" si="73"/>
        <v>639.96</v>
      </c>
      <c r="P71">
        <f t="shared" si="106"/>
        <v>53.28</v>
      </c>
      <c r="Q71">
        <f t="shared" si="74"/>
        <v>0</v>
      </c>
      <c r="R71">
        <f t="shared" si="75"/>
        <v>0</v>
      </c>
      <c r="S71">
        <f t="shared" si="76"/>
        <v>586.67999999999995</v>
      </c>
      <c r="T71">
        <f t="shared" si="77"/>
        <v>0</v>
      </c>
      <c r="U71">
        <f t="shared" si="78"/>
        <v>58.320000000000007</v>
      </c>
      <c r="V71">
        <f t="shared" si="79"/>
        <v>0</v>
      </c>
      <c r="W71">
        <f t="shared" si="80"/>
        <v>0</v>
      </c>
      <c r="X71">
        <f t="shared" si="81"/>
        <v>528.01</v>
      </c>
      <c r="Y71">
        <f t="shared" si="82"/>
        <v>269.87</v>
      </c>
      <c r="AA71">
        <v>41727979</v>
      </c>
      <c r="AB71">
        <f t="shared" si="83"/>
        <v>106.6605</v>
      </c>
      <c r="AC71">
        <f t="shared" si="84"/>
        <v>8.8800000000000008</v>
      </c>
      <c r="AD71">
        <f>ROUND(((((ET71*ROUND(1.35,7)))-((EU71*ROUND(1.35,7))))+AE71),6)</f>
        <v>0</v>
      </c>
      <c r="AE71">
        <f>ROUND(((EU71*ROUND(1.35,7))),6)</f>
        <v>0</v>
      </c>
      <c r="AF71">
        <f>ROUND(((EV71*ROUND(1.35,7))),6)</f>
        <v>97.780500000000004</v>
      </c>
      <c r="AG71">
        <f t="shared" si="85"/>
        <v>0</v>
      </c>
      <c r="AH71">
        <f>((EW71*ROUND(1.35,7)))</f>
        <v>9.7200000000000006</v>
      </c>
      <c r="AI71">
        <f>((EX71*ROUND(1.35,7)))</f>
        <v>0</v>
      </c>
      <c r="AJ71">
        <f t="shared" si="86"/>
        <v>0</v>
      </c>
      <c r="AK71">
        <v>81.31</v>
      </c>
      <c r="AL71">
        <v>8.8800000000000008</v>
      </c>
      <c r="AM71">
        <v>0</v>
      </c>
      <c r="AN71">
        <v>0</v>
      </c>
      <c r="AO71">
        <v>72.430000000000007</v>
      </c>
      <c r="AP71">
        <v>0</v>
      </c>
      <c r="AQ71">
        <v>7.2</v>
      </c>
      <c r="AR71">
        <v>0</v>
      </c>
      <c r="AS71">
        <v>0</v>
      </c>
      <c r="AT71">
        <v>90</v>
      </c>
      <c r="AU71">
        <v>46</v>
      </c>
      <c r="AV71">
        <v>1</v>
      </c>
      <c r="AW71">
        <v>1</v>
      </c>
      <c r="AZ71">
        <v>1</v>
      </c>
      <c r="BA71">
        <v>1</v>
      </c>
      <c r="BB71">
        <v>1</v>
      </c>
      <c r="BC71">
        <v>1</v>
      </c>
      <c r="BD71" t="s">
        <v>2</v>
      </c>
      <c r="BE71" t="s">
        <v>2</v>
      </c>
      <c r="BF71" t="s">
        <v>2</v>
      </c>
      <c r="BG71" t="s">
        <v>2</v>
      </c>
      <c r="BH71">
        <v>0</v>
      </c>
      <c r="BI71">
        <v>2</v>
      </c>
      <c r="BJ71" t="s">
        <v>114</v>
      </c>
      <c r="BM71">
        <v>110011</v>
      </c>
      <c r="BN71">
        <v>0</v>
      </c>
      <c r="BO71" t="s">
        <v>27</v>
      </c>
      <c r="BP71">
        <v>1</v>
      </c>
      <c r="BQ71">
        <v>3</v>
      </c>
      <c r="BR71">
        <v>0</v>
      </c>
      <c r="BS71">
        <v>1</v>
      </c>
      <c r="BT71">
        <v>1</v>
      </c>
      <c r="BU71">
        <v>1</v>
      </c>
      <c r="BV71">
        <v>1</v>
      </c>
      <c r="BW71">
        <v>1</v>
      </c>
      <c r="BX71">
        <v>1</v>
      </c>
      <c r="BY71" t="s">
        <v>2</v>
      </c>
      <c r="BZ71">
        <v>90</v>
      </c>
      <c r="CA71">
        <v>46</v>
      </c>
      <c r="CB71" t="s">
        <v>2</v>
      </c>
      <c r="CE71">
        <v>0</v>
      </c>
      <c r="CF71">
        <v>0</v>
      </c>
      <c r="CG71">
        <v>0</v>
      </c>
      <c r="CM71">
        <v>0</v>
      </c>
      <c r="CN71" t="s">
        <v>774</v>
      </c>
      <c r="CO71">
        <v>0</v>
      </c>
      <c r="CP71">
        <f t="shared" si="87"/>
        <v>639.95999999999992</v>
      </c>
      <c r="CQ71">
        <f t="shared" si="107"/>
        <v>8.8800000000000008</v>
      </c>
      <c r="CR71">
        <f t="shared" si="88"/>
        <v>0</v>
      </c>
      <c r="CS71">
        <f t="shared" si="89"/>
        <v>0</v>
      </c>
      <c r="CT71">
        <f t="shared" si="90"/>
        <v>97.780500000000004</v>
      </c>
      <c r="CU71">
        <f t="shared" si="91"/>
        <v>0</v>
      </c>
      <c r="CV71">
        <f t="shared" si="92"/>
        <v>9.7200000000000006</v>
      </c>
      <c r="CW71">
        <f t="shared" si="93"/>
        <v>0</v>
      </c>
      <c r="CX71">
        <f t="shared" si="94"/>
        <v>0</v>
      </c>
      <c r="CY71">
        <f t="shared" si="95"/>
        <v>528.01199999999994</v>
      </c>
      <c r="CZ71">
        <f t="shared" si="96"/>
        <v>269.87279999999998</v>
      </c>
      <c r="DC71" t="s">
        <v>2</v>
      </c>
      <c r="DD71" t="s">
        <v>2</v>
      </c>
      <c r="DE71" t="s">
        <v>21</v>
      </c>
      <c r="DF71" t="s">
        <v>21</v>
      </c>
      <c r="DG71" t="s">
        <v>21</v>
      </c>
      <c r="DH71" t="s">
        <v>2</v>
      </c>
      <c r="DI71" t="s">
        <v>21</v>
      </c>
      <c r="DJ71" t="s">
        <v>21</v>
      </c>
      <c r="DK71" t="s">
        <v>2</v>
      </c>
      <c r="DL71" t="s">
        <v>2</v>
      </c>
      <c r="DM71" t="s">
        <v>2</v>
      </c>
      <c r="DN71">
        <v>0</v>
      </c>
      <c r="DO71">
        <v>0</v>
      </c>
      <c r="DP71">
        <v>1</v>
      </c>
      <c r="DQ71">
        <v>1</v>
      </c>
      <c r="DU71">
        <v>1013</v>
      </c>
      <c r="DV71" t="s">
        <v>19</v>
      </c>
      <c r="DW71" t="s">
        <v>19</v>
      </c>
      <c r="DX71">
        <v>1</v>
      </c>
      <c r="DZ71" t="s">
        <v>2</v>
      </c>
      <c r="EA71" t="s">
        <v>2</v>
      </c>
      <c r="EB71" t="s">
        <v>2</v>
      </c>
      <c r="EC71" t="s">
        <v>2</v>
      </c>
      <c r="ED71" t="s">
        <v>2</v>
      </c>
      <c r="EE71">
        <v>37164119</v>
      </c>
      <c r="EF71">
        <v>3</v>
      </c>
      <c r="EG71" t="s">
        <v>16</v>
      </c>
      <c r="EH71">
        <v>0</v>
      </c>
      <c r="EI71" t="s">
        <v>2</v>
      </c>
      <c r="EJ71">
        <v>2</v>
      </c>
      <c r="EK71">
        <v>110011</v>
      </c>
      <c r="EL71" t="s">
        <v>86</v>
      </c>
      <c r="EM71" t="s">
        <v>87</v>
      </c>
      <c r="EN71" t="s">
        <v>2</v>
      </c>
      <c r="EO71" t="s">
        <v>24</v>
      </c>
      <c r="EQ71">
        <v>512</v>
      </c>
      <c r="ER71">
        <v>81.31</v>
      </c>
      <c r="ES71">
        <v>8.8800000000000008</v>
      </c>
      <c r="ET71">
        <v>0</v>
      </c>
      <c r="EU71">
        <v>0</v>
      </c>
      <c r="EV71">
        <v>72.430000000000007</v>
      </c>
      <c r="EW71">
        <v>7.2</v>
      </c>
      <c r="EX71">
        <v>0</v>
      </c>
      <c r="EY71">
        <v>0</v>
      </c>
      <c r="FQ71">
        <v>0</v>
      </c>
      <c r="FR71">
        <f t="shared" si="97"/>
        <v>0</v>
      </c>
      <c r="FS71">
        <v>0</v>
      </c>
      <c r="FX71">
        <v>90</v>
      </c>
      <c r="FY71">
        <v>46</v>
      </c>
      <c r="GA71" t="s">
        <v>2</v>
      </c>
      <c r="GD71">
        <v>1</v>
      </c>
      <c r="GF71">
        <v>-993574563</v>
      </c>
      <c r="GG71">
        <v>1</v>
      </c>
      <c r="GH71">
        <v>1</v>
      </c>
      <c r="GI71">
        <v>4</v>
      </c>
      <c r="GJ71">
        <v>0</v>
      </c>
      <c r="GK71">
        <v>0</v>
      </c>
      <c r="GL71">
        <f t="shared" si="98"/>
        <v>0</v>
      </c>
      <c r="GM71">
        <f t="shared" si="99"/>
        <v>1437.84</v>
      </c>
      <c r="GN71">
        <f t="shared" si="100"/>
        <v>0</v>
      </c>
      <c r="GO71">
        <f t="shared" si="101"/>
        <v>1437.84</v>
      </c>
      <c r="GP71">
        <f t="shared" si="102"/>
        <v>0</v>
      </c>
      <c r="GR71">
        <v>0</v>
      </c>
      <c r="GS71">
        <v>3</v>
      </c>
      <c r="GT71">
        <v>0</v>
      </c>
      <c r="GU71" t="s">
        <v>2</v>
      </c>
      <c r="GV71">
        <f t="shared" si="103"/>
        <v>0</v>
      </c>
      <c r="GW71">
        <v>1</v>
      </c>
      <c r="GX71">
        <f t="shared" si="104"/>
        <v>0</v>
      </c>
      <c r="HA71">
        <v>0</v>
      </c>
      <c r="HB71">
        <v>0</v>
      </c>
      <c r="HC71">
        <f t="shared" si="105"/>
        <v>0</v>
      </c>
      <c r="HE71" t="s">
        <v>2</v>
      </c>
      <c r="HF71" t="s">
        <v>2</v>
      </c>
      <c r="HM71" t="s">
        <v>2</v>
      </c>
      <c r="HN71" t="s">
        <v>88</v>
      </c>
      <c r="HO71" t="s">
        <v>89</v>
      </c>
      <c r="HP71" t="s">
        <v>86</v>
      </c>
      <c r="HQ71" t="s">
        <v>86</v>
      </c>
      <c r="IK71">
        <v>0</v>
      </c>
    </row>
    <row r="72" spans="1:255" x14ac:dyDescent="0.2">
      <c r="A72" s="2">
        <v>17</v>
      </c>
      <c r="B72" s="2">
        <v>1</v>
      </c>
      <c r="C72" s="2"/>
      <c r="D72" s="2"/>
      <c r="E72" s="2" t="s">
        <v>115</v>
      </c>
      <c r="F72" s="2" t="s">
        <v>116</v>
      </c>
      <c r="G72" s="2" t="s">
        <v>117</v>
      </c>
      <c r="H72" s="2" t="s">
        <v>19</v>
      </c>
      <c r="I72" s="2">
        <v>6</v>
      </c>
      <c r="J72" s="2">
        <v>0</v>
      </c>
      <c r="K72" s="2">
        <v>6</v>
      </c>
      <c r="L72" s="2"/>
      <c r="M72" s="2"/>
      <c r="N72" s="2"/>
      <c r="O72" s="2">
        <f t="shared" si="73"/>
        <v>1463.1</v>
      </c>
      <c r="P72" s="2">
        <f t="shared" si="106"/>
        <v>1463.1</v>
      </c>
      <c r="Q72" s="2">
        <f t="shared" si="74"/>
        <v>0</v>
      </c>
      <c r="R72" s="2">
        <f t="shared" si="75"/>
        <v>0</v>
      </c>
      <c r="S72" s="2">
        <f t="shared" si="76"/>
        <v>0</v>
      </c>
      <c r="T72" s="2">
        <f t="shared" si="77"/>
        <v>0</v>
      </c>
      <c r="U72" s="2">
        <f t="shared" si="78"/>
        <v>0</v>
      </c>
      <c r="V72" s="2">
        <f t="shared" si="79"/>
        <v>0</v>
      </c>
      <c r="W72" s="2">
        <f t="shared" si="80"/>
        <v>0</v>
      </c>
      <c r="X72" s="2">
        <f t="shared" si="81"/>
        <v>0</v>
      </c>
      <c r="Y72" s="2">
        <f t="shared" si="82"/>
        <v>0</v>
      </c>
      <c r="Z72" s="2"/>
      <c r="AA72" s="2">
        <v>41727981</v>
      </c>
      <c r="AB72" s="2">
        <f t="shared" si="83"/>
        <v>243.85</v>
      </c>
      <c r="AC72" s="2">
        <f t="shared" si="84"/>
        <v>243.85</v>
      </c>
      <c r="AD72" s="2">
        <f>ROUND((((ET72)-(EU72))+AE72),6)</f>
        <v>0</v>
      </c>
      <c r="AE72" s="2">
        <f>ROUND((EU72),6)</f>
        <v>0</v>
      </c>
      <c r="AF72" s="2">
        <f>ROUND((EV72),6)</f>
        <v>0</v>
      </c>
      <c r="AG72" s="2">
        <f t="shared" si="85"/>
        <v>0</v>
      </c>
      <c r="AH72" s="2">
        <f>(EW72)</f>
        <v>0</v>
      </c>
      <c r="AI72" s="2">
        <f>(EX72)</f>
        <v>0</v>
      </c>
      <c r="AJ72" s="2">
        <f t="shared" si="86"/>
        <v>0</v>
      </c>
      <c r="AK72" s="2">
        <v>243.85</v>
      </c>
      <c r="AL72" s="2">
        <v>243.85</v>
      </c>
      <c r="AM72" s="2">
        <v>0</v>
      </c>
      <c r="AN72" s="2">
        <v>0</v>
      </c>
      <c r="AO72" s="2">
        <v>0</v>
      </c>
      <c r="AP72" s="2">
        <v>0</v>
      </c>
      <c r="AQ72" s="2">
        <v>0</v>
      </c>
      <c r="AR72" s="2">
        <v>0</v>
      </c>
      <c r="AS72" s="2">
        <v>0</v>
      </c>
      <c r="AT72" s="2">
        <v>0</v>
      </c>
      <c r="AU72" s="2">
        <v>0</v>
      </c>
      <c r="AV72" s="2">
        <v>1</v>
      </c>
      <c r="AW72" s="2">
        <v>1</v>
      </c>
      <c r="AX72" s="2"/>
      <c r="AY72" s="2"/>
      <c r="AZ72" s="2">
        <v>1</v>
      </c>
      <c r="BA72" s="2">
        <v>1</v>
      </c>
      <c r="BB72" s="2">
        <v>1</v>
      </c>
      <c r="BC72" s="2">
        <v>1</v>
      </c>
      <c r="BD72" s="2" t="s">
        <v>2</v>
      </c>
      <c r="BE72" s="2" t="s">
        <v>2</v>
      </c>
      <c r="BF72" s="2" t="s">
        <v>2</v>
      </c>
      <c r="BG72" s="2" t="s">
        <v>2</v>
      </c>
      <c r="BH72" s="2">
        <v>3</v>
      </c>
      <c r="BI72" s="2">
        <v>3</v>
      </c>
      <c r="BJ72" s="2" t="s">
        <v>118</v>
      </c>
      <c r="BK72" s="2"/>
      <c r="BL72" s="2"/>
      <c r="BM72" s="2">
        <v>600001</v>
      </c>
      <c r="BN72" s="2">
        <v>0</v>
      </c>
      <c r="BO72" s="2" t="s">
        <v>2</v>
      </c>
      <c r="BP72" s="2">
        <v>0</v>
      </c>
      <c r="BQ72" s="2">
        <v>5</v>
      </c>
      <c r="BR72" s="2">
        <v>0</v>
      </c>
      <c r="BS72" s="2">
        <v>1</v>
      </c>
      <c r="BT72" s="2">
        <v>1</v>
      </c>
      <c r="BU72" s="2">
        <v>1</v>
      </c>
      <c r="BV72" s="2">
        <v>1</v>
      </c>
      <c r="BW72" s="2">
        <v>1</v>
      </c>
      <c r="BX72" s="2">
        <v>1</v>
      </c>
      <c r="BY72" s="2" t="s">
        <v>2</v>
      </c>
      <c r="BZ72" s="2">
        <v>0</v>
      </c>
      <c r="CA72" s="2">
        <v>0</v>
      </c>
      <c r="CB72" s="2" t="s">
        <v>2</v>
      </c>
      <c r="CC72" s="2"/>
      <c r="CD72" s="2"/>
      <c r="CE72" s="2">
        <v>0</v>
      </c>
      <c r="CF72" s="2">
        <v>0</v>
      </c>
      <c r="CG72" s="2">
        <v>0</v>
      </c>
      <c r="CH72" s="2"/>
      <c r="CI72" s="2"/>
      <c r="CJ72" s="2"/>
      <c r="CK72" s="2"/>
      <c r="CL72" s="2"/>
      <c r="CM72" s="2">
        <v>0</v>
      </c>
      <c r="CN72" s="2" t="s">
        <v>2</v>
      </c>
      <c r="CO72" s="2">
        <v>0</v>
      </c>
      <c r="CP72" s="2">
        <f t="shared" si="87"/>
        <v>1463.1</v>
      </c>
      <c r="CQ72" s="2">
        <f t="shared" si="107"/>
        <v>243.85</v>
      </c>
      <c r="CR72" s="2">
        <f t="shared" si="88"/>
        <v>0</v>
      </c>
      <c r="CS72" s="2">
        <f t="shared" si="89"/>
        <v>0</v>
      </c>
      <c r="CT72" s="2">
        <f t="shared" si="90"/>
        <v>0</v>
      </c>
      <c r="CU72" s="2">
        <f t="shared" si="91"/>
        <v>0</v>
      </c>
      <c r="CV72" s="2">
        <f t="shared" si="92"/>
        <v>0</v>
      </c>
      <c r="CW72" s="2">
        <f t="shared" si="93"/>
        <v>0</v>
      </c>
      <c r="CX72" s="2">
        <f t="shared" si="94"/>
        <v>0</v>
      </c>
      <c r="CY72" s="2">
        <f t="shared" si="95"/>
        <v>0</v>
      </c>
      <c r="CZ72" s="2">
        <f t="shared" si="96"/>
        <v>0</v>
      </c>
      <c r="DA72" s="2"/>
      <c r="DB72" s="2"/>
      <c r="DC72" s="2" t="s">
        <v>2</v>
      </c>
      <c r="DD72" s="2" t="s">
        <v>2</v>
      </c>
      <c r="DE72" s="2" t="s">
        <v>2</v>
      </c>
      <c r="DF72" s="2" t="s">
        <v>2</v>
      </c>
      <c r="DG72" s="2" t="s">
        <v>2</v>
      </c>
      <c r="DH72" s="2" t="s">
        <v>2</v>
      </c>
      <c r="DI72" s="2" t="s">
        <v>2</v>
      </c>
      <c r="DJ72" s="2" t="s">
        <v>2</v>
      </c>
      <c r="DK72" s="2" t="s">
        <v>2</v>
      </c>
      <c r="DL72" s="2" t="s">
        <v>2</v>
      </c>
      <c r="DM72" s="2" t="s">
        <v>2</v>
      </c>
      <c r="DN72" s="2">
        <v>0</v>
      </c>
      <c r="DO72" s="2">
        <v>0</v>
      </c>
      <c r="DP72" s="2">
        <v>1</v>
      </c>
      <c r="DQ72" s="2">
        <v>1</v>
      </c>
      <c r="DR72" s="2"/>
      <c r="DS72" s="2"/>
      <c r="DT72" s="2"/>
      <c r="DU72" s="2">
        <v>1013</v>
      </c>
      <c r="DV72" s="2" t="s">
        <v>19</v>
      </c>
      <c r="DW72" s="2" t="s">
        <v>19</v>
      </c>
      <c r="DX72" s="2">
        <v>1</v>
      </c>
      <c r="DY72" s="2"/>
      <c r="DZ72" s="2" t="s">
        <v>2</v>
      </c>
      <c r="EA72" s="2" t="s">
        <v>2</v>
      </c>
      <c r="EB72" s="2" t="s">
        <v>2</v>
      </c>
      <c r="EC72" s="2" t="s">
        <v>2</v>
      </c>
      <c r="ED72" s="2" t="s">
        <v>2</v>
      </c>
      <c r="EE72" s="2">
        <v>37164125</v>
      </c>
      <c r="EF72" s="2">
        <v>5</v>
      </c>
      <c r="EG72" s="2" t="s">
        <v>79</v>
      </c>
      <c r="EH72" s="2">
        <v>0</v>
      </c>
      <c r="EI72" s="2" t="s">
        <v>2</v>
      </c>
      <c r="EJ72" s="2">
        <v>3</v>
      </c>
      <c r="EK72" s="2">
        <v>600001</v>
      </c>
      <c r="EL72" s="2" t="s">
        <v>80</v>
      </c>
      <c r="EM72" s="2" t="s">
        <v>81</v>
      </c>
      <c r="EN72" s="2" t="s">
        <v>2</v>
      </c>
      <c r="EO72" s="2" t="s">
        <v>2</v>
      </c>
      <c r="EP72" s="2"/>
      <c r="EQ72" s="2">
        <v>0</v>
      </c>
      <c r="ER72" s="2">
        <v>243.85</v>
      </c>
      <c r="ES72" s="2">
        <v>243.85</v>
      </c>
      <c r="ET72" s="2">
        <v>0</v>
      </c>
      <c r="EU72" s="2">
        <v>0</v>
      </c>
      <c r="EV72" s="2">
        <v>0</v>
      </c>
      <c r="EW72" s="2">
        <v>0</v>
      </c>
      <c r="EX72" s="2">
        <v>0</v>
      </c>
      <c r="EY72" s="2">
        <v>0</v>
      </c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>
        <v>0</v>
      </c>
      <c r="FR72" s="2">
        <f t="shared" si="97"/>
        <v>1463.1</v>
      </c>
      <c r="FS72" s="2">
        <v>0</v>
      </c>
      <c r="FT72" s="2"/>
      <c r="FU72" s="2"/>
      <c r="FV72" s="2"/>
      <c r="FW72" s="2"/>
      <c r="FX72" s="2">
        <v>0</v>
      </c>
      <c r="FY72" s="2">
        <v>0</v>
      </c>
      <c r="FZ72" s="2"/>
      <c r="GA72" s="2" t="s">
        <v>2</v>
      </c>
      <c r="GB72" s="2"/>
      <c r="GC72" s="2"/>
      <c r="GD72" s="2">
        <v>1</v>
      </c>
      <c r="GE72" s="2"/>
      <c r="GF72" s="2">
        <v>-2052445194</v>
      </c>
      <c r="GG72" s="2">
        <v>2</v>
      </c>
      <c r="GH72" s="2">
        <v>1</v>
      </c>
      <c r="GI72" s="2">
        <v>-2</v>
      </c>
      <c r="GJ72" s="2">
        <v>0</v>
      </c>
      <c r="GK72" s="2">
        <v>0</v>
      </c>
      <c r="GL72" s="2">
        <f t="shared" si="98"/>
        <v>0</v>
      </c>
      <c r="GM72" s="2">
        <f t="shared" si="99"/>
        <v>1463.1</v>
      </c>
      <c r="GN72" s="2">
        <f t="shared" si="100"/>
        <v>0</v>
      </c>
      <c r="GO72" s="2">
        <f t="shared" si="101"/>
        <v>0</v>
      </c>
      <c r="GP72" s="2">
        <f t="shared" si="102"/>
        <v>0</v>
      </c>
      <c r="GQ72" s="2"/>
      <c r="GR72" s="2">
        <v>0</v>
      </c>
      <c r="GS72" s="2">
        <v>3</v>
      </c>
      <c r="GT72" s="2">
        <v>0</v>
      </c>
      <c r="GU72" s="2" t="s">
        <v>2</v>
      </c>
      <c r="GV72" s="2">
        <f t="shared" si="103"/>
        <v>0</v>
      </c>
      <c r="GW72" s="2">
        <v>1</v>
      </c>
      <c r="GX72" s="2">
        <f t="shared" si="104"/>
        <v>0</v>
      </c>
      <c r="GY72" s="2"/>
      <c r="GZ72" s="2"/>
      <c r="HA72" s="2">
        <v>0</v>
      </c>
      <c r="HB72" s="2">
        <v>0</v>
      </c>
      <c r="HC72" s="2">
        <f t="shared" si="105"/>
        <v>0</v>
      </c>
      <c r="HD72" s="2"/>
      <c r="HE72" s="2" t="s">
        <v>2</v>
      </c>
      <c r="HF72" s="2" t="s">
        <v>2</v>
      </c>
      <c r="HG72" s="2"/>
      <c r="HH72" s="2"/>
      <c r="HI72" s="2"/>
      <c r="HJ72" s="2"/>
      <c r="HK72" s="2"/>
      <c r="HL72" s="2"/>
      <c r="HM72" s="2" t="s">
        <v>2</v>
      </c>
      <c r="HN72" s="2" t="s">
        <v>2</v>
      </c>
      <c r="HO72" s="2" t="s">
        <v>2</v>
      </c>
      <c r="HP72" s="2" t="s">
        <v>2</v>
      </c>
      <c r="HQ72" s="2" t="s">
        <v>2</v>
      </c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>
        <v>0</v>
      </c>
      <c r="IL72" s="2"/>
      <c r="IM72" s="2"/>
      <c r="IN72" s="2"/>
      <c r="IO72" s="2"/>
      <c r="IP72" s="2"/>
      <c r="IQ72" s="2"/>
      <c r="IR72" s="2"/>
      <c r="IS72" s="2"/>
      <c r="IT72" s="2"/>
      <c r="IU72" s="2"/>
    </row>
    <row r="73" spans="1:255" x14ac:dyDescent="0.2">
      <c r="A73">
        <v>17</v>
      </c>
      <c r="B73">
        <v>1</v>
      </c>
      <c r="E73" t="s">
        <v>115</v>
      </c>
      <c r="F73" t="s">
        <v>116</v>
      </c>
      <c r="G73" t="s">
        <v>117</v>
      </c>
      <c r="H73" t="s">
        <v>19</v>
      </c>
      <c r="I73">
        <v>6</v>
      </c>
      <c r="J73">
        <v>0</v>
      </c>
      <c r="K73">
        <v>6</v>
      </c>
      <c r="O73">
        <f t="shared" si="73"/>
        <v>1463.1</v>
      </c>
      <c r="P73">
        <f t="shared" si="106"/>
        <v>1463.1</v>
      </c>
      <c r="Q73">
        <f t="shared" si="74"/>
        <v>0</v>
      </c>
      <c r="R73">
        <f t="shared" si="75"/>
        <v>0</v>
      </c>
      <c r="S73">
        <f t="shared" si="76"/>
        <v>0</v>
      </c>
      <c r="T73">
        <f t="shared" si="77"/>
        <v>0</v>
      </c>
      <c r="U73">
        <f t="shared" si="78"/>
        <v>0</v>
      </c>
      <c r="V73">
        <f t="shared" si="79"/>
        <v>0</v>
      </c>
      <c r="W73">
        <f t="shared" si="80"/>
        <v>0</v>
      </c>
      <c r="X73">
        <f t="shared" si="81"/>
        <v>0</v>
      </c>
      <c r="Y73">
        <f t="shared" si="82"/>
        <v>0</v>
      </c>
      <c r="AA73">
        <v>41727979</v>
      </c>
      <c r="AB73">
        <f t="shared" si="83"/>
        <v>243.85</v>
      </c>
      <c r="AC73">
        <f t="shared" si="84"/>
        <v>243.85</v>
      </c>
      <c r="AD73">
        <f>ROUND((((ET73)-(EU73))+AE73),6)</f>
        <v>0</v>
      </c>
      <c r="AE73">
        <f>ROUND((EU73),6)</f>
        <v>0</v>
      </c>
      <c r="AF73">
        <f>ROUND((EV73),6)</f>
        <v>0</v>
      </c>
      <c r="AG73">
        <f t="shared" si="85"/>
        <v>0</v>
      </c>
      <c r="AH73">
        <f>(EW73)</f>
        <v>0</v>
      </c>
      <c r="AI73">
        <f>(EX73)</f>
        <v>0</v>
      </c>
      <c r="AJ73">
        <f t="shared" si="86"/>
        <v>0</v>
      </c>
      <c r="AK73">
        <v>243.85</v>
      </c>
      <c r="AL73">
        <v>243.85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1</v>
      </c>
      <c r="AW73">
        <v>1</v>
      </c>
      <c r="AZ73">
        <v>1</v>
      </c>
      <c r="BA73">
        <v>1</v>
      </c>
      <c r="BB73">
        <v>1</v>
      </c>
      <c r="BC73">
        <v>1</v>
      </c>
      <c r="BD73" t="s">
        <v>2</v>
      </c>
      <c r="BE73" t="s">
        <v>2</v>
      </c>
      <c r="BF73" t="s">
        <v>2</v>
      </c>
      <c r="BG73" t="s">
        <v>2</v>
      </c>
      <c r="BH73">
        <v>3</v>
      </c>
      <c r="BI73">
        <v>3</v>
      </c>
      <c r="BJ73" t="s">
        <v>118</v>
      </c>
      <c r="BM73">
        <v>600001</v>
      </c>
      <c r="BN73">
        <v>0</v>
      </c>
      <c r="BO73" t="s">
        <v>36</v>
      </c>
      <c r="BP73">
        <v>1</v>
      </c>
      <c r="BQ73">
        <v>5</v>
      </c>
      <c r="BR73">
        <v>0</v>
      </c>
      <c r="BS73">
        <v>1</v>
      </c>
      <c r="BT73">
        <v>1</v>
      </c>
      <c r="BU73">
        <v>1</v>
      </c>
      <c r="BV73">
        <v>1</v>
      </c>
      <c r="BW73">
        <v>1</v>
      </c>
      <c r="BX73">
        <v>1</v>
      </c>
      <c r="BY73" t="s">
        <v>2</v>
      </c>
      <c r="BZ73">
        <v>0</v>
      </c>
      <c r="CA73">
        <v>0</v>
      </c>
      <c r="CB73" t="s">
        <v>2</v>
      </c>
      <c r="CE73">
        <v>0</v>
      </c>
      <c r="CF73">
        <v>0</v>
      </c>
      <c r="CG73">
        <v>0</v>
      </c>
      <c r="CM73">
        <v>0</v>
      </c>
      <c r="CN73" t="s">
        <v>2</v>
      </c>
      <c r="CO73">
        <v>0</v>
      </c>
      <c r="CP73">
        <f t="shared" si="87"/>
        <v>1463.1</v>
      </c>
      <c r="CQ73">
        <f t="shared" si="107"/>
        <v>243.85</v>
      </c>
      <c r="CR73">
        <f t="shared" si="88"/>
        <v>0</v>
      </c>
      <c r="CS73">
        <f t="shared" si="89"/>
        <v>0</v>
      </c>
      <c r="CT73">
        <f t="shared" si="90"/>
        <v>0</v>
      </c>
      <c r="CU73">
        <f t="shared" si="91"/>
        <v>0</v>
      </c>
      <c r="CV73">
        <f t="shared" si="92"/>
        <v>0</v>
      </c>
      <c r="CW73">
        <f t="shared" si="93"/>
        <v>0</v>
      </c>
      <c r="CX73">
        <f t="shared" si="94"/>
        <v>0</v>
      </c>
      <c r="CY73">
        <f t="shared" si="95"/>
        <v>0</v>
      </c>
      <c r="CZ73">
        <f t="shared" si="96"/>
        <v>0</v>
      </c>
      <c r="DC73" t="s">
        <v>2</v>
      </c>
      <c r="DD73" t="s">
        <v>2</v>
      </c>
      <c r="DE73" t="s">
        <v>2</v>
      </c>
      <c r="DF73" t="s">
        <v>2</v>
      </c>
      <c r="DG73" t="s">
        <v>2</v>
      </c>
      <c r="DH73" t="s">
        <v>2</v>
      </c>
      <c r="DI73" t="s">
        <v>2</v>
      </c>
      <c r="DJ73" t="s">
        <v>2</v>
      </c>
      <c r="DK73" t="s">
        <v>2</v>
      </c>
      <c r="DL73" t="s">
        <v>2</v>
      </c>
      <c r="DM73" t="s">
        <v>2</v>
      </c>
      <c r="DN73">
        <v>0</v>
      </c>
      <c r="DO73">
        <v>0</v>
      </c>
      <c r="DP73">
        <v>1</v>
      </c>
      <c r="DQ73">
        <v>1</v>
      </c>
      <c r="DU73">
        <v>1013</v>
      </c>
      <c r="DV73" t="s">
        <v>19</v>
      </c>
      <c r="DW73" t="s">
        <v>19</v>
      </c>
      <c r="DX73">
        <v>1</v>
      </c>
      <c r="DZ73" t="s">
        <v>2</v>
      </c>
      <c r="EA73" t="s">
        <v>2</v>
      </c>
      <c r="EB73" t="s">
        <v>2</v>
      </c>
      <c r="EC73" t="s">
        <v>2</v>
      </c>
      <c r="ED73" t="s">
        <v>2</v>
      </c>
      <c r="EE73">
        <v>37164125</v>
      </c>
      <c r="EF73">
        <v>5</v>
      </c>
      <c r="EG73" t="s">
        <v>79</v>
      </c>
      <c r="EH73">
        <v>0</v>
      </c>
      <c r="EI73" t="s">
        <v>2</v>
      </c>
      <c r="EJ73">
        <v>3</v>
      </c>
      <c r="EK73">
        <v>600001</v>
      </c>
      <c r="EL73" t="s">
        <v>80</v>
      </c>
      <c r="EM73" t="s">
        <v>81</v>
      </c>
      <c r="EN73" t="s">
        <v>2</v>
      </c>
      <c r="EO73" t="s">
        <v>2</v>
      </c>
      <c r="EQ73">
        <v>0</v>
      </c>
      <c r="ER73">
        <v>243.85</v>
      </c>
      <c r="ES73">
        <v>243.85</v>
      </c>
      <c r="ET73">
        <v>0</v>
      </c>
      <c r="EU73">
        <v>0</v>
      </c>
      <c r="EV73">
        <v>0</v>
      </c>
      <c r="EW73">
        <v>0</v>
      </c>
      <c r="EX73">
        <v>0</v>
      </c>
      <c r="EY73">
        <v>0</v>
      </c>
      <c r="FQ73">
        <v>0</v>
      </c>
      <c r="FR73">
        <f t="shared" si="97"/>
        <v>1463.1</v>
      </c>
      <c r="FS73">
        <v>0</v>
      </c>
      <c r="FX73">
        <v>0</v>
      </c>
      <c r="FY73">
        <v>0</v>
      </c>
      <c r="GA73" t="s">
        <v>2</v>
      </c>
      <c r="GD73">
        <v>1</v>
      </c>
      <c r="GF73">
        <v>-2052445194</v>
      </c>
      <c r="GG73">
        <v>1</v>
      </c>
      <c r="GH73">
        <v>1</v>
      </c>
      <c r="GI73">
        <v>4</v>
      </c>
      <c r="GJ73">
        <v>0</v>
      </c>
      <c r="GK73">
        <v>0</v>
      </c>
      <c r="GL73">
        <f t="shared" si="98"/>
        <v>0</v>
      </c>
      <c r="GM73">
        <f t="shared" si="99"/>
        <v>1463.1</v>
      </c>
      <c r="GN73">
        <f t="shared" si="100"/>
        <v>0</v>
      </c>
      <c r="GO73">
        <f t="shared" si="101"/>
        <v>0</v>
      </c>
      <c r="GP73">
        <f t="shared" si="102"/>
        <v>0</v>
      </c>
      <c r="GR73">
        <v>0</v>
      </c>
      <c r="GS73">
        <v>3</v>
      </c>
      <c r="GT73">
        <v>0</v>
      </c>
      <c r="GU73" t="s">
        <v>2</v>
      </c>
      <c r="GV73">
        <f t="shared" si="103"/>
        <v>0</v>
      </c>
      <c r="GW73">
        <v>1</v>
      </c>
      <c r="GX73">
        <f t="shared" si="104"/>
        <v>0</v>
      </c>
      <c r="HA73">
        <v>0</v>
      </c>
      <c r="HB73">
        <v>0</v>
      </c>
      <c r="HC73">
        <f t="shared" si="105"/>
        <v>0</v>
      </c>
      <c r="HE73" t="s">
        <v>2</v>
      </c>
      <c r="HF73" t="s">
        <v>2</v>
      </c>
      <c r="HM73" t="s">
        <v>2</v>
      </c>
      <c r="HN73" t="s">
        <v>2</v>
      </c>
      <c r="HO73" t="s">
        <v>2</v>
      </c>
      <c r="HP73" t="s">
        <v>2</v>
      </c>
      <c r="HQ73" t="s">
        <v>2</v>
      </c>
      <c r="IK73">
        <v>0</v>
      </c>
    </row>
    <row r="74" spans="1:255" x14ac:dyDescent="0.2">
      <c r="A74" s="2">
        <v>17</v>
      </c>
      <c r="B74" s="2">
        <v>1</v>
      </c>
      <c r="C74" s="2">
        <f>ROW(SmtRes!A118)</f>
        <v>118</v>
      </c>
      <c r="D74" s="2">
        <f>ROW(EtalonRes!A118)</f>
        <v>118</v>
      </c>
      <c r="E74" s="2" t="s">
        <v>119</v>
      </c>
      <c r="F74" s="2" t="s">
        <v>120</v>
      </c>
      <c r="G74" s="2" t="s">
        <v>121</v>
      </c>
      <c r="H74" s="2" t="s">
        <v>19</v>
      </c>
      <c r="I74" s="2">
        <v>4</v>
      </c>
      <c r="J74" s="2">
        <v>0</v>
      </c>
      <c r="K74" s="2">
        <v>4</v>
      </c>
      <c r="L74" s="2"/>
      <c r="M74" s="2"/>
      <c r="N74" s="2"/>
      <c r="O74" s="2">
        <f t="shared" si="73"/>
        <v>236.6</v>
      </c>
      <c r="P74" s="2">
        <f t="shared" si="106"/>
        <v>124.76</v>
      </c>
      <c r="Q74" s="2">
        <f t="shared" si="74"/>
        <v>4.7</v>
      </c>
      <c r="R74" s="2">
        <f t="shared" si="75"/>
        <v>0</v>
      </c>
      <c r="S74" s="2">
        <f t="shared" si="76"/>
        <v>107.14</v>
      </c>
      <c r="T74" s="2">
        <f t="shared" si="77"/>
        <v>0</v>
      </c>
      <c r="U74" s="2">
        <f t="shared" si="78"/>
        <v>10.8</v>
      </c>
      <c r="V74" s="2">
        <f t="shared" si="79"/>
        <v>0</v>
      </c>
      <c r="W74" s="2">
        <f t="shared" si="80"/>
        <v>0</v>
      </c>
      <c r="X74" s="2">
        <f t="shared" si="81"/>
        <v>103.93</v>
      </c>
      <c r="Y74" s="2">
        <f t="shared" si="82"/>
        <v>54.64</v>
      </c>
      <c r="Z74" s="2"/>
      <c r="AA74" s="2">
        <v>41727981</v>
      </c>
      <c r="AB74" s="2">
        <f t="shared" si="83"/>
        <v>59.148499999999999</v>
      </c>
      <c r="AC74" s="2">
        <f t="shared" si="84"/>
        <v>31.19</v>
      </c>
      <c r="AD74" s="2">
        <f>ROUND(((((ET74*ROUND(1.35,7)))-((EU74*ROUND(1.35,7))))+AE74),6)</f>
        <v>1.1745000000000001</v>
      </c>
      <c r="AE74" s="2">
        <f>ROUND(((EU74*ROUND(1.35,7))),6)</f>
        <v>0</v>
      </c>
      <c r="AF74" s="2">
        <f>ROUND(((EV74*ROUND(1.35,7))),6)</f>
        <v>26.783999999999999</v>
      </c>
      <c r="AG74" s="2">
        <f t="shared" si="85"/>
        <v>0</v>
      </c>
      <c r="AH74" s="2">
        <f>((EW74*ROUND(1.35,7)))</f>
        <v>2.7</v>
      </c>
      <c r="AI74" s="2">
        <f>((EX74*ROUND(1.35,7)))</f>
        <v>0</v>
      </c>
      <c r="AJ74" s="2">
        <f t="shared" si="86"/>
        <v>0</v>
      </c>
      <c r="AK74" s="2">
        <v>51.9</v>
      </c>
      <c r="AL74" s="2">
        <v>31.19</v>
      </c>
      <c r="AM74" s="2">
        <v>0.87</v>
      </c>
      <c r="AN74" s="2">
        <v>0</v>
      </c>
      <c r="AO74" s="2">
        <v>19.84</v>
      </c>
      <c r="AP74" s="2">
        <v>0</v>
      </c>
      <c r="AQ74" s="2">
        <v>2</v>
      </c>
      <c r="AR74" s="2">
        <v>0</v>
      </c>
      <c r="AS74" s="2">
        <v>0</v>
      </c>
      <c r="AT74" s="2">
        <v>97</v>
      </c>
      <c r="AU74" s="2">
        <v>51</v>
      </c>
      <c r="AV74" s="2">
        <v>1</v>
      </c>
      <c r="AW74" s="2">
        <v>1</v>
      </c>
      <c r="AX74" s="2"/>
      <c r="AY74" s="2"/>
      <c r="AZ74" s="2">
        <v>1</v>
      </c>
      <c r="BA74" s="2">
        <v>1</v>
      </c>
      <c r="BB74" s="2">
        <v>1</v>
      </c>
      <c r="BC74" s="2">
        <v>1</v>
      </c>
      <c r="BD74" s="2" t="s">
        <v>2</v>
      </c>
      <c r="BE74" s="2" t="s">
        <v>2</v>
      </c>
      <c r="BF74" s="2" t="s">
        <v>2</v>
      </c>
      <c r="BG74" s="2" t="s">
        <v>2</v>
      </c>
      <c r="BH74" s="2">
        <v>0</v>
      </c>
      <c r="BI74" s="2">
        <v>2</v>
      </c>
      <c r="BJ74" s="2" t="s">
        <v>122</v>
      </c>
      <c r="BK74" s="2"/>
      <c r="BL74" s="2"/>
      <c r="BM74" s="2">
        <v>108001</v>
      </c>
      <c r="BN74" s="2">
        <v>0</v>
      </c>
      <c r="BO74" s="2" t="s">
        <v>2</v>
      </c>
      <c r="BP74" s="2">
        <v>0</v>
      </c>
      <c r="BQ74" s="2">
        <v>3</v>
      </c>
      <c r="BR74" s="2">
        <v>0</v>
      </c>
      <c r="BS74" s="2">
        <v>1</v>
      </c>
      <c r="BT74" s="2">
        <v>1</v>
      </c>
      <c r="BU74" s="2">
        <v>1</v>
      </c>
      <c r="BV74" s="2">
        <v>1</v>
      </c>
      <c r="BW74" s="2">
        <v>1</v>
      </c>
      <c r="BX74" s="2">
        <v>1</v>
      </c>
      <c r="BY74" s="2" t="s">
        <v>2</v>
      </c>
      <c r="BZ74" s="2">
        <v>97</v>
      </c>
      <c r="CA74" s="2">
        <v>51</v>
      </c>
      <c r="CB74" s="2" t="s">
        <v>2</v>
      </c>
      <c r="CC74" s="2"/>
      <c r="CD74" s="2"/>
      <c r="CE74" s="2">
        <v>0</v>
      </c>
      <c r="CF74" s="2">
        <v>0</v>
      </c>
      <c r="CG74" s="2">
        <v>0</v>
      </c>
      <c r="CH74" s="2"/>
      <c r="CI74" s="2"/>
      <c r="CJ74" s="2"/>
      <c r="CK74" s="2"/>
      <c r="CL74" s="2"/>
      <c r="CM74" s="2">
        <v>0</v>
      </c>
      <c r="CN74" s="2" t="s">
        <v>774</v>
      </c>
      <c r="CO74" s="2">
        <v>0</v>
      </c>
      <c r="CP74" s="2">
        <f t="shared" si="87"/>
        <v>236.60000000000002</v>
      </c>
      <c r="CQ74" s="2">
        <f t="shared" si="107"/>
        <v>31.19</v>
      </c>
      <c r="CR74" s="2">
        <f t="shared" si="88"/>
        <v>1.1745000000000001</v>
      </c>
      <c r="CS74" s="2">
        <f t="shared" si="89"/>
        <v>0</v>
      </c>
      <c r="CT74" s="2">
        <f t="shared" si="90"/>
        <v>26.783999999999999</v>
      </c>
      <c r="CU74" s="2">
        <f t="shared" si="91"/>
        <v>0</v>
      </c>
      <c r="CV74" s="2">
        <f t="shared" si="92"/>
        <v>2.7</v>
      </c>
      <c r="CW74" s="2">
        <f t="shared" si="93"/>
        <v>0</v>
      </c>
      <c r="CX74" s="2">
        <f t="shared" si="94"/>
        <v>0</v>
      </c>
      <c r="CY74" s="2">
        <f t="shared" si="95"/>
        <v>103.9258</v>
      </c>
      <c r="CZ74" s="2">
        <f t="shared" si="96"/>
        <v>54.641400000000004</v>
      </c>
      <c r="DA74" s="2"/>
      <c r="DB74" s="2"/>
      <c r="DC74" s="2" t="s">
        <v>2</v>
      </c>
      <c r="DD74" s="2" t="s">
        <v>2</v>
      </c>
      <c r="DE74" s="2" t="s">
        <v>21</v>
      </c>
      <c r="DF74" s="2" t="s">
        <v>21</v>
      </c>
      <c r="DG74" s="2" t="s">
        <v>21</v>
      </c>
      <c r="DH74" s="2" t="s">
        <v>2</v>
      </c>
      <c r="DI74" s="2" t="s">
        <v>21</v>
      </c>
      <c r="DJ74" s="2" t="s">
        <v>21</v>
      </c>
      <c r="DK74" s="2" t="s">
        <v>2</v>
      </c>
      <c r="DL74" s="2" t="s">
        <v>2</v>
      </c>
      <c r="DM74" s="2" t="s">
        <v>2</v>
      </c>
      <c r="DN74" s="2">
        <v>0</v>
      </c>
      <c r="DO74" s="2">
        <v>0</v>
      </c>
      <c r="DP74" s="2">
        <v>1</v>
      </c>
      <c r="DQ74" s="2">
        <v>1</v>
      </c>
      <c r="DR74" s="2"/>
      <c r="DS74" s="2"/>
      <c r="DT74" s="2"/>
      <c r="DU74" s="2">
        <v>1013</v>
      </c>
      <c r="DV74" s="2" t="s">
        <v>19</v>
      </c>
      <c r="DW74" s="2" t="s">
        <v>19</v>
      </c>
      <c r="DX74" s="2">
        <v>1</v>
      </c>
      <c r="DY74" s="2"/>
      <c r="DZ74" s="2" t="s">
        <v>2</v>
      </c>
      <c r="EA74" s="2" t="s">
        <v>2</v>
      </c>
      <c r="EB74" s="2" t="s">
        <v>2</v>
      </c>
      <c r="EC74" s="2" t="s">
        <v>2</v>
      </c>
      <c r="ED74" s="2" t="s">
        <v>2</v>
      </c>
      <c r="EE74" s="2">
        <v>37164029</v>
      </c>
      <c r="EF74" s="2">
        <v>3</v>
      </c>
      <c r="EG74" s="2" t="s">
        <v>16</v>
      </c>
      <c r="EH74" s="2">
        <v>0</v>
      </c>
      <c r="EI74" s="2" t="s">
        <v>2</v>
      </c>
      <c r="EJ74" s="2">
        <v>2</v>
      </c>
      <c r="EK74" s="2">
        <v>108001</v>
      </c>
      <c r="EL74" s="2" t="s">
        <v>51</v>
      </c>
      <c r="EM74" s="2" t="s">
        <v>52</v>
      </c>
      <c r="EN74" s="2" t="s">
        <v>2</v>
      </c>
      <c r="EO74" s="2" t="s">
        <v>24</v>
      </c>
      <c r="EP74" s="2"/>
      <c r="EQ74" s="2">
        <v>512</v>
      </c>
      <c r="ER74" s="2">
        <v>51.9</v>
      </c>
      <c r="ES74" s="2">
        <v>31.19</v>
      </c>
      <c r="ET74" s="2">
        <v>0.87</v>
      </c>
      <c r="EU74" s="2">
        <v>0</v>
      </c>
      <c r="EV74" s="2">
        <v>19.84</v>
      </c>
      <c r="EW74" s="2">
        <v>2</v>
      </c>
      <c r="EX74" s="2">
        <v>0</v>
      </c>
      <c r="EY74" s="2">
        <v>0</v>
      </c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>
        <v>0</v>
      </c>
      <c r="FR74" s="2">
        <f t="shared" si="97"/>
        <v>0</v>
      </c>
      <c r="FS74" s="2">
        <v>0</v>
      </c>
      <c r="FT74" s="2"/>
      <c r="FU74" s="2"/>
      <c r="FV74" s="2"/>
      <c r="FW74" s="2"/>
      <c r="FX74" s="2">
        <v>97</v>
      </c>
      <c r="FY74" s="2">
        <v>51</v>
      </c>
      <c r="FZ74" s="2"/>
      <c r="GA74" s="2" t="s">
        <v>2</v>
      </c>
      <c r="GB74" s="2"/>
      <c r="GC74" s="2"/>
      <c r="GD74" s="2">
        <v>1</v>
      </c>
      <c r="GE74" s="2"/>
      <c r="GF74" s="2">
        <v>-1738173727</v>
      </c>
      <c r="GG74" s="2">
        <v>2</v>
      </c>
      <c r="GH74" s="2">
        <v>1</v>
      </c>
      <c r="GI74" s="2">
        <v>-2</v>
      </c>
      <c r="GJ74" s="2">
        <v>0</v>
      </c>
      <c r="GK74" s="2">
        <v>0</v>
      </c>
      <c r="GL74" s="2">
        <f t="shared" si="98"/>
        <v>0</v>
      </c>
      <c r="GM74" s="2">
        <f t="shared" si="99"/>
        <v>395.17</v>
      </c>
      <c r="GN74" s="2">
        <f t="shared" si="100"/>
        <v>0</v>
      </c>
      <c r="GO74" s="2">
        <f t="shared" si="101"/>
        <v>395.17</v>
      </c>
      <c r="GP74" s="2">
        <f t="shared" si="102"/>
        <v>0</v>
      </c>
      <c r="GQ74" s="2"/>
      <c r="GR74" s="2">
        <v>0</v>
      </c>
      <c r="GS74" s="2">
        <v>3</v>
      </c>
      <c r="GT74" s="2">
        <v>0</v>
      </c>
      <c r="GU74" s="2" t="s">
        <v>2</v>
      </c>
      <c r="GV74" s="2">
        <f t="shared" si="103"/>
        <v>0</v>
      </c>
      <c r="GW74" s="2">
        <v>1</v>
      </c>
      <c r="GX74" s="2">
        <f t="shared" si="104"/>
        <v>0</v>
      </c>
      <c r="GY74" s="2"/>
      <c r="GZ74" s="2"/>
      <c r="HA74" s="2">
        <v>0</v>
      </c>
      <c r="HB74" s="2">
        <v>0</v>
      </c>
      <c r="HC74" s="2">
        <f t="shared" si="105"/>
        <v>0</v>
      </c>
      <c r="HD74" s="2"/>
      <c r="HE74" s="2" t="s">
        <v>2</v>
      </c>
      <c r="HF74" s="2" t="s">
        <v>2</v>
      </c>
      <c r="HG74" s="2"/>
      <c r="HH74" s="2"/>
      <c r="HI74" s="2"/>
      <c r="HJ74" s="2"/>
      <c r="HK74" s="2"/>
      <c r="HL74" s="2"/>
      <c r="HM74" s="2" t="s">
        <v>2</v>
      </c>
      <c r="HN74" s="2" t="s">
        <v>53</v>
      </c>
      <c r="HO74" s="2" t="s">
        <v>54</v>
      </c>
      <c r="HP74" s="2" t="s">
        <v>51</v>
      </c>
      <c r="HQ74" s="2" t="s">
        <v>51</v>
      </c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  <c r="IJ74" s="2"/>
      <c r="IK74" s="2">
        <v>0</v>
      </c>
      <c r="IL74" s="2"/>
      <c r="IM74" s="2"/>
      <c r="IN74" s="2"/>
      <c r="IO74" s="2"/>
      <c r="IP74" s="2"/>
      <c r="IQ74" s="2"/>
      <c r="IR74" s="2"/>
      <c r="IS74" s="2"/>
      <c r="IT74" s="2"/>
      <c r="IU74" s="2"/>
    </row>
    <row r="75" spans="1:255" x14ac:dyDescent="0.2">
      <c r="A75">
        <v>17</v>
      </c>
      <c r="B75">
        <v>1</v>
      </c>
      <c r="C75">
        <f>ROW(SmtRes!A132)</f>
        <v>132</v>
      </c>
      <c r="D75">
        <f>ROW(EtalonRes!A132)</f>
        <v>132</v>
      </c>
      <c r="E75" t="s">
        <v>119</v>
      </c>
      <c r="F75" t="s">
        <v>120</v>
      </c>
      <c r="G75" t="s">
        <v>121</v>
      </c>
      <c r="H75" t="s">
        <v>19</v>
      </c>
      <c r="I75">
        <v>4</v>
      </c>
      <c r="J75">
        <v>0</v>
      </c>
      <c r="K75">
        <v>4</v>
      </c>
      <c r="O75">
        <f t="shared" si="73"/>
        <v>236.6</v>
      </c>
      <c r="P75">
        <f t="shared" si="106"/>
        <v>124.76</v>
      </c>
      <c r="Q75">
        <f t="shared" si="74"/>
        <v>4.7</v>
      </c>
      <c r="R75">
        <f t="shared" si="75"/>
        <v>0</v>
      </c>
      <c r="S75">
        <f t="shared" si="76"/>
        <v>107.14</v>
      </c>
      <c r="T75">
        <f t="shared" si="77"/>
        <v>0</v>
      </c>
      <c r="U75">
        <f t="shared" si="78"/>
        <v>10.8</v>
      </c>
      <c r="V75">
        <f t="shared" si="79"/>
        <v>0</v>
      </c>
      <c r="W75">
        <f t="shared" si="80"/>
        <v>0</v>
      </c>
      <c r="X75">
        <f t="shared" si="81"/>
        <v>103.93</v>
      </c>
      <c r="Y75">
        <f t="shared" si="82"/>
        <v>54.64</v>
      </c>
      <c r="AA75">
        <v>41727979</v>
      </c>
      <c r="AB75">
        <f t="shared" si="83"/>
        <v>59.148499999999999</v>
      </c>
      <c r="AC75">
        <f t="shared" si="84"/>
        <v>31.19</v>
      </c>
      <c r="AD75">
        <f>ROUND(((((ET75*ROUND(1.35,7)))-((EU75*ROUND(1.35,7))))+AE75),6)</f>
        <v>1.1745000000000001</v>
      </c>
      <c r="AE75">
        <f>ROUND(((EU75*ROUND(1.35,7))),6)</f>
        <v>0</v>
      </c>
      <c r="AF75">
        <f>ROUND(((EV75*ROUND(1.35,7))),6)</f>
        <v>26.783999999999999</v>
      </c>
      <c r="AG75">
        <f t="shared" si="85"/>
        <v>0</v>
      </c>
      <c r="AH75">
        <f>((EW75*ROUND(1.35,7)))</f>
        <v>2.7</v>
      </c>
      <c r="AI75">
        <f>((EX75*ROUND(1.35,7)))</f>
        <v>0</v>
      </c>
      <c r="AJ75">
        <f t="shared" si="86"/>
        <v>0</v>
      </c>
      <c r="AK75">
        <v>51.9</v>
      </c>
      <c r="AL75">
        <v>31.19</v>
      </c>
      <c r="AM75">
        <v>0.87</v>
      </c>
      <c r="AN75">
        <v>0</v>
      </c>
      <c r="AO75">
        <v>19.84</v>
      </c>
      <c r="AP75">
        <v>0</v>
      </c>
      <c r="AQ75">
        <v>2</v>
      </c>
      <c r="AR75">
        <v>0</v>
      </c>
      <c r="AS75">
        <v>0</v>
      </c>
      <c r="AT75">
        <v>97</v>
      </c>
      <c r="AU75">
        <v>51</v>
      </c>
      <c r="AV75">
        <v>1</v>
      </c>
      <c r="AW75">
        <v>1</v>
      </c>
      <c r="AZ75">
        <v>1</v>
      </c>
      <c r="BA75">
        <v>1</v>
      </c>
      <c r="BB75">
        <v>1</v>
      </c>
      <c r="BC75">
        <v>1</v>
      </c>
      <c r="BD75" t="s">
        <v>2</v>
      </c>
      <c r="BE75" t="s">
        <v>2</v>
      </c>
      <c r="BF75" t="s">
        <v>2</v>
      </c>
      <c r="BG75" t="s">
        <v>2</v>
      </c>
      <c r="BH75">
        <v>0</v>
      </c>
      <c r="BI75">
        <v>2</v>
      </c>
      <c r="BJ75" t="s">
        <v>122</v>
      </c>
      <c r="BM75">
        <v>108001</v>
      </c>
      <c r="BN75">
        <v>0</v>
      </c>
      <c r="BO75" t="s">
        <v>27</v>
      </c>
      <c r="BP75">
        <v>1</v>
      </c>
      <c r="BQ75">
        <v>3</v>
      </c>
      <c r="BR75">
        <v>0</v>
      </c>
      <c r="BS75">
        <v>1</v>
      </c>
      <c r="BT75">
        <v>1</v>
      </c>
      <c r="BU75">
        <v>1</v>
      </c>
      <c r="BV75">
        <v>1</v>
      </c>
      <c r="BW75">
        <v>1</v>
      </c>
      <c r="BX75">
        <v>1</v>
      </c>
      <c r="BY75" t="s">
        <v>2</v>
      </c>
      <c r="BZ75">
        <v>97</v>
      </c>
      <c r="CA75">
        <v>51</v>
      </c>
      <c r="CB75" t="s">
        <v>2</v>
      </c>
      <c r="CE75">
        <v>0</v>
      </c>
      <c r="CF75">
        <v>0</v>
      </c>
      <c r="CG75">
        <v>0</v>
      </c>
      <c r="CM75">
        <v>0</v>
      </c>
      <c r="CN75" t="s">
        <v>774</v>
      </c>
      <c r="CO75">
        <v>0</v>
      </c>
      <c r="CP75">
        <f t="shared" si="87"/>
        <v>236.60000000000002</v>
      </c>
      <c r="CQ75">
        <f t="shared" si="107"/>
        <v>31.19</v>
      </c>
      <c r="CR75">
        <f t="shared" si="88"/>
        <v>1.1745000000000001</v>
      </c>
      <c r="CS75">
        <f t="shared" si="89"/>
        <v>0</v>
      </c>
      <c r="CT75">
        <f t="shared" si="90"/>
        <v>26.783999999999999</v>
      </c>
      <c r="CU75">
        <f t="shared" si="91"/>
        <v>0</v>
      </c>
      <c r="CV75">
        <f t="shared" si="92"/>
        <v>2.7</v>
      </c>
      <c r="CW75">
        <f t="shared" si="93"/>
        <v>0</v>
      </c>
      <c r="CX75">
        <f t="shared" si="94"/>
        <v>0</v>
      </c>
      <c r="CY75">
        <f t="shared" si="95"/>
        <v>103.9258</v>
      </c>
      <c r="CZ75">
        <f t="shared" si="96"/>
        <v>54.641400000000004</v>
      </c>
      <c r="DC75" t="s">
        <v>2</v>
      </c>
      <c r="DD75" t="s">
        <v>2</v>
      </c>
      <c r="DE75" t="s">
        <v>21</v>
      </c>
      <c r="DF75" t="s">
        <v>21</v>
      </c>
      <c r="DG75" t="s">
        <v>21</v>
      </c>
      <c r="DH75" t="s">
        <v>2</v>
      </c>
      <c r="DI75" t="s">
        <v>21</v>
      </c>
      <c r="DJ75" t="s">
        <v>21</v>
      </c>
      <c r="DK75" t="s">
        <v>2</v>
      </c>
      <c r="DL75" t="s">
        <v>2</v>
      </c>
      <c r="DM75" t="s">
        <v>2</v>
      </c>
      <c r="DN75">
        <v>0</v>
      </c>
      <c r="DO75">
        <v>0</v>
      </c>
      <c r="DP75">
        <v>1</v>
      </c>
      <c r="DQ75">
        <v>1</v>
      </c>
      <c r="DU75">
        <v>1013</v>
      </c>
      <c r="DV75" t="s">
        <v>19</v>
      </c>
      <c r="DW75" t="s">
        <v>19</v>
      </c>
      <c r="DX75">
        <v>1</v>
      </c>
      <c r="DZ75" t="s">
        <v>2</v>
      </c>
      <c r="EA75" t="s">
        <v>2</v>
      </c>
      <c r="EB75" t="s">
        <v>2</v>
      </c>
      <c r="EC75" t="s">
        <v>2</v>
      </c>
      <c r="ED75" t="s">
        <v>2</v>
      </c>
      <c r="EE75">
        <v>37164029</v>
      </c>
      <c r="EF75">
        <v>3</v>
      </c>
      <c r="EG75" t="s">
        <v>16</v>
      </c>
      <c r="EH75">
        <v>0</v>
      </c>
      <c r="EI75" t="s">
        <v>2</v>
      </c>
      <c r="EJ75">
        <v>2</v>
      </c>
      <c r="EK75">
        <v>108001</v>
      </c>
      <c r="EL75" t="s">
        <v>51</v>
      </c>
      <c r="EM75" t="s">
        <v>52</v>
      </c>
      <c r="EN75" t="s">
        <v>2</v>
      </c>
      <c r="EO75" t="s">
        <v>24</v>
      </c>
      <c r="EQ75">
        <v>512</v>
      </c>
      <c r="ER75">
        <v>51.9</v>
      </c>
      <c r="ES75">
        <v>31.19</v>
      </c>
      <c r="ET75">
        <v>0.87</v>
      </c>
      <c r="EU75">
        <v>0</v>
      </c>
      <c r="EV75">
        <v>19.84</v>
      </c>
      <c r="EW75">
        <v>2</v>
      </c>
      <c r="EX75">
        <v>0</v>
      </c>
      <c r="EY75">
        <v>0</v>
      </c>
      <c r="FQ75">
        <v>0</v>
      </c>
      <c r="FR75">
        <f t="shared" si="97"/>
        <v>0</v>
      </c>
      <c r="FS75">
        <v>0</v>
      </c>
      <c r="FX75">
        <v>97</v>
      </c>
      <c r="FY75">
        <v>51</v>
      </c>
      <c r="GA75" t="s">
        <v>2</v>
      </c>
      <c r="GD75">
        <v>1</v>
      </c>
      <c r="GF75">
        <v>-1738173727</v>
      </c>
      <c r="GG75">
        <v>1</v>
      </c>
      <c r="GH75">
        <v>1</v>
      </c>
      <c r="GI75">
        <v>4</v>
      </c>
      <c r="GJ75">
        <v>0</v>
      </c>
      <c r="GK75">
        <v>0</v>
      </c>
      <c r="GL75">
        <f t="shared" si="98"/>
        <v>0</v>
      </c>
      <c r="GM75">
        <f t="shared" si="99"/>
        <v>395.17</v>
      </c>
      <c r="GN75">
        <f t="shared" si="100"/>
        <v>0</v>
      </c>
      <c r="GO75">
        <f t="shared" si="101"/>
        <v>395.17</v>
      </c>
      <c r="GP75">
        <f t="shared" si="102"/>
        <v>0</v>
      </c>
      <c r="GR75">
        <v>0</v>
      </c>
      <c r="GS75">
        <v>3</v>
      </c>
      <c r="GT75">
        <v>0</v>
      </c>
      <c r="GU75" t="s">
        <v>2</v>
      </c>
      <c r="GV75">
        <f t="shared" si="103"/>
        <v>0</v>
      </c>
      <c r="GW75">
        <v>1</v>
      </c>
      <c r="GX75">
        <f t="shared" si="104"/>
        <v>0</v>
      </c>
      <c r="HA75">
        <v>0</v>
      </c>
      <c r="HB75">
        <v>0</v>
      </c>
      <c r="HC75">
        <f t="shared" si="105"/>
        <v>0</v>
      </c>
      <c r="HE75" t="s">
        <v>2</v>
      </c>
      <c r="HF75" t="s">
        <v>2</v>
      </c>
      <c r="HM75" t="s">
        <v>2</v>
      </c>
      <c r="HN75" t="s">
        <v>53</v>
      </c>
      <c r="HO75" t="s">
        <v>54</v>
      </c>
      <c r="HP75" t="s">
        <v>51</v>
      </c>
      <c r="HQ75" t="s">
        <v>51</v>
      </c>
      <c r="IK75">
        <v>0</v>
      </c>
    </row>
    <row r="76" spans="1:255" x14ac:dyDescent="0.2">
      <c r="A76" s="2">
        <v>17</v>
      </c>
      <c r="B76" s="2">
        <v>1</v>
      </c>
      <c r="C76" s="2"/>
      <c r="D76" s="2"/>
      <c r="E76" s="2" t="s">
        <v>123</v>
      </c>
      <c r="F76" s="2" t="s">
        <v>29</v>
      </c>
      <c r="G76" s="2" t="s">
        <v>124</v>
      </c>
      <c r="H76" s="2" t="s">
        <v>19</v>
      </c>
      <c r="I76" s="2">
        <v>4</v>
      </c>
      <c r="J76" s="2">
        <v>0</v>
      </c>
      <c r="K76" s="2">
        <v>4</v>
      </c>
      <c r="L76" s="2"/>
      <c r="M76" s="2"/>
      <c r="N76" s="2"/>
      <c r="O76" s="2">
        <f t="shared" si="73"/>
        <v>2434</v>
      </c>
      <c r="P76" s="2">
        <f>ROUND(ROUND(CQ76*I76,0)/BC76,2)</f>
        <v>2434</v>
      </c>
      <c r="Q76" s="2">
        <f t="shared" si="74"/>
        <v>0</v>
      </c>
      <c r="R76" s="2">
        <f t="shared" si="75"/>
        <v>0</v>
      </c>
      <c r="S76" s="2">
        <f t="shared" si="76"/>
        <v>0</v>
      </c>
      <c r="T76" s="2">
        <f t="shared" si="77"/>
        <v>0</v>
      </c>
      <c r="U76" s="2">
        <f t="shared" si="78"/>
        <v>0</v>
      </c>
      <c r="V76" s="2">
        <f t="shared" si="79"/>
        <v>0</v>
      </c>
      <c r="W76" s="2">
        <f t="shared" si="80"/>
        <v>0</v>
      </c>
      <c r="X76" s="2">
        <f t="shared" si="81"/>
        <v>0</v>
      </c>
      <c r="Y76" s="2">
        <f t="shared" si="82"/>
        <v>0</v>
      </c>
      <c r="Z76" s="2"/>
      <c r="AA76" s="2">
        <v>41727981</v>
      </c>
      <c r="AB76" s="2">
        <f t="shared" si="83"/>
        <v>608.4</v>
      </c>
      <c r="AC76" s="2">
        <f t="shared" si="84"/>
        <v>608.4</v>
      </c>
      <c r="AD76" s="2">
        <f>ROUND((((ET76)-(EU76))+AE76),6)</f>
        <v>0</v>
      </c>
      <c r="AE76" s="2">
        <f>ROUND((EU76),6)</f>
        <v>0</v>
      </c>
      <c r="AF76" s="2">
        <f>ROUND((EV76),6)</f>
        <v>0</v>
      </c>
      <c r="AG76" s="2">
        <f t="shared" si="85"/>
        <v>0</v>
      </c>
      <c r="AH76" s="2">
        <f>(EW76)</f>
        <v>0</v>
      </c>
      <c r="AI76" s="2">
        <f>(EX76)</f>
        <v>0</v>
      </c>
      <c r="AJ76" s="2">
        <f t="shared" si="86"/>
        <v>0</v>
      </c>
      <c r="AK76" s="2">
        <v>608.4</v>
      </c>
      <c r="AL76" s="2">
        <v>608.4</v>
      </c>
      <c r="AM76" s="2">
        <v>0</v>
      </c>
      <c r="AN76" s="2">
        <v>0</v>
      </c>
      <c r="AO76" s="2">
        <v>0</v>
      </c>
      <c r="AP76" s="2">
        <v>0</v>
      </c>
      <c r="AQ76" s="2">
        <v>0</v>
      </c>
      <c r="AR76" s="2">
        <v>0</v>
      </c>
      <c r="AS76" s="2">
        <v>0</v>
      </c>
      <c r="AT76" s="2">
        <v>0</v>
      </c>
      <c r="AU76" s="2">
        <v>0</v>
      </c>
      <c r="AV76" s="2">
        <v>1</v>
      </c>
      <c r="AW76" s="2">
        <v>1</v>
      </c>
      <c r="AX76" s="2"/>
      <c r="AY76" s="2"/>
      <c r="AZ76" s="2">
        <v>1</v>
      </c>
      <c r="BA76" s="2">
        <v>1</v>
      </c>
      <c r="BB76" s="2">
        <v>1</v>
      </c>
      <c r="BC76" s="2">
        <v>1</v>
      </c>
      <c r="BD76" s="2" t="s">
        <v>2</v>
      </c>
      <c r="BE76" s="2" t="s">
        <v>2</v>
      </c>
      <c r="BF76" s="2" t="s">
        <v>2</v>
      </c>
      <c r="BG76" s="2" t="s">
        <v>2</v>
      </c>
      <c r="BH76" s="2">
        <v>3</v>
      </c>
      <c r="BI76" s="2">
        <v>3</v>
      </c>
      <c r="BJ76" s="2" t="s">
        <v>2</v>
      </c>
      <c r="BK76" s="2"/>
      <c r="BL76" s="2"/>
      <c r="BM76" s="2">
        <v>1100</v>
      </c>
      <c r="BN76" s="2">
        <v>0</v>
      </c>
      <c r="BO76" s="2" t="s">
        <v>2</v>
      </c>
      <c r="BP76" s="2">
        <v>0</v>
      </c>
      <c r="BQ76" s="2">
        <v>8</v>
      </c>
      <c r="BR76" s="2">
        <v>0</v>
      </c>
      <c r="BS76" s="2">
        <v>1</v>
      </c>
      <c r="BT76" s="2">
        <v>1</v>
      </c>
      <c r="BU76" s="2">
        <v>1</v>
      </c>
      <c r="BV76" s="2">
        <v>1</v>
      </c>
      <c r="BW76" s="2">
        <v>1</v>
      </c>
      <c r="BX76" s="2">
        <v>1</v>
      </c>
      <c r="BY76" s="2" t="s">
        <v>2</v>
      </c>
      <c r="BZ76" s="2">
        <v>0</v>
      </c>
      <c r="CA76" s="2">
        <v>0</v>
      </c>
      <c r="CB76" s="2" t="s">
        <v>2</v>
      </c>
      <c r="CC76" s="2"/>
      <c r="CD76" s="2"/>
      <c r="CE76" s="2">
        <v>0</v>
      </c>
      <c r="CF76" s="2">
        <v>0</v>
      </c>
      <c r="CG76" s="2">
        <v>0</v>
      </c>
      <c r="CH76" s="2"/>
      <c r="CI76" s="2"/>
      <c r="CJ76" s="2"/>
      <c r="CK76" s="2"/>
      <c r="CL76" s="2"/>
      <c r="CM76" s="2">
        <v>0</v>
      </c>
      <c r="CN76" s="2" t="s">
        <v>2</v>
      </c>
      <c r="CO76" s="2">
        <v>0</v>
      </c>
      <c r="CP76" s="2">
        <f t="shared" si="87"/>
        <v>2434</v>
      </c>
      <c r="CQ76" s="2">
        <f>AC76</f>
        <v>608.4</v>
      </c>
      <c r="CR76" s="2">
        <f t="shared" si="88"/>
        <v>0</v>
      </c>
      <c r="CS76" s="2">
        <f t="shared" si="89"/>
        <v>0</v>
      </c>
      <c r="CT76" s="2">
        <f t="shared" si="90"/>
        <v>0</v>
      </c>
      <c r="CU76" s="2">
        <f t="shared" si="91"/>
        <v>0</v>
      </c>
      <c r="CV76" s="2">
        <f t="shared" si="92"/>
        <v>0</v>
      </c>
      <c r="CW76" s="2">
        <f t="shared" si="93"/>
        <v>0</v>
      </c>
      <c r="CX76" s="2">
        <f t="shared" si="94"/>
        <v>0</v>
      </c>
      <c r="CY76" s="2">
        <f t="shared" si="95"/>
        <v>0</v>
      </c>
      <c r="CZ76" s="2">
        <f t="shared" si="96"/>
        <v>0</v>
      </c>
      <c r="DA76" s="2"/>
      <c r="DB76" s="2"/>
      <c r="DC76" s="2" t="s">
        <v>2</v>
      </c>
      <c r="DD76" s="2" t="s">
        <v>2</v>
      </c>
      <c r="DE76" s="2" t="s">
        <v>2</v>
      </c>
      <c r="DF76" s="2" t="s">
        <v>2</v>
      </c>
      <c r="DG76" s="2" t="s">
        <v>2</v>
      </c>
      <c r="DH76" s="2" t="s">
        <v>2</v>
      </c>
      <c r="DI76" s="2" t="s">
        <v>2</v>
      </c>
      <c r="DJ76" s="2" t="s">
        <v>2</v>
      </c>
      <c r="DK76" s="2" t="s">
        <v>2</v>
      </c>
      <c r="DL76" s="2" t="s">
        <v>2</v>
      </c>
      <c r="DM76" s="2" t="s">
        <v>2</v>
      </c>
      <c r="DN76" s="2">
        <v>0</v>
      </c>
      <c r="DO76" s="2">
        <v>0</v>
      </c>
      <c r="DP76" s="2">
        <v>1</v>
      </c>
      <c r="DQ76" s="2">
        <v>1</v>
      </c>
      <c r="DR76" s="2"/>
      <c r="DS76" s="2"/>
      <c r="DT76" s="2"/>
      <c r="DU76" s="2">
        <v>1013</v>
      </c>
      <c r="DV76" s="2" t="s">
        <v>19</v>
      </c>
      <c r="DW76" s="2" t="s">
        <v>19</v>
      </c>
      <c r="DX76" s="2">
        <v>1</v>
      </c>
      <c r="DY76" s="2"/>
      <c r="DZ76" s="2" t="s">
        <v>2</v>
      </c>
      <c r="EA76" s="2" t="s">
        <v>2</v>
      </c>
      <c r="EB76" s="2" t="s">
        <v>2</v>
      </c>
      <c r="EC76" s="2" t="s">
        <v>2</v>
      </c>
      <c r="ED76" s="2" t="s">
        <v>2</v>
      </c>
      <c r="EE76" s="2">
        <v>37164457</v>
      </c>
      <c r="EF76" s="2">
        <v>8</v>
      </c>
      <c r="EG76" s="2" t="s">
        <v>31</v>
      </c>
      <c r="EH76" s="2">
        <v>0</v>
      </c>
      <c r="EI76" s="2" t="s">
        <v>2</v>
      </c>
      <c r="EJ76" s="2">
        <v>1</v>
      </c>
      <c r="EK76" s="2">
        <v>1100</v>
      </c>
      <c r="EL76" s="2" t="s">
        <v>32</v>
      </c>
      <c r="EM76" s="2" t="s">
        <v>33</v>
      </c>
      <c r="EN76" s="2" t="s">
        <v>2</v>
      </c>
      <c r="EO76" s="2" t="s">
        <v>2</v>
      </c>
      <c r="EP76" s="2"/>
      <c r="EQ76" s="2">
        <v>0</v>
      </c>
      <c r="ER76" s="2">
        <v>0</v>
      </c>
      <c r="ES76" s="2">
        <v>608.4</v>
      </c>
      <c r="ET76" s="2">
        <v>0</v>
      </c>
      <c r="EU76" s="2">
        <v>0</v>
      </c>
      <c r="EV76" s="2">
        <v>0</v>
      </c>
      <c r="EW76" s="2">
        <v>0</v>
      </c>
      <c r="EX76" s="2">
        <v>0</v>
      </c>
      <c r="EY76" s="2">
        <v>0</v>
      </c>
      <c r="EZ76" s="2">
        <v>5</v>
      </c>
      <c r="FA76" s="2"/>
      <c r="FB76" s="2"/>
      <c r="FC76" s="2">
        <v>1</v>
      </c>
      <c r="FD76" s="2">
        <v>18</v>
      </c>
      <c r="FE76" s="2"/>
      <c r="FF76" s="2">
        <v>730.08</v>
      </c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>
        <v>0</v>
      </c>
      <c r="FR76" s="2">
        <f t="shared" si="97"/>
        <v>2434</v>
      </c>
      <c r="FS76" s="2">
        <v>0</v>
      </c>
      <c r="FT76" s="2"/>
      <c r="FU76" s="2"/>
      <c r="FV76" s="2"/>
      <c r="FW76" s="2"/>
      <c r="FX76" s="2">
        <v>0</v>
      </c>
      <c r="FY76" s="2">
        <v>0</v>
      </c>
      <c r="FZ76" s="2"/>
      <c r="GA76" s="2" t="s">
        <v>125</v>
      </c>
      <c r="GB76" s="2"/>
      <c r="GC76" s="2"/>
      <c r="GD76" s="2">
        <v>1</v>
      </c>
      <c r="GE76" s="2"/>
      <c r="GF76" s="2">
        <v>-468245758</v>
      </c>
      <c r="GG76" s="2">
        <v>2</v>
      </c>
      <c r="GH76" s="2">
        <v>3</v>
      </c>
      <c r="GI76" s="2">
        <v>-2</v>
      </c>
      <c r="GJ76" s="2">
        <v>0</v>
      </c>
      <c r="GK76" s="2">
        <v>0</v>
      </c>
      <c r="GL76" s="2">
        <f t="shared" si="98"/>
        <v>0</v>
      </c>
      <c r="GM76" s="2">
        <f t="shared" si="99"/>
        <v>2434</v>
      </c>
      <c r="GN76" s="2">
        <f t="shared" si="100"/>
        <v>0</v>
      </c>
      <c r="GO76" s="2">
        <f t="shared" si="101"/>
        <v>0</v>
      </c>
      <c r="GP76" s="2">
        <f t="shared" si="102"/>
        <v>0</v>
      </c>
      <c r="GQ76" s="2"/>
      <c r="GR76" s="2">
        <v>1</v>
      </c>
      <c r="GS76" s="2">
        <v>1</v>
      </c>
      <c r="GT76" s="2">
        <v>0</v>
      </c>
      <c r="GU76" s="2" t="s">
        <v>2</v>
      </c>
      <c r="GV76" s="2">
        <f t="shared" si="103"/>
        <v>0</v>
      </c>
      <c r="GW76" s="2">
        <v>1</v>
      </c>
      <c r="GX76" s="2">
        <f t="shared" si="104"/>
        <v>0</v>
      </c>
      <c r="GY76" s="2"/>
      <c r="GZ76" s="2"/>
      <c r="HA76" s="2">
        <v>0</v>
      </c>
      <c r="HB76" s="2">
        <v>0</v>
      </c>
      <c r="HC76" s="2">
        <f t="shared" si="105"/>
        <v>0</v>
      </c>
      <c r="HD76" s="2"/>
      <c r="HE76" s="2" t="s">
        <v>35</v>
      </c>
      <c r="HF76" s="2" t="s">
        <v>35</v>
      </c>
      <c r="HG76" s="2"/>
      <c r="HH76" s="2">
        <f>ROUND(AC76*I76,0)</f>
        <v>2434</v>
      </c>
      <c r="HI76" s="2"/>
      <c r="HJ76" s="2"/>
      <c r="HK76" s="2"/>
      <c r="HL76" s="2"/>
      <c r="HM76" s="2" t="s">
        <v>2</v>
      </c>
      <c r="HN76" s="2" t="s">
        <v>2</v>
      </c>
      <c r="HO76" s="2" t="s">
        <v>2</v>
      </c>
      <c r="HP76" s="2" t="s">
        <v>2</v>
      </c>
      <c r="HQ76" s="2" t="s">
        <v>2</v>
      </c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  <c r="II76" s="2"/>
      <c r="IJ76" s="2"/>
      <c r="IK76" s="2">
        <v>0</v>
      </c>
      <c r="IL76" s="2"/>
      <c r="IM76" s="2"/>
      <c r="IN76" s="2"/>
      <c r="IO76" s="2"/>
      <c r="IP76" s="2"/>
      <c r="IQ76" s="2"/>
      <c r="IR76" s="2"/>
      <c r="IS76" s="2"/>
      <c r="IT76" s="2"/>
      <c r="IU76" s="2"/>
    </row>
    <row r="77" spans="1:255" x14ac:dyDescent="0.2">
      <c r="A77">
        <v>17</v>
      </c>
      <c r="B77">
        <v>1</v>
      </c>
      <c r="E77" t="s">
        <v>123</v>
      </c>
      <c r="F77" t="s">
        <v>29</v>
      </c>
      <c r="G77" t="s">
        <v>124</v>
      </c>
      <c r="H77" t="s">
        <v>19</v>
      </c>
      <c r="I77">
        <v>4</v>
      </c>
      <c r="J77">
        <v>0</v>
      </c>
      <c r="K77">
        <v>4</v>
      </c>
      <c r="O77">
        <f t="shared" si="73"/>
        <v>520.94000000000005</v>
      </c>
      <c r="P77">
        <f>ROUND(ROUND(CQ77*I77,0)/BC77,2)</f>
        <v>520.94000000000005</v>
      </c>
      <c r="Q77">
        <f t="shared" si="74"/>
        <v>0</v>
      </c>
      <c r="R77">
        <f t="shared" si="75"/>
        <v>0</v>
      </c>
      <c r="S77">
        <f t="shared" si="76"/>
        <v>0</v>
      </c>
      <c r="T77">
        <f t="shared" si="77"/>
        <v>0</v>
      </c>
      <c r="U77">
        <f t="shared" si="78"/>
        <v>0</v>
      </c>
      <c r="V77">
        <f t="shared" si="79"/>
        <v>0</v>
      </c>
      <c r="W77">
        <f t="shared" si="80"/>
        <v>0</v>
      </c>
      <c r="X77">
        <f t="shared" si="81"/>
        <v>0</v>
      </c>
      <c r="Y77">
        <f t="shared" si="82"/>
        <v>0</v>
      </c>
      <c r="AA77">
        <v>41727979</v>
      </c>
      <c r="AB77">
        <f t="shared" si="83"/>
        <v>634.16999999999996</v>
      </c>
      <c r="AC77">
        <f t="shared" si="84"/>
        <v>634.16999999999996</v>
      </c>
      <c r="AD77">
        <f>ROUND((((ET77)-(EU77))+AE77),6)</f>
        <v>0</v>
      </c>
      <c r="AE77">
        <f>ROUND((EU77),6)</f>
        <v>0</v>
      </c>
      <c r="AF77">
        <f>ROUND((EV77),6)</f>
        <v>0</v>
      </c>
      <c r="AG77">
        <f t="shared" si="85"/>
        <v>0</v>
      </c>
      <c r="AH77">
        <f>(EW77)</f>
        <v>0</v>
      </c>
      <c r="AI77">
        <f>(EX77)</f>
        <v>0</v>
      </c>
      <c r="AJ77">
        <f t="shared" si="86"/>
        <v>0</v>
      </c>
      <c r="AK77">
        <v>634.16999999999996</v>
      </c>
      <c r="AL77">
        <v>634.16999999999996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1</v>
      </c>
      <c r="AW77">
        <v>1</v>
      </c>
      <c r="AZ77">
        <v>4.87</v>
      </c>
      <c r="BA77">
        <v>1</v>
      </c>
      <c r="BB77">
        <v>1</v>
      </c>
      <c r="BC77">
        <v>4.87</v>
      </c>
      <c r="BD77" t="s">
        <v>2</v>
      </c>
      <c r="BE77" t="s">
        <v>2</v>
      </c>
      <c r="BF77" t="s">
        <v>2</v>
      </c>
      <c r="BG77" t="s">
        <v>2</v>
      </c>
      <c r="BH77">
        <v>3</v>
      </c>
      <c r="BI77">
        <v>3</v>
      </c>
      <c r="BJ77" t="s">
        <v>2</v>
      </c>
      <c r="BM77">
        <v>1100</v>
      </c>
      <c r="BN77">
        <v>0</v>
      </c>
      <c r="BO77" t="s">
        <v>36</v>
      </c>
      <c r="BP77">
        <v>1</v>
      </c>
      <c r="BQ77">
        <v>8</v>
      </c>
      <c r="BR77">
        <v>0</v>
      </c>
      <c r="BS77">
        <v>1</v>
      </c>
      <c r="BT77">
        <v>1</v>
      </c>
      <c r="BU77">
        <v>1</v>
      </c>
      <c r="BV77">
        <v>1</v>
      </c>
      <c r="BW77">
        <v>1</v>
      </c>
      <c r="BX77">
        <v>1</v>
      </c>
      <c r="BY77" t="s">
        <v>2</v>
      </c>
      <c r="BZ77">
        <v>0</v>
      </c>
      <c r="CA77">
        <v>0</v>
      </c>
      <c r="CB77" t="s">
        <v>2</v>
      </c>
      <c r="CE77">
        <v>0</v>
      </c>
      <c r="CF77">
        <v>0</v>
      </c>
      <c r="CG77">
        <v>0</v>
      </c>
      <c r="CM77">
        <v>0</v>
      </c>
      <c r="CN77" t="s">
        <v>2</v>
      </c>
      <c r="CO77">
        <v>0</v>
      </c>
      <c r="CP77">
        <f t="shared" si="87"/>
        <v>520.94000000000005</v>
      </c>
      <c r="CQ77">
        <f>AC77</f>
        <v>634.16999999999996</v>
      </c>
      <c r="CR77">
        <f t="shared" si="88"/>
        <v>0</v>
      </c>
      <c r="CS77">
        <f t="shared" si="89"/>
        <v>0</v>
      </c>
      <c r="CT77">
        <f t="shared" si="90"/>
        <v>0</v>
      </c>
      <c r="CU77">
        <f t="shared" si="91"/>
        <v>0</v>
      </c>
      <c r="CV77">
        <f t="shared" si="92"/>
        <v>0</v>
      </c>
      <c r="CW77">
        <f t="shared" si="93"/>
        <v>0</v>
      </c>
      <c r="CX77">
        <f t="shared" si="94"/>
        <v>0</v>
      </c>
      <c r="CY77">
        <f t="shared" si="95"/>
        <v>0</v>
      </c>
      <c r="CZ77">
        <f t="shared" si="96"/>
        <v>0</v>
      </c>
      <c r="DC77" t="s">
        <v>2</v>
      </c>
      <c r="DD77" t="s">
        <v>2</v>
      </c>
      <c r="DE77" t="s">
        <v>2</v>
      </c>
      <c r="DF77" t="s">
        <v>2</v>
      </c>
      <c r="DG77" t="s">
        <v>2</v>
      </c>
      <c r="DH77" t="s">
        <v>2</v>
      </c>
      <c r="DI77" t="s">
        <v>2</v>
      </c>
      <c r="DJ77" t="s">
        <v>2</v>
      </c>
      <c r="DK77" t="s">
        <v>2</v>
      </c>
      <c r="DL77" t="s">
        <v>2</v>
      </c>
      <c r="DM77" t="s">
        <v>2</v>
      </c>
      <c r="DN77">
        <v>0</v>
      </c>
      <c r="DO77">
        <v>0</v>
      </c>
      <c r="DP77">
        <v>1</v>
      </c>
      <c r="DQ77">
        <v>1</v>
      </c>
      <c r="DU77">
        <v>1013</v>
      </c>
      <c r="DV77" t="s">
        <v>19</v>
      </c>
      <c r="DW77" t="s">
        <v>19</v>
      </c>
      <c r="DX77">
        <v>1</v>
      </c>
      <c r="DZ77" t="s">
        <v>2</v>
      </c>
      <c r="EA77" t="s">
        <v>2</v>
      </c>
      <c r="EB77" t="s">
        <v>2</v>
      </c>
      <c r="EC77" t="s">
        <v>2</v>
      </c>
      <c r="ED77" t="s">
        <v>2</v>
      </c>
      <c r="EE77">
        <v>37164457</v>
      </c>
      <c r="EF77">
        <v>8</v>
      </c>
      <c r="EG77" t="s">
        <v>31</v>
      </c>
      <c r="EH77">
        <v>0</v>
      </c>
      <c r="EI77" t="s">
        <v>2</v>
      </c>
      <c r="EJ77">
        <v>1</v>
      </c>
      <c r="EK77">
        <v>1100</v>
      </c>
      <c r="EL77" t="s">
        <v>32</v>
      </c>
      <c r="EM77" t="s">
        <v>33</v>
      </c>
      <c r="EN77" t="s">
        <v>2</v>
      </c>
      <c r="EO77" t="s">
        <v>2</v>
      </c>
      <c r="EQ77">
        <v>0</v>
      </c>
      <c r="ER77">
        <v>634.16999999999996</v>
      </c>
      <c r="ES77">
        <v>634.16999999999996</v>
      </c>
      <c r="ET77">
        <v>0</v>
      </c>
      <c r="EU77">
        <v>0</v>
      </c>
      <c r="EV77">
        <v>0</v>
      </c>
      <c r="EW77">
        <v>0</v>
      </c>
      <c r="EX77">
        <v>0</v>
      </c>
      <c r="EY77">
        <v>0</v>
      </c>
      <c r="EZ77">
        <v>5</v>
      </c>
      <c r="FC77">
        <v>1</v>
      </c>
      <c r="FD77">
        <v>18</v>
      </c>
      <c r="FF77">
        <v>730.08</v>
      </c>
      <c r="FQ77">
        <v>0</v>
      </c>
      <c r="FR77">
        <f t="shared" si="97"/>
        <v>520.94000000000005</v>
      </c>
      <c r="FS77">
        <v>0</v>
      </c>
      <c r="FX77">
        <v>0</v>
      </c>
      <c r="FY77">
        <v>0</v>
      </c>
      <c r="GA77" t="s">
        <v>126</v>
      </c>
      <c r="GD77">
        <v>1</v>
      </c>
      <c r="GF77">
        <v>-468245758</v>
      </c>
      <c r="GG77">
        <v>1</v>
      </c>
      <c r="GH77">
        <v>3</v>
      </c>
      <c r="GI77">
        <v>4</v>
      </c>
      <c r="GJ77">
        <v>0</v>
      </c>
      <c r="GK77">
        <v>0</v>
      </c>
      <c r="GL77">
        <f t="shared" si="98"/>
        <v>0</v>
      </c>
      <c r="GM77">
        <f t="shared" si="99"/>
        <v>520.94000000000005</v>
      </c>
      <c r="GN77">
        <f t="shared" si="100"/>
        <v>0</v>
      </c>
      <c r="GO77">
        <f t="shared" si="101"/>
        <v>0</v>
      </c>
      <c r="GP77">
        <f t="shared" si="102"/>
        <v>0</v>
      </c>
      <c r="GR77">
        <v>1</v>
      </c>
      <c r="GS77">
        <v>1</v>
      </c>
      <c r="GT77">
        <v>0</v>
      </c>
      <c r="GU77" t="s">
        <v>2</v>
      </c>
      <c r="GV77">
        <f t="shared" si="103"/>
        <v>0</v>
      </c>
      <c r="GW77">
        <v>1</v>
      </c>
      <c r="GX77">
        <f t="shared" si="104"/>
        <v>0</v>
      </c>
      <c r="HA77">
        <v>0</v>
      </c>
      <c r="HB77">
        <v>0</v>
      </c>
      <c r="HC77">
        <f t="shared" si="105"/>
        <v>0</v>
      </c>
      <c r="HE77" t="s">
        <v>38</v>
      </c>
      <c r="HF77" t="s">
        <v>39</v>
      </c>
      <c r="HH77">
        <f>ROUND(AC77*I77,0)</f>
        <v>2537</v>
      </c>
      <c r="HM77" t="s">
        <v>2</v>
      </c>
      <c r="HN77" t="s">
        <v>2</v>
      </c>
      <c r="HO77" t="s">
        <v>2</v>
      </c>
      <c r="HP77" t="s">
        <v>2</v>
      </c>
      <c r="HQ77" t="s">
        <v>2</v>
      </c>
      <c r="IK77">
        <v>0</v>
      </c>
    </row>
    <row r="78" spans="1:255" x14ac:dyDescent="0.2">
      <c r="A78" s="2">
        <v>17</v>
      </c>
      <c r="B78" s="2">
        <v>1</v>
      </c>
      <c r="C78" s="2">
        <f>ROW(SmtRes!A139)</f>
        <v>139</v>
      </c>
      <c r="D78" s="2">
        <f>ROW(EtalonRes!A139)</f>
        <v>139</v>
      </c>
      <c r="E78" s="2" t="s">
        <v>127</v>
      </c>
      <c r="F78" s="2" t="s">
        <v>128</v>
      </c>
      <c r="G78" s="2" t="s">
        <v>129</v>
      </c>
      <c r="H78" s="2" t="s">
        <v>130</v>
      </c>
      <c r="I78" s="2">
        <f>ROUND(375/100,7)</f>
        <v>3.75</v>
      </c>
      <c r="J78" s="2">
        <v>0</v>
      </c>
      <c r="K78" s="2">
        <f>ROUND(375/100,7)</f>
        <v>3.75</v>
      </c>
      <c r="L78" s="2"/>
      <c r="M78" s="2"/>
      <c r="N78" s="2"/>
      <c r="O78" s="2">
        <f t="shared" si="73"/>
        <v>5062.53</v>
      </c>
      <c r="P78" s="2">
        <f>ROUND(CQ78*I78,2)</f>
        <v>3406.69</v>
      </c>
      <c r="Q78" s="2">
        <f t="shared" si="74"/>
        <v>0</v>
      </c>
      <c r="R78" s="2">
        <f t="shared" si="75"/>
        <v>0</v>
      </c>
      <c r="S78" s="2">
        <f t="shared" si="76"/>
        <v>1655.84</v>
      </c>
      <c r="T78" s="2">
        <f t="shared" si="77"/>
        <v>0</v>
      </c>
      <c r="U78" s="2">
        <f t="shared" si="78"/>
        <v>172.12500000000003</v>
      </c>
      <c r="V78" s="2">
        <f t="shared" si="79"/>
        <v>0</v>
      </c>
      <c r="W78" s="2">
        <f t="shared" si="80"/>
        <v>0</v>
      </c>
      <c r="X78" s="2">
        <f t="shared" si="81"/>
        <v>1490.26</v>
      </c>
      <c r="Y78" s="2">
        <f t="shared" si="82"/>
        <v>761.69</v>
      </c>
      <c r="Z78" s="2"/>
      <c r="AA78" s="2">
        <v>41727981</v>
      </c>
      <c r="AB78" s="2">
        <f t="shared" si="83"/>
        <v>1350.008</v>
      </c>
      <c r="AC78" s="2">
        <f t="shared" si="84"/>
        <v>908.45</v>
      </c>
      <c r="AD78" s="2">
        <f>ROUND(((((ET78*ROUND(1.35,7)))-((EU78*ROUND(1.35,7))))+AE78),6)</f>
        <v>0</v>
      </c>
      <c r="AE78" s="2">
        <f>ROUND(((EU78*ROUND(1.35,7))),6)</f>
        <v>0</v>
      </c>
      <c r="AF78" s="2">
        <f>ROUND(((EV78*ROUND(1.35,7))),6)</f>
        <v>441.55799999999999</v>
      </c>
      <c r="AG78" s="2">
        <f t="shared" si="85"/>
        <v>0</v>
      </c>
      <c r="AH78" s="2">
        <f>((EW78*ROUND(1.35,7)))</f>
        <v>45.900000000000006</v>
      </c>
      <c r="AI78" s="2">
        <f>((EX78*ROUND(1.35,7)))</f>
        <v>0</v>
      </c>
      <c r="AJ78" s="2">
        <f t="shared" si="86"/>
        <v>0</v>
      </c>
      <c r="AK78" s="2">
        <v>1235.53</v>
      </c>
      <c r="AL78" s="2">
        <v>908.45</v>
      </c>
      <c r="AM78" s="2">
        <v>0</v>
      </c>
      <c r="AN78" s="2">
        <v>0</v>
      </c>
      <c r="AO78" s="2">
        <v>327.08</v>
      </c>
      <c r="AP78" s="2">
        <v>0</v>
      </c>
      <c r="AQ78" s="2">
        <v>34</v>
      </c>
      <c r="AR78" s="2">
        <v>0</v>
      </c>
      <c r="AS78" s="2">
        <v>0</v>
      </c>
      <c r="AT78" s="2">
        <v>90</v>
      </c>
      <c r="AU78" s="2">
        <v>46</v>
      </c>
      <c r="AV78" s="2">
        <v>1</v>
      </c>
      <c r="AW78" s="2">
        <v>1</v>
      </c>
      <c r="AX78" s="2"/>
      <c r="AY78" s="2"/>
      <c r="AZ78" s="2">
        <v>1</v>
      </c>
      <c r="BA78" s="2">
        <v>1</v>
      </c>
      <c r="BB78" s="2">
        <v>1</v>
      </c>
      <c r="BC78" s="2">
        <v>1</v>
      </c>
      <c r="BD78" s="2" t="s">
        <v>2</v>
      </c>
      <c r="BE78" s="2" t="s">
        <v>2</v>
      </c>
      <c r="BF78" s="2" t="s">
        <v>2</v>
      </c>
      <c r="BG78" s="2" t="s">
        <v>2</v>
      </c>
      <c r="BH78" s="2">
        <v>0</v>
      </c>
      <c r="BI78" s="2">
        <v>2</v>
      </c>
      <c r="BJ78" s="2" t="s">
        <v>131</v>
      </c>
      <c r="BK78" s="2"/>
      <c r="BL78" s="2"/>
      <c r="BM78" s="2">
        <v>110011</v>
      </c>
      <c r="BN78" s="2">
        <v>0</v>
      </c>
      <c r="BO78" s="2" t="s">
        <v>2</v>
      </c>
      <c r="BP78" s="2">
        <v>0</v>
      </c>
      <c r="BQ78" s="2">
        <v>3</v>
      </c>
      <c r="BR78" s="2">
        <v>0</v>
      </c>
      <c r="BS78" s="2">
        <v>1</v>
      </c>
      <c r="BT78" s="2">
        <v>1</v>
      </c>
      <c r="BU78" s="2">
        <v>1</v>
      </c>
      <c r="BV78" s="2">
        <v>1</v>
      </c>
      <c r="BW78" s="2">
        <v>1</v>
      </c>
      <c r="BX78" s="2">
        <v>1</v>
      </c>
      <c r="BY78" s="2" t="s">
        <v>2</v>
      </c>
      <c r="BZ78" s="2">
        <v>90</v>
      </c>
      <c r="CA78" s="2">
        <v>46</v>
      </c>
      <c r="CB78" s="2" t="s">
        <v>2</v>
      </c>
      <c r="CC78" s="2"/>
      <c r="CD78" s="2"/>
      <c r="CE78" s="2">
        <v>0</v>
      </c>
      <c r="CF78" s="2">
        <v>0</v>
      </c>
      <c r="CG78" s="2">
        <v>0</v>
      </c>
      <c r="CH78" s="2"/>
      <c r="CI78" s="2"/>
      <c r="CJ78" s="2"/>
      <c r="CK78" s="2"/>
      <c r="CL78" s="2"/>
      <c r="CM78" s="2">
        <v>0</v>
      </c>
      <c r="CN78" s="2" t="s">
        <v>774</v>
      </c>
      <c r="CO78" s="2">
        <v>0</v>
      </c>
      <c r="CP78" s="2">
        <f t="shared" si="87"/>
        <v>5062.53</v>
      </c>
      <c r="CQ78" s="2">
        <f>AC78*BC78</f>
        <v>908.45</v>
      </c>
      <c r="CR78" s="2">
        <f t="shared" si="88"/>
        <v>0</v>
      </c>
      <c r="CS78" s="2">
        <f t="shared" si="89"/>
        <v>0</v>
      </c>
      <c r="CT78" s="2">
        <f t="shared" si="90"/>
        <v>441.55799999999999</v>
      </c>
      <c r="CU78" s="2">
        <f t="shared" si="91"/>
        <v>0</v>
      </c>
      <c r="CV78" s="2">
        <f t="shared" si="92"/>
        <v>45.900000000000006</v>
      </c>
      <c r="CW78" s="2">
        <f t="shared" si="93"/>
        <v>0</v>
      </c>
      <c r="CX78" s="2">
        <f t="shared" si="94"/>
        <v>0</v>
      </c>
      <c r="CY78" s="2">
        <f t="shared" si="95"/>
        <v>1490.2560000000001</v>
      </c>
      <c r="CZ78" s="2">
        <f t="shared" si="96"/>
        <v>761.68640000000005</v>
      </c>
      <c r="DA78" s="2"/>
      <c r="DB78" s="2"/>
      <c r="DC78" s="2" t="s">
        <v>2</v>
      </c>
      <c r="DD78" s="2" t="s">
        <v>2</v>
      </c>
      <c r="DE78" s="2" t="s">
        <v>21</v>
      </c>
      <c r="DF78" s="2" t="s">
        <v>21</v>
      </c>
      <c r="DG78" s="2" t="s">
        <v>21</v>
      </c>
      <c r="DH78" s="2" t="s">
        <v>2</v>
      </c>
      <c r="DI78" s="2" t="s">
        <v>21</v>
      </c>
      <c r="DJ78" s="2" t="s">
        <v>21</v>
      </c>
      <c r="DK78" s="2" t="s">
        <v>2</v>
      </c>
      <c r="DL78" s="2" t="s">
        <v>2</v>
      </c>
      <c r="DM78" s="2" t="s">
        <v>2</v>
      </c>
      <c r="DN78" s="2">
        <v>0</v>
      </c>
      <c r="DO78" s="2">
        <v>0</v>
      </c>
      <c r="DP78" s="2">
        <v>1</v>
      </c>
      <c r="DQ78" s="2">
        <v>1</v>
      </c>
      <c r="DR78" s="2"/>
      <c r="DS78" s="2"/>
      <c r="DT78" s="2"/>
      <c r="DU78" s="2">
        <v>1003</v>
      </c>
      <c r="DV78" s="2" t="s">
        <v>130</v>
      </c>
      <c r="DW78" s="2" t="s">
        <v>130</v>
      </c>
      <c r="DX78" s="2">
        <v>100</v>
      </c>
      <c r="DY78" s="2"/>
      <c r="DZ78" s="2" t="s">
        <v>2</v>
      </c>
      <c r="EA78" s="2" t="s">
        <v>2</v>
      </c>
      <c r="EB78" s="2" t="s">
        <v>2</v>
      </c>
      <c r="EC78" s="2" t="s">
        <v>2</v>
      </c>
      <c r="ED78" s="2" t="s">
        <v>2</v>
      </c>
      <c r="EE78" s="2">
        <v>37164119</v>
      </c>
      <c r="EF78" s="2">
        <v>3</v>
      </c>
      <c r="EG78" s="2" t="s">
        <v>16</v>
      </c>
      <c r="EH78" s="2">
        <v>0</v>
      </c>
      <c r="EI78" s="2" t="s">
        <v>2</v>
      </c>
      <c r="EJ78" s="2">
        <v>2</v>
      </c>
      <c r="EK78" s="2">
        <v>110011</v>
      </c>
      <c r="EL78" s="2" t="s">
        <v>86</v>
      </c>
      <c r="EM78" s="2" t="s">
        <v>87</v>
      </c>
      <c r="EN78" s="2" t="s">
        <v>2</v>
      </c>
      <c r="EO78" s="2" t="s">
        <v>24</v>
      </c>
      <c r="EP78" s="2"/>
      <c r="EQ78" s="2">
        <v>512</v>
      </c>
      <c r="ER78" s="2">
        <v>1235.53</v>
      </c>
      <c r="ES78" s="2">
        <v>908.45</v>
      </c>
      <c r="ET78" s="2">
        <v>0</v>
      </c>
      <c r="EU78" s="2">
        <v>0</v>
      </c>
      <c r="EV78" s="2">
        <v>327.08</v>
      </c>
      <c r="EW78" s="2">
        <v>34</v>
      </c>
      <c r="EX78" s="2">
        <v>0</v>
      </c>
      <c r="EY78" s="2">
        <v>0</v>
      </c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>
        <v>0</v>
      </c>
      <c r="FR78" s="2">
        <f t="shared" si="97"/>
        <v>0</v>
      </c>
      <c r="FS78" s="2">
        <v>0</v>
      </c>
      <c r="FT78" s="2"/>
      <c r="FU78" s="2"/>
      <c r="FV78" s="2"/>
      <c r="FW78" s="2"/>
      <c r="FX78" s="2">
        <v>90</v>
      </c>
      <c r="FY78" s="2">
        <v>46</v>
      </c>
      <c r="FZ78" s="2"/>
      <c r="GA78" s="2" t="s">
        <v>2</v>
      </c>
      <c r="GB78" s="2"/>
      <c r="GC78" s="2"/>
      <c r="GD78" s="2">
        <v>1</v>
      </c>
      <c r="GE78" s="2"/>
      <c r="GF78" s="2">
        <v>-1146741038</v>
      </c>
      <c r="GG78" s="2">
        <v>2</v>
      </c>
      <c r="GH78" s="2">
        <v>1</v>
      </c>
      <c r="GI78" s="2">
        <v>-2</v>
      </c>
      <c r="GJ78" s="2">
        <v>0</v>
      </c>
      <c r="GK78" s="2">
        <v>0</v>
      </c>
      <c r="GL78" s="2">
        <f t="shared" si="98"/>
        <v>0</v>
      </c>
      <c r="GM78" s="2">
        <f t="shared" si="99"/>
        <v>7314.48</v>
      </c>
      <c r="GN78" s="2">
        <f t="shared" si="100"/>
        <v>0</v>
      </c>
      <c r="GO78" s="2">
        <f t="shared" si="101"/>
        <v>7314.48</v>
      </c>
      <c r="GP78" s="2">
        <f t="shared" si="102"/>
        <v>0</v>
      </c>
      <c r="GQ78" s="2"/>
      <c r="GR78" s="2">
        <v>0</v>
      </c>
      <c r="GS78" s="2">
        <v>3</v>
      </c>
      <c r="GT78" s="2">
        <v>0</v>
      </c>
      <c r="GU78" s="2" t="s">
        <v>2</v>
      </c>
      <c r="GV78" s="2">
        <f t="shared" si="103"/>
        <v>0</v>
      </c>
      <c r="GW78" s="2">
        <v>1</v>
      </c>
      <c r="GX78" s="2">
        <f t="shared" si="104"/>
        <v>0</v>
      </c>
      <c r="GY78" s="2"/>
      <c r="GZ78" s="2"/>
      <c r="HA78" s="2">
        <v>0</v>
      </c>
      <c r="HB78" s="2">
        <v>0</v>
      </c>
      <c r="HC78" s="2">
        <f t="shared" si="105"/>
        <v>0</v>
      </c>
      <c r="HD78" s="2"/>
      <c r="HE78" s="2" t="s">
        <v>2</v>
      </c>
      <c r="HF78" s="2" t="s">
        <v>2</v>
      </c>
      <c r="HG78" s="2"/>
      <c r="HH78" s="2"/>
      <c r="HI78" s="2"/>
      <c r="HJ78" s="2"/>
      <c r="HK78" s="2"/>
      <c r="HL78" s="2"/>
      <c r="HM78" s="2" t="s">
        <v>2</v>
      </c>
      <c r="HN78" s="2" t="s">
        <v>88</v>
      </c>
      <c r="HO78" s="2" t="s">
        <v>89</v>
      </c>
      <c r="HP78" s="2" t="s">
        <v>86</v>
      </c>
      <c r="HQ78" s="2" t="s">
        <v>86</v>
      </c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  <c r="IG78" s="2"/>
      <c r="IH78" s="2"/>
      <c r="II78" s="2"/>
      <c r="IJ78" s="2"/>
      <c r="IK78" s="2">
        <v>0</v>
      </c>
      <c r="IL78" s="2"/>
      <c r="IM78" s="2"/>
      <c r="IN78" s="2"/>
      <c r="IO78" s="2"/>
      <c r="IP78" s="2"/>
      <c r="IQ78" s="2"/>
      <c r="IR78" s="2"/>
      <c r="IS78" s="2"/>
      <c r="IT78" s="2"/>
      <c r="IU78" s="2"/>
    </row>
    <row r="79" spans="1:255" x14ac:dyDescent="0.2">
      <c r="A79">
        <v>17</v>
      </c>
      <c r="B79">
        <v>1</v>
      </c>
      <c r="C79">
        <f>ROW(SmtRes!A146)</f>
        <v>146</v>
      </c>
      <c r="D79">
        <f>ROW(EtalonRes!A146)</f>
        <v>146</v>
      </c>
      <c r="E79" t="s">
        <v>127</v>
      </c>
      <c r="F79" t="s">
        <v>128</v>
      </c>
      <c r="G79" t="s">
        <v>129</v>
      </c>
      <c r="H79" t="s">
        <v>130</v>
      </c>
      <c r="I79">
        <f>ROUND(375/100,7)</f>
        <v>3.75</v>
      </c>
      <c r="J79">
        <v>0</v>
      </c>
      <c r="K79">
        <f>ROUND(375/100,7)</f>
        <v>3.75</v>
      </c>
      <c r="O79">
        <f t="shared" si="73"/>
        <v>5062.53</v>
      </c>
      <c r="P79">
        <f>ROUND(CQ79*I79,2)</f>
        <v>3406.69</v>
      </c>
      <c r="Q79">
        <f t="shared" si="74"/>
        <v>0</v>
      </c>
      <c r="R79">
        <f t="shared" si="75"/>
        <v>0</v>
      </c>
      <c r="S79">
        <f t="shared" si="76"/>
        <v>1655.84</v>
      </c>
      <c r="T79">
        <f t="shared" si="77"/>
        <v>0</v>
      </c>
      <c r="U79">
        <f t="shared" si="78"/>
        <v>172.12500000000003</v>
      </c>
      <c r="V79">
        <f t="shared" si="79"/>
        <v>0</v>
      </c>
      <c r="W79">
        <f t="shared" si="80"/>
        <v>0</v>
      </c>
      <c r="X79">
        <f t="shared" si="81"/>
        <v>1490.26</v>
      </c>
      <c r="Y79">
        <f t="shared" si="82"/>
        <v>761.69</v>
      </c>
      <c r="AA79">
        <v>41727979</v>
      </c>
      <c r="AB79">
        <f t="shared" si="83"/>
        <v>1350.008</v>
      </c>
      <c r="AC79">
        <f t="shared" si="84"/>
        <v>908.45</v>
      </c>
      <c r="AD79">
        <f>ROUND(((((ET79*ROUND(1.35,7)))-((EU79*ROUND(1.35,7))))+AE79),6)</f>
        <v>0</v>
      </c>
      <c r="AE79">
        <f>ROUND(((EU79*ROUND(1.35,7))),6)</f>
        <v>0</v>
      </c>
      <c r="AF79">
        <f>ROUND(((EV79*ROUND(1.35,7))),6)</f>
        <v>441.55799999999999</v>
      </c>
      <c r="AG79">
        <f t="shared" si="85"/>
        <v>0</v>
      </c>
      <c r="AH79">
        <f>((EW79*ROUND(1.35,7)))</f>
        <v>45.900000000000006</v>
      </c>
      <c r="AI79">
        <f>((EX79*ROUND(1.35,7)))</f>
        <v>0</v>
      </c>
      <c r="AJ79">
        <f t="shared" si="86"/>
        <v>0</v>
      </c>
      <c r="AK79">
        <v>1235.53</v>
      </c>
      <c r="AL79">
        <v>908.45</v>
      </c>
      <c r="AM79">
        <v>0</v>
      </c>
      <c r="AN79">
        <v>0</v>
      </c>
      <c r="AO79">
        <v>327.08</v>
      </c>
      <c r="AP79">
        <v>0</v>
      </c>
      <c r="AQ79">
        <v>34</v>
      </c>
      <c r="AR79">
        <v>0</v>
      </c>
      <c r="AS79">
        <v>0</v>
      </c>
      <c r="AT79">
        <v>90</v>
      </c>
      <c r="AU79">
        <v>46</v>
      </c>
      <c r="AV79">
        <v>1</v>
      </c>
      <c r="AW79">
        <v>1</v>
      </c>
      <c r="AZ79">
        <v>1</v>
      </c>
      <c r="BA79">
        <v>1</v>
      </c>
      <c r="BB79">
        <v>1</v>
      </c>
      <c r="BC79">
        <v>1</v>
      </c>
      <c r="BD79" t="s">
        <v>2</v>
      </c>
      <c r="BE79" t="s">
        <v>2</v>
      </c>
      <c r="BF79" t="s">
        <v>2</v>
      </c>
      <c r="BG79" t="s">
        <v>2</v>
      </c>
      <c r="BH79">
        <v>0</v>
      </c>
      <c r="BI79">
        <v>2</v>
      </c>
      <c r="BJ79" t="s">
        <v>131</v>
      </c>
      <c r="BM79">
        <v>110011</v>
      </c>
      <c r="BN79">
        <v>0</v>
      </c>
      <c r="BO79" t="s">
        <v>27</v>
      </c>
      <c r="BP79">
        <v>1</v>
      </c>
      <c r="BQ79">
        <v>3</v>
      </c>
      <c r="BR79">
        <v>0</v>
      </c>
      <c r="BS79">
        <v>1</v>
      </c>
      <c r="BT79">
        <v>1</v>
      </c>
      <c r="BU79">
        <v>1</v>
      </c>
      <c r="BV79">
        <v>1</v>
      </c>
      <c r="BW79">
        <v>1</v>
      </c>
      <c r="BX79">
        <v>1</v>
      </c>
      <c r="BY79" t="s">
        <v>2</v>
      </c>
      <c r="BZ79">
        <v>90</v>
      </c>
      <c r="CA79">
        <v>46</v>
      </c>
      <c r="CB79" t="s">
        <v>2</v>
      </c>
      <c r="CE79">
        <v>0</v>
      </c>
      <c r="CF79">
        <v>0</v>
      </c>
      <c r="CG79">
        <v>0</v>
      </c>
      <c r="CM79">
        <v>0</v>
      </c>
      <c r="CN79" t="s">
        <v>774</v>
      </c>
      <c r="CO79">
        <v>0</v>
      </c>
      <c r="CP79">
        <f t="shared" si="87"/>
        <v>5062.53</v>
      </c>
      <c r="CQ79">
        <f>AC79*BC79</f>
        <v>908.45</v>
      </c>
      <c r="CR79">
        <f t="shared" si="88"/>
        <v>0</v>
      </c>
      <c r="CS79">
        <f t="shared" si="89"/>
        <v>0</v>
      </c>
      <c r="CT79">
        <f t="shared" si="90"/>
        <v>441.55799999999999</v>
      </c>
      <c r="CU79">
        <f t="shared" si="91"/>
        <v>0</v>
      </c>
      <c r="CV79">
        <f t="shared" si="92"/>
        <v>45.900000000000006</v>
      </c>
      <c r="CW79">
        <f t="shared" si="93"/>
        <v>0</v>
      </c>
      <c r="CX79">
        <f t="shared" si="94"/>
        <v>0</v>
      </c>
      <c r="CY79">
        <f t="shared" si="95"/>
        <v>1490.2560000000001</v>
      </c>
      <c r="CZ79">
        <f t="shared" si="96"/>
        <v>761.68640000000005</v>
      </c>
      <c r="DC79" t="s">
        <v>2</v>
      </c>
      <c r="DD79" t="s">
        <v>2</v>
      </c>
      <c r="DE79" t="s">
        <v>21</v>
      </c>
      <c r="DF79" t="s">
        <v>21</v>
      </c>
      <c r="DG79" t="s">
        <v>21</v>
      </c>
      <c r="DH79" t="s">
        <v>2</v>
      </c>
      <c r="DI79" t="s">
        <v>21</v>
      </c>
      <c r="DJ79" t="s">
        <v>21</v>
      </c>
      <c r="DK79" t="s">
        <v>2</v>
      </c>
      <c r="DL79" t="s">
        <v>2</v>
      </c>
      <c r="DM79" t="s">
        <v>2</v>
      </c>
      <c r="DN79">
        <v>0</v>
      </c>
      <c r="DO79">
        <v>0</v>
      </c>
      <c r="DP79">
        <v>1</v>
      </c>
      <c r="DQ79">
        <v>1</v>
      </c>
      <c r="DU79">
        <v>1003</v>
      </c>
      <c r="DV79" t="s">
        <v>130</v>
      </c>
      <c r="DW79" t="s">
        <v>130</v>
      </c>
      <c r="DX79">
        <v>100</v>
      </c>
      <c r="DZ79" t="s">
        <v>2</v>
      </c>
      <c r="EA79" t="s">
        <v>2</v>
      </c>
      <c r="EB79" t="s">
        <v>2</v>
      </c>
      <c r="EC79" t="s">
        <v>2</v>
      </c>
      <c r="ED79" t="s">
        <v>2</v>
      </c>
      <c r="EE79">
        <v>37164119</v>
      </c>
      <c r="EF79">
        <v>3</v>
      </c>
      <c r="EG79" t="s">
        <v>16</v>
      </c>
      <c r="EH79">
        <v>0</v>
      </c>
      <c r="EI79" t="s">
        <v>2</v>
      </c>
      <c r="EJ79">
        <v>2</v>
      </c>
      <c r="EK79">
        <v>110011</v>
      </c>
      <c r="EL79" t="s">
        <v>86</v>
      </c>
      <c r="EM79" t="s">
        <v>87</v>
      </c>
      <c r="EN79" t="s">
        <v>2</v>
      </c>
      <c r="EO79" t="s">
        <v>24</v>
      </c>
      <c r="EQ79">
        <v>512</v>
      </c>
      <c r="ER79">
        <v>1235.53</v>
      </c>
      <c r="ES79">
        <v>908.45</v>
      </c>
      <c r="ET79">
        <v>0</v>
      </c>
      <c r="EU79">
        <v>0</v>
      </c>
      <c r="EV79">
        <v>327.08</v>
      </c>
      <c r="EW79">
        <v>34</v>
      </c>
      <c r="EX79">
        <v>0</v>
      </c>
      <c r="EY79">
        <v>0</v>
      </c>
      <c r="FQ79">
        <v>0</v>
      </c>
      <c r="FR79">
        <f t="shared" si="97"/>
        <v>0</v>
      </c>
      <c r="FS79">
        <v>0</v>
      </c>
      <c r="FX79">
        <v>90</v>
      </c>
      <c r="FY79">
        <v>46</v>
      </c>
      <c r="GA79" t="s">
        <v>2</v>
      </c>
      <c r="GD79">
        <v>1</v>
      </c>
      <c r="GF79">
        <v>-1146741038</v>
      </c>
      <c r="GG79">
        <v>1</v>
      </c>
      <c r="GH79">
        <v>1</v>
      </c>
      <c r="GI79">
        <v>4</v>
      </c>
      <c r="GJ79">
        <v>0</v>
      </c>
      <c r="GK79">
        <v>0</v>
      </c>
      <c r="GL79">
        <f t="shared" si="98"/>
        <v>0</v>
      </c>
      <c r="GM79">
        <f t="shared" si="99"/>
        <v>7314.48</v>
      </c>
      <c r="GN79">
        <f t="shared" si="100"/>
        <v>0</v>
      </c>
      <c r="GO79">
        <f t="shared" si="101"/>
        <v>7314.48</v>
      </c>
      <c r="GP79">
        <f t="shared" si="102"/>
        <v>0</v>
      </c>
      <c r="GR79">
        <v>0</v>
      </c>
      <c r="GS79">
        <v>3</v>
      </c>
      <c r="GT79">
        <v>0</v>
      </c>
      <c r="GU79" t="s">
        <v>2</v>
      </c>
      <c r="GV79">
        <f t="shared" si="103"/>
        <v>0</v>
      </c>
      <c r="GW79">
        <v>1</v>
      </c>
      <c r="GX79">
        <f t="shared" si="104"/>
        <v>0</v>
      </c>
      <c r="HA79">
        <v>0</v>
      </c>
      <c r="HB79">
        <v>0</v>
      </c>
      <c r="HC79">
        <f t="shared" si="105"/>
        <v>0</v>
      </c>
      <c r="HE79" t="s">
        <v>2</v>
      </c>
      <c r="HF79" t="s">
        <v>2</v>
      </c>
      <c r="HM79" t="s">
        <v>2</v>
      </c>
      <c r="HN79" t="s">
        <v>88</v>
      </c>
      <c r="HO79" t="s">
        <v>89</v>
      </c>
      <c r="HP79" t="s">
        <v>86</v>
      </c>
      <c r="HQ79" t="s">
        <v>86</v>
      </c>
      <c r="IK79">
        <v>0</v>
      </c>
    </row>
    <row r="80" spans="1:255" x14ac:dyDescent="0.2">
      <c r="A80" s="2">
        <v>17</v>
      </c>
      <c r="B80" s="2">
        <v>1</v>
      </c>
      <c r="C80" s="2"/>
      <c r="D80" s="2"/>
      <c r="E80" s="2" t="s">
        <v>132</v>
      </c>
      <c r="F80" s="2" t="s">
        <v>29</v>
      </c>
      <c r="G80" s="2" t="s">
        <v>133</v>
      </c>
      <c r="H80" s="2" t="s">
        <v>134</v>
      </c>
      <c r="I80" s="2">
        <v>425</v>
      </c>
      <c r="J80" s="2">
        <v>0</v>
      </c>
      <c r="K80" s="2">
        <v>425</v>
      </c>
      <c r="L80" s="2"/>
      <c r="M80" s="2"/>
      <c r="N80" s="2"/>
      <c r="O80" s="2">
        <f t="shared" si="73"/>
        <v>143225</v>
      </c>
      <c r="P80" s="2">
        <f>ROUND(ROUND(CQ80*I80,0)/BC80,2)</f>
        <v>143225</v>
      </c>
      <c r="Q80" s="2">
        <f t="shared" si="74"/>
        <v>0</v>
      </c>
      <c r="R80" s="2">
        <f t="shared" si="75"/>
        <v>0</v>
      </c>
      <c r="S80" s="2">
        <f t="shared" si="76"/>
        <v>0</v>
      </c>
      <c r="T80" s="2">
        <f t="shared" si="77"/>
        <v>0</v>
      </c>
      <c r="U80" s="2">
        <f t="shared" si="78"/>
        <v>0</v>
      </c>
      <c r="V80" s="2">
        <f t="shared" si="79"/>
        <v>0</v>
      </c>
      <c r="W80" s="2">
        <f t="shared" si="80"/>
        <v>0</v>
      </c>
      <c r="X80" s="2">
        <f t="shared" si="81"/>
        <v>0</v>
      </c>
      <c r="Y80" s="2">
        <f t="shared" si="82"/>
        <v>0</v>
      </c>
      <c r="Z80" s="2"/>
      <c r="AA80" s="2">
        <v>41727981</v>
      </c>
      <c r="AB80" s="2">
        <f t="shared" si="83"/>
        <v>337</v>
      </c>
      <c r="AC80" s="2">
        <f t="shared" si="84"/>
        <v>337</v>
      </c>
      <c r="AD80" s="2">
        <f>ROUND((((ET80)-(EU80))+AE80),6)</f>
        <v>0</v>
      </c>
      <c r="AE80" s="2">
        <f>ROUND((EU80),6)</f>
        <v>0</v>
      </c>
      <c r="AF80" s="2">
        <f>ROUND((EV80),6)</f>
        <v>0</v>
      </c>
      <c r="AG80" s="2">
        <f t="shared" si="85"/>
        <v>0</v>
      </c>
      <c r="AH80" s="2">
        <f>(EW80)</f>
        <v>0</v>
      </c>
      <c r="AI80" s="2">
        <f>(EX80)</f>
        <v>0</v>
      </c>
      <c r="AJ80" s="2">
        <f t="shared" si="86"/>
        <v>0</v>
      </c>
      <c r="AK80" s="2">
        <v>337</v>
      </c>
      <c r="AL80" s="2">
        <v>337</v>
      </c>
      <c r="AM80" s="2">
        <v>0</v>
      </c>
      <c r="AN80" s="2">
        <v>0</v>
      </c>
      <c r="AO80" s="2">
        <v>0</v>
      </c>
      <c r="AP80" s="2">
        <v>0</v>
      </c>
      <c r="AQ80" s="2">
        <v>0</v>
      </c>
      <c r="AR80" s="2">
        <v>0</v>
      </c>
      <c r="AS80" s="2">
        <v>0</v>
      </c>
      <c r="AT80" s="2">
        <v>0</v>
      </c>
      <c r="AU80" s="2">
        <v>0</v>
      </c>
      <c r="AV80" s="2">
        <v>1</v>
      </c>
      <c r="AW80" s="2">
        <v>1</v>
      </c>
      <c r="AX80" s="2"/>
      <c r="AY80" s="2"/>
      <c r="AZ80" s="2">
        <v>1</v>
      </c>
      <c r="BA80" s="2">
        <v>1</v>
      </c>
      <c r="BB80" s="2">
        <v>1</v>
      </c>
      <c r="BC80" s="2">
        <v>1</v>
      </c>
      <c r="BD80" s="2" t="s">
        <v>2</v>
      </c>
      <c r="BE80" s="2" t="s">
        <v>2</v>
      </c>
      <c r="BF80" s="2" t="s">
        <v>2</v>
      </c>
      <c r="BG80" s="2" t="s">
        <v>2</v>
      </c>
      <c r="BH80" s="2">
        <v>3</v>
      </c>
      <c r="BI80" s="2">
        <v>3</v>
      </c>
      <c r="BJ80" s="2" t="s">
        <v>2</v>
      </c>
      <c r="BK80" s="2"/>
      <c r="BL80" s="2"/>
      <c r="BM80" s="2">
        <v>1100</v>
      </c>
      <c r="BN80" s="2">
        <v>0</v>
      </c>
      <c r="BO80" s="2" t="s">
        <v>2</v>
      </c>
      <c r="BP80" s="2">
        <v>0</v>
      </c>
      <c r="BQ80" s="2">
        <v>8</v>
      </c>
      <c r="BR80" s="2">
        <v>0</v>
      </c>
      <c r="BS80" s="2">
        <v>1</v>
      </c>
      <c r="BT80" s="2">
        <v>1</v>
      </c>
      <c r="BU80" s="2">
        <v>1</v>
      </c>
      <c r="BV80" s="2">
        <v>1</v>
      </c>
      <c r="BW80" s="2">
        <v>1</v>
      </c>
      <c r="BX80" s="2">
        <v>1</v>
      </c>
      <c r="BY80" s="2" t="s">
        <v>2</v>
      </c>
      <c r="BZ80" s="2">
        <v>0</v>
      </c>
      <c r="CA80" s="2">
        <v>0</v>
      </c>
      <c r="CB80" s="2" t="s">
        <v>2</v>
      </c>
      <c r="CC80" s="2"/>
      <c r="CD80" s="2"/>
      <c r="CE80" s="2">
        <v>0</v>
      </c>
      <c r="CF80" s="2">
        <v>0</v>
      </c>
      <c r="CG80" s="2">
        <v>0</v>
      </c>
      <c r="CH80" s="2"/>
      <c r="CI80" s="2"/>
      <c r="CJ80" s="2"/>
      <c r="CK80" s="2"/>
      <c r="CL80" s="2"/>
      <c r="CM80" s="2">
        <v>0</v>
      </c>
      <c r="CN80" s="2" t="s">
        <v>2</v>
      </c>
      <c r="CO80" s="2">
        <v>0</v>
      </c>
      <c r="CP80" s="2">
        <f t="shared" si="87"/>
        <v>143225</v>
      </c>
      <c r="CQ80" s="2">
        <f>AC80</f>
        <v>337</v>
      </c>
      <c r="CR80" s="2">
        <f t="shared" si="88"/>
        <v>0</v>
      </c>
      <c r="CS80" s="2">
        <f t="shared" si="89"/>
        <v>0</v>
      </c>
      <c r="CT80" s="2">
        <f t="shared" si="90"/>
        <v>0</v>
      </c>
      <c r="CU80" s="2">
        <f t="shared" si="91"/>
        <v>0</v>
      </c>
      <c r="CV80" s="2">
        <f t="shared" si="92"/>
        <v>0</v>
      </c>
      <c r="CW80" s="2">
        <f t="shared" si="93"/>
        <v>0</v>
      </c>
      <c r="CX80" s="2">
        <f t="shared" si="94"/>
        <v>0</v>
      </c>
      <c r="CY80" s="2">
        <f t="shared" si="95"/>
        <v>0</v>
      </c>
      <c r="CZ80" s="2">
        <f t="shared" si="96"/>
        <v>0</v>
      </c>
      <c r="DA80" s="2"/>
      <c r="DB80" s="2"/>
      <c r="DC80" s="2" t="s">
        <v>2</v>
      </c>
      <c r="DD80" s="2" t="s">
        <v>2</v>
      </c>
      <c r="DE80" s="2" t="s">
        <v>2</v>
      </c>
      <c r="DF80" s="2" t="s">
        <v>2</v>
      </c>
      <c r="DG80" s="2" t="s">
        <v>2</v>
      </c>
      <c r="DH80" s="2" t="s">
        <v>2</v>
      </c>
      <c r="DI80" s="2" t="s">
        <v>2</v>
      </c>
      <c r="DJ80" s="2" t="s">
        <v>2</v>
      </c>
      <c r="DK80" s="2" t="s">
        <v>2</v>
      </c>
      <c r="DL80" s="2" t="s">
        <v>2</v>
      </c>
      <c r="DM80" s="2" t="s">
        <v>2</v>
      </c>
      <c r="DN80" s="2">
        <v>0</v>
      </c>
      <c r="DO80" s="2">
        <v>0</v>
      </c>
      <c r="DP80" s="2">
        <v>1</v>
      </c>
      <c r="DQ80" s="2">
        <v>1</v>
      </c>
      <c r="DR80" s="2"/>
      <c r="DS80" s="2"/>
      <c r="DT80" s="2"/>
      <c r="DU80" s="2">
        <v>1003</v>
      </c>
      <c r="DV80" s="2" t="s">
        <v>134</v>
      </c>
      <c r="DW80" s="2" t="s">
        <v>134</v>
      </c>
      <c r="DX80" s="2">
        <v>1</v>
      </c>
      <c r="DY80" s="2"/>
      <c r="DZ80" s="2" t="s">
        <v>2</v>
      </c>
      <c r="EA80" s="2" t="s">
        <v>2</v>
      </c>
      <c r="EB80" s="2" t="s">
        <v>2</v>
      </c>
      <c r="EC80" s="2" t="s">
        <v>2</v>
      </c>
      <c r="ED80" s="2" t="s">
        <v>2</v>
      </c>
      <c r="EE80" s="2">
        <v>37164457</v>
      </c>
      <c r="EF80" s="2">
        <v>8</v>
      </c>
      <c r="EG80" s="2" t="s">
        <v>31</v>
      </c>
      <c r="EH80" s="2">
        <v>0</v>
      </c>
      <c r="EI80" s="2" t="s">
        <v>2</v>
      </c>
      <c r="EJ80" s="2">
        <v>1</v>
      </c>
      <c r="EK80" s="2">
        <v>1100</v>
      </c>
      <c r="EL80" s="2" t="s">
        <v>32</v>
      </c>
      <c r="EM80" s="2" t="s">
        <v>33</v>
      </c>
      <c r="EN80" s="2" t="s">
        <v>2</v>
      </c>
      <c r="EO80" s="2" t="s">
        <v>2</v>
      </c>
      <c r="EP80" s="2"/>
      <c r="EQ80" s="2">
        <v>0</v>
      </c>
      <c r="ER80" s="2">
        <v>0</v>
      </c>
      <c r="ES80" s="2">
        <v>337</v>
      </c>
      <c r="ET80" s="2">
        <v>0</v>
      </c>
      <c r="EU80" s="2">
        <v>0</v>
      </c>
      <c r="EV80" s="2">
        <v>0</v>
      </c>
      <c r="EW80" s="2">
        <v>0</v>
      </c>
      <c r="EX80" s="2">
        <v>0</v>
      </c>
      <c r="EY80" s="2">
        <v>0</v>
      </c>
      <c r="EZ80" s="2">
        <v>5</v>
      </c>
      <c r="FA80" s="2"/>
      <c r="FB80" s="2"/>
      <c r="FC80" s="2">
        <v>1</v>
      </c>
      <c r="FD80" s="2">
        <v>18</v>
      </c>
      <c r="FE80" s="2"/>
      <c r="FF80" s="2">
        <v>404.4</v>
      </c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>
        <v>0</v>
      </c>
      <c r="FR80" s="2">
        <f t="shared" si="97"/>
        <v>143225</v>
      </c>
      <c r="FS80" s="2">
        <v>0</v>
      </c>
      <c r="FT80" s="2"/>
      <c r="FU80" s="2"/>
      <c r="FV80" s="2"/>
      <c r="FW80" s="2"/>
      <c r="FX80" s="2">
        <v>0</v>
      </c>
      <c r="FY80" s="2">
        <v>0</v>
      </c>
      <c r="FZ80" s="2"/>
      <c r="GA80" s="2" t="s">
        <v>135</v>
      </c>
      <c r="GB80" s="2"/>
      <c r="GC80" s="2"/>
      <c r="GD80" s="2">
        <v>1</v>
      </c>
      <c r="GE80" s="2"/>
      <c r="GF80" s="2">
        <v>-676543307</v>
      </c>
      <c r="GG80" s="2">
        <v>2</v>
      </c>
      <c r="GH80" s="2">
        <v>3</v>
      </c>
      <c r="GI80" s="2">
        <v>-2</v>
      </c>
      <c r="GJ80" s="2">
        <v>0</v>
      </c>
      <c r="GK80" s="2">
        <v>0</v>
      </c>
      <c r="GL80" s="2">
        <f t="shared" si="98"/>
        <v>0</v>
      </c>
      <c r="GM80" s="2">
        <f t="shared" si="99"/>
        <v>143225</v>
      </c>
      <c r="GN80" s="2">
        <f t="shared" si="100"/>
        <v>0</v>
      </c>
      <c r="GO80" s="2">
        <f t="shared" si="101"/>
        <v>0</v>
      </c>
      <c r="GP80" s="2">
        <f t="shared" si="102"/>
        <v>0</v>
      </c>
      <c r="GQ80" s="2"/>
      <c r="GR80" s="2">
        <v>1</v>
      </c>
      <c r="GS80" s="2">
        <v>1</v>
      </c>
      <c r="GT80" s="2">
        <v>0</v>
      </c>
      <c r="GU80" s="2" t="s">
        <v>2</v>
      </c>
      <c r="GV80" s="2">
        <f t="shared" si="103"/>
        <v>0</v>
      </c>
      <c r="GW80" s="2">
        <v>1</v>
      </c>
      <c r="GX80" s="2">
        <f t="shared" si="104"/>
        <v>0</v>
      </c>
      <c r="GY80" s="2"/>
      <c r="GZ80" s="2"/>
      <c r="HA80" s="2">
        <v>0</v>
      </c>
      <c r="HB80" s="2">
        <v>0</v>
      </c>
      <c r="HC80" s="2">
        <f t="shared" si="105"/>
        <v>0</v>
      </c>
      <c r="HD80" s="2"/>
      <c r="HE80" s="2" t="s">
        <v>35</v>
      </c>
      <c r="HF80" s="2" t="s">
        <v>35</v>
      </c>
      <c r="HG80" s="2"/>
      <c r="HH80" s="2">
        <f>ROUND(AC80*I80,0)</f>
        <v>143225</v>
      </c>
      <c r="HI80" s="2"/>
      <c r="HJ80" s="2"/>
      <c r="HK80" s="2"/>
      <c r="HL80" s="2"/>
      <c r="HM80" s="2" t="s">
        <v>2</v>
      </c>
      <c r="HN80" s="2" t="s">
        <v>2</v>
      </c>
      <c r="HO80" s="2" t="s">
        <v>2</v>
      </c>
      <c r="HP80" s="2" t="s">
        <v>2</v>
      </c>
      <c r="HQ80" s="2" t="s">
        <v>2</v>
      </c>
      <c r="HR80" s="2"/>
      <c r="HS80" s="2"/>
      <c r="HT80" s="2"/>
      <c r="HU80" s="2"/>
      <c r="HV80" s="2"/>
      <c r="HW80" s="2"/>
      <c r="HX80" s="2"/>
      <c r="HY80" s="2"/>
      <c r="HZ80" s="2"/>
      <c r="IA80" s="2"/>
      <c r="IB80" s="2"/>
      <c r="IC80" s="2"/>
      <c r="ID80" s="2"/>
      <c r="IE80" s="2"/>
      <c r="IF80" s="2"/>
      <c r="IG80" s="2"/>
      <c r="IH80" s="2"/>
      <c r="II80" s="2"/>
      <c r="IJ80" s="2"/>
      <c r="IK80" s="2">
        <v>0</v>
      </c>
      <c r="IL80" s="2"/>
      <c r="IM80" s="2"/>
      <c r="IN80" s="2"/>
      <c r="IO80" s="2"/>
      <c r="IP80" s="2"/>
      <c r="IQ80" s="2"/>
      <c r="IR80" s="2"/>
      <c r="IS80" s="2"/>
      <c r="IT80" s="2"/>
      <c r="IU80" s="2"/>
    </row>
    <row r="81" spans="1:255" x14ac:dyDescent="0.2">
      <c r="A81">
        <v>17</v>
      </c>
      <c r="B81">
        <v>1</v>
      </c>
      <c r="E81" t="s">
        <v>132</v>
      </c>
      <c r="F81" t="s">
        <v>29</v>
      </c>
      <c r="G81" t="s">
        <v>133</v>
      </c>
      <c r="H81" t="s">
        <v>134</v>
      </c>
      <c r="I81">
        <v>425</v>
      </c>
      <c r="J81">
        <v>0</v>
      </c>
      <c r="K81">
        <v>425</v>
      </c>
      <c r="O81">
        <f t="shared" si="73"/>
        <v>30655.85</v>
      </c>
      <c r="P81">
        <f>ROUND(ROUND(CQ81*I81,0)/BC81,2)</f>
        <v>30655.85</v>
      </c>
      <c r="Q81">
        <f t="shared" si="74"/>
        <v>0</v>
      </c>
      <c r="R81">
        <f t="shared" si="75"/>
        <v>0</v>
      </c>
      <c r="S81">
        <f t="shared" si="76"/>
        <v>0</v>
      </c>
      <c r="T81">
        <f t="shared" si="77"/>
        <v>0</v>
      </c>
      <c r="U81">
        <f t="shared" si="78"/>
        <v>0</v>
      </c>
      <c r="V81">
        <f t="shared" si="79"/>
        <v>0</v>
      </c>
      <c r="W81">
        <f t="shared" si="80"/>
        <v>0</v>
      </c>
      <c r="X81">
        <f t="shared" si="81"/>
        <v>0</v>
      </c>
      <c r="Y81">
        <f t="shared" si="82"/>
        <v>0</v>
      </c>
      <c r="AA81">
        <v>41727979</v>
      </c>
      <c r="AB81">
        <f t="shared" si="83"/>
        <v>351.28</v>
      </c>
      <c r="AC81">
        <f t="shared" si="84"/>
        <v>351.28</v>
      </c>
      <c r="AD81">
        <f>ROUND((((ET81)-(EU81))+AE81),6)</f>
        <v>0</v>
      </c>
      <c r="AE81">
        <f>ROUND((EU81),6)</f>
        <v>0</v>
      </c>
      <c r="AF81">
        <f>ROUND((EV81),6)</f>
        <v>0</v>
      </c>
      <c r="AG81">
        <f t="shared" si="85"/>
        <v>0</v>
      </c>
      <c r="AH81">
        <f>(EW81)</f>
        <v>0</v>
      </c>
      <c r="AI81">
        <f>(EX81)</f>
        <v>0</v>
      </c>
      <c r="AJ81">
        <f t="shared" si="86"/>
        <v>0</v>
      </c>
      <c r="AK81">
        <v>351.28000000000003</v>
      </c>
      <c r="AL81">
        <v>351.28000000000003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1</v>
      </c>
      <c r="AW81">
        <v>1</v>
      </c>
      <c r="AZ81">
        <v>4.87</v>
      </c>
      <c r="BA81">
        <v>1</v>
      </c>
      <c r="BB81">
        <v>1</v>
      </c>
      <c r="BC81">
        <v>4.87</v>
      </c>
      <c r="BD81" t="s">
        <v>2</v>
      </c>
      <c r="BE81" t="s">
        <v>2</v>
      </c>
      <c r="BF81" t="s">
        <v>2</v>
      </c>
      <c r="BG81" t="s">
        <v>2</v>
      </c>
      <c r="BH81">
        <v>3</v>
      </c>
      <c r="BI81">
        <v>3</v>
      </c>
      <c r="BJ81" t="s">
        <v>2</v>
      </c>
      <c r="BM81">
        <v>1100</v>
      </c>
      <c r="BN81">
        <v>0</v>
      </c>
      <c r="BO81" t="s">
        <v>36</v>
      </c>
      <c r="BP81">
        <v>1</v>
      </c>
      <c r="BQ81">
        <v>8</v>
      </c>
      <c r="BR81">
        <v>0</v>
      </c>
      <c r="BS81">
        <v>1</v>
      </c>
      <c r="BT81">
        <v>1</v>
      </c>
      <c r="BU81">
        <v>1</v>
      </c>
      <c r="BV81">
        <v>1</v>
      </c>
      <c r="BW81">
        <v>1</v>
      </c>
      <c r="BX81">
        <v>1</v>
      </c>
      <c r="BY81" t="s">
        <v>2</v>
      </c>
      <c r="BZ81">
        <v>0</v>
      </c>
      <c r="CA81">
        <v>0</v>
      </c>
      <c r="CB81" t="s">
        <v>2</v>
      </c>
      <c r="CE81">
        <v>0</v>
      </c>
      <c r="CF81">
        <v>0</v>
      </c>
      <c r="CG81">
        <v>0</v>
      </c>
      <c r="CM81">
        <v>0</v>
      </c>
      <c r="CN81" t="s">
        <v>2</v>
      </c>
      <c r="CO81">
        <v>0</v>
      </c>
      <c r="CP81">
        <f t="shared" si="87"/>
        <v>30655.85</v>
      </c>
      <c r="CQ81">
        <f>AC81</f>
        <v>351.28</v>
      </c>
      <c r="CR81">
        <f t="shared" si="88"/>
        <v>0</v>
      </c>
      <c r="CS81">
        <f t="shared" si="89"/>
        <v>0</v>
      </c>
      <c r="CT81">
        <f t="shared" si="90"/>
        <v>0</v>
      </c>
      <c r="CU81">
        <f t="shared" si="91"/>
        <v>0</v>
      </c>
      <c r="CV81">
        <f t="shared" si="92"/>
        <v>0</v>
      </c>
      <c r="CW81">
        <f t="shared" si="93"/>
        <v>0</v>
      </c>
      <c r="CX81">
        <f t="shared" si="94"/>
        <v>0</v>
      </c>
      <c r="CY81">
        <f t="shared" si="95"/>
        <v>0</v>
      </c>
      <c r="CZ81">
        <f t="shared" si="96"/>
        <v>0</v>
      </c>
      <c r="DC81" t="s">
        <v>2</v>
      </c>
      <c r="DD81" t="s">
        <v>2</v>
      </c>
      <c r="DE81" t="s">
        <v>2</v>
      </c>
      <c r="DF81" t="s">
        <v>2</v>
      </c>
      <c r="DG81" t="s">
        <v>2</v>
      </c>
      <c r="DH81" t="s">
        <v>2</v>
      </c>
      <c r="DI81" t="s">
        <v>2</v>
      </c>
      <c r="DJ81" t="s">
        <v>2</v>
      </c>
      <c r="DK81" t="s">
        <v>2</v>
      </c>
      <c r="DL81" t="s">
        <v>2</v>
      </c>
      <c r="DM81" t="s">
        <v>2</v>
      </c>
      <c r="DN81">
        <v>0</v>
      </c>
      <c r="DO81">
        <v>0</v>
      </c>
      <c r="DP81">
        <v>1</v>
      </c>
      <c r="DQ81">
        <v>1</v>
      </c>
      <c r="DU81">
        <v>1003</v>
      </c>
      <c r="DV81" t="s">
        <v>134</v>
      </c>
      <c r="DW81" t="s">
        <v>134</v>
      </c>
      <c r="DX81">
        <v>1</v>
      </c>
      <c r="DZ81" t="s">
        <v>2</v>
      </c>
      <c r="EA81" t="s">
        <v>2</v>
      </c>
      <c r="EB81" t="s">
        <v>2</v>
      </c>
      <c r="EC81" t="s">
        <v>2</v>
      </c>
      <c r="ED81" t="s">
        <v>2</v>
      </c>
      <c r="EE81">
        <v>37164457</v>
      </c>
      <c r="EF81">
        <v>8</v>
      </c>
      <c r="EG81" t="s">
        <v>31</v>
      </c>
      <c r="EH81">
        <v>0</v>
      </c>
      <c r="EI81" t="s">
        <v>2</v>
      </c>
      <c r="EJ81">
        <v>1</v>
      </c>
      <c r="EK81">
        <v>1100</v>
      </c>
      <c r="EL81" t="s">
        <v>32</v>
      </c>
      <c r="EM81" t="s">
        <v>33</v>
      </c>
      <c r="EN81" t="s">
        <v>2</v>
      </c>
      <c r="EO81" t="s">
        <v>2</v>
      </c>
      <c r="EQ81">
        <v>0</v>
      </c>
      <c r="ER81">
        <v>351.28000000000003</v>
      </c>
      <c r="ES81">
        <v>351.28000000000003</v>
      </c>
      <c r="ET81">
        <v>0</v>
      </c>
      <c r="EU81">
        <v>0</v>
      </c>
      <c r="EV81">
        <v>0</v>
      </c>
      <c r="EW81">
        <v>0</v>
      </c>
      <c r="EX81">
        <v>0</v>
      </c>
      <c r="EY81">
        <v>0</v>
      </c>
      <c r="EZ81">
        <v>5</v>
      </c>
      <c r="FC81">
        <v>1</v>
      </c>
      <c r="FD81">
        <v>18</v>
      </c>
      <c r="FF81">
        <v>404.4</v>
      </c>
      <c r="FQ81">
        <v>0</v>
      </c>
      <c r="FR81">
        <f t="shared" si="97"/>
        <v>30655.85</v>
      </c>
      <c r="FS81">
        <v>0</v>
      </c>
      <c r="FX81">
        <v>0</v>
      </c>
      <c r="FY81">
        <v>0</v>
      </c>
      <c r="GA81" t="s">
        <v>136</v>
      </c>
      <c r="GD81">
        <v>1</v>
      </c>
      <c r="GF81">
        <v>-676543307</v>
      </c>
      <c r="GG81">
        <v>1</v>
      </c>
      <c r="GH81">
        <v>3</v>
      </c>
      <c r="GI81">
        <v>4</v>
      </c>
      <c r="GJ81">
        <v>0</v>
      </c>
      <c r="GK81">
        <v>0</v>
      </c>
      <c r="GL81">
        <f t="shared" si="98"/>
        <v>0</v>
      </c>
      <c r="GM81">
        <f t="shared" si="99"/>
        <v>30655.85</v>
      </c>
      <c r="GN81">
        <f t="shared" si="100"/>
        <v>0</v>
      </c>
      <c r="GO81">
        <f t="shared" si="101"/>
        <v>0</v>
      </c>
      <c r="GP81">
        <f t="shared" si="102"/>
        <v>0</v>
      </c>
      <c r="GR81">
        <v>1</v>
      </c>
      <c r="GS81">
        <v>1</v>
      </c>
      <c r="GT81">
        <v>0</v>
      </c>
      <c r="GU81" t="s">
        <v>2</v>
      </c>
      <c r="GV81">
        <f t="shared" si="103"/>
        <v>0</v>
      </c>
      <c r="GW81">
        <v>1</v>
      </c>
      <c r="GX81">
        <f t="shared" si="104"/>
        <v>0</v>
      </c>
      <c r="HA81">
        <v>0</v>
      </c>
      <c r="HB81">
        <v>0</v>
      </c>
      <c r="HC81">
        <f t="shared" si="105"/>
        <v>0</v>
      </c>
      <c r="HE81" t="s">
        <v>38</v>
      </c>
      <c r="HF81" t="s">
        <v>39</v>
      </c>
      <c r="HH81">
        <f>ROUND(AC81*I81,0)</f>
        <v>149294</v>
      </c>
      <c r="HM81" t="s">
        <v>2</v>
      </c>
      <c r="HN81" t="s">
        <v>2</v>
      </c>
      <c r="HO81" t="s">
        <v>2</v>
      </c>
      <c r="HP81" t="s">
        <v>2</v>
      </c>
      <c r="HQ81" t="s">
        <v>2</v>
      </c>
      <c r="IK81">
        <v>0</v>
      </c>
    </row>
    <row r="82" spans="1:255" x14ac:dyDescent="0.2">
      <c r="A82" s="2">
        <v>17</v>
      </c>
      <c r="B82" s="2">
        <v>1</v>
      </c>
      <c r="C82" s="2">
        <f>ROW(SmtRes!A152)</f>
        <v>152</v>
      </c>
      <c r="D82" s="2">
        <f>ROW(EtalonRes!A152)</f>
        <v>152</v>
      </c>
      <c r="E82" s="2" t="s">
        <v>137</v>
      </c>
      <c r="F82" s="2" t="s">
        <v>138</v>
      </c>
      <c r="G82" s="2" t="s">
        <v>139</v>
      </c>
      <c r="H82" s="2" t="s">
        <v>19</v>
      </c>
      <c r="I82" s="2">
        <v>6</v>
      </c>
      <c r="J82" s="2">
        <v>0</v>
      </c>
      <c r="K82" s="2">
        <v>6</v>
      </c>
      <c r="L82" s="2"/>
      <c r="M82" s="2"/>
      <c r="N82" s="2"/>
      <c r="O82" s="2">
        <f t="shared" si="73"/>
        <v>388.77</v>
      </c>
      <c r="P82" s="2">
        <f>ROUND(CQ82*I82,2)</f>
        <v>36.659999999999997</v>
      </c>
      <c r="Q82" s="2">
        <f t="shared" si="74"/>
        <v>0</v>
      </c>
      <c r="R82" s="2">
        <f t="shared" si="75"/>
        <v>0</v>
      </c>
      <c r="S82" s="2">
        <f t="shared" si="76"/>
        <v>352.11</v>
      </c>
      <c r="T82" s="2">
        <f t="shared" si="77"/>
        <v>0</v>
      </c>
      <c r="U82" s="2">
        <f t="shared" si="78"/>
        <v>34.020000000000003</v>
      </c>
      <c r="V82" s="2">
        <f t="shared" si="79"/>
        <v>0</v>
      </c>
      <c r="W82" s="2">
        <f t="shared" si="80"/>
        <v>0</v>
      </c>
      <c r="X82" s="2">
        <f t="shared" si="81"/>
        <v>316.89999999999998</v>
      </c>
      <c r="Y82" s="2">
        <f t="shared" si="82"/>
        <v>161.97</v>
      </c>
      <c r="Z82" s="2"/>
      <c r="AA82" s="2">
        <v>41727981</v>
      </c>
      <c r="AB82" s="2">
        <f t="shared" si="83"/>
        <v>64.794499999999999</v>
      </c>
      <c r="AC82" s="2">
        <f t="shared" si="84"/>
        <v>6.11</v>
      </c>
      <c r="AD82" s="2">
        <f>ROUND(((((ET82*ROUND(1.35,7)))-((EU82*ROUND(1.35,7))))+AE82),6)</f>
        <v>0</v>
      </c>
      <c r="AE82" s="2">
        <f>ROUND(((EU82*ROUND(1.35,7))),6)</f>
        <v>0</v>
      </c>
      <c r="AF82" s="2">
        <f>ROUND(((EV82*ROUND(1.35,7))),6)</f>
        <v>58.6845</v>
      </c>
      <c r="AG82" s="2">
        <f t="shared" si="85"/>
        <v>0</v>
      </c>
      <c r="AH82" s="2">
        <f>((EW82*ROUND(1.35,7)))</f>
        <v>5.6700000000000008</v>
      </c>
      <c r="AI82" s="2">
        <f>((EX82*ROUND(1.35,7)))</f>
        <v>0</v>
      </c>
      <c r="AJ82" s="2">
        <f t="shared" si="86"/>
        <v>0</v>
      </c>
      <c r="AK82" s="2">
        <v>49.58</v>
      </c>
      <c r="AL82" s="2">
        <v>6.11</v>
      </c>
      <c r="AM82" s="2">
        <v>0</v>
      </c>
      <c r="AN82" s="2">
        <v>0</v>
      </c>
      <c r="AO82" s="2">
        <v>43.47</v>
      </c>
      <c r="AP82" s="2">
        <v>0</v>
      </c>
      <c r="AQ82" s="2">
        <v>4.2</v>
      </c>
      <c r="AR82" s="2">
        <v>0</v>
      </c>
      <c r="AS82" s="2">
        <v>0</v>
      </c>
      <c r="AT82" s="2">
        <v>90</v>
      </c>
      <c r="AU82" s="2">
        <v>46</v>
      </c>
      <c r="AV82" s="2">
        <v>1</v>
      </c>
      <c r="AW82" s="2">
        <v>1</v>
      </c>
      <c r="AX82" s="2"/>
      <c r="AY82" s="2"/>
      <c r="AZ82" s="2">
        <v>1</v>
      </c>
      <c r="BA82" s="2">
        <v>1</v>
      </c>
      <c r="BB82" s="2">
        <v>1</v>
      </c>
      <c r="BC82" s="2">
        <v>1</v>
      </c>
      <c r="BD82" s="2" t="s">
        <v>2</v>
      </c>
      <c r="BE82" s="2" t="s">
        <v>2</v>
      </c>
      <c r="BF82" s="2" t="s">
        <v>2</v>
      </c>
      <c r="BG82" s="2" t="s">
        <v>2</v>
      </c>
      <c r="BH82" s="2">
        <v>0</v>
      </c>
      <c r="BI82" s="2">
        <v>2</v>
      </c>
      <c r="BJ82" s="2" t="s">
        <v>140</v>
      </c>
      <c r="BK82" s="2"/>
      <c r="BL82" s="2"/>
      <c r="BM82" s="2">
        <v>110011</v>
      </c>
      <c r="BN82" s="2">
        <v>0</v>
      </c>
      <c r="BO82" s="2" t="s">
        <v>2</v>
      </c>
      <c r="BP82" s="2">
        <v>0</v>
      </c>
      <c r="BQ82" s="2">
        <v>3</v>
      </c>
      <c r="BR82" s="2">
        <v>0</v>
      </c>
      <c r="BS82" s="2">
        <v>1</v>
      </c>
      <c r="BT82" s="2">
        <v>1</v>
      </c>
      <c r="BU82" s="2">
        <v>1</v>
      </c>
      <c r="BV82" s="2">
        <v>1</v>
      </c>
      <c r="BW82" s="2">
        <v>1</v>
      </c>
      <c r="BX82" s="2">
        <v>1</v>
      </c>
      <c r="BY82" s="2" t="s">
        <v>2</v>
      </c>
      <c r="BZ82" s="2">
        <v>90</v>
      </c>
      <c r="CA82" s="2">
        <v>46</v>
      </c>
      <c r="CB82" s="2" t="s">
        <v>2</v>
      </c>
      <c r="CC82" s="2"/>
      <c r="CD82" s="2"/>
      <c r="CE82" s="2">
        <v>0</v>
      </c>
      <c r="CF82" s="2">
        <v>0</v>
      </c>
      <c r="CG82" s="2">
        <v>0</v>
      </c>
      <c r="CH82" s="2"/>
      <c r="CI82" s="2"/>
      <c r="CJ82" s="2"/>
      <c r="CK82" s="2"/>
      <c r="CL82" s="2"/>
      <c r="CM82" s="2">
        <v>0</v>
      </c>
      <c r="CN82" s="2" t="s">
        <v>774</v>
      </c>
      <c r="CO82" s="2">
        <v>0</v>
      </c>
      <c r="CP82" s="2">
        <f t="shared" si="87"/>
        <v>388.77</v>
      </c>
      <c r="CQ82" s="2">
        <f>AC82*BC82</f>
        <v>6.11</v>
      </c>
      <c r="CR82" s="2">
        <f t="shared" si="88"/>
        <v>0</v>
      </c>
      <c r="CS82" s="2">
        <f t="shared" si="89"/>
        <v>0</v>
      </c>
      <c r="CT82" s="2">
        <f t="shared" si="90"/>
        <v>58.6845</v>
      </c>
      <c r="CU82" s="2">
        <f t="shared" si="91"/>
        <v>0</v>
      </c>
      <c r="CV82" s="2">
        <f t="shared" si="92"/>
        <v>5.6700000000000008</v>
      </c>
      <c r="CW82" s="2">
        <f t="shared" si="93"/>
        <v>0</v>
      </c>
      <c r="CX82" s="2">
        <f t="shared" si="94"/>
        <v>0</v>
      </c>
      <c r="CY82" s="2">
        <f t="shared" si="95"/>
        <v>316.899</v>
      </c>
      <c r="CZ82" s="2">
        <f t="shared" si="96"/>
        <v>161.97060000000002</v>
      </c>
      <c r="DA82" s="2"/>
      <c r="DB82" s="2"/>
      <c r="DC82" s="2" t="s">
        <v>2</v>
      </c>
      <c r="DD82" s="2" t="s">
        <v>2</v>
      </c>
      <c r="DE82" s="2" t="s">
        <v>21</v>
      </c>
      <c r="DF82" s="2" t="s">
        <v>21</v>
      </c>
      <c r="DG82" s="2" t="s">
        <v>21</v>
      </c>
      <c r="DH82" s="2" t="s">
        <v>2</v>
      </c>
      <c r="DI82" s="2" t="s">
        <v>21</v>
      </c>
      <c r="DJ82" s="2" t="s">
        <v>21</v>
      </c>
      <c r="DK82" s="2" t="s">
        <v>2</v>
      </c>
      <c r="DL82" s="2" t="s">
        <v>2</v>
      </c>
      <c r="DM82" s="2" t="s">
        <v>2</v>
      </c>
      <c r="DN82" s="2">
        <v>0</v>
      </c>
      <c r="DO82" s="2">
        <v>0</v>
      </c>
      <c r="DP82" s="2">
        <v>1</v>
      </c>
      <c r="DQ82" s="2">
        <v>1</v>
      </c>
      <c r="DR82" s="2"/>
      <c r="DS82" s="2"/>
      <c r="DT82" s="2"/>
      <c r="DU82" s="2">
        <v>1013</v>
      </c>
      <c r="DV82" s="2" t="s">
        <v>19</v>
      </c>
      <c r="DW82" s="2" t="s">
        <v>19</v>
      </c>
      <c r="DX82" s="2">
        <v>1</v>
      </c>
      <c r="DY82" s="2"/>
      <c r="DZ82" s="2" t="s">
        <v>2</v>
      </c>
      <c r="EA82" s="2" t="s">
        <v>2</v>
      </c>
      <c r="EB82" s="2" t="s">
        <v>2</v>
      </c>
      <c r="EC82" s="2" t="s">
        <v>2</v>
      </c>
      <c r="ED82" s="2" t="s">
        <v>2</v>
      </c>
      <c r="EE82" s="2">
        <v>37164119</v>
      </c>
      <c r="EF82" s="2">
        <v>3</v>
      </c>
      <c r="EG82" s="2" t="s">
        <v>16</v>
      </c>
      <c r="EH82" s="2">
        <v>0</v>
      </c>
      <c r="EI82" s="2" t="s">
        <v>2</v>
      </c>
      <c r="EJ82" s="2">
        <v>2</v>
      </c>
      <c r="EK82" s="2">
        <v>110011</v>
      </c>
      <c r="EL82" s="2" t="s">
        <v>86</v>
      </c>
      <c r="EM82" s="2" t="s">
        <v>87</v>
      </c>
      <c r="EN82" s="2" t="s">
        <v>2</v>
      </c>
      <c r="EO82" s="2" t="s">
        <v>24</v>
      </c>
      <c r="EP82" s="2"/>
      <c r="EQ82" s="2">
        <v>512</v>
      </c>
      <c r="ER82" s="2">
        <v>49.58</v>
      </c>
      <c r="ES82" s="2">
        <v>6.11</v>
      </c>
      <c r="ET82" s="2">
        <v>0</v>
      </c>
      <c r="EU82" s="2">
        <v>0</v>
      </c>
      <c r="EV82" s="2">
        <v>43.47</v>
      </c>
      <c r="EW82" s="2">
        <v>4.2</v>
      </c>
      <c r="EX82" s="2">
        <v>0</v>
      </c>
      <c r="EY82" s="2">
        <v>0</v>
      </c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>
        <v>0</v>
      </c>
      <c r="FR82" s="2">
        <f t="shared" si="97"/>
        <v>0</v>
      </c>
      <c r="FS82" s="2">
        <v>0</v>
      </c>
      <c r="FT82" s="2"/>
      <c r="FU82" s="2"/>
      <c r="FV82" s="2"/>
      <c r="FW82" s="2"/>
      <c r="FX82" s="2">
        <v>90</v>
      </c>
      <c r="FY82" s="2">
        <v>46</v>
      </c>
      <c r="FZ82" s="2"/>
      <c r="GA82" s="2" t="s">
        <v>2</v>
      </c>
      <c r="GB82" s="2"/>
      <c r="GC82" s="2"/>
      <c r="GD82" s="2">
        <v>1</v>
      </c>
      <c r="GE82" s="2"/>
      <c r="GF82" s="2">
        <v>402334230</v>
      </c>
      <c r="GG82" s="2">
        <v>2</v>
      </c>
      <c r="GH82" s="2">
        <v>1</v>
      </c>
      <c r="GI82" s="2">
        <v>-2</v>
      </c>
      <c r="GJ82" s="2">
        <v>0</v>
      </c>
      <c r="GK82" s="2">
        <v>0</v>
      </c>
      <c r="GL82" s="2">
        <f t="shared" si="98"/>
        <v>0</v>
      </c>
      <c r="GM82" s="2">
        <f t="shared" si="99"/>
        <v>867.64</v>
      </c>
      <c r="GN82" s="2">
        <f t="shared" si="100"/>
        <v>0</v>
      </c>
      <c r="GO82" s="2">
        <f t="shared" si="101"/>
        <v>867.64</v>
      </c>
      <c r="GP82" s="2">
        <f t="shared" si="102"/>
        <v>0</v>
      </c>
      <c r="GQ82" s="2"/>
      <c r="GR82" s="2">
        <v>0</v>
      </c>
      <c r="GS82" s="2">
        <v>3</v>
      </c>
      <c r="GT82" s="2">
        <v>0</v>
      </c>
      <c r="GU82" s="2" t="s">
        <v>2</v>
      </c>
      <c r="GV82" s="2">
        <f t="shared" si="103"/>
        <v>0</v>
      </c>
      <c r="GW82" s="2">
        <v>1</v>
      </c>
      <c r="GX82" s="2">
        <f t="shared" si="104"/>
        <v>0</v>
      </c>
      <c r="GY82" s="2"/>
      <c r="GZ82" s="2"/>
      <c r="HA82" s="2">
        <v>0</v>
      </c>
      <c r="HB82" s="2">
        <v>0</v>
      </c>
      <c r="HC82" s="2">
        <f t="shared" si="105"/>
        <v>0</v>
      </c>
      <c r="HD82" s="2"/>
      <c r="HE82" s="2" t="s">
        <v>2</v>
      </c>
      <c r="HF82" s="2" t="s">
        <v>2</v>
      </c>
      <c r="HG82" s="2"/>
      <c r="HH82" s="2"/>
      <c r="HI82" s="2"/>
      <c r="HJ82" s="2"/>
      <c r="HK82" s="2"/>
      <c r="HL82" s="2"/>
      <c r="HM82" s="2" t="s">
        <v>2</v>
      </c>
      <c r="HN82" s="2" t="s">
        <v>88</v>
      </c>
      <c r="HO82" s="2" t="s">
        <v>89</v>
      </c>
      <c r="HP82" s="2" t="s">
        <v>86</v>
      </c>
      <c r="HQ82" s="2" t="s">
        <v>86</v>
      </c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  <c r="IG82" s="2"/>
      <c r="IH82" s="2"/>
      <c r="II82" s="2"/>
      <c r="IJ82" s="2"/>
      <c r="IK82" s="2">
        <v>0</v>
      </c>
      <c r="IL82" s="2"/>
      <c r="IM82" s="2"/>
      <c r="IN82" s="2"/>
      <c r="IO82" s="2"/>
      <c r="IP82" s="2"/>
      <c r="IQ82" s="2"/>
      <c r="IR82" s="2"/>
      <c r="IS82" s="2"/>
      <c r="IT82" s="2"/>
      <c r="IU82" s="2"/>
    </row>
    <row r="83" spans="1:255" x14ac:dyDescent="0.2">
      <c r="A83">
        <v>17</v>
      </c>
      <c r="B83">
        <v>1</v>
      </c>
      <c r="C83">
        <f>ROW(SmtRes!A158)</f>
        <v>158</v>
      </c>
      <c r="D83">
        <f>ROW(EtalonRes!A158)</f>
        <v>158</v>
      </c>
      <c r="E83" t="s">
        <v>137</v>
      </c>
      <c r="F83" t="s">
        <v>138</v>
      </c>
      <c r="G83" t="s">
        <v>139</v>
      </c>
      <c r="H83" t="s">
        <v>19</v>
      </c>
      <c r="I83">
        <v>6</v>
      </c>
      <c r="J83">
        <v>0</v>
      </c>
      <c r="K83">
        <v>6</v>
      </c>
      <c r="O83">
        <f t="shared" si="73"/>
        <v>388.77</v>
      </c>
      <c r="P83">
        <f>ROUND(CQ83*I83,2)</f>
        <v>36.659999999999997</v>
      </c>
      <c r="Q83">
        <f t="shared" si="74"/>
        <v>0</v>
      </c>
      <c r="R83">
        <f t="shared" si="75"/>
        <v>0</v>
      </c>
      <c r="S83">
        <f t="shared" si="76"/>
        <v>352.11</v>
      </c>
      <c r="T83">
        <f t="shared" si="77"/>
        <v>0</v>
      </c>
      <c r="U83">
        <f t="shared" si="78"/>
        <v>34.020000000000003</v>
      </c>
      <c r="V83">
        <f t="shared" si="79"/>
        <v>0</v>
      </c>
      <c r="W83">
        <f t="shared" si="80"/>
        <v>0</v>
      </c>
      <c r="X83">
        <f t="shared" si="81"/>
        <v>316.89999999999998</v>
      </c>
      <c r="Y83">
        <f t="shared" si="82"/>
        <v>161.97</v>
      </c>
      <c r="AA83">
        <v>41727979</v>
      </c>
      <c r="AB83">
        <f t="shared" si="83"/>
        <v>64.794499999999999</v>
      </c>
      <c r="AC83">
        <f t="shared" si="84"/>
        <v>6.11</v>
      </c>
      <c r="AD83">
        <f>ROUND(((((ET83*ROUND(1.35,7)))-((EU83*ROUND(1.35,7))))+AE83),6)</f>
        <v>0</v>
      </c>
      <c r="AE83">
        <f>ROUND(((EU83*ROUND(1.35,7))),6)</f>
        <v>0</v>
      </c>
      <c r="AF83">
        <f>ROUND(((EV83*ROUND(1.35,7))),6)</f>
        <v>58.6845</v>
      </c>
      <c r="AG83">
        <f t="shared" si="85"/>
        <v>0</v>
      </c>
      <c r="AH83">
        <f>((EW83*ROUND(1.35,7)))</f>
        <v>5.6700000000000008</v>
      </c>
      <c r="AI83">
        <f>((EX83*ROUND(1.35,7)))</f>
        <v>0</v>
      </c>
      <c r="AJ83">
        <f t="shared" si="86"/>
        <v>0</v>
      </c>
      <c r="AK83">
        <v>49.58</v>
      </c>
      <c r="AL83">
        <v>6.11</v>
      </c>
      <c r="AM83">
        <v>0</v>
      </c>
      <c r="AN83">
        <v>0</v>
      </c>
      <c r="AO83">
        <v>43.47</v>
      </c>
      <c r="AP83">
        <v>0</v>
      </c>
      <c r="AQ83">
        <v>4.2</v>
      </c>
      <c r="AR83">
        <v>0</v>
      </c>
      <c r="AS83">
        <v>0</v>
      </c>
      <c r="AT83">
        <v>90</v>
      </c>
      <c r="AU83">
        <v>46</v>
      </c>
      <c r="AV83">
        <v>1</v>
      </c>
      <c r="AW83">
        <v>1</v>
      </c>
      <c r="AZ83">
        <v>1</v>
      </c>
      <c r="BA83">
        <v>1</v>
      </c>
      <c r="BB83">
        <v>1</v>
      </c>
      <c r="BC83">
        <v>1</v>
      </c>
      <c r="BD83" t="s">
        <v>2</v>
      </c>
      <c r="BE83" t="s">
        <v>2</v>
      </c>
      <c r="BF83" t="s">
        <v>2</v>
      </c>
      <c r="BG83" t="s">
        <v>2</v>
      </c>
      <c r="BH83">
        <v>0</v>
      </c>
      <c r="BI83">
        <v>2</v>
      </c>
      <c r="BJ83" t="s">
        <v>140</v>
      </c>
      <c r="BM83">
        <v>110011</v>
      </c>
      <c r="BN83">
        <v>0</v>
      </c>
      <c r="BO83" t="s">
        <v>27</v>
      </c>
      <c r="BP83">
        <v>1</v>
      </c>
      <c r="BQ83">
        <v>3</v>
      </c>
      <c r="BR83">
        <v>0</v>
      </c>
      <c r="BS83">
        <v>1</v>
      </c>
      <c r="BT83">
        <v>1</v>
      </c>
      <c r="BU83">
        <v>1</v>
      </c>
      <c r="BV83">
        <v>1</v>
      </c>
      <c r="BW83">
        <v>1</v>
      </c>
      <c r="BX83">
        <v>1</v>
      </c>
      <c r="BY83" t="s">
        <v>2</v>
      </c>
      <c r="BZ83">
        <v>90</v>
      </c>
      <c r="CA83">
        <v>46</v>
      </c>
      <c r="CB83" t="s">
        <v>2</v>
      </c>
      <c r="CE83">
        <v>0</v>
      </c>
      <c r="CF83">
        <v>0</v>
      </c>
      <c r="CG83">
        <v>0</v>
      </c>
      <c r="CM83">
        <v>0</v>
      </c>
      <c r="CN83" t="s">
        <v>774</v>
      </c>
      <c r="CO83">
        <v>0</v>
      </c>
      <c r="CP83">
        <f t="shared" si="87"/>
        <v>388.77</v>
      </c>
      <c r="CQ83">
        <f>AC83*BC83</f>
        <v>6.11</v>
      </c>
      <c r="CR83">
        <f t="shared" si="88"/>
        <v>0</v>
      </c>
      <c r="CS83">
        <f t="shared" si="89"/>
        <v>0</v>
      </c>
      <c r="CT83">
        <f t="shared" si="90"/>
        <v>58.6845</v>
      </c>
      <c r="CU83">
        <f t="shared" si="91"/>
        <v>0</v>
      </c>
      <c r="CV83">
        <f t="shared" si="92"/>
        <v>5.6700000000000008</v>
      </c>
      <c r="CW83">
        <f t="shared" si="93"/>
        <v>0</v>
      </c>
      <c r="CX83">
        <f t="shared" si="94"/>
        <v>0</v>
      </c>
      <c r="CY83">
        <f t="shared" si="95"/>
        <v>316.899</v>
      </c>
      <c r="CZ83">
        <f t="shared" si="96"/>
        <v>161.97060000000002</v>
      </c>
      <c r="DC83" t="s">
        <v>2</v>
      </c>
      <c r="DD83" t="s">
        <v>2</v>
      </c>
      <c r="DE83" t="s">
        <v>21</v>
      </c>
      <c r="DF83" t="s">
        <v>21</v>
      </c>
      <c r="DG83" t="s">
        <v>21</v>
      </c>
      <c r="DH83" t="s">
        <v>2</v>
      </c>
      <c r="DI83" t="s">
        <v>21</v>
      </c>
      <c r="DJ83" t="s">
        <v>21</v>
      </c>
      <c r="DK83" t="s">
        <v>2</v>
      </c>
      <c r="DL83" t="s">
        <v>2</v>
      </c>
      <c r="DM83" t="s">
        <v>2</v>
      </c>
      <c r="DN83">
        <v>0</v>
      </c>
      <c r="DO83">
        <v>0</v>
      </c>
      <c r="DP83">
        <v>1</v>
      </c>
      <c r="DQ83">
        <v>1</v>
      </c>
      <c r="DU83">
        <v>1013</v>
      </c>
      <c r="DV83" t="s">
        <v>19</v>
      </c>
      <c r="DW83" t="s">
        <v>19</v>
      </c>
      <c r="DX83">
        <v>1</v>
      </c>
      <c r="DZ83" t="s">
        <v>2</v>
      </c>
      <c r="EA83" t="s">
        <v>2</v>
      </c>
      <c r="EB83" t="s">
        <v>2</v>
      </c>
      <c r="EC83" t="s">
        <v>2</v>
      </c>
      <c r="ED83" t="s">
        <v>2</v>
      </c>
      <c r="EE83">
        <v>37164119</v>
      </c>
      <c r="EF83">
        <v>3</v>
      </c>
      <c r="EG83" t="s">
        <v>16</v>
      </c>
      <c r="EH83">
        <v>0</v>
      </c>
      <c r="EI83" t="s">
        <v>2</v>
      </c>
      <c r="EJ83">
        <v>2</v>
      </c>
      <c r="EK83">
        <v>110011</v>
      </c>
      <c r="EL83" t="s">
        <v>86</v>
      </c>
      <c r="EM83" t="s">
        <v>87</v>
      </c>
      <c r="EN83" t="s">
        <v>2</v>
      </c>
      <c r="EO83" t="s">
        <v>24</v>
      </c>
      <c r="EQ83">
        <v>512</v>
      </c>
      <c r="ER83">
        <v>49.58</v>
      </c>
      <c r="ES83">
        <v>6.11</v>
      </c>
      <c r="ET83">
        <v>0</v>
      </c>
      <c r="EU83">
        <v>0</v>
      </c>
      <c r="EV83">
        <v>43.47</v>
      </c>
      <c r="EW83">
        <v>4.2</v>
      </c>
      <c r="EX83">
        <v>0</v>
      </c>
      <c r="EY83">
        <v>0</v>
      </c>
      <c r="FQ83">
        <v>0</v>
      </c>
      <c r="FR83">
        <f t="shared" si="97"/>
        <v>0</v>
      </c>
      <c r="FS83">
        <v>0</v>
      </c>
      <c r="FX83">
        <v>90</v>
      </c>
      <c r="FY83">
        <v>46</v>
      </c>
      <c r="GA83" t="s">
        <v>2</v>
      </c>
      <c r="GD83">
        <v>1</v>
      </c>
      <c r="GF83">
        <v>402334230</v>
      </c>
      <c r="GG83">
        <v>1</v>
      </c>
      <c r="GH83">
        <v>1</v>
      </c>
      <c r="GI83">
        <v>4</v>
      </c>
      <c r="GJ83">
        <v>0</v>
      </c>
      <c r="GK83">
        <v>0</v>
      </c>
      <c r="GL83">
        <f t="shared" si="98"/>
        <v>0</v>
      </c>
      <c r="GM83">
        <f t="shared" si="99"/>
        <v>867.64</v>
      </c>
      <c r="GN83">
        <f t="shared" si="100"/>
        <v>0</v>
      </c>
      <c r="GO83">
        <f t="shared" si="101"/>
        <v>867.64</v>
      </c>
      <c r="GP83">
        <f t="shared" si="102"/>
        <v>0</v>
      </c>
      <c r="GR83">
        <v>0</v>
      </c>
      <c r="GS83">
        <v>3</v>
      </c>
      <c r="GT83">
        <v>0</v>
      </c>
      <c r="GU83" t="s">
        <v>2</v>
      </c>
      <c r="GV83">
        <f t="shared" si="103"/>
        <v>0</v>
      </c>
      <c r="GW83">
        <v>1</v>
      </c>
      <c r="GX83">
        <f t="shared" si="104"/>
        <v>0</v>
      </c>
      <c r="HA83">
        <v>0</v>
      </c>
      <c r="HB83">
        <v>0</v>
      </c>
      <c r="HC83">
        <f t="shared" si="105"/>
        <v>0</v>
      </c>
      <c r="HE83" t="s">
        <v>2</v>
      </c>
      <c r="HF83" t="s">
        <v>2</v>
      </c>
      <c r="HM83" t="s">
        <v>2</v>
      </c>
      <c r="HN83" t="s">
        <v>88</v>
      </c>
      <c r="HO83" t="s">
        <v>89</v>
      </c>
      <c r="HP83" t="s">
        <v>86</v>
      </c>
      <c r="HQ83" t="s">
        <v>86</v>
      </c>
      <c r="IK83">
        <v>0</v>
      </c>
    </row>
    <row r="84" spans="1:255" x14ac:dyDescent="0.2">
      <c r="A84" s="2">
        <v>17</v>
      </c>
      <c r="B84" s="2">
        <v>1</v>
      </c>
      <c r="C84" s="2"/>
      <c r="D84" s="2"/>
      <c r="E84" s="2" t="s">
        <v>141</v>
      </c>
      <c r="F84" s="2" t="s">
        <v>29</v>
      </c>
      <c r="G84" s="2" t="s">
        <v>142</v>
      </c>
      <c r="H84" s="2" t="s">
        <v>19</v>
      </c>
      <c r="I84" s="2">
        <v>6</v>
      </c>
      <c r="J84" s="2">
        <v>0</v>
      </c>
      <c r="K84" s="2">
        <v>6</v>
      </c>
      <c r="L84" s="2"/>
      <c r="M84" s="2"/>
      <c r="N84" s="2"/>
      <c r="O84" s="2">
        <f t="shared" si="73"/>
        <v>9656</v>
      </c>
      <c r="P84" s="2">
        <f>ROUND(ROUND(CQ84*I84,0)/BC84,2)</f>
        <v>9656</v>
      </c>
      <c r="Q84" s="2">
        <f t="shared" si="74"/>
        <v>0</v>
      </c>
      <c r="R84" s="2">
        <f t="shared" si="75"/>
        <v>0</v>
      </c>
      <c r="S84" s="2">
        <f t="shared" si="76"/>
        <v>0</v>
      </c>
      <c r="T84" s="2">
        <f t="shared" si="77"/>
        <v>0</v>
      </c>
      <c r="U84" s="2">
        <f t="shared" si="78"/>
        <v>0</v>
      </c>
      <c r="V84" s="2">
        <f t="shared" si="79"/>
        <v>0</v>
      </c>
      <c r="W84" s="2">
        <f t="shared" si="80"/>
        <v>0</v>
      </c>
      <c r="X84" s="2">
        <f t="shared" si="81"/>
        <v>0</v>
      </c>
      <c r="Y84" s="2">
        <f t="shared" si="82"/>
        <v>0</v>
      </c>
      <c r="Z84" s="2"/>
      <c r="AA84" s="2">
        <v>41727981</v>
      </c>
      <c r="AB84" s="2">
        <f t="shared" si="83"/>
        <v>1609.4</v>
      </c>
      <c r="AC84" s="2">
        <f t="shared" si="84"/>
        <v>1609.4</v>
      </c>
      <c r="AD84" s="2">
        <f>ROUND((((ET84)-(EU84))+AE84),6)</f>
        <v>0</v>
      </c>
      <c r="AE84" s="2">
        <f>ROUND((EU84),6)</f>
        <v>0</v>
      </c>
      <c r="AF84" s="2">
        <f>ROUND((EV84),6)</f>
        <v>0</v>
      </c>
      <c r="AG84" s="2">
        <f t="shared" si="85"/>
        <v>0</v>
      </c>
      <c r="AH84" s="2">
        <f>(EW84)</f>
        <v>0</v>
      </c>
      <c r="AI84" s="2">
        <f>(EX84)</f>
        <v>0</v>
      </c>
      <c r="AJ84" s="2">
        <f t="shared" si="86"/>
        <v>0</v>
      </c>
      <c r="AK84" s="2">
        <v>1609.4</v>
      </c>
      <c r="AL84" s="2">
        <v>1609.4</v>
      </c>
      <c r="AM84" s="2">
        <v>0</v>
      </c>
      <c r="AN84" s="2">
        <v>0</v>
      </c>
      <c r="AO84" s="2">
        <v>0</v>
      </c>
      <c r="AP84" s="2">
        <v>0</v>
      </c>
      <c r="AQ84" s="2">
        <v>0</v>
      </c>
      <c r="AR84" s="2">
        <v>0</v>
      </c>
      <c r="AS84" s="2">
        <v>0</v>
      </c>
      <c r="AT84" s="2">
        <v>0</v>
      </c>
      <c r="AU84" s="2">
        <v>0</v>
      </c>
      <c r="AV84" s="2">
        <v>1</v>
      </c>
      <c r="AW84" s="2">
        <v>1</v>
      </c>
      <c r="AX84" s="2"/>
      <c r="AY84" s="2"/>
      <c r="AZ84" s="2">
        <v>1</v>
      </c>
      <c r="BA84" s="2">
        <v>1</v>
      </c>
      <c r="BB84" s="2">
        <v>1</v>
      </c>
      <c r="BC84" s="2">
        <v>1</v>
      </c>
      <c r="BD84" s="2" t="s">
        <v>2</v>
      </c>
      <c r="BE84" s="2" t="s">
        <v>2</v>
      </c>
      <c r="BF84" s="2" t="s">
        <v>2</v>
      </c>
      <c r="BG84" s="2" t="s">
        <v>2</v>
      </c>
      <c r="BH84" s="2">
        <v>3</v>
      </c>
      <c r="BI84" s="2">
        <v>3</v>
      </c>
      <c r="BJ84" s="2" t="s">
        <v>2</v>
      </c>
      <c r="BK84" s="2"/>
      <c r="BL84" s="2"/>
      <c r="BM84" s="2">
        <v>1100</v>
      </c>
      <c r="BN84" s="2">
        <v>0</v>
      </c>
      <c r="BO84" s="2" t="s">
        <v>2</v>
      </c>
      <c r="BP84" s="2">
        <v>0</v>
      </c>
      <c r="BQ84" s="2">
        <v>8</v>
      </c>
      <c r="BR84" s="2">
        <v>0</v>
      </c>
      <c r="BS84" s="2">
        <v>1</v>
      </c>
      <c r="BT84" s="2">
        <v>1</v>
      </c>
      <c r="BU84" s="2">
        <v>1</v>
      </c>
      <c r="BV84" s="2">
        <v>1</v>
      </c>
      <c r="BW84" s="2">
        <v>1</v>
      </c>
      <c r="BX84" s="2">
        <v>1</v>
      </c>
      <c r="BY84" s="2" t="s">
        <v>2</v>
      </c>
      <c r="BZ84" s="2">
        <v>0</v>
      </c>
      <c r="CA84" s="2">
        <v>0</v>
      </c>
      <c r="CB84" s="2" t="s">
        <v>2</v>
      </c>
      <c r="CC84" s="2"/>
      <c r="CD84" s="2"/>
      <c r="CE84" s="2">
        <v>0</v>
      </c>
      <c r="CF84" s="2">
        <v>0</v>
      </c>
      <c r="CG84" s="2">
        <v>0</v>
      </c>
      <c r="CH84" s="2"/>
      <c r="CI84" s="2"/>
      <c r="CJ84" s="2"/>
      <c r="CK84" s="2"/>
      <c r="CL84" s="2"/>
      <c r="CM84" s="2">
        <v>0</v>
      </c>
      <c r="CN84" s="2" t="s">
        <v>2</v>
      </c>
      <c r="CO84" s="2">
        <v>0</v>
      </c>
      <c r="CP84" s="2">
        <f t="shared" si="87"/>
        <v>9656</v>
      </c>
      <c r="CQ84" s="2">
        <f>AC84</f>
        <v>1609.4</v>
      </c>
      <c r="CR84" s="2">
        <f t="shared" si="88"/>
        <v>0</v>
      </c>
      <c r="CS84" s="2">
        <f t="shared" si="89"/>
        <v>0</v>
      </c>
      <c r="CT84" s="2">
        <f t="shared" si="90"/>
        <v>0</v>
      </c>
      <c r="CU84" s="2">
        <f t="shared" si="91"/>
        <v>0</v>
      </c>
      <c r="CV84" s="2">
        <f t="shared" si="92"/>
        <v>0</v>
      </c>
      <c r="CW84" s="2">
        <f t="shared" si="93"/>
        <v>0</v>
      </c>
      <c r="CX84" s="2">
        <f t="shared" si="94"/>
        <v>0</v>
      </c>
      <c r="CY84" s="2">
        <f t="shared" si="95"/>
        <v>0</v>
      </c>
      <c r="CZ84" s="2">
        <f t="shared" si="96"/>
        <v>0</v>
      </c>
      <c r="DA84" s="2"/>
      <c r="DB84" s="2"/>
      <c r="DC84" s="2" t="s">
        <v>2</v>
      </c>
      <c r="DD84" s="2" t="s">
        <v>2</v>
      </c>
      <c r="DE84" s="2" t="s">
        <v>2</v>
      </c>
      <c r="DF84" s="2" t="s">
        <v>2</v>
      </c>
      <c r="DG84" s="2" t="s">
        <v>2</v>
      </c>
      <c r="DH84" s="2" t="s">
        <v>2</v>
      </c>
      <c r="DI84" s="2" t="s">
        <v>2</v>
      </c>
      <c r="DJ84" s="2" t="s">
        <v>2</v>
      </c>
      <c r="DK84" s="2" t="s">
        <v>2</v>
      </c>
      <c r="DL84" s="2" t="s">
        <v>2</v>
      </c>
      <c r="DM84" s="2" t="s">
        <v>2</v>
      </c>
      <c r="DN84" s="2">
        <v>0</v>
      </c>
      <c r="DO84" s="2">
        <v>0</v>
      </c>
      <c r="DP84" s="2">
        <v>1</v>
      </c>
      <c r="DQ84" s="2">
        <v>1</v>
      </c>
      <c r="DR84" s="2"/>
      <c r="DS84" s="2"/>
      <c r="DT84" s="2"/>
      <c r="DU84" s="2">
        <v>1013</v>
      </c>
      <c r="DV84" s="2" t="s">
        <v>19</v>
      </c>
      <c r="DW84" s="2" t="s">
        <v>19</v>
      </c>
      <c r="DX84" s="2">
        <v>1</v>
      </c>
      <c r="DY84" s="2"/>
      <c r="DZ84" s="2" t="s">
        <v>2</v>
      </c>
      <c r="EA84" s="2" t="s">
        <v>2</v>
      </c>
      <c r="EB84" s="2" t="s">
        <v>2</v>
      </c>
      <c r="EC84" s="2" t="s">
        <v>2</v>
      </c>
      <c r="ED84" s="2" t="s">
        <v>2</v>
      </c>
      <c r="EE84" s="2">
        <v>37164457</v>
      </c>
      <c r="EF84" s="2">
        <v>8</v>
      </c>
      <c r="EG84" s="2" t="s">
        <v>31</v>
      </c>
      <c r="EH84" s="2">
        <v>0</v>
      </c>
      <c r="EI84" s="2" t="s">
        <v>2</v>
      </c>
      <c r="EJ84" s="2">
        <v>1</v>
      </c>
      <c r="EK84" s="2">
        <v>1100</v>
      </c>
      <c r="EL84" s="2" t="s">
        <v>32</v>
      </c>
      <c r="EM84" s="2" t="s">
        <v>33</v>
      </c>
      <c r="EN84" s="2" t="s">
        <v>2</v>
      </c>
      <c r="EO84" s="2" t="s">
        <v>2</v>
      </c>
      <c r="EP84" s="2"/>
      <c r="EQ84" s="2">
        <v>0</v>
      </c>
      <c r="ER84" s="2">
        <v>0</v>
      </c>
      <c r="ES84" s="2">
        <v>1609.4</v>
      </c>
      <c r="ET84" s="2">
        <v>0</v>
      </c>
      <c r="EU84" s="2">
        <v>0</v>
      </c>
      <c r="EV84" s="2">
        <v>0</v>
      </c>
      <c r="EW84" s="2">
        <v>0</v>
      </c>
      <c r="EX84" s="2">
        <v>0</v>
      </c>
      <c r="EY84" s="2">
        <v>0</v>
      </c>
      <c r="EZ84" s="2">
        <v>5</v>
      </c>
      <c r="FA84" s="2"/>
      <c r="FB84" s="2"/>
      <c r="FC84" s="2">
        <v>1</v>
      </c>
      <c r="FD84" s="2">
        <v>18</v>
      </c>
      <c r="FE84" s="2"/>
      <c r="FF84" s="2">
        <v>1931.28</v>
      </c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>
        <v>0</v>
      </c>
      <c r="FR84" s="2">
        <f t="shared" si="97"/>
        <v>9656</v>
      </c>
      <c r="FS84" s="2">
        <v>0</v>
      </c>
      <c r="FT84" s="2"/>
      <c r="FU84" s="2"/>
      <c r="FV84" s="2"/>
      <c r="FW84" s="2"/>
      <c r="FX84" s="2">
        <v>0</v>
      </c>
      <c r="FY84" s="2">
        <v>0</v>
      </c>
      <c r="FZ84" s="2"/>
      <c r="GA84" s="2" t="s">
        <v>143</v>
      </c>
      <c r="GB84" s="2"/>
      <c r="GC84" s="2"/>
      <c r="GD84" s="2">
        <v>1</v>
      </c>
      <c r="GE84" s="2"/>
      <c r="GF84" s="2">
        <v>-1040052289</v>
      </c>
      <c r="GG84" s="2">
        <v>2</v>
      </c>
      <c r="GH84" s="2">
        <v>3</v>
      </c>
      <c r="GI84" s="2">
        <v>-2</v>
      </c>
      <c r="GJ84" s="2">
        <v>0</v>
      </c>
      <c r="GK84" s="2">
        <v>0</v>
      </c>
      <c r="GL84" s="2">
        <f t="shared" si="98"/>
        <v>0</v>
      </c>
      <c r="GM84" s="2">
        <f t="shared" si="99"/>
        <v>9656</v>
      </c>
      <c r="GN84" s="2">
        <f t="shared" si="100"/>
        <v>0</v>
      </c>
      <c r="GO84" s="2">
        <f t="shared" si="101"/>
        <v>0</v>
      </c>
      <c r="GP84" s="2">
        <f t="shared" si="102"/>
        <v>0</v>
      </c>
      <c r="GQ84" s="2"/>
      <c r="GR84" s="2">
        <v>1</v>
      </c>
      <c r="GS84" s="2">
        <v>1</v>
      </c>
      <c r="GT84" s="2">
        <v>0</v>
      </c>
      <c r="GU84" s="2" t="s">
        <v>2</v>
      </c>
      <c r="GV84" s="2">
        <f t="shared" si="103"/>
        <v>0</v>
      </c>
      <c r="GW84" s="2">
        <v>1</v>
      </c>
      <c r="GX84" s="2">
        <f t="shared" si="104"/>
        <v>0</v>
      </c>
      <c r="GY84" s="2"/>
      <c r="GZ84" s="2"/>
      <c r="HA84" s="2">
        <v>0</v>
      </c>
      <c r="HB84" s="2">
        <v>0</v>
      </c>
      <c r="HC84" s="2">
        <f t="shared" si="105"/>
        <v>0</v>
      </c>
      <c r="HD84" s="2"/>
      <c r="HE84" s="2" t="s">
        <v>35</v>
      </c>
      <c r="HF84" s="2" t="s">
        <v>35</v>
      </c>
      <c r="HG84" s="2"/>
      <c r="HH84" s="2">
        <f>ROUND(AC84*I84,0)</f>
        <v>9656</v>
      </c>
      <c r="HI84" s="2"/>
      <c r="HJ84" s="2"/>
      <c r="HK84" s="2"/>
      <c r="HL84" s="2"/>
      <c r="HM84" s="2" t="s">
        <v>2</v>
      </c>
      <c r="HN84" s="2" t="s">
        <v>2</v>
      </c>
      <c r="HO84" s="2" t="s">
        <v>2</v>
      </c>
      <c r="HP84" s="2" t="s">
        <v>2</v>
      </c>
      <c r="HQ84" s="2" t="s">
        <v>2</v>
      </c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  <c r="IG84" s="2"/>
      <c r="IH84" s="2"/>
      <c r="II84" s="2"/>
      <c r="IJ84" s="2"/>
      <c r="IK84" s="2">
        <v>0</v>
      </c>
      <c r="IL84" s="2"/>
      <c r="IM84" s="2"/>
      <c r="IN84" s="2"/>
      <c r="IO84" s="2"/>
      <c r="IP84" s="2"/>
      <c r="IQ84" s="2"/>
      <c r="IR84" s="2"/>
      <c r="IS84" s="2"/>
      <c r="IT84" s="2"/>
      <c r="IU84" s="2"/>
    </row>
    <row r="85" spans="1:255" x14ac:dyDescent="0.2">
      <c r="A85">
        <v>17</v>
      </c>
      <c r="B85">
        <v>1</v>
      </c>
      <c r="E85" t="s">
        <v>141</v>
      </c>
      <c r="F85" t="s">
        <v>29</v>
      </c>
      <c r="G85" t="s">
        <v>142</v>
      </c>
      <c r="H85" t="s">
        <v>19</v>
      </c>
      <c r="I85">
        <v>6</v>
      </c>
      <c r="J85">
        <v>0</v>
      </c>
      <c r="K85">
        <v>6</v>
      </c>
      <c r="O85">
        <f t="shared" si="73"/>
        <v>2066.7399999999998</v>
      </c>
      <c r="P85">
        <f>ROUND(ROUND(CQ85*I85,0)/BC85,2)</f>
        <v>2066.7399999999998</v>
      </c>
      <c r="Q85">
        <f t="shared" si="74"/>
        <v>0</v>
      </c>
      <c r="R85">
        <f t="shared" si="75"/>
        <v>0</v>
      </c>
      <c r="S85">
        <f t="shared" si="76"/>
        <v>0</v>
      </c>
      <c r="T85">
        <f t="shared" si="77"/>
        <v>0</v>
      </c>
      <c r="U85">
        <f t="shared" si="78"/>
        <v>0</v>
      </c>
      <c r="V85">
        <f t="shared" si="79"/>
        <v>0</v>
      </c>
      <c r="W85">
        <f t="shared" si="80"/>
        <v>0</v>
      </c>
      <c r="X85">
        <f t="shared" si="81"/>
        <v>0</v>
      </c>
      <c r="Y85">
        <f t="shared" si="82"/>
        <v>0</v>
      </c>
      <c r="AA85">
        <v>41727979</v>
      </c>
      <c r="AB85">
        <f t="shared" si="83"/>
        <v>1677.57</v>
      </c>
      <c r="AC85">
        <f t="shared" si="84"/>
        <v>1677.57</v>
      </c>
      <c r="AD85">
        <f>ROUND((((ET85)-(EU85))+AE85),6)</f>
        <v>0</v>
      </c>
      <c r="AE85">
        <f>ROUND((EU85),6)</f>
        <v>0</v>
      </c>
      <c r="AF85">
        <f>ROUND((EV85),6)</f>
        <v>0</v>
      </c>
      <c r="AG85">
        <f t="shared" si="85"/>
        <v>0</v>
      </c>
      <c r="AH85">
        <f>(EW85)</f>
        <v>0</v>
      </c>
      <c r="AI85">
        <f>(EX85)</f>
        <v>0</v>
      </c>
      <c r="AJ85">
        <f t="shared" si="86"/>
        <v>0</v>
      </c>
      <c r="AK85">
        <v>1677.5700000000002</v>
      </c>
      <c r="AL85">
        <v>1677.5700000000002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1</v>
      </c>
      <c r="AW85">
        <v>1</v>
      </c>
      <c r="AZ85">
        <v>4.87</v>
      </c>
      <c r="BA85">
        <v>1</v>
      </c>
      <c r="BB85">
        <v>1</v>
      </c>
      <c r="BC85">
        <v>4.87</v>
      </c>
      <c r="BD85" t="s">
        <v>2</v>
      </c>
      <c r="BE85" t="s">
        <v>2</v>
      </c>
      <c r="BF85" t="s">
        <v>2</v>
      </c>
      <c r="BG85" t="s">
        <v>2</v>
      </c>
      <c r="BH85">
        <v>3</v>
      </c>
      <c r="BI85">
        <v>3</v>
      </c>
      <c r="BJ85" t="s">
        <v>2</v>
      </c>
      <c r="BM85">
        <v>1100</v>
      </c>
      <c r="BN85">
        <v>0</v>
      </c>
      <c r="BO85" t="s">
        <v>36</v>
      </c>
      <c r="BP85">
        <v>1</v>
      </c>
      <c r="BQ85">
        <v>8</v>
      </c>
      <c r="BR85">
        <v>0</v>
      </c>
      <c r="BS85">
        <v>1</v>
      </c>
      <c r="BT85">
        <v>1</v>
      </c>
      <c r="BU85">
        <v>1</v>
      </c>
      <c r="BV85">
        <v>1</v>
      </c>
      <c r="BW85">
        <v>1</v>
      </c>
      <c r="BX85">
        <v>1</v>
      </c>
      <c r="BY85" t="s">
        <v>2</v>
      </c>
      <c r="BZ85">
        <v>0</v>
      </c>
      <c r="CA85">
        <v>0</v>
      </c>
      <c r="CB85" t="s">
        <v>2</v>
      </c>
      <c r="CE85">
        <v>0</v>
      </c>
      <c r="CF85">
        <v>0</v>
      </c>
      <c r="CG85">
        <v>0</v>
      </c>
      <c r="CM85">
        <v>0</v>
      </c>
      <c r="CN85" t="s">
        <v>2</v>
      </c>
      <c r="CO85">
        <v>0</v>
      </c>
      <c r="CP85">
        <f t="shared" si="87"/>
        <v>2066.7399999999998</v>
      </c>
      <c r="CQ85">
        <f>AC85</f>
        <v>1677.57</v>
      </c>
      <c r="CR85">
        <f t="shared" si="88"/>
        <v>0</v>
      </c>
      <c r="CS85">
        <f t="shared" si="89"/>
        <v>0</v>
      </c>
      <c r="CT85">
        <f t="shared" si="90"/>
        <v>0</v>
      </c>
      <c r="CU85">
        <f t="shared" si="91"/>
        <v>0</v>
      </c>
      <c r="CV85">
        <f t="shared" si="92"/>
        <v>0</v>
      </c>
      <c r="CW85">
        <f t="shared" si="93"/>
        <v>0</v>
      </c>
      <c r="CX85">
        <f t="shared" si="94"/>
        <v>0</v>
      </c>
      <c r="CY85">
        <f t="shared" si="95"/>
        <v>0</v>
      </c>
      <c r="CZ85">
        <f t="shared" si="96"/>
        <v>0</v>
      </c>
      <c r="DC85" t="s">
        <v>2</v>
      </c>
      <c r="DD85" t="s">
        <v>2</v>
      </c>
      <c r="DE85" t="s">
        <v>2</v>
      </c>
      <c r="DF85" t="s">
        <v>2</v>
      </c>
      <c r="DG85" t="s">
        <v>2</v>
      </c>
      <c r="DH85" t="s">
        <v>2</v>
      </c>
      <c r="DI85" t="s">
        <v>2</v>
      </c>
      <c r="DJ85" t="s">
        <v>2</v>
      </c>
      <c r="DK85" t="s">
        <v>2</v>
      </c>
      <c r="DL85" t="s">
        <v>2</v>
      </c>
      <c r="DM85" t="s">
        <v>2</v>
      </c>
      <c r="DN85">
        <v>0</v>
      </c>
      <c r="DO85">
        <v>0</v>
      </c>
      <c r="DP85">
        <v>1</v>
      </c>
      <c r="DQ85">
        <v>1</v>
      </c>
      <c r="DU85">
        <v>1013</v>
      </c>
      <c r="DV85" t="s">
        <v>19</v>
      </c>
      <c r="DW85" t="s">
        <v>19</v>
      </c>
      <c r="DX85">
        <v>1</v>
      </c>
      <c r="DZ85" t="s">
        <v>2</v>
      </c>
      <c r="EA85" t="s">
        <v>2</v>
      </c>
      <c r="EB85" t="s">
        <v>2</v>
      </c>
      <c r="EC85" t="s">
        <v>2</v>
      </c>
      <c r="ED85" t="s">
        <v>2</v>
      </c>
      <c r="EE85">
        <v>37164457</v>
      </c>
      <c r="EF85">
        <v>8</v>
      </c>
      <c r="EG85" t="s">
        <v>31</v>
      </c>
      <c r="EH85">
        <v>0</v>
      </c>
      <c r="EI85" t="s">
        <v>2</v>
      </c>
      <c r="EJ85">
        <v>1</v>
      </c>
      <c r="EK85">
        <v>1100</v>
      </c>
      <c r="EL85" t="s">
        <v>32</v>
      </c>
      <c r="EM85" t="s">
        <v>33</v>
      </c>
      <c r="EN85" t="s">
        <v>2</v>
      </c>
      <c r="EO85" t="s">
        <v>2</v>
      </c>
      <c r="EQ85">
        <v>0</v>
      </c>
      <c r="ER85">
        <v>1677.5700000000002</v>
      </c>
      <c r="ES85">
        <v>1677.5700000000002</v>
      </c>
      <c r="ET85">
        <v>0</v>
      </c>
      <c r="EU85">
        <v>0</v>
      </c>
      <c r="EV85">
        <v>0</v>
      </c>
      <c r="EW85">
        <v>0</v>
      </c>
      <c r="EX85">
        <v>0</v>
      </c>
      <c r="EY85">
        <v>0</v>
      </c>
      <c r="EZ85">
        <v>5</v>
      </c>
      <c r="FC85">
        <v>1</v>
      </c>
      <c r="FD85">
        <v>18</v>
      </c>
      <c r="FF85">
        <v>1931.28</v>
      </c>
      <c r="FQ85">
        <v>0</v>
      </c>
      <c r="FR85">
        <f t="shared" si="97"/>
        <v>2066.7399999999998</v>
      </c>
      <c r="FS85">
        <v>0</v>
      </c>
      <c r="FX85">
        <v>0</v>
      </c>
      <c r="FY85">
        <v>0</v>
      </c>
      <c r="GA85" t="s">
        <v>144</v>
      </c>
      <c r="GD85">
        <v>1</v>
      </c>
      <c r="GF85">
        <v>-1040052289</v>
      </c>
      <c r="GG85">
        <v>1</v>
      </c>
      <c r="GH85">
        <v>3</v>
      </c>
      <c r="GI85">
        <v>4</v>
      </c>
      <c r="GJ85">
        <v>0</v>
      </c>
      <c r="GK85">
        <v>0</v>
      </c>
      <c r="GL85">
        <f t="shared" si="98"/>
        <v>0</v>
      </c>
      <c r="GM85">
        <f t="shared" si="99"/>
        <v>2066.7399999999998</v>
      </c>
      <c r="GN85">
        <f t="shared" si="100"/>
        <v>0</v>
      </c>
      <c r="GO85">
        <f t="shared" si="101"/>
        <v>0</v>
      </c>
      <c r="GP85">
        <f t="shared" si="102"/>
        <v>0</v>
      </c>
      <c r="GR85">
        <v>1</v>
      </c>
      <c r="GS85">
        <v>1</v>
      </c>
      <c r="GT85">
        <v>0</v>
      </c>
      <c r="GU85" t="s">
        <v>2</v>
      </c>
      <c r="GV85">
        <f t="shared" si="103"/>
        <v>0</v>
      </c>
      <c r="GW85">
        <v>1</v>
      </c>
      <c r="GX85">
        <f t="shared" si="104"/>
        <v>0</v>
      </c>
      <c r="HA85">
        <v>0</v>
      </c>
      <c r="HB85">
        <v>0</v>
      </c>
      <c r="HC85">
        <f t="shared" si="105"/>
        <v>0</v>
      </c>
      <c r="HE85" t="s">
        <v>38</v>
      </c>
      <c r="HF85" t="s">
        <v>39</v>
      </c>
      <c r="HH85">
        <f>ROUND(AC85*I85,0)</f>
        <v>10065</v>
      </c>
      <c r="HM85" t="s">
        <v>2</v>
      </c>
      <c r="HN85" t="s">
        <v>2</v>
      </c>
      <c r="HO85" t="s">
        <v>2</v>
      </c>
      <c r="HP85" t="s">
        <v>2</v>
      </c>
      <c r="HQ85" t="s">
        <v>2</v>
      </c>
      <c r="IK85">
        <v>0</v>
      </c>
    </row>
    <row r="86" spans="1:255" x14ac:dyDescent="0.2">
      <c r="A86" s="2">
        <v>17</v>
      </c>
      <c r="B86" s="2">
        <v>1</v>
      </c>
      <c r="C86" s="2">
        <f>ROW(SmtRes!A164)</f>
        <v>164</v>
      </c>
      <c r="D86" s="2">
        <f>ROW(EtalonRes!A164)</f>
        <v>164</v>
      </c>
      <c r="E86" s="2" t="s">
        <v>145</v>
      </c>
      <c r="F86" s="2" t="s">
        <v>146</v>
      </c>
      <c r="G86" s="2" t="s">
        <v>147</v>
      </c>
      <c r="H86" s="2" t="s">
        <v>19</v>
      </c>
      <c r="I86" s="2">
        <v>6</v>
      </c>
      <c r="J86" s="2">
        <v>0</v>
      </c>
      <c r="K86" s="2">
        <v>6</v>
      </c>
      <c r="L86" s="2"/>
      <c r="M86" s="2"/>
      <c r="N86" s="2"/>
      <c r="O86" s="2">
        <f t="shared" si="73"/>
        <v>504.18</v>
      </c>
      <c r="P86" s="2">
        <f>ROUND(CQ86*I86,2)</f>
        <v>26.28</v>
      </c>
      <c r="Q86" s="2">
        <f t="shared" si="74"/>
        <v>0</v>
      </c>
      <c r="R86" s="2">
        <f t="shared" si="75"/>
        <v>0</v>
      </c>
      <c r="S86" s="2">
        <f t="shared" si="76"/>
        <v>477.9</v>
      </c>
      <c r="T86" s="2">
        <f t="shared" si="77"/>
        <v>0</v>
      </c>
      <c r="U86" s="2">
        <f t="shared" si="78"/>
        <v>46.170000000000009</v>
      </c>
      <c r="V86" s="2">
        <f t="shared" si="79"/>
        <v>0</v>
      </c>
      <c r="W86" s="2">
        <f t="shared" si="80"/>
        <v>0</v>
      </c>
      <c r="X86" s="2">
        <f t="shared" si="81"/>
        <v>430.11</v>
      </c>
      <c r="Y86" s="2">
        <f t="shared" si="82"/>
        <v>219.83</v>
      </c>
      <c r="Z86" s="2"/>
      <c r="AA86" s="2">
        <v>41727981</v>
      </c>
      <c r="AB86" s="2">
        <f t="shared" si="83"/>
        <v>84.03</v>
      </c>
      <c r="AC86" s="2">
        <f t="shared" si="84"/>
        <v>4.38</v>
      </c>
      <c r="AD86" s="2">
        <f>ROUND(((((ET86*ROUND(1.35,7)))-((EU86*ROUND(1.35,7))))+AE86),6)</f>
        <v>0</v>
      </c>
      <c r="AE86" s="2">
        <f>ROUND(((EU86*ROUND(1.35,7))),6)</f>
        <v>0</v>
      </c>
      <c r="AF86" s="2">
        <f>ROUND(((EV86*ROUND(1.35,7))),6)</f>
        <v>79.650000000000006</v>
      </c>
      <c r="AG86" s="2">
        <f t="shared" si="85"/>
        <v>0</v>
      </c>
      <c r="AH86" s="2">
        <f>((EW86*ROUND(1.35,7)))</f>
        <v>7.6950000000000012</v>
      </c>
      <c r="AI86" s="2">
        <f>((EX86*ROUND(1.35,7)))</f>
        <v>0</v>
      </c>
      <c r="AJ86" s="2">
        <f t="shared" si="86"/>
        <v>0</v>
      </c>
      <c r="AK86" s="2">
        <v>63.38</v>
      </c>
      <c r="AL86" s="2">
        <v>4.38</v>
      </c>
      <c r="AM86" s="2">
        <v>0</v>
      </c>
      <c r="AN86" s="2">
        <v>0</v>
      </c>
      <c r="AO86" s="2">
        <v>59</v>
      </c>
      <c r="AP86" s="2">
        <v>0</v>
      </c>
      <c r="AQ86" s="2">
        <v>5.7</v>
      </c>
      <c r="AR86" s="2">
        <v>0</v>
      </c>
      <c r="AS86" s="2">
        <v>0</v>
      </c>
      <c r="AT86" s="2">
        <v>90</v>
      </c>
      <c r="AU86" s="2">
        <v>46</v>
      </c>
      <c r="AV86" s="2">
        <v>1</v>
      </c>
      <c r="AW86" s="2">
        <v>1</v>
      </c>
      <c r="AX86" s="2"/>
      <c r="AY86" s="2"/>
      <c r="AZ86" s="2">
        <v>1</v>
      </c>
      <c r="BA86" s="2">
        <v>1</v>
      </c>
      <c r="BB86" s="2">
        <v>1</v>
      </c>
      <c r="BC86" s="2">
        <v>1</v>
      </c>
      <c r="BD86" s="2" t="s">
        <v>2</v>
      </c>
      <c r="BE86" s="2" t="s">
        <v>2</v>
      </c>
      <c r="BF86" s="2" t="s">
        <v>2</v>
      </c>
      <c r="BG86" s="2" t="s">
        <v>2</v>
      </c>
      <c r="BH86" s="2">
        <v>0</v>
      </c>
      <c r="BI86" s="2">
        <v>2</v>
      </c>
      <c r="BJ86" s="2" t="s">
        <v>148</v>
      </c>
      <c r="BK86" s="2"/>
      <c r="BL86" s="2"/>
      <c r="BM86" s="2">
        <v>110011</v>
      </c>
      <c r="BN86" s="2">
        <v>0</v>
      </c>
      <c r="BO86" s="2" t="s">
        <v>2</v>
      </c>
      <c r="BP86" s="2">
        <v>0</v>
      </c>
      <c r="BQ86" s="2">
        <v>3</v>
      </c>
      <c r="BR86" s="2">
        <v>0</v>
      </c>
      <c r="BS86" s="2">
        <v>1</v>
      </c>
      <c r="BT86" s="2">
        <v>1</v>
      </c>
      <c r="BU86" s="2">
        <v>1</v>
      </c>
      <c r="BV86" s="2">
        <v>1</v>
      </c>
      <c r="BW86" s="2">
        <v>1</v>
      </c>
      <c r="BX86" s="2">
        <v>1</v>
      </c>
      <c r="BY86" s="2" t="s">
        <v>2</v>
      </c>
      <c r="BZ86" s="2">
        <v>90</v>
      </c>
      <c r="CA86" s="2">
        <v>46</v>
      </c>
      <c r="CB86" s="2" t="s">
        <v>2</v>
      </c>
      <c r="CC86" s="2"/>
      <c r="CD86" s="2"/>
      <c r="CE86" s="2">
        <v>0</v>
      </c>
      <c r="CF86" s="2">
        <v>0</v>
      </c>
      <c r="CG86" s="2">
        <v>0</v>
      </c>
      <c r="CH86" s="2"/>
      <c r="CI86" s="2"/>
      <c r="CJ86" s="2"/>
      <c r="CK86" s="2"/>
      <c r="CL86" s="2"/>
      <c r="CM86" s="2">
        <v>0</v>
      </c>
      <c r="CN86" s="2" t="s">
        <v>774</v>
      </c>
      <c r="CO86" s="2">
        <v>0</v>
      </c>
      <c r="CP86" s="2">
        <f t="shared" si="87"/>
        <v>504.17999999999995</v>
      </c>
      <c r="CQ86" s="2">
        <f>AC86*BC86</f>
        <v>4.38</v>
      </c>
      <c r="CR86" s="2">
        <f t="shared" si="88"/>
        <v>0</v>
      </c>
      <c r="CS86" s="2">
        <f t="shared" si="89"/>
        <v>0</v>
      </c>
      <c r="CT86" s="2">
        <f t="shared" si="90"/>
        <v>79.650000000000006</v>
      </c>
      <c r="CU86" s="2">
        <f t="shared" si="91"/>
        <v>0</v>
      </c>
      <c r="CV86" s="2">
        <f t="shared" si="92"/>
        <v>7.6950000000000012</v>
      </c>
      <c r="CW86" s="2">
        <f t="shared" si="93"/>
        <v>0</v>
      </c>
      <c r="CX86" s="2">
        <f t="shared" si="94"/>
        <v>0</v>
      </c>
      <c r="CY86" s="2">
        <f t="shared" si="95"/>
        <v>430.11</v>
      </c>
      <c r="CZ86" s="2">
        <f t="shared" si="96"/>
        <v>219.83399999999997</v>
      </c>
      <c r="DA86" s="2"/>
      <c r="DB86" s="2"/>
      <c r="DC86" s="2" t="s">
        <v>2</v>
      </c>
      <c r="DD86" s="2" t="s">
        <v>2</v>
      </c>
      <c r="DE86" s="2" t="s">
        <v>21</v>
      </c>
      <c r="DF86" s="2" t="s">
        <v>21</v>
      </c>
      <c r="DG86" s="2" t="s">
        <v>21</v>
      </c>
      <c r="DH86" s="2" t="s">
        <v>2</v>
      </c>
      <c r="DI86" s="2" t="s">
        <v>21</v>
      </c>
      <c r="DJ86" s="2" t="s">
        <v>21</v>
      </c>
      <c r="DK86" s="2" t="s">
        <v>2</v>
      </c>
      <c r="DL86" s="2" t="s">
        <v>2</v>
      </c>
      <c r="DM86" s="2" t="s">
        <v>2</v>
      </c>
      <c r="DN86" s="2">
        <v>0</v>
      </c>
      <c r="DO86" s="2">
        <v>0</v>
      </c>
      <c r="DP86" s="2">
        <v>1</v>
      </c>
      <c r="DQ86" s="2">
        <v>1</v>
      </c>
      <c r="DR86" s="2"/>
      <c r="DS86" s="2"/>
      <c r="DT86" s="2"/>
      <c r="DU86" s="2">
        <v>1013</v>
      </c>
      <c r="DV86" s="2" t="s">
        <v>19</v>
      </c>
      <c r="DW86" s="2" t="s">
        <v>19</v>
      </c>
      <c r="DX86" s="2">
        <v>1</v>
      </c>
      <c r="DY86" s="2"/>
      <c r="DZ86" s="2" t="s">
        <v>2</v>
      </c>
      <c r="EA86" s="2" t="s">
        <v>2</v>
      </c>
      <c r="EB86" s="2" t="s">
        <v>2</v>
      </c>
      <c r="EC86" s="2" t="s">
        <v>2</v>
      </c>
      <c r="ED86" s="2" t="s">
        <v>2</v>
      </c>
      <c r="EE86" s="2">
        <v>37164119</v>
      </c>
      <c r="EF86" s="2">
        <v>3</v>
      </c>
      <c r="EG86" s="2" t="s">
        <v>16</v>
      </c>
      <c r="EH86" s="2">
        <v>0</v>
      </c>
      <c r="EI86" s="2" t="s">
        <v>2</v>
      </c>
      <c r="EJ86" s="2">
        <v>2</v>
      </c>
      <c r="EK86" s="2">
        <v>110011</v>
      </c>
      <c r="EL86" s="2" t="s">
        <v>86</v>
      </c>
      <c r="EM86" s="2" t="s">
        <v>87</v>
      </c>
      <c r="EN86" s="2" t="s">
        <v>2</v>
      </c>
      <c r="EO86" s="2" t="s">
        <v>24</v>
      </c>
      <c r="EP86" s="2"/>
      <c r="EQ86" s="2">
        <v>512</v>
      </c>
      <c r="ER86" s="2">
        <v>63.38</v>
      </c>
      <c r="ES86" s="2">
        <v>4.38</v>
      </c>
      <c r="ET86" s="2">
        <v>0</v>
      </c>
      <c r="EU86" s="2">
        <v>0</v>
      </c>
      <c r="EV86" s="2">
        <v>59</v>
      </c>
      <c r="EW86" s="2">
        <v>5.7</v>
      </c>
      <c r="EX86" s="2">
        <v>0</v>
      </c>
      <c r="EY86" s="2">
        <v>0</v>
      </c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>
        <v>0</v>
      </c>
      <c r="FR86" s="2">
        <f t="shared" si="97"/>
        <v>0</v>
      </c>
      <c r="FS86" s="2">
        <v>0</v>
      </c>
      <c r="FT86" s="2"/>
      <c r="FU86" s="2"/>
      <c r="FV86" s="2"/>
      <c r="FW86" s="2"/>
      <c r="FX86" s="2">
        <v>90</v>
      </c>
      <c r="FY86" s="2">
        <v>46</v>
      </c>
      <c r="FZ86" s="2"/>
      <c r="GA86" s="2" t="s">
        <v>2</v>
      </c>
      <c r="GB86" s="2"/>
      <c r="GC86" s="2"/>
      <c r="GD86" s="2">
        <v>1</v>
      </c>
      <c r="GE86" s="2"/>
      <c r="GF86" s="2">
        <v>-858029561</v>
      </c>
      <c r="GG86" s="2">
        <v>2</v>
      </c>
      <c r="GH86" s="2">
        <v>1</v>
      </c>
      <c r="GI86" s="2">
        <v>-2</v>
      </c>
      <c r="GJ86" s="2">
        <v>0</v>
      </c>
      <c r="GK86" s="2">
        <v>0</v>
      </c>
      <c r="GL86" s="2">
        <f t="shared" si="98"/>
        <v>0</v>
      </c>
      <c r="GM86" s="2">
        <f t="shared" si="99"/>
        <v>1154.1199999999999</v>
      </c>
      <c r="GN86" s="2">
        <f t="shared" si="100"/>
        <v>0</v>
      </c>
      <c r="GO86" s="2">
        <f t="shared" si="101"/>
        <v>1154.1199999999999</v>
      </c>
      <c r="GP86" s="2">
        <f t="shared" si="102"/>
        <v>0</v>
      </c>
      <c r="GQ86" s="2"/>
      <c r="GR86" s="2">
        <v>0</v>
      </c>
      <c r="GS86" s="2">
        <v>3</v>
      </c>
      <c r="GT86" s="2">
        <v>0</v>
      </c>
      <c r="GU86" s="2" t="s">
        <v>2</v>
      </c>
      <c r="GV86" s="2">
        <f t="shared" si="103"/>
        <v>0</v>
      </c>
      <c r="GW86" s="2">
        <v>1</v>
      </c>
      <c r="GX86" s="2">
        <f t="shared" si="104"/>
        <v>0</v>
      </c>
      <c r="GY86" s="2"/>
      <c r="GZ86" s="2"/>
      <c r="HA86" s="2">
        <v>0</v>
      </c>
      <c r="HB86" s="2">
        <v>0</v>
      </c>
      <c r="HC86" s="2">
        <f t="shared" si="105"/>
        <v>0</v>
      </c>
      <c r="HD86" s="2"/>
      <c r="HE86" s="2" t="s">
        <v>2</v>
      </c>
      <c r="HF86" s="2" t="s">
        <v>2</v>
      </c>
      <c r="HG86" s="2"/>
      <c r="HH86" s="2"/>
      <c r="HI86" s="2"/>
      <c r="HJ86" s="2"/>
      <c r="HK86" s="2"/>
      <c r="HL86" s="2"/>
      <c r="HM86" s="2" t="s">
        <v>2</v>
      </c>
      <c r="HN86" s="2" t="s">
        <v>88</v>
      </c>
      <c r="HO86" s="2" t="s">
        <v>89</v>
      </c>
      <c r="HP86" s="2" t="s">
        <v>86</v>
      </c>
      <c r="HQ86" s="2" t="s">
        <v>86</v>
      </c>
      <c r="HR86" s="2"/>
      <c r="HS86" s="2"/>
      <c r="HT86" s="2"/>
      <c r="HU86" s="2"/>
      <c r="HV86" s="2"/>
      <c r="HW86" s="2"/>
      <c r="HX86" s="2"/>
      <c r="HY86" s="2"/>
      <c r="HZ86" s="2"/>
      <c r="IA86" s="2"/>
      <c r="IB86" s="2"/>
      <c r="IC86" s="2"/>
      <c r="ID86" s="2"/>
      <c r="IE86" s="2"/>
      <c r="IF86" s="2"/>
      <c r="IG86" s="2"/>
      <c r="IH86" s="2"/>
      <c r="II86" s="2"/>
      <c r="IJ86" s="2"/>
      <c r="IK86" s="2">
        <v>0</v>
      </c>
      <c r="IL86" s="2"/>
      <c r="IM86" s="2"/>
      <c r="IN86" s="2"/>
      <c r="IO86" s="2"/>
      <c r="IP86" s="2"/>
      <c r="IQ86" s="2"/>
      <c r="IR86" s="2"/>
      <c r="IS86" s="2"/>
      <c r="IT86" s="2"/>
      <c r="IU86" s="2"/>
    </row>
    <row r="87" spans="1:255" x14ac:dyDescent="0.2">
      <c r="A87">
        <v>17</v>
      </c>
      <c r="B87">
        <v>1</v>
      </c>
      <c r="C87">
        <f>ROW(SmtRes!A170)</f>
        <v>170</v>
      </c>
      <c r="D87">
        <f>ROW(EtalonRes!A170)</f>
        <v>170</v>
      </c>
      <c r="E87" t="s">
        <v>145</v>
      </c>
      <c r="F87" t="s">
        <v>146</v>
      </c>
      <c r="G87" t="s">
        <v>147</v>
      </c>
      <c r="H87" t="s">
        <v>19</v>
      </c>
      <c r="I87">
        <v>6</v>
      </c>
      <c r="J87">
        <v>0</v>
      </c>
      <c r="K87">
        <v>6</v>
      </c>
      <c r="O87">
        <f t="shared" si="73"/>
        <v>504.18</v>
      </c>
      <c r="P87">
        <f>ROUND(CQ87*I87,2)</f>
        <v>26.28</v>
      </c>
      <c r="Q87">
        <f t="shared" si="74"/>
        <v>0</v>
      </c>
      <c r="R87">
        <f t="shared" si="75"/>
        <v>0</v>
      </c>
      <c r="S87">
        <f t="shared" si="76"/>
        <v>477.9</v>
      </c>
      <c r="T87">
        <f t="shared" si="77"/>
        <v>0</v>
      </c>
      <c r="U87">
        <f t="shared" si="78"/>
        <v>46.170000000000009</v>
      </c>
      <c r="V87">
        <f t="shared" si="79"/>
        <v>0</v>
      </c>
      <c r="W87">
        <f t="shared" si="80"/>
        <v>0</v>
      </c>
      <c r="X87">
        <f t="shared" si="81"/>
        <v>430.11</v>
      </c>
      <c r="Y87">
        <f t="shared" si="82"/>
        <v>219.83</v>
      </c>
      <c r="AA87">
        <v>41727979</v>
      </c>
      <c r="AB87">
        <f t="shared" si="83"/>
        <v>84.03</v>
      </c>
      <c r="AC87">
        <f t="shared" si="84"/>
        <v>4.38</v>
      </c>
      <c r="AD87">
        <f>ROUND(((((ET87*ROUND(1.35,7)))-((EU87*ROUND(1.35,7))))+AE87),6)</f>
        <v>0</v>
      </c>
      <c r="AE87">
        <f>ROUND(((EU87*ROUND(1.35,7))),6)</f>
        <v>0</v>
      </c>
      <c r="AF87">
        <f>ROUND(((EV87*ROUND(1.35,7))),6)</f>
        <v>79.650000000000006</v>
      </c>
      <c r="AG87">
        <f t="shared" si="85"/>
        <v>0</v>
      </c>
      <c r="AH87">
        <f>((EW87*ROUND(1.35,7)))</f>
        <v>7.6950000000000012</v>
      </c>
      <c r="AI87">
        <f>((EX87*ROUND(1.35,7)))</f>
        <v>0</v>
      </c>
      <c r="AJ87">
        <f t="shared" si="86"/>
        <v>0</v>
      </c>
      <c r="AK87">
        <v>63.38</v>
      </c>
      <c r="AL87">
        <v>4.38</v>
      </c>
      <c r="AM87">
        <v>0</v>
      </c>
      <c r="AN87">
        <v>0</v>
      </c>
      <c r="AO87">
        <v>59</v>
      </c>
      <c r="AP87">
        <v>0</v>
      </c>
      <c r="AQ87">
        <v>5.7</v>
      </c>
      <c r="AR87">
        <v>0</v>
      </c>
      <c r="AS87">
        <v>0</v>
      </c>
      <c r="AT87">
        <v>90</v>
      </c>
      <c r="AU87">
        <v>46</v>
      </c>
      <c r="AV87">
        <v>1</v>
      </c>
      <c r="AW87">
        <v>1</v>
      </c>
      <c r="AZ87">
        <v>1</v>
      </c>
      <c r="BA87">
        <v>1</v>
      </c>
      <c r="BB87">
        <v>1</v>
      </c>
      <c r="BC87">
        <v>1</v>
      </c>
      <c r="BD87" t="s">
        <v>2</v>
      </c>
      <c r="BE87" t="s">
        <v>2</v>
      </c>
      <c r="BF87" t="s">
        <v>2</v>
      </c>
      <c r="BG87" t="s">
        <v>2</v>
      </c>
      <c r="BH87">
        <v>0</v>
      </c>
      <c r="BI87">
        <v>2</v>
      </c>
      <c r="BJ87" t="s">
        <v>148</v>
      </c>
      <c r="BM87">
        <v>110011</v>
      </c>
      <c r="BN87">
        <v>0</v>
      </c>
      <c r="BO87" t="s">
        <v>27</v>
      </c>
      <c r="BP87">
        <v>1</v>
      </c>
      <c r="BQ87">
        <v>3</v>
      </c>
      <c r="BR87">
        <v>0</v>
      </c>
      <c r="BS87">
        <v>1</v>
      </c>
      <c r="BT87">
        <v>1</v>
      </c>
      <c r="BU87">
        <v>1</v>
      </c>
      <c r="BV87">
        <v>1</v>
      </c>
      <c r="BW87">
        <v>1</v>
      </c>
      <c r="BX87">
        <v>1</v>
      </c>
      <c r="BY87" t="s">
        <v>2</v>
      </c>
      <c r="BZ87">
        <v>90</v>
      </c>
      <c r="CA87">
        <v>46</v>
      </c>
      <c r="CB87" t="s">
        <v>2</v>
      </c>
      <c r="CE87">
        <v>0</v>
      </c>
      <c r="CF87">
        <v>0</v>
      </c>
      <c r="CG87">
        <v>0</v>
      </c>
      <c r="CM87">
        <v>0</v>
      </c>
      <c r="CN87" t="s">
        <v>774</v>
      </c>
      <c r="CO87">
        <v>0</v>
      </c>
      <c r="CP87">
        <f t="shared" si="87"/>
        <v>504.17999999999995</v>
      </c>
      <c r="CQ87">
        <f>AC87*BC87</f>
        <v>4.38</v>
      </c>
      <c r="CR87">
        <f t="shared" si="88"/>
        <v>0</v>
      </c>
      <c r="CS87">
        <f t="shared" si="89"/>
        <v>0</v>
      </c>
      <c r="CT87">
        <f t="shared" si="90"/>
        <v>79.650000000000006</v>
      </c>
      <c r="CU87">
        <f t="shared" si="91"/>
        <v>0</v>
      </c>
      <c r="CV87">
        <f t="shared" si="92"/>
        <v>7.6950000000000012</v>
      </c>
      <c r="CW87">
        <f t="shared" si="93"/>
        <v>0</v>
      </c>
      <c r="CX87">
        <f t="shared" si="94"/>
        <v>0</v>
      </c>
      <c r="CY87">
        <f t="shared" si="95"/>
        <v>430.11</v>
      </c>
      <c r="CZ87">
        <f t="shared" si="96"/>
        <v>219.83399999999997</v>
      </c>
      <c r="DC87" t="s">
        <v>2</v>
      </c>
      <c r="DD87" t="s">
        <v>2</v>
      </c>
      <c r="DE87" t="s">
        <v>21</v>
      </c>
      <c r="DF87" t="s">
        <v>21</v>
      </c>
      <c r="DG87" t="s">
        <v>21</v>
      </c>
      <c r="DH87" t="s">
        <v>2</v>
      </c>
      <c r="DI87" t="s">
        <v>21</v>
      </c>
      <c r="DJ87" t="s">
        <v>21</v>
      </c>
      <c r="DK87" t="s">
        <v>2</v>
      </c>
      <c r="DL87" t="s">
        <v>2</v>
      </c>
      <c r="DM87" t="s">
        <v>2</v>
      </c>
      <c r="DN87">
        <v>0</v>
      </c>
      <c r="DO87">
        <v>0</v>
      </c>
      <c r="DP87">
        <v>1</v>
      </c>
      <c r="DQ87">
        <v>1</v>
      </c>
      <c r="DU87">
        <v>1013</v>
      </c>
      <c r="DV87" t="s">
        <v>19</v>
      </c>
      <c r="DW87" t="s">
        <v>19</v>
      </c>
      <c r="DX87">
        <v>1</v>
      </c>
      <c r="DZ87" t="s">
        <v>2</v>
      </c>
      <c r="EA87" t="s">
        <v>2</v>
      </c>
      <c r="EB87" t="s">
        <v>2</v>
      </c>
      <c r="EC87" t="s">
        <v>2</v>
      </c>
      <c r="ED87" t="s">
        <v>2</v>
      </c>
      <c r="EE87">
        <v>37164119</v>
      </c>
      <c r="EF87">
        <v>3</v>
      </c>
      <c r="EG87" t="s">
        <v>16</v>
      </c>
      <c r="EH87">
        <v>0</v>
      </c>
      <c r="EI87" t="s">
        <v>2</v>
      </c>
      <c r="EJ87">
        <v>2</v>
      </c>
      <c r="EK87">
        <v>110011</v>
      </c>
      <c r="EL87" t="s">
        <v>86</v>
      </c>
      <c r="EM87" t="s">
        <v>87</v>
      </c>
      <c r="EN87" t="s">
        <v>2</v>
      </c>
      <c r="EO87" t="s">
        <v>24</v>
      </c>
      <c r="EQ87">
        <v>512</v>
      </c>
      <c r="ER87">
        <v>63.38</v>
      </c>
      <c r="ES87">
        <v>4.38</v>
      </c>
      <c r="ET87">
        <v>0</v>
      </c>
      <c r="EU87">
        <v>0</v>
      </c>
      <c r="EV87">
        <v>59</v>
      </c>
      <c r="EW87">
        <v>5.7</v>
      </c>
      <c r="EX87">
        <v>0</v>
      </c>
      <c r="EY87">
        <v>0</v>
      </c>
      <c r="FQ87">
        <v>0</v>
      </c>
      <c r="FR87">
        <f t="shared" si="97"/>
        <v>0</v>
      </c>
      <c r="FS87">
        <v>0</v>
      </c>
      <c r="FX87">
        <v>90</v>
      </c>
      <c r="FY87">
        <v>46</v>
      </c>
      <c r="GA87" t="s">
        <v>2</v>
      </c>
      <c r="GD87">
        <v>1</v>
      </c>
      <c r="GF87">
        <v>-858029561</v>
      </c>
      <c r="GG87">
        <v>1</v>
      </c>
      <c r="GH87">
        <v>1</v>
      </c>
      <c r="GI87">
        <v>4</v>
      </c>
      <c r="GJ87">
        <v>0</v>
      </c>
      <c r="GK87">
        <v>0</v>
      </c>
      <c r="GL87">
        <f t="shared" si="98"/>
        <v>0</v>
      </c>
      <c r="GM87">
        <f t="shared" si="99"/>
        <v>1154.1199999999999</v>
      </c>
      <c r="GN87">
        <f t="shared" si="100"/>
        <v>0</v>
      </c>
      <c r="GO87">
        <f t="shared" si="101"/>
        <v>1154.1199999999999</v>
      </c>
      <c r="GP87">
        <f t="shared" si="102"/>
        <v>0</v>
      </c>
      <c r="GR87">
        <v>0</v>
      </c>
      <c r="GS87">
        <v>3</v>
      </c>
      <c r="GT87">
        <v>0</v>
      </c>
      <c r="GU87" t="s">
        <v>2</v>
      </c>
      <c r="GV87">
        <f t="shared" si="103"/>
        <v>0</v>
      </c>
      <c r="GW87">
        <v>1</v>
      </c>
      <c r="GX87">
        <f t="shared" si="104"/>
        <v>0</v>
      </c>
      <c r="HA87">
        <v>0</v>
      </c>
      <c r="HB87">
        <v>0</v>
      </c>
      <c r="HC87">
        <f t="shared" si="105"/>
        <v>0</v>
      </c>
      <c r="HE87" t="s">
        <v>2</v>
      </c>
      <c r="HF87" t="s">
        <v>2</v>
      </c>
      <c r="HM87" t="s">
        <v>2</v>
      </c>
      <c r="HN87" t="s">
        <v>88</v>
      </c>
      <c r="HO87" t="s">
        <v>89</v>
      </c>
      <c r="HP87" t="s">
        <v>86</v>
      </c>
      <c r="HQ87" t="s">
        <v>86</v>
      </c>
      <c r="IK87">
        <v>0</v>
      </c>
    </row>
    <row r="88" spans="1:255" x14ac:dyDescent="0.2">
      <c r="A88" s="2">
        <v>17</v>
      </c>
      <c r="B88" s="2">
        <v>1</v>
      </c>
      <c r="C88" s="2"/>
      <c r="D88" s="2"/>
      <c r="E88" s="2" t="s">
        <v>149</v>
      </c>
      <c r="F88" s="2" t="s">
        <v>29</v>
      </c>
      <c r="G88" s="2" t="s">
        <v>150</v>
      </c>
      <c r="H88" s="2" t="s">
        <v>19</v>
      </c>
      <c r="I88" s="2">
        <v>6</v>
      </c>
      <c r="J88" s="2">
        <v>0</v>
      </c>
      <c r="K88" s="2">
        <v>6</v>
      </c>
      <c r="L88" s="2"/>
      <c r="M88" s="2"/>
      <c r="N88" s="2"/>
      <c r="O88" s="2">
        <f t="shared" si="73"/>
        <v>44760</v>
      </c>
      <c r="P88" s="2">
        <f>ROUND(ROUND(CQ88*I88,0)/BC88,2)</f>
        <v>44760</v>
      </c>
      <c r="Q88" s="2">
        <f t="shared" si="74"/>
        <v>0</v>
      </c>
      <c r="R88" s="2">
        <f t="shared" si="75"/>
        <v>0</v>
      </c>
      <c r="S88" s="2">
        <f t="shared" si="76"/>
        <v>0</v>
      </c>
      <c r="T88" s="2">
        <f t="shared" si="77"/>
        <v>0</v>
      </c>
      <c r="U88" s="2">
        <f t="shared" si="78"/>
        <v>0</v>
      </c>
      <c r="V88" s="2">
        <f t="shared" si="79"/>
        <v>0</v>
      </c>
      <c r="W88" s="2">
        <f t="shared" si="80"/>
        <v>0</v>
      </c>
      <c r="X88" s="2">
        <f t="shared" si="81"/>
        <v>0</v>
      </c>
      <c r="Y88" s="2">
        <f t="shared" si="82"/>
        <v>0</v>
      </c>
      <c r="Z88" s="2"/>
      <c r="AA88" s="2">
        <v>41727981</v>
      </c>
      <c r="AB88" s="2">
        <f t="shared" si="83"/>
        <v>7460</v>
      </c>
      <c r="AC88" s="2">
        <f t="shared" si="84"/>
        <v>7460</v>
      </c>
      <c r="AD88" s="2">
        <f>ROUND((((ET88)-(EU88))+AE88),6)</f>
        <v>0</v>
      </c>
      <c r="AE88" s="2">
        <f>ROUND((EU88),6)</f>
        <v>0</v>
      </c>
      <c r="AF88" s="2">
        <f>ROUND((EV88),6)</f>
        <v>0</v>
      </c>
      <c r="AG88" s="2">
        <f t="shared" si="85"/>
        <v>0</v>
      </c>
      <c r="AH88" s="2">
        <f>(EW88)</f>
        <v>0</v>
      </c>
      <c r="AI88" s="2">
        <f>(EX88)</f>
        <v>0</v>
      </c>
      <c r="AJ88" s="2">
        <f t="shared" si="86"/>
        <v>0</v>
      </c>
      <c r="AK88" s="2">
        <v>7460</v>
      </c>
      <c r="AL88" s="2">
        <v>7460</v>
      </c>
      <c r="AM88" s="2">
        <v>0</v>
      </c>
      <c r="AN88" s="2">
        <v>0</v>
      </c>
      <c r="AO88" s="2">
        <v>0</v>
      </c>
      <c r="AP88" s="2">
        <v>0</v>
      </c>
      <c r="AQ88" s="2">
        <v>0</v>
      </c>
      <c r="AR88" s="2">
        <v>0</v>
      </c>
      <c r="AS88" s="2">
        <v>0</v>
      </c>
      <c r="AT88" s="2">
        <v>0</v>
      </c>
      <c r="AU88" s="2">
        <v>0</v>
      </c>
      <c r="AV88" s="2">
        <v>1</v>
      </c>
      <c r="AW88" s="2">
        <v>1</v>
      </c>
      <c r="AX88" s="2"/>
      <c r="AY88" s="2"/>
      <c r="AZ88" s="2">
        <v>1</v>
      </c>
      <c r="BA88" s="2">
        <v>1</v>
      </c>
      <c r="BB88" s="2">
        <v>1</v>
      </c>
      <c r="BC88" s="2">
        <v>1</v>
      </c>
      <c r="BD88" s="2" t="s">
        <v>2</v>
      </c>
      <c r="BE88" s="2" t="s">
        <v>2</v>
      </c>
      <c r="BF88" s="2" t="s">
        <v>2</v>
      </c>
      <c r="BG88" s="2" t="s">
        <v>2</v>
      </c>
      <c r="BH88" s="2">
        <v>3</v>
      </c>
      <c r="BI88" s="2">
        <v>3</v>
      </c>
      <c r="BJ88" s="2" t="s">
        <v>2</v>
      </c>
      <c r="BK88" s="2"/>
      <c r="BL88" s="2"/>
      <c r="BM88" s="2">
        <v>1100</v>
      </c>
      <c r="BN88" s="2">
        <v>0</v>
      </c>
      <c r="BO88" s="2" t="s">
        <v>2</v>
      </c>
      <c r="BP88" s="2">
        <v>0</v>
      </c>
      <c r="BQ88" s="2">
        <v>8</v>
      </c>
      <c r="BR88" s="2">
        <v>0</v>
      </c>
      <c r="BS88" s="2">
        <v>1</v>
      </c>
      <c r="BT88" s="2">
        <v>1</v>
      </c>
      <c r="BU88" s="2">
        <v>1</v>
      </c>
      <c r="BV88" s="2">
        <v>1</v>
      </c>
      <c r="BW88" s="2">
        <v>1</v>
      </c>
      <c r="BX88" s="2">
        <v>1</v>
      </c>
      <c r="BY88" s="2" t="s">
        <v>2</v>
      </c>
      <c r="BZ88" s="2">
        <v>0</v>
      </c>
      <c r="CA88" s="2">
        <v>0</v>
      </c>
      <c r="CB88" s="2" t="s">
        <v>2</v>
      </c>
      <c r="CC88" s="2"/>
      <c r="CD88" s="2"/>
      <c r="CE88" s="2">
        <v>0</v>
      </c>
      <c r="CF88" s="2">
        <v>0</v>
      </c>
      <c r="CG88" s="2">
        <v>0</v>
      </c>
      <c r="CH88" s="2"/>
      <c r="CI88" s="2"/>
      <c r="CJ88" s="2"/>
      <c r="CK88" s="2"/>
      <c r="CL88" s="2"/>
      <c r="CM88" s="2">
        <v>0</v>
      </c>
      <c r="CN88" s="2" t="s">
        <v>2</v>
      </c>
      <c r="CO88" s="2">
        <v>0</v>
      </c>
      <c r="CP88" s="2">
        <f t="shared" si="87"/>
        <v>44760</v>
      </c>
      <c r="CQ88" s="2">
        <f>AC88</f>
        <v>7460</v>
      </c>
      <c r="CR88" s="2">
        <f t="shared" si="88"/>
        <v>0</v>
      </c>
      <c r="CS88" s="2">
        <f t="shared" si="89"/>
        <v>0</v>
      </c>
      <c r="CT88" s="2">
        <f t="shared" si="90"/>
        <v>0</v>
      </c>
      <c r="CU88" s="2">
        <f t="shared" si="91"/>
        <v>0</v>
      </c>
      <c r="CV88" s="2">
        <f t="shared" si="92"/>
        <v>0</v>
      </c>
      <c r="CW88" s="2">
        <f t="shared" si="93"/>
        <v>0</v>
      </c>
      <c r="CX88" s="2">
        <f t="shared" si="94"/>
        <v>0</v>
      </c>
      <c r="CY88" s="2">
        <f t="shared" si="95"/>
        <v>0</v>
      </c>
      <c r="CZ88" s="2">
        <f t="shared" si="96"/>
        <v>0</v>
      </c>
      <c r="DA88" s="2"/>
      <c r="DB88" s="2"/>
      <c r="DC88" s="2" t="s">
        <v>2</v>
      </c>
      <c r="DD88" s="2" t="s">
        <v>2</v>
      </c>
      <c r="DE88" s="2" t="s">
        <v>2</v>
      </c>
      <c r="DF88" s="2" t="s">
        <v>2</v>
      </c>
      <c r="DG88" s="2" t="s">
        <v>2</v>
      </c>
      <c r="DH88" s="2" t="s">
        <v>2</v>
      </c>
      <c r="DI88" s="2" t="s">
        <v>2</v>
      </c>
      <c r="DJ88" s="2" t="s">
        <v>2</v>
      </c>
      <c r="DK88" s="2" t="s">
        <v>2</v>
      </c>
      <c r="DL88" s="2" t="s">
        <v>2</v>
      </c>
      <c r="DM88" s="2" t="s">
        <v>2</v>
      </c>
      <c r="DN88" s="2">
        <v>0</v>
      </c>
      <c r="DO88" s="2">
        <v>0</v>
      </c>
      <c r="DP88" s="2">
        <v>1</v>
      </c>
      <c r="DQ88" s="2">
        <v>1</v>
      </c>
      <c r="DR88" s="2"/>
      <c r="DS88" s="2"/>
      <c r="DT88" s="2"/>
      <c r="DU88" s="2">
        <v>1013</v>
      </c>
      <c r="DV88" s="2" t="s">
        <v>19</v>
      </c>
      <c r="DW88" s="2" t="s">
        <v>19</v>
      </c>
      <c r="DX88" s="2">
        <v>1</v>
      </c>
      <c r="DY88" s="2"/>
      <c r="DZ88" s="2" t="s">
        <v>2</v>
      </c>
      <c r="EA88" s="2" t="s">
        <v>2</v>
      </c>
      <c r="EB88" s="2" t="s">
        <v>2</v>
      </c>
      <c r="EC88" s="2" t="s">
        <v>2</v>
      </c>
      <c r="ED88" s="2" t="s">
        <v>2</v>
      </c>
      <c r="EE88" s="2">
        <v>37164457</v>
      </c>
      <c r="EF88" s="2">
        <v>8</v>
      </c>
      <c r="EG88" s="2" t="s">
        <v>31</v>
      </c>
      <c r="EH88" s="2">
        <v>0</v>
      </c>
      <c r="EI88" s="2" t="s">
        <v>2</v>
      </c>
      <c r="EJ88" s="2">
        <v>1</v>
      </c>
      <c r="EK88" s="2">
        <v>1100</v>
      </c>
      <c r="EL88" s="2" t="s">
        <v>32</v>
      </c>
      <c r="EM88" s="2" t="s">
        <v>33</v>
      </c>
      <c r="EN88" s="2" t="s">
        <v>2</v>
      </c>
      <c r="EO88" s="2" t="s">
        <v>2</v>
      </c>
      <c r="EP88" s="2"/>
      <c r="EQ88" s="2">
        <v>0</v>
      </c>
      <c r="ER88" s="2">
        <v>0</v>
      </c>
      <c r="ES88" s="2">
        <v>7460</v>
      </c>
      <c r="ET88" s="2">
        <v>0</v>
      </c>
      <c r="EU88" s="2">
        <v>0</v>
      </c>
      <c r="EV88" s="2">
        <v>0</v>
      </c>
      <c r="EW88" s="2">
        <v>0</v>
      </c>
      <c r="EX88" s="2">
        <v>0</v>
      </c>
      <c r="EY88" s="2">
        <v>0</v>
      </c>
      <c r="EZ88" s="2">
        <v>5</v>
      </c>
      <c r="FA88" s="2"/>
      <c r="FB88" s="2"/>
      <c r="FC88" s="2">
        <v>1</v>
      </c>
      <c r="FD88" s="2">
        <v>18</v>
      </c>
      <c r="FE88" s="2"/>
      <c r="FF88" s="2">
        <v>8952</v>
      </c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>
        <v>0</v>
      </c>
      <c r="FR88" s="2">
        <f t="shared" si="97"/>
        <v>44760</v>
      </c>
      <c r="FS88" s="2">
        <v>0</v>
      </c>
      <c r="FT88" s="2"/>
      <c r="FU88" s="2"/>
      <c r="FV88" s="2"/>
      <c r="FW88" s="2"/>
      <c r="FX88" s="2">
        <v>0</v>
      </c>
      <c r="FY88" s="2">
        <v>0</v>
      </c>
      <c r="FZ88" s="2"/>
      <c r="GA88" s="2" t="s">
        <v>151</v>
      </c>
      <c r="GB88" s="2"/>
      <c r="GC88" s="2"/>
      <c r="GD88" s="2">
        <v>1</v>
      </c>
      <c r="GE88" s="2"/>
      <c r="GF88" s="2">
        <v>-2086042672</v>
      </c>
      <c r="GG88" s="2">
        <v>2</v>
      </c>
      <c r="GH88" s="2">
        <v>3</v>
      </c>
      <c r="GI88" s="2">
        <v>-2</v>
      </c>
      <c r="GJ88" s="2">
        <v>0</v>
      </c>
      <c r="GK88" s="2">
        <v>0</v>
      </c>
      <c r="GL88" s="2">
        <f t="shared" si="98"/>
        <v>0</v>
      </c>
      <c r="GM88" s="2">
        <f t="shared" si="99"/>
        <v>44760</v>
      </c>
      <c r="GN88" s="2">
        <f t="shared" si="100"/>
        <v>0</v>
      </c>
      <c r="GO88" s="2">
        <f t="shared" si="101"/>
        <v>0</v>
      </c>
      <c r="GP88" s="2">
        <f t="shared" si="102"/>
        <v>0</v>
      </c>
      <c r="GQ88" s="2"/>
      <c r="GR88" s="2">
        <v>1</v>
      </c>
      <c r="GS88" s="2">
        <v>1</v>
      </c>
      <c r="GT88" s="2">
        <v>0</v>
      </c>
      <c r="GU88" s="2" t="s">
        <v>2</v>
      </c>
      <c r="GV88" s="2">
        <f t="shared" si="103"/>
        <v>0</v>
      </c>
      <c r="GW88" s="2">
        <v>1</v>
      </c>
      <c r="GX88" s="2">
        <f t="shared" si="104"/>
        <v>0</v>
      </c>
      <c r="GY88" s="2"/>
      <c r="GZ88" s="2"/>
      <c r="HA88" s="2">
        <v>0</v>
      </c>
      <c r="HB88" s="2">
        <v>0</v>
      </c>
      <c r="HC88" s="2">
        <f t="shared" si="105"/>
        <v>0</v>
      </c>
      <c r="HD88" s="2"/>
      <c r="HE88" s="2" t="s">
        <v>35</v>
      </c>
      <c r="HF88" s="2" t="s">
        <v>35</v>
      </c>
      <c r="HG88" s="2"/>
      <c r="HH88" s="2">
        <f>ROUND(AC88*I88,0)</f>
        <v>44760</v>
      </c>
      <c r="HI88" s="2"/>
      <c r="HJ88" s="2"/>
      <c r="HK88" s="2"/>
      <c r="HL88" s="2"/>
      <c r="HM88" s="2" t="s">
        <v>2</v>
      </c>
      <c r="HN88" s="2" t="s">
        <v>2</v>
      </c>
      <c r="HO88" s="2" t="s">
        <v>2</v>
      </c>
      <c r="HP88" s="2" t="s">
        <v>2</v>
      </c>
      <c r="HQ88" s="2" t="s">
        <v>2</v>
      </c>
      <c r="HR88" s="2"/>
      <c r="HS88" s="2"/>
      <c r="HT88" s="2"/>
      <c r="HU88" s="2"/>
      <c r="HV88" s="2"/>
      <c r="HW88" s="2"/>
      <c r="HX88" s="2"/>
      <c r="HY88" s="2"/>
      <c r="HZ88" s="2"/>
      <c r="IA88" s="2"/>
      <c r="IB88" s="2"/>
      <c r="IC88" s="2"/>
      <c r="ID88" s="2"/>
      <c r="IE88" s="2"/>
      <c r="IF88" s="2"/>
      <c r="IG88" s="2"/>
      <c r="IH88" s="2"/>
      <c r="II88" s="2"/>
      <c r="IJ88" s="2"/>
      <c r="IK88" s="2">
        <v>0</v>
      </c>
      <c r="IL88" s="2"/>
      <c r="IM88" s="2"/>
      <c r="IN88" s="2"/>
      <c r="IO88" s="2"/>
      <c r="IP88" s="2"/>
      <c r="IQ88" s="2"/>
      <c r="IR88" s="2"/>
      <c r="IS88" s="2"/>
      <c r="IT88" s="2"/>
      <c r="IU88" s="2"/>
    </row>
    <row r="89" spans="1:255" x14ac:dyDescent="0.2">
      <c r="A89">
        <v>17</v>
      </c>
      <c r="B89">
        <v>1</v>
      </c>
      <c r="E89" t="s">
        <v>149</v>
      </c>
      <c r="F89" t="s">
        <v>29</v>
      </c>
      <c r="G89" t="s">
        <v>150</v>
      </c>
      <c r="H89" t="s">
        <v>19</v>
      </c>
      <c r="I89">
        <v>6</v>
      </c>
      <c r="J89">
        <v>0</v>
      </c>
      <c r="K89">
        <v>6</v>
      </c>
      <c r="O89">
        <f t="shared" si="73"/>
        <v>9580.2900000000009</v>
      </c>
      <c r="P89">
        <f>ROUND(ROUND(CQ89*I89,0)/BC89,2)</f>
        <v>9580.2900000000009</v>
      </c>
      <c r="Q89">
        <f t="shared" si="74"/>
        <v>0</v>
      </c>
      <c r="R89">
        <f t="shared" si="75"/>
        <v>0</v>
      </c>
      <c r="S89">
        <f t="shared" si="76"/>
        <v>0</v>
      </c>
      <c r="T89">
        <f t="shared" si="77"/>
        <v>0</v>
      </c>
      <c r="U89">
        <f t="shared" si="78"/>
        <v>0</v>
      </c>
      <c r="V89">
        <f t="shared" si="79"/>
        <v>0</v>
      </c>
      <c r="W89">
        <f t="shared" si="80"/>
        <v>0</v>
      </c>
      <c r="X89">
        <f t="shared" si="81"/>
        <v>0</v>
      </c>
      <c r="Y89">
        <f t="shared" si="82"/>
        <v>0</v>
      </c>
      <c r="AA89">
        <v>41727979</v>
      </c>
      <c r="AB89">
        <f t="shared" si="83"/>
        <v>7776.01</v>
      </c>
      <c r="AC89">
        <f t="shared" si="84"/>
        <v>7776.01</v>
      </c>
      <c r="AD89">
        <f>ROUND((((ET89)-(EU89))+AE89),6)</f>
        <v>0</v>
      </c>
      <c r="AE89">
        <f>ROUND((EU89),6)</f>
        <v>0</v>
      </c>
      <c r="AF89">
        <f>ROUND((EV89),6)</f>
        <v>0</v>
      </c>
      <c r="AG89">
        <f t="shared" si="85"/>
        <v>0</v>
      </c>
      <c r="AH89">
        <f>(EW89)</f>
        <v>0</v>
      </c>
      <c r="AI89">
        <f>(EX89)</f>
        <v>0</v>
      </c>
      <c r="AJ89">
        <f t="shared" si="86"/>
        <v>0</v>
      </c>
      <c r="AK89">
        <v>7776.01</v>
      </c>
      <c r="AL89">
        <v>7776.01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1</v>
      </c>
      <c r="AW89">
        <v>1</v>
      </c>
      <c r="AZ89">
        <v>4.87</v>
      </c>
      <c r="BA89">
        <v>1</v>
      </c>
      <c r="BB89">
        <v>1</v>
      </c>
      <c r="BC89">
        <v>4.87</v>
      </c>
      <c r="BD89" t="s">
        <v>2</v>
      </c>
      <c r="BE89" t="s">
        <v>2</v>
      </c>
      <c r="BF89" t="s">
        <v>2</v>
      </c>
      <c r="BG89" t="s">
        <v>2</v>
      </c>
      <c r="BH89">
        <v>3</v>
      </c>
      <c r="BI89">
        <v>3</v>
      </c>
      <c r="BJ89" t="s">
        <v>2</v>
      </c>
      <c r="BM89">
        <v>1100</v>
      </c>
      <c r="BN89">
        <v>0</v>
      </c>
      <c r="BO89" t="s">
        <v>36</v>
      </c>
      <c r="BP89">
        <v>1</v>
      </c>
      <c r="BQ89">
        <v>8</v>
      </c>
      <c r="BR89">
        <v>0</v>
      </c>
      <c r="BS89">
        <v>1</v>
      </c>
      <c r="BT89">
        <v>1</v>
      </c>
      <c r="BU89">
        <v>1</v>
      </c>
      <c r="BV89">
        <v>1</v>
      </c>
      <c r="BW89">
        <v>1</v>
      </c>
      <c r="BX89">
        <v>1</v>
      </c>
      <c r="BY89" t="s">
        <v>2</v>
      </c>
      <c r="BZ89">
        <v>0</v>
      </c>
      <c r="CA89">
        <v>0</v>
      </c>
      <c r="CB89" t="s">
        <v>2</v>
      </c>
      <c r="CE89">
        <v>0</v>
      </c>
      <c r="CF89">
        <v>0</v>
      </c>
      <c r="CG89">
        <v>0</v>
      </c>
      <c r="CM89">
        <v>0</v>
      </c>
      <c r="CN89" t="s">
        <v>2</v>
      </c>
      <c r="CO89">
        <v>0</v>
      </c>
      <c r="CP89">
        <f t="shared" si="87"/>
        <v>9580.2900000000009</v>
      </c>
      <c r="CQ89">
        <f>AC89</f>
        <v>7776.01</v>
      </c>
      <c r="CR89">
        <f t="shared" si="88"/>
        <v>0</v>
      </c>
      <c r="CS89">
        <f t="shared" si="89"/>
        <v>0</v>
      </c>
      <c r="CT89">
        <f t="shared" si="90"/>
        <v>0</v>
      </c>
      <c r="CU89">
        <f t="shared" si="91"/>
        <v>0</v>
      </c>
      <c r="CV89">
        <f t="shared" si="92"/>
        <v>0</v>
      </c>
      <c r="CW89">
        <f t="shared" si="93"/>
        <v>0</v>
      </c>
      <c r="CX89">
        <f t="shared" si="94"/>
        <v>0</v>
      </c>
      <c r="CY89">
        <f t="shared" si="95"/>
        <v>0</v>
      </c>
      <c r="CZ89">
        <f t="shared" si="96"/>
        <v>0</v>
      </c>
      <c r="DC89" t="s">
        <v>2</v>
      </c>
      <c r="DD89" t="s">
        <v>2</v>
      </c>
      <c r="DE89" t="s">
        <v>2</v>
      </c>
      <c r="DF89" t="s">
        <v>2</v>
      </c>
      <c r="DG89" t="s">
        <v>2</v>
      </c>
      <c r="DH89" t="s">
        <v>2</v>
      </c>
      <c r="DI89" t="s">
        <v>2</v>
      </c>
      <c r="DJ89" t="s">
        <v>2</v>
      </c>
      <c r="DK89" t="s">
        <v>2</v>
      </c>
      <c r="DL89" t="s">
        <v>2</v>
      </c>
      <c r="DM89" t="s">
        <v>2</v>
      </c>
      <c r="DN89">
        <v>0</v>
      </c>
      <c r="DO89">
        <v>0</v>
      </c>
      <c r="DP89">
        <v>1</v>
      </c>
      <c r="DQ89">
        <v>1</v>
      </c>
      <c r="DU89">
        <v>1013</v>
      </c>
      <c r="DV89" t="s">
        <v>19</v>
      </c>
      <c r="DW89" t="s">
        <v>19</v>
      </c>
      <c r="DX89">
        <v>1</v>
      </c>
      <c r="DZ89" t="s">
        <v>2</v>
      </c>
      <c r="EA89" t="s">
        <v>2</v>
      </c>
      <c r="EB89" t="s">
        <v>2</v>
      </c>
      <c r="EC89" t="s">
        <v>2</v>
      </c>
      <c r="ED89" t="s">
        <v>2</v>
      </c>
      <c r="EE89">
        <v>37164457</v>
      </c>
      <c r="EF89">
        <v>8</v>
      </c>
      <c r="EG89" t="s">
        <v>31</v>
      </c>
      <c r="EH89">
        <v>0</v>
      </c>
      <c r="EI89" t="s">
        <v>2</v>
      </c>
      <c r="EJ89">
        <v>1</v>
      </c>
      <c r="EK89">
        <v>1100</v>
      </c>
      <c r="EL89" t="s">
        <v>32</v>
      </c>
      <c r="EM89" t="s">
        <v>33</v>
      </c>
      <c r="EN89" t="s">
        <v>2</v>
      </c>
      <c r="EO89" t="s">
        <v>2</v>
      </c>
      <c r="EQ89">
        <v>0</v>
      </c>
      <c r="ER89">
        <v>7776.01</v>
      </c>
      <c r="ES89">
        <v>7776.01</v>
      </c>
      <c r="ET89">
        <v>0</v>
      </c>
      <c r="EU89">
        <v>0</v>
      </c>
      <c r="EV89">
        <v>0</v>
      </c>
      <c r="EW89">
        <v>0</v>
      </c>
      <c r="EX89">
        <v>0</v>
      </c>
      <c r="EY89">
        <v>0</v>
      </c>
      <c r="EZ89">
        <v>5</v>
      </c>
      <c r="FC89">
        <v>1</v>
      </c>
      <c r="FD89">
        <v>18</v>
      </c>
      <c r="FF89">
        <v>8952</v>
      </c>
      <c r="FQ89">
        <v>0</v>
      </c>
      <c r="FR89">
        <f t="shared" si="97"/>
        <v>9580.2900000000009</v>
      </c>
      <c r="FS89">
        <v>0</v>
      </c>
      <c r="FX89">
        <v>0</v>
      </c>
      <c r="FY89">
        <v>0</v>
      </c>
      <c r="GA89" t="s">
        <v>152</v>
      </c>
      <c r="GD89">
        <v>1</v>
      </c>
      <c r="GF89">
        <v>-2086042672</v>
      </c>
      <c r="GG89">
        <v>1</v>
      </c>
      <c r="GH89">
        <v>3</v>
      </c>
      <c r="GI89">
        <v>4</v>
      </c>
      <c r="GJ89">
        <v>0</v>
      </c>
      <c r="GK89">
        <v>0</v>
      </c>
      <c r="GL89">
        <f t="shared" si="98"/>
        <v>0</v>
      </c>
      <c r="GM89">
        <f t="shared" si="99"/>
        <v>9580.2900000000009</v>
      </c>
      <c r="GN89">
        <f t="shared" si="100"/>
        <v>0</v>
      </c>
      <c r="GO89">
        <f t="shared" si="101"/>
        <v>0</v>
      </c>
      <c r="GP89">
        <f t="shared" si="102"/>
        <v>0</v>
      </c>
      <c r="GR89">
        <v>1</v>
      </c>
      <c r="GS89">
        <v>1</v>
      </c>
      <c r="GT89">
        <v>0</v>
      </c>
      <c r="GU89" t="s">
        <v>2</v>
      </c>
      <c r="GV89">
        <f t="shared" si="103"/>
        <v>0</v>
      </c>
      <c r="GW89">
        <v>1</v>
      </c>
      <c r="GX89">
        <f t="shared" si="104"/>
        <v>0</v>
      </c>
      <c r="HA89">
        <v>0</v>
      </c>
      <c r="HB89">
        <v>0</v>
      </c>
      <c r="HC89">
        <f t="shared" si="105"/>
        <v>0</v>
      </c>
      <c r="HE89" t="s">
        <v>38</v>
      </c>
      <c r="HF89" t="s">
        <v>39</v>
      </c>
      <c r="HH89">
        <f>ROUND(AC89*I89,0)</f>
        <v>46656</v>
      </c>
      <c r="HM89" t="s">
        <v>2</v>
      </c>
      <c r="HN89" t="s">
        <v>2</v>
      </c>
      <c r="HO89" t="s">
        <v>2</v>
      </c>
      <c r="HP89" t="s">
        <v>2</v>
      </c>
      <c r="HQ89" t="s">
        <v>2</v>
      </c>
      <c r="IK89">
        <v>0</v>
      </c>
    </row>
    <row r="90" spans="1:255" x14ac:dyDescent="0.2">
      <c r="A90" s="2">
        <v>17</v>
      </c>
      <c r="B90" s="2">
        <v>1</v>
      </c>
      <c r="C90" s="2">
        <f>ROW(SmtRes!A177)</f>
        <v>177</v>
      </c>
      <c r="D90" s="2">
        <f>ROW(EtalonRes!A177)</f>
        <v>177</v>
      </c>
      <c r="E90" s="2" t="s">
        <v>153</v>
      </c>
      <c r="F90" s="2" t="s">
        <v>154</v>
      </c>
      <c r="G90" s="2" t="s">
        <v>155</v>
      </c>
      <c r="H90" s="2" t="s">
        <v>19</v>
      </c>
      <c r="I90" s="2">
        <v>4</v>
      </c>
      <c r="J90" s="2">
        <v>0</v>
      </c>
      <c r="K90" s="2">
        <v>4</v>
      </c>
      <c r="L90" s="2"/>
      <c r="M90" s="2"/>
      <c r="N90" s="2"/>
      <c r="O90" s="2">
        <f t="shared" si="73"/>
        <v>51.15</v>
      </c>
      <c r="P90" s="2">
        <f t="shared" ref="P90:P95" si="108">ROUND(CQ90*I90,2)</f>
        <v>7.52</v>
      </c>
      <c r="Q90" s="2">
        <f t="shared" si="74"/>
        <v>0</v>
      </c>
      <c r="R90" s="2">
        <f t="shared" si="75"/>
        <v>0</v>
      </c>
      <c r="S90" s="2">
        <f t="shared" si="76"/>
        <v>43.63</v>
      </c>
      <c r="T90" s="2">
        <f t="shared" si="77"/>
        <v>0</v>
      </c>
      <c r="U90" s="2">
        <f t="shared" si="78"/>
        <v>4.5360000000000005</v>
      </c>
      <c r="V90" s="2">
        <f t="shared" si="79"/>
        <v>0</v>
      </c>
      <c r="W90" s="2">
        <f t="shared" si="80"/>
        <v>0</v>
      </c>
      <c r="X90" s="2">
        <f t="shared" si="81"/>
        <v>39.270000000000003</v>
      </c>
      <c r="Y90" s="2">
        <f t="shared" si="82"/>
        <v>20.07</v>
      </c>
      <c r="Z90" s="2"/>
      <c r="AA90" s="2">
        <v>41727981</v>
      </c>
      <c r="AB90" s="2">
        <f t="shared" si="83"/>
        <v>12.788</v>
      </c>
      <c r="AC90" s="2">
        <f t="shared" si="84"/>
        <v>1.88</v>
      </c>
      <c r="AD90" s="2">
        <f>ROUND(((((ET90*ROUND(1.35,7)))-((EU90*ROUND(1.35,7))))+AE90),6)</f>
        <v>0</v>
      </c>
      <c r="AE90" s="2">
        <f>ROUND(((EU90*ROUND(1.35,7))),6)</f>
        <v>0</v>
      </c>
      <c r="AF90" s="2">
        <f>ROUND(((EV90*ROUND(1.35,7))),6)</f>
        <v>10.907999999999999</v>
      </c>
      <c r="AG90" s="2">
        <f t="shared" si="85"/>
        <v>0</v>
      </c>
      <c r="AH90" s="2">
        <f>((EW90*ROUND(1.35,7)))</f>
        <v>1.1340000000000001</v>
      </c>
      <c r="AI90" s="2">
        <f>((EX90*ROUND(1.35,7)))</f>
        <v>0</v>
      </c>
      <c r="AJ90" s="2">
        <f t="shared" si="86"/>
        <v>0</v>
      </c>
      <c r="AK90" s="2">
        <v>9.9600000000000009</v>
      </c>
      <c r="AL90" s="2">
        <v>1.88</v>
      </c>
      <c r="AM90" s="2">
        <v>0</v>
      </c>
      <c r="AN90" s="2">
        <v>0</v>
      </c>
      <c r="AO90" s="2">
        <v>8.08</v>
      </c>
      <c r="AP90" s="2">
        <v>0</v>
      </c>
      <c r="AQ90" s="2">
        <v>0.84</v>
      </c>
      <c r="AR90" s="2">
        <v>0</v>
      </c>
      <c r="AS90" s="2">
        <v>0</v>
      </c>
      <c r="AT90" s="2">
        <v>90</v>
      </c>
      <c r="AU90" s="2">
        <v>46</v>
      </c>
      <c r="AV90" s="2">
        <v>1</v>
      </c>
      <c r="AW90" s="2">
        <v>1</v>
      </c>
      <c r="AX90" s="2"/>
      <c r="AY90" s="2"/>
      <c r="AZ90" s="2">
        <v>1</v>
      </c>
      <c r="BA90" s="2">
        <v>1</v>
      </c>
      <c r="BB90" s="2">
        <v>1</v>
      </c>
      <c r="BC90" s="2">
        <v>1</v>
      </c>
      <c r="BD90" s="2" t="s">
        <v>2</v>
      </c>
      <c r="BE90" s="2" t="s">
        <v>2</v>
      </c>
      <c r="BF90" s="2" t="s">
        <v>2</v>
      </c>
      <c r="BG90" s="2" t="s">
        <v>2</v>
      </c>
      <c r="BH90" s="2">
        <v>0</v>
      </c>
      <c r="BI90" s="2">
        <v>2</v>
      </c>
      <c r="BJ90" s="2" t="s">
        <v>156</v>
      </c>
      <c r="BK90" s="2"/>
      <c r="BL90" s="2"/>
      <c r="BM90" s="2">
        <v>110011</v>
      </c>
      <c r="BN90" s="2">
        <v>0</v>
      </c>
      <c r="BO90" s="2" t="s">
        <v>2</v>
      </c>
      <c r="BP90" s="2">
        <v>0</v>
      </c>
      <c r="BQ90" s="2">
        <v>3</v>
      </c>
      <c r="BR90" s="2">
        <v>0</v>
      </c>
      <c r="BS90" s="2">
        <v>1</v>
      </c>
      <c r="BT90" s="2">
        <v>1</v>
      </c>
      <c r="BU90" s="2">
        <v>1</v>
      </c>
      <c r="BV90" s="2">
        <v>1</v>
      </c>
      <c r="BW90" s="2">
        <v>1</v>
      </c>
      <c r="BX90" s="2">
        <v>1</v>
      </c>
      <c r="BY90" s="2" t="s">
        <v>2</v>
      </c>
      <c r="BZ90" s="2">
        <v>90</v>
      </c>
      <c r="CA90" s="2">
        <v>46</v>
      </c>
      <c r="CB90" s="2" t="s">
        <v>2</v>
      </c>
      <c r="CC90" s="2"/>
      <c r="CD90" s="2"/>
      <c r="CE90" s="2">
        <v>0</v>
      </c>
      <c r="CF90" s="2">
        <v>0</v>
      </c>
      <c r="CG90" s="2">
        <v>0</v>
      </c>
      <c r="CH90" s="2"/>
      <c r="CI90" s="2"/>
      <c r="CJ90" s="2"/>
      <c r="CK90" s="2"/>
      <c r="CL90" s="2"/>
      <c r="CM90" s="2">
        <v>0</v>
      </c>
      <c r="CN90" s="2" t="s">
        <v>774</v>
      </c>
      <c r="CO90" s="2">
        <v>0</v>
      </c>
      <c r="CP90" s="2">
        <f t="shared" si="87"/>
        <v>51.150000000000006</v>
      </c>
      <c r="CQ90" s="2">
        <f t="shared" ref="CQ90:CQ95" si="109">AC90*BC90</f>
        <v>1.88</v>
      </c>
      <c r="CR90" s="2">
        <f t="shared" si="88"/>
        <v>0</v>
      </c>
      <c r="CS90" s="2">
        <f t="shared" si="89"/>
        <v>0</v>
      </c>
      <c r="CT90" s="2">
        <f t="shared" si="90"/>
        <v>10.907999999999999</v>
      </c>
      <c r="CU90" s="2">
        <f t="shared" si="91"/>
        <v>0</v>
      </c>
      <c r="CV90" s="2">
        <f t="shared" si="92"/>
        <v>1.1340000000000001</v>
      </c>
      <c r="CW90" s="2">
        <f t="shared" si="93"/>
        <v>0</v>
      </c>
      <c r="CX90" s="2">
        <f t="shared" si="94"/>
        <v>0</v>
      </c>
      <c r="CY90" s="2">
        <f t="shared" si="95"/>
        <v>39.267000000000003</v>
      </c>
      <c r="CZ90" s="2">
        <f t="shared" si="96"/>
        <v>20.069800000000001</v>
      </c>
      <c r="DA90" s="2"/>
      <c r="DB90" s="2"/>
      <c r="DC90" s="2" t="s">
        <v>2</v>
      </c>
      <c r="DD90" s="2" t="s">
        <v>2</v>
      </c>
      <c r="DE90" s="2" t="s">
        <v>21</v>
      </c>
      <c r="DF90" s="2" t="s">
        <v>21</v>
      </c>
      <c r="DG90" s="2" t="s">
        <v>21</v>
      </c>
      <c r="DH90" s="2" t="s">
        <v>2</v>
      </c>
      <c r="DI90" s="2" t="s">
        <v>21</v>
      </c>
      <c r="DJ90" s="2" t="s">
        <v>21</v>
      </c>
      <c r="DK90" s="2" t="s">
        <v>2</v>
      </c>
      <c r="DL90" s="2" t="s">
        <v>2</v>
      </c>
      <c r="DM90" s="2" t="s">
        <v>2</v>
      </c>
      <c r="DN90" s="2">
        <v>0</v>
      </c>
      <c r="DO90" s="2">
        <v>0</v>
      </c>
      <c r="DP90" s="2">
        <v>1</v>
      </c>
      <c r="DQ90" s="2">
        <v>1</v>
      </c>
      <c r="DR90" s="2"/>
      <c r="DS90" s="2"/>
      <c r="DT90" s="2"/>
      <c r="DU90" s="2">
        <v>1013</v>
      </c>
      <c r="DV90" s="2" t="s">
        <v>19</v>
      </c>
      <c r="DW90" s="2" t="s">
        <v>19</v>
      </c>
      <c r="DX90" s="2">
        <v>1</v>
      </c>
      <c r="DY90" s="2"/>
      <c r="DZ90" s="2" t="s">
        <v>2</v>
      </c>
      <c r="EA90" s="2" t="s">
        <v>2</v>
      </c>
      <c r="EB90" s="2" t="s">
        <v>2</v>
      </c>
      <c r="EC90" s="2" t="s">
        <v>2</v>
      </c>
      <c r="ED90" s="2" t="s">
        <v>2</v>
      </c>
      <c r="EE90" s="2">
        <v>37164119</v>
      </c>
      <c r="EF90" s="2">
        <v>3</v>
      </c>
      <c r="EG90" s="2" t="s">
        <v>16</v>
      </c>
      <c r="EH90" s="2">
        <v>0</v>
      </c>
      <c r="EI90" s="2" t="s">
        <v>2</v>
      </c>
      <c r="EJ90" s="2">
        <v>2</v>
      </c>
      <c r="EK90" s="2">
        <v>110011</v>
      </c>
      <c r="EL90" s="2" t="s">
        <v>86</v>
      </c>
      <c r="EM90" s="2" t="s">
        <v>87</v>
      </c>
      <c r="EN90" s="2" t="s">
        <v>2</v>
      </c>
      <c r="EO90" s="2" t="s">
        <v>24</v>
      </c>
      <c r="EP90" s="2"/>
      <c r="EQ90" s="2">
        <v>512</v>
      </c>
      <c r="ER90" s="2">
        <v>9.9600000000000009</v>
      </c>
      <c r="ES90" s="2">
        <v>1.88</v>
      </c>
      <c r="ET90" s="2">
        <v>0</v>
      </c>
      <c r="EU90" s="2">
        <v>0</v>
      </c>
      <c r="EV90" s="2">
        <v>8.08</v>
      </c>
      <c r="EW90" s="2">
        <v>0.84</v>
      </c>
      <c r="EX90" s="2">
        <v>0</v>
      </c>
      <c r="EY90" s="2">
        <v>0</v>
      </c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>
        <v>0</v>
      </c>
      <c r="FR90" s="2">
        <f t="shared" si="97"/>
        <v>0</v>
      </c>
      <c r="FS90" s="2">
        <v>0</v>
      </c>
      <c r="FT90" s="2"/>
      <c r="FU90" s="2"/>
      <c r="FV90" s="2"/>
      <c r="FW90" s="2"/>
      <c r="FX90" s="2">
        <v>90</v>
      </c>
      <c r="FY90" s="2">
        <v>46</v>
      </c>
      <c r="FZ90" s="2"/>
      <c r="GA90" s="2" t="s">
        <v>2</v>
      </c>
      <c r="GB90" s="2"/>
      <c r="GC90" s="2"/>
      <c r="GD90" s="2">
        <v>1</v>
      </c>
      <c r="GE90" s="2"/>
      <c r="GF90" s="2">
        <v>140713845</v>
      </c>
      <c r="GG90" s="2">
        <v>2</v>
      </c>
      <c r="GH90" s="2">
        <v>1</v>
      </c>
      <c r="GI90" s="2">
        <v>-2</v>
      </c>
      <c r="GJ90" s="2">
        <v>0</v>
      </c>
      <c r="GK90" s="2">
        <v>0</v>
      </c>
      <c r="GL90" s="2">
        <f t="shared" si="98"/>
        <v>0</v>
      </c>
      <c r="GM90" s="2">
        <f t="shared" si="99"/>
        <v>110.49</v>
      </c>
      <c r="GN90" s="2">
        <f t="shared" si="100"/>
        <v>0</v>
      </c>
      <c r="GO90" s="2">
        <f t="shared" si="101"/>
        <v>110.49</v>
      </c>
      <c r="GP90" s="2">
        <f t="shared" si="102"/>
        <v>0</v>
      </c>
      <c r="GQ90" s="2"/>
      <c r="GR90" s="2">
        <v>0</v>
      </c>
      <c r="GS90" s="2">
        <v>3</v>
      </c>
      <c r="GT90" s="2">
        <v>0</v>
      </c>
      <c r="GU90" s="2" t="s">
        <v>2</v>
      </c>
      <c r="GV90" s="2">
        <f t="shared" si="103"/>
        <v>0</v>
      </c>
      <c r="GW90" s="2">
        <v>1</v>
      </c>
      <c r="GX90" s="2">
        <f t="shared" si="104"/>
        <v>0</v>
      </c>
      <c r="GY90" s="2"/>
      <c r="GZ90" s="2"/>
      <c r="HA90" s="2">
        <v>0</v>
      </c>
      <c r="HB90" s="2">
        <v>0</v>
      </c>
      <c r="HC90" s="2">
        <f t="shared" si="105"/>
        <v>0</v>
      </c>
      <c r="HD90" s="2"/>
      <c r="HE90" s="2" t="s">
        <v>2</v>
      </c>
      <c r="HF90" s="2" t="s">
        <v>2</v>
      </c>
      <c r="HG90" s="2"/>
      <c r="HH90" s="2"/>
      <c r="HI90" s="2"/>
      <c r="HJ90" s="2"/>
      <c r="HK90" s="2"/>
      <c r="HL90" s="2"/>
      <c r="HM90" s="2" t="s">
        <v>2</v>
      </c>
      <c r="HN90" s="2" t="s">
        <v>88</v>
      </c>
      <c r="HO90" s="2" t="s">
        <v>89</v>
      </c>
      <c r="HP90" s="2" t="s">
        <v>86</v>
      </c>
      <c r="HQ90" s="2" t="s">
        <v>86</v>
      </c>
      <c r="HR90" s="2"/>
      <c r="HS90" s="2"/>
      <c r="HT90" s="2"/>
      <c r="HU90" s="2"/>
      <c r="HV90" s="2"/>
      <c r="HW90" s="2"/>
      <c r="HX90" s="2"/>
      <c r="HY90" s="2"/>
      <c r="HZ90" s="2"/>
      <c r="IA90" s="2"/>
      <c r="IB90" s="2"/>
      <c r="IC90" s="2"/>
      <c r="ID90" s="2"/>
      <c r="IE90" s="2"/>
      <c r="IF90" s="2"/>
      <c r="IG90" s="2"/>
      <c r="IH90" s="2"/>
      <c r="II90" s="2"/>
      <c r="IJ90" s="2"/>
      <c r="IK90" s="2">
        <v>0</v>
      </c>
      <c r="IL90" s="2"/>
      <c r="IM90" s="2"/>
      <c r="IN90" s="2"/>
      <c r="IO90" s="2"/>
      <c r="IP90" s="2"/>
      <c r="IQ90" s="2"/>
      <c r="IR90" s="2"/>
      <c r="IS90" s="2"/>
      <c r="IT90" s="2"/>
      <c r="IU90" s="2"/>
    </row>
    <row r="91" spans="1:255" x14ac:dyDescent="0.2">
      <c r="A91">
        <v>17</v>
      </c>
      <c r="B91">
        <v>1</v>
      </c>
      <c r="C91">
        <f>ROW(SmtRes!A184)</f>
        <v>184</v>
      </c>
      <c r="D91">
        <f>ROW(EtalonRes!A184)</f>
        <v>184</v>
      </c>
      <c r="E91" t="s">
        <v>153</v>
      </c>
      <c r="F91" t="s">
        <v>154</v>
      </c>
      <c r="G91" t="s">
        <v>155</v>
      </c>
      <c r="H91" t="s">
        <v>19</v>
      </c>
      <c r="I91">
        <v>4</v>
      </c>
      <c r="J91">
        <v>0</v>
      </c>
      <c r="K91">
        <v>4</v>
      </c>
      <c r="O91">
        <f t="shared" si="73"/>
        <v>51.15</v>
      </c>
      <c r="P91">
        <f t="shared" si="108"/>
        <v>7.52</v>
      </c>
      <c r="Q91">
        <f t="shared" si="74"/>
        <v>0</v>
      </c>
      <c r="R91">
        <f t="shared" si="75"/>
        <v>0</v>
      </c>
      <c r="S91">
        <f t="shared" si="76"/>
        <v>43.63</v>
      </c>
      <c r="T91">
        <f t="shared" si="77"/>
        <v>0</v>
      </c>
      <c r="U91">
        <f t="shared" si="78"/>
        <v>4.5360000000000005</v>
      </c>
      <c r="V91">
        <f t="shared" si="79"/>
        <v>0</v>
      </c>
      <c r="W91">
        <f t="shared" si="80"/>
        <v>0</v>
      </c>
      <c r="X91">
        <f t="shared" si="81"/>
        <v>39.270000000000003</v>
      </c>
      <c r="Y91">
        <f t="shared" si="82"/>
        <v>20.07</v>
      </c>
      <c r="AA91">
        <v>41727979</v>
      </c>
      <c r="AB91">
        <f t="shared" si="83"/>
        <v>12.788</v>
      </c>
      <c r="AC91">
        <f t="shared" si="84"/>
        <v>1.88</v>
      </c>
      <c r="AD91">
        <f>ROUND(((((ET91*ROUND(1.35,7)))-((EU91*ROUND(1.35,7))))+AE91),6)</f>
        <v>0</v>
      </c>
      <c r="AE91">
        <f>ROUND(((EU91*ROUND(1.35,7))),6)</f>
        <v>0</v>
      </c>
      <c r="AF91">
        <f>ROUND(((EV91*ROUND(1.35,7))),6)</f>
        <v>10.907999999999999</v>
      </c>
      <c r="AG91">
        <f t="shared" si="85"/>
        <v>0</v>
      </c>
      <c r="AH91">
        <f>((EW91*ROUND(1.35,7)))</f>
        <v>1.1340000000000001</v>
      </c>
      <c r="AI91">
        <f>((EX91*ROUND(1.35,7)))</f>
        <v>0</v>
      </c>
      <c r="AJ91">
        <f t="shared" si="86"/>
        <v>0</v>
      </c>
      <c r="AK91">
        <v>9.9600000000000009</v>
      </c>
      <c r="AL91">
        <v>1.88</v>
      </c>
      <c r="AM91">
        <v>0</v>
      </c>
      <c r="AN91">
        <v>0</v>
      </c>
      <c r="AO91">
        <v>8.08</v>
      </c>
      <c r="AP91">
        <v>0</v>
      </c>
      <c r="AQ91">
        <v>0.84</v>
      </c>
      <c r="AR91">
        <v>0</v>
      </c>
      <c r="AS91">
        <v>0</v>
      </c>
      <c r="AT91">
        <v>90</v>
      </c>
      <c r="AU91">
        <v>46</v>
      </c>
      <c r="AV91">
        <v>1</v>
      </c>
      <c r="AW91">
        <v>1</v>
      </c>
      <c r="AZ91">
        <v>1</v>
      </c>
      <c r="BA91">
        <v>1</v>
      </c>
      <c r="BB91">
        <v>1</v>
      </c>
      <c r="BC91">
        <v>1</v>
      </c>
      <c r="BD91" t="s">
        <v>2</v>
      </c>
      <c r="BE91" t="s">
        <v>2</v>
      </c>
      <c r="BF91" t="s">
        <v>2</v>
      </c>
      <c r="BG91" t="s">
        <v>2</v>
      </c>
      <c r="BH91">
        <v>0</v>
      </c>
      <c r="BI91">
        <v>2</v>
      </c>
      <c r="BJ91" t="s">
        <v>156</v>
      </c>
      <c r="BM91">
        <v>110011</v>
      </c>
      <c r="BN91">
        <v>0</v>
      </c>
      <c r="BO91" t="s">
        <v>27</v>
      </c>
      <c r="BP91">
        <v>1</v>
      </c>
      <c r="BQ91">
        <v>3</v>
      </c>
      <c r="BR91">
        <v>0</v>
      </c>
      <c r="BS91">
        <v>1</v>
      </c>
      <c r="BT91">
        <v>1</v>
      </c>
      <c r="BU91">
        <v>1</v>
      </c>
      <c r="BV91">
        <v>1</v>
      </c>
      <c r="BW91">
        <v>1</v>
      </c>
      <c r="BX91">
        <v>1</v>
      </c>
      <c r="BY91" t="s">
        <v>2</v>
      </c>
      <c r="BZ91">
        <v>90</v>
      </c>
      <c r="CA91">
        <v>46</v>
      </c>
      <c r="CB91" t="s">
        <v>2</v>
      </c>
      <c r="CE91">
        <v>0</v>
      </c>
      <c r="CF91">
        <v>0</v>
      </c>
      <c r="CG91">
        <v>0</v>
      </c>
      <c r="CM91">
        <v>0</v>
      </c>
      <c r="CN91" t="s">
        <v>774</v>
      </c>
      <c r="CO91">
        <v>0</v>
      </c>
      <c r="CP91">
        <f t="shared" si="87"/>
        <v>51.150000000000006</v>
      </c>
      <c r="CQ91">
        <f t="shared" si="109"/>
        <v>1.88</v>
      </c>
      <c r="CR91">
        <f t="shared" si="88"/>
        <v>0</v>
      </c>
      <c r="CS91">
        <f t="shared" si="89"/>
        <v>0</v>
      </c>
      <c r="CT91">
        <f t="shared" si="90"/>
        <v>10.907999999999999</v>
      </c>
      <c r="CU91">
        <f t="shared" si="91"/>
        <v>0</v>
      </c>
      <c r="CV91">
        <f t="shared" si="92"/>
        <v>1.1340000000000001</v>
      </c>
      <c r="CW91">
        <f t="shared" si="93"/>
        <v>0</v>
      </c>
      <c r="CX91">
        <f t="shared" si="94"/>
        <v>0</v>
      </c>
      <c r="CY91">
        <f t="shared" si="95"/>
        <v>39.267000000000003</v>
      </c>
      <c r="CZ91">
        <f t="shared" si="96"/>
        <v>20.069800000000001</v>
      </c>
      <c r="DC91" t="s">
        <v>2</v>
      </c>
      <c r="DD91" t="s">
        <v>2</v>
      </c>
      <c r="DE91" t="s">
        <v>21</v>
      </c>
      <c r="DF91" t="s">
        <v>21</v>
      </c>
      <c r="DG91" t="s">
        <v>21</v>
      </c>
      <c r="DH91" t="s">
        <v>2</v>
      </c>
      <c r="DI91" t="s">
        <v>21</v>
      </c>
      <c r="DJ91" t="s">
        <v>21</v>
      </c>
      <c r="DK91" t="s">
        <v>2</v>
      </c>
      <c r="DL91" t="s">
        <v>2</v>
      </c>
      <c r="DM91" t="s">
        <v>2</v>
      </c>
      <c r="DN91">
        <v>0</v>
      </c>
      <c r="DO91">
        <v>0</v>
      </c>
      <c r="DP91">
        <v>1</v>
      </c>
      <c r="DQ91">
        <v>1</v>
      </c>
      <c r="DU91">
        <v>1013</v>
      </c>
      <c r="DV91" t="s">
        <v>19</v>
      </c>
      <c r="DW91" t="s">
        <v>19</v>
      </c>
      <c r="DX91">
        <v>1</v>
      </c>
      <c r="DZ91" t="s">
        <v>2</v>
      </c>
      <c r="EA91" t="s">
        <v>2</v>
      </c>
      <c r="EB91" t="s">
        <v>2</v>
      </c>
      <c r="EC91" t="s">
        <v>2</v>
      </c>
      <c r="ED91" t="s">
        <v>2</v>
      </c>
      <c r="EE91">
        <v>37164119</v>
      </c>
      <c r="EF91">
        <v>3</v>
      </c>
      <c r="EG91" t="s">
        <v>16</v>
      </c>
      <c r="EH91">
        <v>0</v>
      </c>
      <c r="EI91" t="s">
        <v>2</v>
      </c>
      <c r="EJ91">
        <v>2</v>
      </c>
      <c r="EK91">
        <v>110011</v>
      </c>
      <c r="EL91" t="s">
        <v>86</v>
      </c>
      <c r="EM91" t="s">
        <v>87</v>
      </c>
      <c r="EN91" t="s">
        <v>2</v>
      </c>
      <c r="EO91" t="s">
        <v>24</v>
      </c>
      <c r="EQ91">
        <v>512</v>
      </c>
      <c r="ER91">
        <v>9.9600000000000009</v>
      </c>
      <c r="ES91">
        <v>1.88</v>
      </c>
      <c r="ET91">
        <v>0</v>
      </c>
      <c r="EU91">
        <v>0</v>
      </c>
      <c r="EV91">
        <v>8.08</v>
      </c>
      <c r="EW91">
        <v>0.84</v>
      </c>
      <c r="EX91">
        <v>0</v>
      </c>
      <c r="EY91">
        <v>0</v>
      </c>
      <c r="FQ91">
        <v>0</v>
      </c>
      <c r="FR91">
        <f t="shared" si="97"/>
        <v>0</v>
      </c>
      <c r="FS91">
        <v>0</v>
      </c>
      <c r="FX91">
        <v>90</v>
      </c>
      <c r="FY91">
        <v>46</v>
      </c>
      <c r="GA91" t="s">
        <v>2</v>
      </c>
      <c r="GD91">
        <v>1</v>
      </c>
      <c r="GF91">
        <v>140713845</v>
      </c>
      <c r="GG91">
        <v>1</v>
      </c>
      <c r="GH91">
        <v>1</v>
      </c>
      <c r="GI91">
        <v>4</v>
      </c>
      <c r="GJ91">
        <v>0</v>
      </c>
      <c r="GK91">
        <v>0</v>
      </c>
      <c r="GL91">
        <f t="shared" si="98"/>
        <v>0</v>
      </c>
      <c r="GM91">
        <f t="shared" si="99"/>
        <v>110.49</v>
      </c>
      <c r="GN91">
        <f t="shared" si="100"/>
        <v>0</v>
      </c>
      <c r="GO91">
        <f t="shared" si="101"/>
        <v>110.49</v>
      </c>
      <c r="GP91">
        <f t="shared" si="102"/>
        <v>0</v>
      </c>
      <c r="GR91">
        <v>0</v>
      </c>
      <c r="GS91">
        <v>3</v>
      </c>
      <c r="GT91">
        <v>0</v>
      </c>
      <c r="GU91" t="s">
        <v>2</v>
      </c>
      <c r="GV91">
        <f t="shared" si="103"/>
        <v>0</v>
      </c>
      <c r="GW91">
        <v>1</v>
      </c>
      <c r="GX91">
        <f t="shared" si="104"/>
        <v>0</v>
      </c>
      <c r="HA91">
        <v>0</v>
      </c>
      <c r="HB91">
        <v>0</v>
      </c>
      <c r="HC91">
        <f t="shared" si="105"/>
        <v>0</v>
      </c>
      <c r="HE91" t="s">
        <v>2</v>
      </c>
      <c r="HF91" t="s">
        <v>2</v>
      </c>
      <c r="HM91" t="s">
        <v>2</v>
      </c>
      <c r="HN91" t="s">
        <v>88</v>
      </c>
      <c r="HO91" t="s">
        <v>89</v>
      </c>
      <c r="HP91" t="s">
        <v>86</v>
      </c>
      <c r="HQ91" t="s">
        <v>86</v>
      </c>
      <c r="IK91">
        <v>0</v>
      </c>
    </row>
    <row r="92" spans="1:255" x14ac:dyDescent="0.2">
      <c r="A92" s="2">
        <v>17</v>
      </c>
      <c r="B92" s="2">
        <v>1</v>
      </c>
      <c r="C92" s="2"/>
      <c r="D92" s="2"/>
      <c r="E92" s="2" t="s">
        <v>157</v>
      </c>
      <c r="F92" s="2" t="s">
        <v>158</v>
      </c>
      <c r="G92" s="2" t="s">
        <v>159</v>
      </c>
      <c r="H92" s="2" t="s">
        <v>160</v>
      </c>
      <c r="I92" s="2">
        <f>ROUND(4/10,7)</f>
        <v>0.4</v>
      </c>
      <c r="J92" s="2">
        <v>0</v>
      </c>
      <c r="K92" s="2">
        <f>ROUND(4/10,7)</f>
        <v>0.4</v>
      </c>
      <c r="L92" s="2"/>
      <c r="M92" s="2"/>
      <c r="N92" s="2"/>
      <c r="O92" s="2">
        <f t="shared" si="73"/>
        <v>289.48</v>
      </c>
      <c r="P92" s="2">
        <f t="shared" si="108"/>
        <v>289.48</v>
      </c>
      <c r="Q92" s="2">
        <f t="shared" si="74"/>
        <v>0</v>
      </c>
      <c r="R92" s="2">
        <f t="shared" si="75"/>
        <v>0</v>
      </c>
      <c r="S92" s="2">
        <f t="shared" si="76"/>
        <v>0</v>
      </c>
      <c r="T92" s="2">
        <f t="shared" si="77"/>
        <v>0</v>
      </c>
      <c r="U92" s="2">
        <f t="shared" si="78"/>
        <v>0</v>
      </c>
      <c r="V92" s="2">
        <f t="shared" si="79"/>
        <v>0</v>
      </c>
      <c r="W92" s="2">
        <f t="shared" si="80"/>
        <v>0</v>
      </c>
      <c r="X92" s="2">
        <f t="shared" si="81"/>
        <v>0</v>
      </c>
      <c r="Y92" s="2">
        <f t="shared" si="82"/>
        <v>0</v>
      </c>
      <c r="Z92" s="2"/>
      <c r="AA92" s="2">
        <v>41727981</v>
      </c>
      <c r="AB92" s="2">
        <f t="shared" si="83"/>
        <v>723.7</v>
      </c>
      <c r="AC92" s="2">
        <f t="shared" si="84"/>
        <v>723.7</v>
      </c>
      <c r="AD92" s="2">
        <f>ROUND((((ET92)-(EU92))+AE92),6)</f>
        <v>0</v>
      </c>
      <c r="AE92" s="2">
        <f>ROUND((EU92),6)</f>
        <v>0</v>
      </c>
      <c r="AF92" s="2">
        <f>ROUND((EV92),6)</f>
        <v>0</v>
      </c>
      <c r="AG92" s="2">
        <f t="shared" si="85"/>
        <v>0</v>
      </c>
      <c r="AH92" s="2">
        <f>(EW92)</f>
        <v>0</v>
      </c>
      <c r="AI92" s="2">
        <f>(EX92)</f>
        <v>0</v>
      </c>
      <c r="AJ92" s="2">
        <f t="shared" si="86"/>
        <v>0</v>
      </c>
      <c r="AK92" s="2">
        <v>723.7</v>
      </c>
      <c r="AL92" s="2">
        <v>723.7</v>
      </c>
      <c r="AM92" s="2">
        <v>0</v>
      </c>
      <c r="AN92" s="2">
        <v>0</v>
      </c>
      <c r="AO92" s="2">
        <v>0</v>
      </c>
      <c r="AP92" s="2">
        <v>0</v>
      </c>
      <c r="AQ92" s="2">
        <v>0</v>
      </c>
      <c r="AR92" s="2">
        <v>0</v>
      </c>
      <c r="AS92" s="2">
        <v>0</v>
      </c>
      <c r="AT92" s="2">
        <v>0</v>
      </c>
      <c r="AU92" s="2">
        <v>0</v>
      </c>
      <c r="AV92" s="2">
        <v>1</v>
      </c>
      <c r="AW92" s="2">
        <v>1</v>
      </c>
      <c r="AX92" s="2"/>
      <c r="AY92" s="2"/>
      <c r="AZ92" s="2">
        <v>1</v>
      </c>
      <c r="BA92" s="2">
        <v>1</v>
      </c>
      <c r="BB92" s="2">
        <v>1</v>
      </c>
      <c r="BC92" s="2">
        <v>1</v>
      </c>
      <c r="BD92" s="2" t="s">
        <v>2</v>
      </c>
      <c r="BE92" s="2" t="s">
        <v>2</v>
      </c>
      <c r="BF92" s="2" t="s">
        <v>2</v>
      </c>
      <c r="BG92" s="2" t="s">
        <v>2</v>
      </c>
      <c r="BH92" s="2">
        <v>3</v>
      </c>
      <c r="BI92" s="2">
        <v>3</v>
      </c>
      <c r="BJ92" s="2" t="s">
        <v>161</v>
      </c>
      <c r="BK92" s="2"/>
      <c r="BL92" s="2"/>
      <c r="BM92" s="2">
        <v>600001</v>
      </c>
      <c r="BN92" s="2">
        <v>0</v>
      </c>
      <c r="BO92" s="2" t="s">
        <v>2</v>
      </c>
      <c r="BP92" s="2">
        <v>0</v>
      </c>
      <c r="BQ92" s="2">
        <v>5</v>
      </c>
      <c r="BR92" s="2">
        <v>0</v>
      </c>
      <c r="BS92" s="2">
        <v>1</v>
      </c>
      <c r="BT92" s="2">
        <v>1</v>
      </c>
      <c r="BU92" s="2">
        <v>1</v>
      </c>
      <c r="BV92" s="2">
        <v>1</v>
      </c>
      <c r="BW92" s="2">
        <v>1</v>
      </c>
      <c r="BX92" s="2">
        <v>1</v>
      </c>
      <c r="BY92" s="2" t="s">
        <v>2</v>
      </c>
      <c r="BZ92" s="2">
        <v>0</v>
      </c>
      <c r="CA92" s="2">
        <v>0</v>
      </c>
      <c r="CB92" s="2" t="s">
        <v>2</v>
      </c>
      <c r="CC92" s="2"/>
      <c r="CD92" s="2"/>
      <c r="CE92" s="2">
        <v>0</v>
      </c>
      <c r="CF92" s="2">
        <v>0</v>
      </c>
      <c r="CG92" s="2">
        <v>0</v>
      </c>
      <c r="CH92" s="2"/>
      <c r="CI92" s="2"/>
      <c r="CJ92" s="2"/>
      <c r="CK92" s="2"/>
      <c r="CL92" s="2"/>
      <c r="CM92" s="2">
        <v>0</v>
      </c>
      <c r="CN92" s="2" t="s">
        <v>2</v>
      </c>
      <c r="CO92" s="2">
        <v>0</v>
      </c>
      <c r="CP92" s="2">
        <f t="shared" si="87"/>
        <v>289.48</v>
      </c>
      <c r="CQ92" s="2">
        <f t="shared" si="109"/>
        <v>723.7</v>
      </c>
      <c r="CR92" s="2">
        <f t="shared" si="88"/>
        <v>0</v>
      </c>
      <c r="CS92" s="2">
        <f t="shared" si="89"/>
        <v>0</v>
      </c>
      <c r="CT92" s="2">
        <f t="shared" si="90"/>
        <v>0</v>
      </c>
      <c r="CU92" s="2">
        <f t="shared" si="91"/>
        <v>0</v>
      </c>
      <c r="CV92" s="2">
        <f t="shared" si="92"/>
        <v>0</v>
      </c>
      <c r="CW92" s="2">
        <f t="shared" si="93"/>
        <v>0</v>
      </c>
      <c r="CX92" s="2">
        <f t="shared" si="94"/>
        <v>0</v>
      </c>
      <c r="CY92" s="2">
        <f t="shared" si="95"/>
        <v>0</v>
      </c>
      <c r="CZ92" s="2">
        <f t="shared" si="96"/>
        <v>0</v>
      </c>
      <c r="DA92" s="2"/>
      <c r="DB92" s="2"/>
      <c r="DC92" s="2" t="s">
        <v>2</v>
      </c>
      <c r="DD92" s="2" t="s">
        <v>2</v>
      </c>
      <c r="DE92" s="2" t="s">
        <v>2</v>
      </c>
      <c r="DF92" s="2" t="s">
        <v>2</v>
      </c>
      <c r="DG92" s="2" t="s">
        <v>2</v>
      </c>
      <c r="DH92" s="2" t="s">
        <v>2</v>
      </c>
      <c r="DI92" s="2" t="s">
        <v>2</v>
      </c>
      <c r="DJ92" s="2" t="s">
        <v>2</v>
      </c>
      <c r="DK92" s="2" t="s">
        <v>2</v>
      </c>
      <c r="DL92" s="2" t="s">
        <v>2</v>
      </c>
      <c r="DM92" s="2" t="s">
        <v>2</v>
      </c>
      <c r="DN92" s="2">
        <v>0</v>
      </c>
      <c r="DO92" s="2">
        <v>0</v>
      </c>
      <c r="DP92" s="2">
        <v>1</v>
      </c>
      <c r="DQ92" s="2">
        <v>1</v>
      </c>
      <c r="DR92" s="2"/>
      <c r="DS92" s="2"/>
      <c r="DT92" s="2"/>
      <c r="DU92" s="2">
        <v>1013</v>
      </c>
      <c r="DV92" s="2" t="s">
        <v>160</v>
      </c>
      <c r="DW92" s="2" t="s">
        <v>160</v>
      </c>
      <c r="DX92" s="2">
        <v>1</v>
      </c>
      <c r="DY92" s="2"/>
      <c r="DZ92" s="2" t="s">
        <v>2</v>
      </c>
      <c r="EA92" s="2" t="s">
        <v>2</v>
      </c>
      <c r="EB92" s="2" t="s">
        <v>2</v>
      </c>
      <c r="EC92" s="2" t="s">
        <v>2</v>
      </c>
      <c r="ED92" s="2" t="s">
        <v>2</v>
      </c>
      <c r="EE92" s="2">
        <v>37164125</v>
      </c>
      <c r="EF92" s="2">
        <v>5</v>
      </c>
      <c r="EG92" s="2" t="s">
        <v>79</v>
      </c>
      <c r="EH92" s="2">
        <v>0</v>
      </c>
      <c r="EI92" s="2" t="s">
        <v>2</v>
      </c>
      <c r="EJ92" s="2">
        <v>3</v>
      </c>
      <c r="EK92" s="2">
        <v>600001</v>
      </c>
      <c r="EL92" s="2" t="s">
        <v>80</v>
      </c>
      <c r="EM92" s="2" t="s">
        <v>81</v>
      </c>
      <c r="EN92" s="2" t="s">
        <v>2</v>
      </c>
      <c r="EO92" s="2" t="s">
        <v>2</v>
      </c>
      <c r="EP92" s="2"/>
      <c r="EQ92" s="2">
        <v>0</v>
      </c>
      <c r="ER92" s="2">
        <v>723.7</v>
      </c>
      <c r="ES92" s="2">
        <v>723.7</v>
      </c>
      <c r="ET92" s="2">
        <v>0</v>
      </c>
      <c r="EU92" s="2">
        <v>0</v>
      </c>
      <c r="EV92" s="2">
        <v>0</v>
      </c>
      <c r="EW92" s="2">
        <v>0</v>
      </c>
      <c r="EX92" s="2">
        <v>0</v>
      </c>
      <c r="EY92" s="2">
        <v>0</v>
      </c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>
        <v>0</v>
      </c>
      <c r="FR92" s="2">
        <f t="shared" si="97"/>
        <v>289.48</v>
      </c>
      <c r="FS92" s="2">
        <v>0</v>
      </c>
      <c r="FT92" s="2"/>
      <c r="FU92" s="2"/>
      <c r="FV92" s="2"/>
      <c r="FW92" s="2"/>
      <c r="FX92" s="2">
        <v>0</v>
      </c>
      <c r="FY92" s="2">
        <v>0</v>
      </c>
      <c r="FZ92" s="2"/>
      <c r="GA92" s="2" t="s">
        <v>2</v>
      </c>
      <c r="GB92" s="2"/>
      <c r="GC92" s="2"/>
      <c r="GD92" s="2">
        <v>1</v>
      </c>
      <c r="GE92" s="2"/>
      <c r="GF92" s="2">
        <v>-218493337</v>
      </c>
      <c r="GG92" s="2">
        <v>2</v>
      </c>
      <c r="GH92" s="2">
        <v>1</v>
      </c>
      <c r="GI92" s="2">
        <v>-2</v>
      </c>
      <c r="GJ92" s="2">
        <v>0</v>
      </c>
      <c r="GK92" s="2">
        <v>0</v>
      </c>
      <c r="GL92" s="2">
        <f t="shared" si="98"/>
        <v>0</v>
      </c>
      <c r="GM92" s="2">
        <f t="shared" si="99"/>
        <v>289.48</v>
      </c>
      <c r="GN92" s="2">
        <f t="shared" si="100"/>
        <v>0</v>
      </c>
      <c r="GO92" s="2">
        <f t="shared" si="101"/>
        <v>0</v>
      </c>
      <c r="GP92" s="2">
        <f t="shared" si="102"/>
        <v>0</v>
      </c>
      <c r="GQ92" s="2"/>
      <c r="GR92" s="2">
        <v>0</v>
      </c>
      <c r="GS92" s="2">
        <v>3</v>
      </c>
      <c r="GT92" s="2">
        <v>0</v>
      </c>
      <c r="GU92" s="2" t="s">
        <v>2</v>
      </c>
      <c r="GV92" s="2">
        <f t="shared" si="103"/>
        <v>0</v>
      </c>
      <c r="GW92" s="2">
        <v>1</v>
      </c>
      <c r="GX92" s="2">
        <f t="shared" si="104"/>
        <v>0</v>
      </c>
      <c r="GY92" s="2"/>
      <c r="GZ92" s="2"/>
      <c r="HA92" s="2">
        <v>0</v>
      </c>
      <c r="HB92" s="2">
        <v>0</v>
      </c>
      <c r="HC92" s="2">
        <f t="shared" si="105"/>
        <v>0</v>
      </c>
      <c r="HD92" s="2"/>
      <c r="HE92" s="2" t="s">
        <v>2</v>
      </c>
      <c r="HF92" s="2" t="s">
        <v>2</v>
      </c>
      <c r="HG92" s="2"/>
      <c r="HH92" s="2"/>
      <c r="HI92" s="2"/>
      <c r="HJ92" s="2"/>
      <c r="HK92" s="2"/>
      <c r="HL92" s="2"/>
      <c r="HM92" s="2" t="s">
        <v>2</v>
      </c>
      <c r="HN92" s="2" t="s">
        <v>2</v>
      </c>
      <c r="HO92" s="2" t="s">
        <v>2</v>
      </c>
      <c r="HP92" s="2" t="s">
        <v>2</v>
      </c>
      <c r="HQ92" s="2" t="s">
        <v>2</v>
      </c>
      <c r="HR92" s="2"/>
      <c r="HS92" s="2"/>
      <c r="HT92" s="2"/>
      <c r="HU92" s="2"/>
      <c r="HV92" s="2"/>
      <c r="HW92" s="2"/>
      <c r="HX92" s="2"/>
      <c r="HY92" s="2"/>
      <c r="HZ92" s="2"/>
      <c r="IA92" s="2"/>
      <c r="IB92" s="2"/>
      <c r="IC92" s="2"/>
      <c r="ID92" s="2"/>
      <c r="IE92" s="2"/>
      <c r="IF92" s="2"/>
      <c r="IG92" s="2"/>
      <c r="IH92" s="2"/>
      <c r="II92" s="2"/>
      <c r="IJ92" s="2"/>
      <c r="IK92" s="2">
        <v>0</v>
      </c>
      <c r="IL92" s="2"/>
      <c r="IM92" s="2"/>
      <c r="IN92" s="2"/>
      <c r="IO92" s="2"/>
      <c r="IP92" s="2"/>
      <c r="IQ92" s="2"/>
      <c r="IR92" s="2"/>
      <c r="IS92" s="2"/>
      <c r="IT92" s="2"/>
      <c r="IU92" s="2"/>
    </row>
    <row r="93" spans="1:255" x14ac:dyDescent="0.2">
      <c r="A93">
        <v>17</v>
      </c>
      <c r="B93">
        <v>1</v>
      </c>
      <c r="E93" t="s">
        <v>157</v>
      </c>
      <c r="F93" t="s">
        <v>158</v>
      </c>
      <c r="G93" t="s">
        <v>159</v>
      </c>
      <c r="H93" t="s">
        <v>160</v>
      </c>
      <c r="I93">
        <f>ROUND(4/10,7)</f>
        <v>0.4</v>
      </c>
      <c r="J93">
        <v>0</v>
      </c>
      <c r="K93">
        <f>ROUND(4/10,7)</f>
        <v>0.4</v>
      </c>
      <c r="O93">
        <f t="shared" si="73"/>
        <v>289.48</v>
      </c>
      <c r="P93">
        <f t="shared" si="108"/>
        <v>289.48</v>
      </c>
      <c r="Q93">
        <f t="shared" si="74"/>
        <v>0</v>
      </c>
      <c r="R93">
        <f t="shared" si="75"/>
        <v>0</v>
      </c>
      <c r="S93">
        <f t="shared" si="76"/>
        <v>0</v>
      </c>
      <c r="T93">
        <f t="shared" si="77"/>
        <v>0</v>
      </c>
      <c r="U93">
        <f t="shared" si="78"/>
        <v>0</v>
      </c>
      <c r="V93">
        <f t="shared" si="79"/>
        <v>0</v>
      </c>
      <c r="W93">
        <f t="shared" si="80"/>
        <v>0</v>
      </c>
      <c r="X93">
        <f t="shared" si="81"/>
        <v>0</v>
      </c>
      <c r="Y93">
        <f t="shared" si="82"/>
        <v>0</v>
      </c>
      <c r="AA93">
        <v>41727979</v>
      </c>
      <c r="AB93">
        <f t="shared" si="83"/>
        <v>723.7</v>
      </c>
      <c r="AC93">
        <f t="shared" si="84"/>
        <v>723.7</v>
      </c>
      <c r="AD93">
        <f>ROUND((((ET93)-(EU93))+AE93),6)</f>
        <v>0</v>
      </c>
      <c r="AE93">
        <f>ROUND((EU93),6)</f>
        <v>0</v>
      </c>
      <c r="AF93">
        <f>ROUND((EV93),6)</f>
        <v>0</v>
      </c>
      <c r="AG93">
        <f t="shared" si="85"/>
        <v>0</v>
      </c>
      <c r="AH93">
        <f>(EW93)</f>
        <v>0</v>
      </c>
      <c r="AI93">
        <f>(EX93)</f>
        <v>0</v>
      </c>
      <c r="AJ93">
        <f t="shared" si="86"/>
        <v>0</v>
      </c>
      <c r="AK93">
        <v>723.7</v>
      </c>
      <c r="AL93">
        <v>723.7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1</v>
      </c>
      <c r="AW93">
        <v>1</v>
      </c>
      <c r="AZ93">
        <v>1</v>
      </c>
      <c r="BA93">
        <v>1</v>
      </c>
      <c r="BB93">
        <v>1</v>
      </c>
      <c r="BC93">
        <v>1</v>
      </c>
      <c r="BD93" t="s">
        <v>2</v>
      </c>
      <c r="BE93" t="s">
        <v>2</v>
      </c>
      <c r="BF93" t="s">
        <v>2</v>
      </c>
      <c r="BG93" t="s">
        <v>2</v>
      </c>
      <c r="BH93">
        <v>3</v>
      </c>
      <c r="BI93">
        <v>3</v>
      </c>
      <c r="BJ93" t="s">
        <v>161</v>
      </c>
      <c r="BM93">
        <v>600001</v>
      </c>
      <c r="BN93">
        <v>0</v>
      </c>
      <c r="BO93" t="s">
        <v>36</v>
      </c>
      <c r="BP93">
        <v>1</v>
      </c>
      <c r="BQ93">
        <v>5</v>
      </c>
      <c r="BR93">
        <v>0</v>
      </c>
      <c r="BS93">
        <v>1</v>
      </c>
      <c r="BT93">
        <v>1</v>
      </c>
      <c r="BU93">
        <v>1</v>
      </c>
      <c r="BV93">
        <v>1</v>
      </c>
      <c r="BW93">
        <v>1</v>
      </c>
      <c r="BX93">
        <v>1</v>
      </c>
      <c r="BY93" t="s">
        <v>2</v>
      </c>
      <c r="BZ93">
        <v>0</v>
      </c>
      <c r="CA93">
        <v>0</v>
      </c>
      <c r="CB93" t="s">
        <v>2</v>
      </c>
      <c r="CE93">
        <v>0</v>
      </c>
      <c r="CF93">
        <v>0</v>
      </c>
      <c r="CG93">
        <v>0</v>
      </c>
      <c r="CM93">
        <v>0</v>
      </c>
      <c r="CN93" t="s">
        <v>2</v>
      </c>
      <c r="CO93">
        <v>0</v>
      </c>
      <c r="CP93">
        <f t="shared" si="87"/>
        <v>289.48</v>
      </c>
      <c r="CQ93">
        <f t="shared" si="109"/>
        <v>723.7</v>
      </c>
      <c r="CR93">
        <f t="shared" si="88"/>
        <v>0</v>
      </c>
      <c r="CS93">
        <f t="shared" si="89"/>
        <v>0</v>
      </c>
      <c r="CT93">
        <f t="shared" si="90"/>
        <v>0</v>
      </c>
      <c r="CU93">
        <f t="shared" si="91"/>
        <v>0</v>
      </c>
      <c r="CV93">
        <f t="shared" si="92"/>
        <v>0</v>
      </c>
      <c r="CW93">
        <f t="shared" si="93"/>
        <v>0</v>
      </c>
      <c r="CX93">
        <f t="shared" si="94"/>
        <v>0</v>
      </c>
      <c r="CY93">
        <f t="shared" si="95"/>
        <v>0</v>
      </c>
      <c r="CZ93">
        <f t="shared" si="96"/>
        <v>0</v>
      </c>
      <c r="DC93" t="s">
        <v>2</v>
      </c>
      <c r="DD93" t="s">
        <v>2</v>
      </c>
      <c r="DE93" t="s">
        <v>2</v>
      </c>
      <c r="DF93" t="s">
        <v>2</v>
      </c>
      <c r="DG93" t="s">
        <v>2</v>
      </c>
      <c r="DH93" t="s">
        <v>2</v>
      </c>
      <c r="DI93" t="s">
        <v>2</v>
      </c>
      <c r="DJ93" t="s">
        <v>2</v>
      </c>
      <c r="DK93" t="s">
        <v>2</v>
      </c>
      <c r="DL93" t="s">
        <v>2</v>
      </c>
      <c r="DM93" t="s">
        <v>2</v>
      </c>
      <c r="DN93">
        <v>0</v>
      </c>
      <c r="DO93">
        <v>0</v>
      </c>
      <c r="DP93">
        <v>1</v>
      </c>
      <c r="DQ93">
        <v>1</v>
      </c>
      <c r="DU93">
        <v>1013</v>
      </c>
      <c r="DV93" t="s">
        <v>160</v>
      </c>
      <c r="DW93" t="s">
        <v>160</v>
      </c>
      <c r="DX93">
        <v>1</v>
      </c>
      <c r="DZ93" t="s">
        <v>2</v>
      </c>
      <c r="EA93" t="s">
        <v>2</v>
      </c>
      <c r="EB93" t="s">
        <v>2</v>
      </c>
      <c r="EC93" t="s">
        <v>2</v>
      </c>
      <c r="ED93" t="s">
        <v>2</v>
      </c>
      <c r="EE93">
        <v>37164125</v>
      </c>
      <c r="EF93">
        <v>5</v>
      </c>
      <c r="EG93" t="s">
        <v>79</v>
      </c>
      <c r="EH93">
        <v>0</v>
      </c>
      <c r="EI93" t="s">
        <v>2</v>
      </c>
      <c r="EJ93">
        <v>3</v>
      </c>
      <c r="EK93">
        <v>600001</v>
      </c>
      <c r="EL93" t="s">
        <v>80</v>
      </c>
      <c r="EM93" t="s">
        <v>81</v>
      </c>
      <c r="EN93" t="s">
        <v>2</v>
      </c>
      <c r="EO93" t="s">
        <v>2</v>
      </c>
      <c r="EQ93">
        <v>0</v>
      </c>
      <c r="ER93">
        <v>723.7</v>
      </c>
      <c r="ES93">
        <v>723.7</v>
      </c>
      <c r="ET93">
        <v>0</v>
      </c>
      <c r="EU93">
        <v>0</v>
      </c>
      <c r="EV93">
        <v>0</v>
      </c>
      <c r="EW93">
        <v>0</v>
      </c>
      <c r="EX93">
        <v>0</v>
      </c>
      <c r="EY93">
        <v>0</v>
      </c>
      <c r="FQ93">
        <v>0</v>
      </c>
      <c r="FR93">
        <f t="shared" si="97"/>
        <v>289.48</v>
      </c>
      <c r="FS93">
        <v>0</v>
      </c>
      <c r="FX93">
        <v>0</v>
      </c>
      <c r="FY93">
        <v>0</v>
      </c>
      <c r="GA93" t="s">
        <v>2</v>
      </c>
      <c r="GD93">
        <v>1</v>
      </c>
      <c r="GF93">
        <v>-218493337</v>
      </c>
      <c r="GG93">
        <v>1</v>
      </c>
      <c r="GH93">
        <v>1</v>
      </c>
      <c r="GI93">
        <v>4</v>
      </c>
      <c r="GJ93">
        <v>0</v>
      </c>
      <c r="GK93">
        <v>0</v>
      </c>
      <c r="GL93">
        <f t="shared" si="98"/>
        <v>0</v>
      </c>
      <c r="GM93">
        <f t="shared" si="99"/>
        <v>289.48</v>
      </c>
      <c r="GN93">
        <f t="shared" si="100"/>
        <v>0</v>
      </c>
      <c r="GO93">
        <f t="shared" si="101"/>
        <v>0</v>
      </c>
      <c r="GP93">
        <f t="shared" si="102"/>
        <v>0</v>
      </c>
      <c r="GR93">
        <v>0</v>
      </c>
      <c r="GS93">
        <v>3</v>
      </c>
      <c r="GT93">
        <v>0</v>
      </c>
      <c r="GU93" t="s">
        <v>2</v>
      </c>
      <c r="GV93">
        <f t="shared" si="103"/>
        <v>0</v>
      </c>
      <c r="GW93">
        <v>1</v>
      </c>
      <c r="GX93">
        <f t="shared" si="104"/>
        <v>0</v>
      </c>
      <c r="HA93">
        <v>0</v>
      </c>
      <c r="HB93">
        <v>0</v>
      </c>
      <c r="HC93">
        <f t="shared" si="105"/>
        <v>0</v>
      </c>
      <c r="HE93" t="s">
        <v>2</v>
      </c>
      <c r="HF93" t="s">
        <v>2</v>
      </c>
      <c r="HM93" t="s">
        <v>2</v>
      </c>
      <c r="HN93" t="s">
        <v>2</v>
      </c>
      <c r="HO93" t="s">
        <v>2</v>
      </c>
      <c r="HP93" t="s">
        <v>2</v>
      </c>
      <c r="HQ93" t="s">
        <v>2</v>
      </c>
      <c r="IK93">
        <v>0</v>
      </c>
    </row>
    <row r="94" spans="1:255" x14ac:dyDescent="0.2">
      <c r="A94" s="2">
        <v>17</v>
      </c>
      <c r="B94" s="2">
        <v>1</v>
      </c>
      <c r="C94" s="2">
        <f>ROW(SmtRes!A192)</f>
        <v>192</v>
      </c>
      <c r="D94" s="2">
        <f>ROW(EtalonRes!A192)</f>
        <v>192</v>
      </c>
      <c r="E94" s="2" t="s">
        <v>162</v>
      </c>
      <c r="F94" s="2" t="s">
        <v>163</v>
      </c>
      <c r="G94" s="2" t="s">
        <v>164</v>
      </c>
      <c r="H94" s="2" t="s">
        <v>165</v>
      </c>
      <c r="I94" s="2">
        <f>ROUND(14/100,7)</f>
        <v>0.14000000000000001</v>
      </c>
      <c r="J94" s="2">
        <v>0</v>
      </c>
      <c r="K94" s="2">
        <f>ROUND(14/100,7)</f>
        <v>0.14000000000000001</v>
      </c>
      <c r="L94" s="2"/>
      <c r="M94" s="2"/>
      <c r="N94" s="2"/>
      <c r="O94" s="2">
        <f t="shared" si="73"/>
        <v>227</v>
      </c>
      <c r="P94" s="2">
        <f t="shared" si="108"/>
        <v>72.86</v>
      </c>
      <c r="Q94" s="2">
        <f t="shared" si="74"/>
        <v>6.85</v>
      </c>
      <c r="R94" s="2">
        <f t="shared" si="75"/>
        <v>0.95</v>
      </c>
      <c r="S94" s="2">
        <f t="shared" si="76"/>
        <v>147.29</v>
      </c>
      <c r="T94" s="2">
        <f t="shared" si="77"/>
        <v>0</v>
      </c>
      <c r="U94" s="2">
        <f t="shared" si="78"/>
        <v>14.847840000000003</v>
      </c>
      <c r="V94" s="2">
        <f t="shared" si="79"/>
        <v>7.5600000000000014E-2</v>
      </c>
      <c r="W94" s="2">
        <f t="shared" si="80"/>
        <v>0</v>
      </c>
      <c r="X94" s="2">
        <f t="shared" si="81"/>
        <v>143.79</v>
      </c>
      <c r="Y94" s="2">
        <f t="shared" si="82"/>
        <v>75.599999999999994</v>
      </c>
      <c r="Z94" s="2"/>
      <c r="AA94" s="2">
        <v>41727981</v>
      </c>
      <c r="AB94" s="2">
        <f t="shared" si="83"/>
        <v>1621.3789999999999</v>
      </c>
      <c r="AC94" s="2">
        <f t="shared" si="84"/>
        <v>520.4</v>
      </c>
      <c r="AD94" s="2">
        <f>ROUND(((((ET94*ROUND(1.35,7)))-((EU94*ROUND(1.35,7))))+AE94),6)</f>
        <v>48.896999999999998</v>
      </c>
      <c r="AE94" s="2">
        <f>ROUND(((EU94*ROUND(1.35,7))),6)</f>
        <v>6.7770000000000001</v>
      </c>
      <c r="AF94" s="2">
        <f>ROUND(((EV94*ROUND(1.35,7))),6)</f>
        <v>1052.0820000000001</v>
      </c>
      <c r="AG94" s="2">
        <f t="shared" si="85"/>
        <v>0</v>
      </c>
      <c r="AH94" s="2">
        <f>((EW94*ROUND(1.35,7)))</f>
        <v>106.05600000000001</v>
      </c>
      <c r="AI94" s="2">
        <f>((EX94*ROUND(1.35,7)))</f>
        <v>0.54</v>
      </c>
      <c r="AJ94" s="2">
        <f t="shared" si="86"/>
        <v>0</v>
      </c>
      <c r="AK94" s="2">
        <v>1335.94</v>
      </c>
      <c r="AL94" s="2">
        <v>520.4</v>
      </c>
      <c r="AM94" s="2">
        <v>36.22</v>
      </c>
      <c r="AN94" s="2">
        <v>5.0199999999999996</v>
      </c>
      <c r="AO94" s="2">
        <v>779.32</v>
      </c>
      <c r="AP94" s="2">
        <v>0</v>
      </c>
      <c r="AQ94" s="2">
        <v>78.56</v>
      </c>
      <c r="AR94" s="2">
        <v>0.4</v>
      </c>
      <c r="AS94" s="2">
        <v>0</v>
      </c>
      <c r="AT94" s="2">
        <v>97</v>
      </c>
      <c r="AU94" s="2">
        <v>51</v>
      </c>
      <c r="AV94" s="2">
        <v>1</v>
      </c>
      <c r="AW94" s="2">
        <v>1</v>
      </c>
      <c r="AX94" s="2"/>
      <c r="AY94" s="2"/>
      <c r="AZ94" s="2">
        <v>1</v>
      </c>
      <c r="BA94" s="2">
        <v>1</v>
      </c>
      <c r="BB94" s="2">
        <v>1</v>
      </c>
      <c r="BC94" s="2">
        <v>1</v>
      </c>
      <c r="BD94" s="2" t="s">
        <v>2</v>
      </c>
      <c r="BE94" s="2" t="s">
        <v>2</v>
      </c>
      <c r="BF94" s="2" t="s">
        <v>2</v>
      </c>
      <c r="BG94" s="2" t="s">
        <v>2</v>
      </c>
      <c r="BH94" s="2">
        <v>0</v>
      </c>
      <c r="BI94" s="2">
        <v>2</v>
      </c>
      <c r="BJ94" s="2" t="s">
        <v>166</v>
      </c>
      <c r="BK94" s="2"/>
      <c r="BL94" s="2"/>
      <c r="BM94" s="2">
        <v>108001</v>
      </c>
      <c r="BN94" s="2">
        <v>0</v>
      </c>
      <c r="BO94" s="2" t="s">
        <v>2</v>
      </c>
      <c r="BP94" s="2">
        <v>0</v>
      </c>
      <c r="BQ94" s="2">
        <v>3</v>
      </c>
      <c r="BR94" s="2">
        <v>0</v>
      </c>
      <c r="BS94" s="2">
        <v>1</v>
      </c>
      <c r="BT94" s="2">
        <v>1</v>
      </c>
      <c r="BU94" s="2">
        <v>1</v>
      </c>
      <c r="BV94" s="2">
        <v>1</v>
      </c>
      <c r="BW94" s="2">
        <v>1</v>
      </c>
      <c r="BX94" s="2">
        <v>1</v>
      </c>
      <c r="BY94" s="2" t="s">
        <v>2</v>
      </c>
      <c r="BZ94" s="2">
        <v>97</v>
      </c>
      <c r="CA94" s="2">
        <v>51</v>
      </c>
      <c r="CB94" s="2" t="s">
        <v>2</v>
      </c>
      <c r="CC94" s="2"/>
      <c r="CD94" s="2"/>
      <c r="CE94" s="2">
        <v>0</v>
      </c>
      <c r="CF94" s="2">
        <v>0</v>
      </c>
      <c r="CG94" s="2">
        <v>0</v>
      </c>
      <c r="CH94" s="2"/>
      <c r="CI94" s="2"/>
      <c r="CJ94" s="2"/>
      <c r="CK94" s="2"/>
      <c r="CL94" s="2"/>
      <c r="CM94" s="2">
        <v>0</v>
      </c>
      <c r="CN94" s="2" t="s">
        <v>774</v>
      </c>
      <c r="CO94" s="2">
        <v>0</v>
      </c>
      <c r="CP94" s="2">
        <f t="shared" si="87"/>
        <v>227</v>
      </c>
      <c r="CQ94" s="2">
        <f t="shared" si="109"/>
        <v>520.4</v>
      </c>
      <c r="CR94" s="2">
        <f t="shared" si="88"/>
        <v>48.896999999999998</v>
      </c>
      <c r="CS94" s="2">
        <f t="shared" si="89"/>
        <v>6.7770000000000001</v>
      </c>
      <c r="CT94" s="2">
        <f t="shared" si="90"/>
        <v>1052.0820000000001</v>
      </c>
      <c r="CU94" s="2">
        <f t="shared" si="91"/>
        <v>0</v>
      </c>
      <c r="CV94" s="2">
        <f t="shared" si="92"/>
        <v>106.05600000000001</v>
      </c>
      <c r="CW94" s="2">
        <f t="shared" si="93"/>
        <v>0.54</v>
      </c>
      <c r="CX94" s="2">
        <f t="shared" si="94"/>
        <v>0</v>
      </c>
      <c r="CY94" s="2">
        <f t="shared" si="95"/>
        <v>143.7928</v>
      </c>
      <c r="CZ94" s="2">
        <f t="shared" si="96"/>
        <v>75.602399999999989</v>
      </c>
      <c r="DA94" s="2"/>
      <c r="DB94" s="2"/>
      <c r="DC94" s="2" t="s">
        <v>2</v>
      </c>
      <c r="DD94" s="2" t="s">
        <v>2</v>
      </c>
      <c r="DE94" s="2" t="s">
        <v>21</v>
      </c>
      <c r="DF94" s="2" t="s">
        <v>21</v>
      </c>
      <c r="DG94" s="2" t="s">
        <v>21</v>
      </c>
      <c r="DH94" s="2" t="s">
        <v>2</v>
      </c>
      <c r="DI94" s="2" t="s">
        <v>21</v>
      </c>
      <c r="DJ94" s="2" t="s">
        <v>21</v>
      </c>
      <c r="DK94" s="2" t="s">
        <v>2</v>
      </c>
      <c r="DL94" s="2" t="s">
        <v>2</v>
      </c>
      <c r="DM94" s="2" t="s">
        <v>2</v>
      </c>
      <c r="DN94" s="2">
        <v>0</v>
      </c>
      <c r="DO94" s="2">
        <v>0</v>
      </c>
      <c r="DP94" s="2">
        <v>1</v>
      </c>
      <c r="DQ94" s="2">
        <v>1</v>
      </c>
      <c r="DR94" s="2"/>
      <c r="DS94" s="2"/>
      <c r="DT94" s="2"/>
      <c r="DU94" s="2">
        <v>1013</v>
      </c>
      <c r="DV94" s="2" t="s">
        <v>165</v>
      </c>
      <c r="DW94" s="2" t="s">
        <v>165</v>
      </c>
      <c r="DX94" s="2">
        <v>1</v>
      </c>
      <c r="DY94" s="2"/>
      <c r="DZ94" s="2" t="s">
        <v>2</v>
      </c>
      <c r="EA94" s="2" t="s">
        <v>2</v>
      </c>
      <c r="EB94" s="2" t="s">
        <v>2</v>
      </c>
      <c r="EC94" s="2" t="s">
        <v>2</v>
      </c>
      <c r="ED94" s="2" t="s">
        <v>2</v>
      </c>
      <c r="EE94" s="2">
        <v>37164029</v>
      </c>
      <c r="EF94" s="2">
        <v>3</v>
      </c>
      <c r="EG94" s="2" t="s">
        <v>16</v>
      </c>
      <c r="EH94" s="2">
        <v>0</v>
      </c>
      <c r="EI94" s="2" t="s">
        <v>2</v>
      </c>
      <c r="EJ94" s="2">
        <v>2</v>
      </c>
      <c r="EK94" s="2">
        <v>108001</v>
      </c>
      <c r="EL94" s="2" t="s">
        <v>51</v>
      </c>
      <c r="EM94" s="2" t="s">
        <v>52</v>
      </c>
      <c r="EN94" s="2" t="s">
        <v>2</v>
      </c>
      <c r="EO94" s="2" t="s">
        <v>24</v>
      </c>
      <c r="EP94" s="2"/>
      <c r="EQ94" s="2">
        <v>512</v>
      </c>
      <c r="ER94" s="2">
        <v>1335.94</v>
      </c>
      <c r="ES94" s="2">
        <v>520.4</v>
      </c>
      <c r="ET94" s="2">
        <v>36.22</v>
      </c>
      <c r="EU94" s="2">
        <v>5.0199999999999996</v>
      </c>
      <c r="EV94" s="2">
        <v>779.32</v>
      </c>
      <c r="EW94" s="2">
        <v>78.56</v>
      </c>
      <c r="EX94" s="2">
        <v>0.4</v>
      </c>
      <c r="EY94" s="2">
        <v>0</v>
      </c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>
        <v>0</v>
      </c>
      <c r="FR94" s="2">
        <f t="shared" si="97"/>
        <v>0</v>
      </c>
      <c r="FS94" s="2">
        <v>0</v>
      </c>
      <c r="FT94" s="2"/>
      <c r="FU94" s="2"/>
      <c r="FV94" s="2"/>
      <c r="FW94" s="2"/>
      <c r="FX94" s="2">
        <v>97</v>
      </c>
      <c r="FY94" s="2">
        <v>51</v>
      </c>
      <c r="FZ94" s="2"/>
      <c r="GA94" s="2" t="s">
        <v>2</v>
      </c>
      <c r="GB94" s="2"/>
      <c r="GC94" s="2"/>
      <c r="GD94" s="2">
        <v>1</v>
      </c>
      <c r="GE94" s="2"/>
      <c r="GF94" s="2">
        <v>666880558</v>
      </c>
      <c r="GG94" s="2">
        <v>2</v>
      </c>
      <c r="GH94" s="2">
        <v>1</v>
      </c>
      <c r="GI94" s="2">
        <v>-2</v>
      </c>
      <c r="GJ94" s="2">
        <v>0</v>
      </c>
      <c r="GK94" s="2">
        <v>0</v>
      </c>
      <c r="GL94" s="2">
        <f t="shared" si="98"/>
        <v>0</v>
      </c>
      <c r="GM94" s="2">
        <f t="shared" si="99"/>
        <v>446.39</v>
      </c>
      <c r="GN94" s="2">
        <f t="shared" si="100"/>
        <v>0</v>
      </c>
      <c r="GO94" s="2">
        <f t="shared" si="101"/>
        <v>446.39</v>
      </c>
      <c r="GP94" s="2">
        <f t="shared" si="102"/>
        <v>0</v>
      </c>
      <c r="GQ94" s="2"/>
      <c r="GR94" s="2">
        <v>0</v>
      </c>
      <c r="GS94" s="2">
        <v>3</v>
      </c>
      <c r="GT94" s="2">
        <v>0</v>
      </c>
      <c r="GU94" s="2" t="s">
        <v>2</v>
      </c>
      <c r="GV94" s="2">
        <f t="shared" si="103"/>
        <v>0</v>
      </c>
      <c r="GW94" s="2">
        <v>1</v>
      </c>
      <c r="GX94" s="2">
        <f t="shared" si="104"/>
        <v>0</v>
      </c>
      <c r="GY94" s="2"/>
      <c r="GZ94" s="2"/>
      <c r="HA94" s="2">
        <v>0</v>
      </c>
      <c r="HB94" s="2">
        <v>0</v>
      </c>
      <c r="HC94" s="2">
        <f t="shared" si="105"/>
        <v>0</v>
      </c>
      <c r="HD94" s="2"/>
      <c r="HE94" s="2" t="s">
        <v>2</v>
      </c>
      <c r="HF94" s="2" t="s">
        <v>2</v>
      </c>
      <c r="HG94" s="2"/>
      <c r="HH94" s="2"/>
      <c r="HI94" s="2"/>
      <c r="HJ94" s="2"/>
      <c r="HK94" s="2"/>
      <c r="HL94" s="2"/>
      <c r="HM94" s="2" t="s">
        <v>2</v>
      </c>
      <c r="HN94" s="2" t="s">
        <v>53</v>
      </c>
      <c r="HO94" s="2" t="s">
        <v>54</v>
      </c>
      <c r="HP94" s="2" t="s">
        <v>51</v>
      </c>
      <c r="HQ94" s="2" t="s">
        <v>51</v>
      </c>
      <c r="HR94" s="2"/>
      <c r="HS94" s="2"/>
      <c r="HT94" s="2"/>
      <c r="HU94" s="2"/>
      <c r="HV94" s="2"/>
      <c r="HW94" s="2"/>
      <c r="HX94" s="2"/>
      <c r="HY94" s="2"/>
      <c r="HZ94" s="2"/>
      <c r="IA94" s="2"/>
      <c r="IB94" s="2"/>
      <c r="IC94" s="2"/>
      <c r="ID94" s="2"/>
      <c r="IE94" s="2"/>
      <c r="IF94" s="2"/>
      <c r="IG94" s="2"/>
      <c r="IH94" s="2"/>
      <c r="II94" s="2"/>
      <c r="IJ94" s="2"/>
      <c r="IK94" s="2">
        <v>0</v>
      </c>
      <c r="IL94" s="2"/>
      <c r="IM94" s="2"/>
      <c r="IN94" s="2"/>
      <c r="IO94" s="2"/>
      <c r="IP94" s="2"/>
      <c r="IQ94" s="2"/>
      <c r="IR94" s="2"/>
      <c r="IS94" s="2"/>
      <c r="IT94" s="2"/>
      <c r="IU94" s="2"/>
    </row>
    <row r="95" spans="1:255" x14ac:dyDescent="0.2">
      <c r="A95">
        <v>17</v>
      </c>
      <c r="B95">
        <v>1</v>
      </c>
      <c r="C95">
        <f>ROW(SmtRes!A200)</f>
        <v>200</v>
      </c>
      <c r="D95">
        <f>ROW(EtalonRes!A200)</f>
        <v>200</v>
      </c>
      <c r="E95" t="s">
        <v>162</v>
      </c>
      <c r="F95" t="s">
        <v>163</v>
      </c>
      <c r="G95" t="s">
        <v>164</v>
      </c>
      <c r="H95" t="s">
        <v>165</v>
      </c>
      <c r="I95">
        <f>ROUND(14/100,7)</f>
        <v>0.14000000000000001</v>
      </c>
      <c r="J95">
        <v>0</v>
      </c>
      <c r="K95">
        <f>ROUND(14/100,7)</f>
        <v>0.14000000000000001</v>
      </c>
      <c r="O95">
        <f t="shared" si="73"/>
        <v>227</v>
      </c>
      <c r="P95">
        <f t="shared" si="108"/>
        <v>72.86</v>
      </c>
      <c r="Q95">
        <f t="shared" si="74"/>
        <v>6.85</v>
      </c>
      <c r="R95">
        <f t="shared" si="75"/>
        <v>0.95</v>
      </c>
      <c r="S95">
        <f t="shared" si="76"/>
        <v>147.29</v>
      </c>
      <c r="T95">
        <f t="shared" si="77"/>
        <v>0</v>
      </c>
      <c r="U95">
        <f t="shared" si="78"/>
        <v>14.847840000000003</v>
      </c>
      <c r="V95">
        <f t="shared" si="79"/>
        <v>7.5600000000000014E-2</v>
      </c>
      <c r="W95">
        <f t="shared" si="80"/>
        <v>0</v>
      </c>
      <c r="X95">
        <f t="shared" si="81"/>
        <v>143.79</v>
      </c>
      <c r="Y95">
        <f t="shared" si="82"/>
        <v>75.599999999999994</v>
      </c>
      <c r="AA95">
        <v>41727979</v>
      </c>
      <c r="AB95">
        <f t="shared" si="83"/>
        <v>1621.3789999999999</v>
      </c>
      <c r="AC95">
        <f t="shared" si="84"/>
        <v>520.4</v>
      </c>
      <c r="AD95">
        <f>ROUND(((((ET95*ROUND(1.35,7)))-((EU95*ROUND(1.35,7))))+AE95),6)</f>
        <v>48.896999999999998</v>
      </c>
      <c r="AE95">
        <f>ROUND(((EU95*ROUND(1.35,7))),6)</f>
        <v>6.7770000000000001</v>
      </c>
      <c r="AF95">
        <f>ROUND(((EV95*ROUND(1.35,7))),6)</f>
        <v>1052.0820000000001</v>
      </c>
      <c r="AG95">
        <f t="shared" si="85"/>
        <v>0</v>
      </c>
      <c r="AH95">
        <f>((EW95*ROUND(1.35,7)))</f>
        <v>106.05600000000001</v>
      </c>
      <c r="AI95">
        <f>((EX95*ROUND(1.35,7)))</f>
        <v>0.54</v>
      </c>
      <c r="AJ95">
        <f t="shared" si="86"/>
        <v>0</v>
      </c>
      <c r="AK95">
        <v>1335.94</v>
      </c>
      <c r="AL95">
        <v>520.4</v>
      </c>
      <c r="AM95">
        <v>36.22</v>
      </c>
      <c r="AN95">
        <v>5.0199999999999996</v>
      </c>
      <c r="AO95">
        <v>779.32</v>
      </c>
      <c r="AP95">
        <v>0</v>
      </c>
      <c r="AQ95">
        <v>78.56</v>
      </c>
      <c r="AR95">
        <v>0.4</v>
      </c>
      <c r="AS95">
        <v>0</v>
      </c>
      <c r="AT95">
        <v>97</v>
      </c>
      <c r="AU95">
        <v>51</v>
      </c>
      <c r="AV95">
        <v>1</v>
      </c>
      <c r="AW95">
        <v>1</v>
      </c>
      <c r="AZ95">
        <v>1</v>
      </c>
      <c r="BA95">
        <v>1</v>
      </c>
      <c r="BB95">
        <v>1</v>
      </c>
      <c r="BC95">
        <v>1</v>
      </c>
      <c r="BD95" t="s">
        <v>2</v>
      </c>
      <c r="BE95" t="s">
        <v>2</v>
      </c>
      <c r="BF95" t="s">
        <v>2</v>
      </c>
      <c r="BG95" t="s">
        <v>2</v>
      </c>
      <c r="BH95">
        <v>0</v>
      </c>
      <c r="BI95">
        <v>2</v>
      </c>
      <c r="BJ95" t="s">
        <v>166</v>
      </c>
      <c r="BM95">
        <v>108001</v>
      </c>
      <c r="BN95">
        <v>0</v>
      </c>
      <c r="BO95" t="s">
        <v>27</v>
      </c>
      <c r="BP95">
        <v>1</v>
      </c>
      <c r="BQ95">
        <v>3</v>
      </c>
      <c r="BR95">
        <v>0</v>
      </c>
      <c r="BS95">
        <v>1</v>
      </c>
      <c r="BT95">
        <v>1</v>
      </c>
      <c r="BU95">
        <v>1</v>
      </c>
      <c r="BV95">
        <v>1</v>
      </c>
      <c r="BW95">
        <v>1</v>
      </c>
      <c r="BX95">
        <v>1</v>
      </c>
      <c r="BY95" t="s">
        <v>2</v>
      </c>
      <c r="BZ95">
        <v>97</v>
      </c>
      <c r="CA95">
        <v>51</v>
      </c>
      <c r="CB95" t="s">
        <v>2</v>
      </c>
      <c r="CE95">
        <v>0</v>
      </c>
      <c r="CF95">
        <v>0</v>
      </c>
      <c r="CG95">
        <v>0</v>
      </c>
      <c r="CM95">
        <v>0</v>
      </c>
      <c r="CN95" t="s">
        <v>774</v>
      </c>
      <c r="CO95">
        <v>0</v>
      </c>
      <c r="CP95">
        <f t="shared" si="87"/>
        <v>227</v>
      </c>
      <c r="CQ95">
        <f t="shared" si="109"/>
        <v>520.4</v>
      </c>
      <c r="CR95">
        <f t="shared" si="88"/>
        <v>48.896999999999998</v>
      </c>
      <c r="CS95">
        <f t="shared" si="89"/>
        <v>6.7770000000000001</v>
      </c>
      <c r="CT95">
        <f t="shared" si="90"/>
        <v>1052.0820000000001</v>
      </c>
      <c r="CU95">
        <f t="shared" si="91"/>
        <v>0</v>
      </c>
      <c r="CV95">
        <f t="shared" si="92"/>
        <v>106.05600000000001</v>
      </c>
      <c r="CW95">
        <f t="shared" si="93"/>
        <v>0.54</v>
      </c>
      <c r="CX95">
        <f t="shared" si="94"/>
        <v>0</v>
      </c>
      <c r="CY95">
        <f t="shared" si="95"/>
        <v>143.7928</v>
      </c>
      <c r="CZ95">
        <f t="shared" si="96"/>
        <v>75.602399999999989</v>
      </c>
      <c r="DC95" t="s">
        <v>2</v>
      </c>
      <c r="DD95" t="s">
        <v>2</v>
      </c>
      <c r="DE95" t="s">
        <v>21</v>
      </c>
      <c r="DF95" t="s">
        <v>21</v>
      </c>
      <c r="DG95" t="s">
        <v>21</v>
      </c>
      <c r="DH95" t="s">
        <v>2</v>
      </c>
      <c r="DI95" t="s">
        <v>21</v>
      </c>
      <c r="DJ95" t="s">
        <v>21</v>
      </c>
      <c r="DK95" t="s">
        <v>2</v>
      </c>
      <c r="DL95" t="s">
        <v>2</v>
      </c>
      <c r="DM95" t="s">
        <v>2</v>
      </c>
      <c r="DN95">
        <v>0</v>
      </c>
      <c r="DO95">
        <v>0</v>
      </c>
      <c r="DP95">
        <v>1</v>
      </c>
      <c r="DQ95">
        <v>1</v>
      </c>
      <c r="DU95">
        <v>1013</v>
      </c>
      <c r="DV95" t="s">
        <v>165</v>
      </c>
      <c r="DW95" t="s">
        <v>165</v>
      </c>
      <c r="DX95">
        <v>1</v>
      </c>
      <c r="DZ95" t="s">
        <v>2</v>
      </c>
      <c r="EA95" t="s">
        <v>2</v>
      </c>
      <c r="EB95" t="s">
        <v>2</v>
      </c>
      <c r="EC95" t="s">
        <v>2</v>
      </c>
      <c r="ED95" t="s">
        <v>2</v>
      </c>
      <c r="EE95">
        <v>37164029</v>
      </c>
      <c r="EF95">
        <v>3</v>
      </c>
      <c r="EG95" t="s">
        <v>16</v>
      </c>
      <c r="EH95">
        <v>0</v>
      </c>
      <c r="EI95" t="s">
        <v>2</v>
      </c>
      <c r="EJ95">
        <v>2</v>
      </c>
      <c r="EK95">
        <v>108001</v>
      </c>
      <c r="EL95" t="s">
        <v>51</v>
      </c>
      <c r="EM95" t="s">
        <v>52</v>
      </c>
      <c r="EN95" t="s">
        <v>2</v>
      </c>
      <c r="EO95" t="s">
        <v>24</v>
      </c>
      <c r="EQ95">
        <v>512</v>
      </c>
      <c r="ER95">
        <v>1335.94</v>
      </c>
      <c r="ES95">
        <v>520.4</v>
      </c>
      <c r="ET95">
        <v>36.22</v>
      </c>
      <c r="EU95">
        <v>5.0199999999999996</v>
      </c>
      <c r="EV95">
        <v>779.32</v>
      </c>
      <c r="EW95">
        <v>78.56</v>
      </c>
      <c r="EX95">
        <v>0.4</v>
      </c>
      <c r="EY95">
        <v>0</v>
      </c>
      <c r="FQ95">
        <v>0</v>
      </c>
      <c r="FR95">
        <f t="shared" si="97"/>
        <v>0</v>
      </c>
      <c r="FS95">
        <v>0</v>
      </c>
      <c r="FX95">
        <v>97</v>
      </c>
      <c r="FY95">
        <v>51</v>
      </c>
      <c r="GA95" t="s">
        <v>2</v>
      </c>
      <c r="GD95">
        <v>1</v>
      </c>
      <c r="GF95">
        <v>666880558</v>
      </c>
      <c r="GG95">
        <v>1</v>
      </c>
      <c r="GH95">
        <v>1</v>
      </c>
      <c r="GI95">
        <v>4</v>
      </c>
      <c r="GJ95">
        <v>0</v>
      </c>
      <c r="GK95">
        <v>0</v>
      </c>
      <c r="GL95">
        <f t="shared" si="98"/>
        <v>0</v>
      </c>
      <c r="GM95">
        <f t="shared" si="99"/>
        <v>446.39</v>
      </c>
      <c r="GN95">
        <f t="shared" si="100"/>
        <v>0</v>
      </c>
      <c r="GO95">
        <f t="shared" si="101"/>
        <v>446.39</v>
      </c>
      <c r="GP95">
        <f t="shared" si="102"/>
        <v>0</v>
      </c>
      <c r="GR95">
        <v>0</v>
      </c>
      <c r="GS95">
        <v>3</v>
      </c>
      <c r="GT95">
        <v>0</v>
      </c>
      <c r="GU95" t="s">
        <v>2</v>
      </c>
      <c r="GV95">
        <f t="shared" si="103"/>
        <v>0</v>
      </c>
      <c r="GW95">
        <v>1</v>
      </c>
      <c r="GX95">
        <f t="shared" si="104"/>
        <v>0</v>
      </c>
      <c r="HA95">
        <v>0</v>
      </c>
      <c r="HB95">
        <v>0</v>
      </c>
      <c r="HC95">
        <f t="shared" si="105"/>
        <v>0</v>
      </c>
      <c r="HE95" t="s">
        <v>2</v>
      </c>
      <c r="HF95" t="s">
        <v>2</v>
      </c>
      <c r="HM95" t="s">
        <v>2</v>
      </c>
      <c r="HN95" t="s">
        <v>53</v>
      </c>
      <c r="HO95" t="s">
        <v>54</v>
      </c>
      <c r="HP95" t="s">
        <v>51</v>
      </c>
      <c r="HQ95" t="s">
        <v>51</v>
      </c>
      <c r="IK95">
        <v>0</v>
      </c>
    </row>
    <row r="96" spans="1:255" x14ac:dyDescent="0.2">
      <c r="A96" s="2">
        <v>17</v>
      </c>
      <c r="B96" s="2">
        <v>1</v>
      </c>
      <c r="C96" s="2"/>
      <c r="D96" s="2"/>
      <c r="E96" s="2" t="s">
        <v>167</v>
      </c>
      <c r="F96" s="2" t="s">
        <v>29</v>
      </c>
      <c r="G96" s="2" t="s">
        <v>168</v>
      </c>
      <c r="H96" s="2" t="s">
        <v>19</v>
      </c>
      <c r="I96" s="2">
        <v>6</v>
      </c>
      <c r="J96" s="2">
        <v>0</v>
      </c>
      <c r="K96" s="2">
        <v>6</v>
      </c>
      <c r="L96" s="2"/>
      <c r="M96" s="2"/>
      <c r="N96" s="2"/>
      <c r="O96" s="2">
        <f t="shared" ref="O96:O127" si="110">ROUND(CP96,2)</f>
        <v>975</v>
      </c>
      <c r="P96" s="2">
        <f t="shared" ref="P96:P101" si="111">ROUND(ROUND(CQ96*I96,0)/BC96,2)</f>
        <v>975</v>
      </c>
      <c r="Q96" s="2">
        <f t="shared" ref="Q96:Q127" si="112">ROUND(CR96*I96,2)</f>
        <v>0</v>
      </c>
      <c r="R96" s="2">
        <f t="shared" ref="R96:R127" si="113">ROUND(CS96*I96,2)</f>
        <v>0</v>
      </c>
      <c r="S96" s="2">
        <f t="shared" ref="S96:S127" si="114">ROUND(CT96*I96,2)</f>
        <v>0</v>
      </c>
      <c r="T96" s="2">
        <f t="shared" ref="T96:T127" si="115">ROUND(CU96*I96,2)</f>
        <v>0</v>
      </c>
      <c r="U96" s="2">
        <f t="shared" ref="U96:U127" si="116">CV96*I96</f>
        <v>0</v>
      </c>
      <c r="V96" s="2">
        <f t="shared" ref="V96:V127" si="117">CW96*I96</f>
        <v>0</v>
      </c>
      <c r="W96" s="2">
        <f t="shared" ref="W96:W127" si="118">ROUND(CX96*I96,2)</f>
        <v>0</v>
      </c>
      <c r="X96" s="2">
        <f t="shared" ref="X96:X127" si="119">ROUND(CY96,2)</f>
        <v>0</v>
      </c>
      <c r="Y96" s="2">
        <f t="shared" ref="Y96:Y127" si="120">ROUND(CZ96,2)</f>
        <v>0</v>
      </c>
      <c r="Z96" s="2"/>
      <c r="AA96" s="2">
        <v>41727981</v>
      </c>
      <c r="AB96" s="2">
        <f t="shared" ref="AB96:AB127" si="121">ROUND((AC96+AD96+AF96),6)</f>
        <v>162.5</v>
      </c>
      <c r="AC96" s="2">
        <f t="shared" ref="AC96:AC127" si="122">ROUND((ES96),6)</f>
        <v>162.5</v>
      </c>
      <c r="AD96" s="2">
        <f t="shared" ref="AD96:AD101" si="123">ROUND((((ET96)-(EU96))+AE96),6)</f>
        <v>0</v>
      </c>
      <c r="AE96" s="2">
        <f t="shared" ref="AE96:AF101" si="124">ROUND((EU96),6)</f>
        <v>0</v>
      </c>
      <c r="AF96" s="2">
        <f t="shared" si="124"/>
        <v>0</v>
      </c>
      <c r="AG96" s="2">
        <f t="shared" ref="AG96:AG127" si="125">ROUND((AP96),6)</f>
        <v>0</v>
      </c>
      <c r="AH96" s="2">
        <f t="shared" ref="AH96:AI101" si="126">(EW96)</f>
        <v>0</v>
      </c>
      <c r="AI96" s="2">
        <f t="shared" si="126"/>
        <v>0</v>
      </c>
      <c r="AJ96" s="2">
        <f t="shared" ref="AJ96:AJ127" si="127">(AS96)</f>
        <v>0</v>
      </c>
      <c r="AK96" s="2">
        <v>162.5</v>
      </c>
      <c r="AL96" s="2">
        <v>162.5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 s="2">
        <v>0</v>
      </c>
      <c r="AT96" s="2">
        <v>0</v>
      </c>
      <c r="AU96" s="2">
        <v>0</v>
      </c>
      <c r="AV96" s="2">
        <v>1</v>
      </c>
      <c r="AW96" s="2">
        <v>1</v>
      </c>
      <c r="AX96" s="2"/>
      <c r="AY96" s="2"/>
      <c r="AZ96" s="2">
        <v>1</v>
      </c>
      <c r="BA96" s="2">
        <v>1</v>
      </c>
      <c r="BB96" s="2">
        <v>1</v>
      </c>
      <c r="BC96" s="2">
        <v>1</v>
      </c>
      <c r="BD96" s="2" t="s">
        <v>2</v>
      </c>
      <c r="BE96" s="2" t="s">
        <v>2</v>
      </c>
      <c r="BF96" s="2" t="s">
        <v>2</v>
      </c>
      <c r="BG96" s="2" t="s">
        <v>2</v>
      </c>
      <c r="BH96" s="2">
        <v>3</v>
      </c>
      <c r="BI96" s="2">
        <v>2</v>
      </c>
      <c r="BJ96" s="2" t="s">
        <v>2</v>
      </c>
      <c r="BK96" s="2"/>
      <c r="BL96" s="2"/>
      <c r="BM96" s="2">
        <v>1100</v>
      </c>
      <c r="BN96" s="2">
        <v>0</v>
      </c>
      <c r="BO96" s="2" t="s">
        <v>2</v>
      </c>
      <c r="BP96" s="2">
        <v>0</v>
      </c>
      <c r="BQ96" s="2">
        <v>8</v>
      </c>
      <c r="BR96" s="2">
        <v>0</v>
      </c>
      <c r="BS96" s="2">
        <v>1</v>
      </c>
      <c r="BT96" s="2">
        <v>1</v>
      </c>
      <c r="BU96" s="2">
        <v>1</v>
      </c>
      <c r="BV96" s="2">
        <v>1</v>
      </c>
      <c r="BW96" s="2">
        <v>1</v>
      </c>
      <c r="BX96" s="2">
        <v>1</v>
      </c>
      <c r="BY96" s="2" t="s">
        <v>2</v>
      </c>
      <c r="BZ96" s="2">
        <v>0</v>
      </c>
      <c r="CA96" s="2">
        <v>0</v>
      </c>
      <c r="CB96" s="2" t="s">
        <v>2</v>
      </c>
      <c r="CC96" s="2"/>
      <c r="CD96" s="2"/>
      <c r="CE96" s="2">
        <v>0</v>
      </c>
      <c r="CF96" s="2">
        <v>0</v>
      </c>
      <c r="CG96" s="2">
        <v>0</v>
      </c>
      <c r="CH96" s="2"/>
      <c r="CI96" s="2"/>
      <c r="CJ96" s="2"/>
      <c r="CK96" s="2"/>
      <c r="CL96" s="2"/>
      <c r="CM96" s="2">
        <v>0</v>
      </c>
      <c r="CN96" s="2" t="s">
        <v>2</v>
      </c>
      <c r="CO96" s="2">
        <v>0</v>
      </c>
      <c r="CP96" s="2">
        <f t="shared" ref="CP96:CP127" si="128">(P96+Q96+S96)</f>
        <v>975</v>
      </c>
      <c r="CQ96" s="2">
        <f t="shared" ref="CQ96:CQ101" si="129">AC96</f>
        <v>162.5</v>
      </c>
      <c r="CR96" s="2">
        <f t="shared" ref="CR96:CR127" si="130">AD96*BB96</f>
        <v>0</v>
      </c>
      <c r="CS96" s="2">
        <f t="shared" ref="CS96:CS127" si="131">AE96</f>
        <v>0</v>
      </c>
      <c r="CT96" s="2">
        <f t="shared" ref="CT96:CT127" si="132">AF96</f>
        <v>0</v>
      </c>
      <c r="CU96" s="2">
        <f t="shared" ref="CU96:CU127" si="133">AG96</f>
        <v>0</v>
      </c>
      <c r="CV96" s="2">
        <f t="shared" ref="CV96:CV127" si="134">AH96</f>
        <v>0</v>
      </c>
      <c r="CW96" s="2">
        <f t="shared" ref="CW96:CW127" si="135">AI96</f>
        <v>0</v>
      </c>
      <c r="CX96" s="2">
        <f t="shared" ref="CX96:CX127" si="136">AJ96</f>
        <v>0</v>
      </c>
      <c r="CY96" s="2">
        <f t="shared" ref="CY96:CY127" si="137">(((S96+R96)*AT96)/100)</f>
        <v>0</v>
      </c>
      <c r="CZ96" s="2">
        <f t="shared" ref="CZ96:CZ127" si="138">(((S96+R96)*AU96)/100)</f>
        <v>0</v>
      </c>
      <c r="DA96" s="2"/>
      <c r="DB96" s="2"/>
      <c r="DC96" s="2" t="s">
        <v>2</v>
      </c>
      <c r="DD96" s="2" t="s">
        <v>2</v>
      </c>
      <c r="DE96" s="2" t="s">
        <v>2</v>
      </c>
      <c r="DF96" s="2" t="s">
        <v>2</v>
      </c>
      <c r="DG96" s="2" t="s">
        <v>2</v>
      </c>
      <c r="DH96" s="2" t="s">
        <v>2</v>
      </c>
      <c r="DI96" s="2" t="s">
        <v>2</v>
      </c>
      <c r="DJ96" s="2" t="s">
        <v>2</v>
      </c>
      <c r="DK96" s="2" t="s">
        <v>2</v>
      </c>
      <c r="DL96" s="2" t="s">
        <v>2</v>
      </c>
      <c r="DM96" s="2" t="s">
        <v>2</v>
      </c>
      <c r="DN96" s="2">
        <v>0</v>
      </c>
      <c r="DO96" s="2">
        <v>0</v>
      </c>
      <c r="DP96" s="2">
        <v>1</v>
      </c>
      <c r="DQ96" s="2">
        <v>1</v>
      </c>
      <c r="DR96" s="2"/>
      <c r="DS96" s="2"/>
      <c r="DT96" s="2"/>
      <c r="DU96" s="2">
        <v>1013</v>
      </c>
      <c r="DV96" s="2" t="s">
        <v>19</v>
      </c>
      <c r="DW96" s="2" t="s">
        <v>19</v>
      </c>
      <c r="DX96" s="2">
        <v>1</v>
      </c>
      <c r="DY96" s="2"/>
      <c r="DZ96" s="2" t="s">
        <v>2</v>
      </c>
      <c r="EA96" s="2" t="s">
        <v>2</v>
      </c>
      <c r="EB96" s="2" t="s">
        <v>2</v>
      </c>
      <c r="EC96" s="2" t="s">
        <v>2</v>
      </c>
      <c r="ED96" s="2" t="s">
        <v>2</v>
      </c>
      <c r="EE96" s="2">
        <v>37164457</v>
      </c>
      <c r="EF96" s="2">
        <v>8</v>
      </c>
      <c r="EG96" s="2" t="s">
        <v>31</v>
      </c>
      <c r="EH96" s="2">
        <v>0</v>
      </c>
      <c r="EI96" s="2" t="s">
        <v>2</v>
      </c>
      <c r="EJ96" s="2">
        <v>1</v>
      </c>
      <c r="EK96" s="2">
        <v>1100</v>
      </c>
      <c r="EL96" s="2" t="s">
        <v>32</v>
      </c>
      <c r="EM96" s="2" t="s">
        <v>33</v>
      </c>
      <c r="EN96" s="2" t="s">
        <v>2</v>
      </c>
      <c r="EO96" s="2" t="s">
        <v>2</v>
      </c>
      <c r="EP96" s="2"/>
      <c r="EQ96" s="2">
        <v>0</v>
      </c>
      <c r="ER96" s="2">
        <v>0</v>
      </c>
      <c r="ES96" s="2">
        <v>162.5</v>
      </c>
      <c r="ET96" s="2">
        <v>0</v>
      </c>
      <c r="EU96" s="2">
        <v>0</v>
      </c>
      <c r="EV96" s="2">
        <v>0</v>
      </c>
      <c r="EW96" s="2">
        <v>0</v>
      </c>
      <c r="EX96" s="2">
        <v>0</v>
      </c>
      <c r="EY96" s="2">
        <v>0</v>
      </c>
      <c r="EZ96" s="2">
        <v>5</v>
      </c>
      <c r="FA96" s="2"/>
      <c r="FB96" s="2"/>
      <c r="FC96" s="2">
        <v>1</v>
      </c>
      <c r="FD96" s="2">
        <v>18</v>
      </c>
      <c r="FE96" s="2"/>
      <c r="FF96" s="2">
        <v>195</v>
      </c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>
        <v>0</v>
      </c>
      <c r="FR96" s="2">
        <f t="shared" ref="FR96:FR127" si="139">ROUND(IF(AND(BH96=3,BI96=3),P96,0),2)</f>
        <v>0</v>
      </c>
      <c r="FS96" s="2">
        <v>0</v>
      </c>
      <c r="FT96" s="2"/>
      <c r="FU96" s="2"/>
      <c r="FV96" s="2"/>
      <c r="FW96" s="2"/>
      <c r="FX96" s="2">
        <v>0</v>
      </c>
      <c r="FY96" s="2">
        <v>0</v>
      </c>
      <c r="FZ96" s="2"/>
      <c r="GA96" s="2" t="s">
        <v>169</v>
      </c>
      <c r="GB96" s="2"/>
      <c r="GC96" s="2"/>
      <c r="GD96" s="2">
        <v>1</v>
      </c>
      <c r="GE96" s="2"/>
      <c r="GF96" s="2">
        <v>-369931278</v>
      </c>
      <c r="GG96" s="2">
        <v>2</v>
      </c>
      <c r="GH96" s="2">
        <v>3</v>
      </c>
      <c r="GI96" s="2">
        <v>-2</v>
      </c>
      <c r="GJ96" s="2">
        <v>0</v>
      </c>
      <c r="GK96" s="2">
        <v>0</v>
      </c>
      <c r="GL96" s="2">
        <f t="shared" ref="GL96:GL127" si="140">ROUND(IF(AND(BH96=3,BI96=3,FS96&lt;&gt;0),P96,0),2)</f>
        <v>0</v>
      </c>
      <c r="GM96" s="2">
        <f t="shared" ref="GM96:GM127" si="141">ROUND(O96+X96+Y96,2)+GX96</f>
        <v>975</v>
      </c>
      <c r="GN96" s="2">
        <f t="shared" ref="GN96:GN127" si="142">IF(OR(BI96=0,BI96=1),ROUND(O96+X96+Y96,2),0)</f>
        <v>0</v>
      </c>
      <c r="GO96" s="2">
        <f t="shared" ref="GO96:GO127" si="143">IF(BI96=2,ROUND(O96+X96+Y96,2),0)</f>
        <v>975</v>
      </c>
      <c r="GP96" s="2">
        <f t="shared" ref="GP96:GP127" si="144">IF(BI96=4,ROUND(O96+X96+Y96,2)+GX96,0)</f>
        <v>0</v>
      </c>
      <c r="GQ96" s="2"/>
      <c r="GR96" s="2">
        <v>1</v>
      </c>
      <c r="GS96" s="2">
        <v>1</v>
      </c>
      <c r="GT96" s="2">
        <v>0</v>
      </c>
      <c r="GU96" s="2" t="s">
        <v>2</v>
      </c>
      <c r="GV96" s="2">
        <f t="shared" ref="GV96:GV127" si="145">ROUND((GT96),6)</f>
        <v>0</v>
      </c>
      <c r="GW96" s="2">
        <v>1</v>
      </c>
      <c r="GX96" s="2">
        <f t="shared" ref="GX96:GX127" si="146">ROUND(HC96*I96,2)</f>
        <v>0</v>
      </c>
      <c r="GY96" s="2"/>
      <c r="GZ96" s="2"/>
      <c r="HA96" s="2">
        <v>0</v>
      </c>
      <c r="HB96" s="2">
        <v>0</v>
      </c>
      <c r="HC96" s="2">
        <f t="shared" ref="HC96:HC127" si="147">GV96*GW96</f>
        <v>0</v>
      </c>
      <c r="HD96" s="2"/>
      <c r="HE96" s="2" t="s">
        <v>35</v>
      </c>
      <c r="HF96" s="2" t="s">
        <v>35</v>
      </c>
      <c r="HG96" s="2">
        <f t="shared" ref="HG96:HG101" si="148">ROUND(AC96*I96,0)</f>
        <v>975</v>
      </c>
      <c r="HH96" s="2"/>
      <c r="HI96" s="2"/>
      <c r="HJ96" s="2"/>
      <c r="HK96" s="2"/>
      <c r="HL96" s="2"/>
      <c r="HM96" s="2" t="s">
        <v>2</v>
      </c>
      <c r="HN96" s="2" t="s">
        <v>2</v>
      </c>
      <c r="HO96" s="2" t="s">
        <v>2</v>
      </c>
      <c r="HP96" s="2" t="s">
        <v>2</v>
      </c>
      <c r="HQ96" s="2" t="s">
        <v>2</v>
      </c>
      <c r="HR96" s="2"/>
      <c r="HS96" s="2"/>
      <c r="HT96" s="2"/>
      <c r="HU96" s="2"/>
      <c r="HV96" s="2"/>
      <c r="HW96" s="2"/>
      <c r="HX96" s="2"/>
      <c r="HY96" s="2"/>
      <c r="HZ96" s="2"/>
      <c r="IA96" s="2"/>
      <c r="IB96" s="2"/>
      <c r="IC96" s="2"/>
      <c r="ID96" s="2"/>
      <c r="IE96" s="2"/>
      <c r="IF96" s="2"/>
      <c r="IG96" s="2"/>
      <c r="IH96" s="2"/>
      <c r="II96" s="2"/>
      <c r="IJ96" s="2"/>
      <c r="IK96" s="2">
        <v>0</v>
      </c>
      <c r="IL96" s="2"/>
      <c r="IM96" s="2"/>
      <c r="IN96" s="2"/>
      <c r="IO96" s="2"/>
      <c r="IP96" s="2"/>
      <c r="IQ96" s="2"/>
      <c r="IR96" s="2"/>
      <c r="IS96" s="2"/>
      <c r="IT96" s="2"/>
      <c r="IU96" s="2"/>
    </row>
    <row r="97" spans="1:255" x14ac:dyDescent="0.2">
      <c r="A97">
        <v>17</v>
      </c>
      <c r="B97">
        <v>1</v>
      </c>
      <c r="E97" t="s">
        <v>167</v>
      </c>
      <c r="F97" t="s">
        <v>29</v>
      </c>
      <c r="G97" t="s">
        <v>168</v>
      </c>
      <c r="H97" t="s">
        <v>19</v>
      </c>
      <c r="I97">
        <v>6</v>
      </c>
      <c r="J97">
        <v>0</v>
      </c>
      <c r="K97">
        <v>6</v>
      </c>
      <c r="O97">
        <f t="shared" si="110"/>
        <v>95.17</v>
      </c>
      <c r="P97">
        <f t="shared" si="111"/>
        <v>95.17</v>
      </c>
      <c r="Q97">
        <f t="shared" si="112"/>
        <v>0</v>
      </c>
      <c r="R97">
        <f t="shared" si="113"/>
        <v>0</v>
      </c>
      <c r="S97">
        <f t="shared" si="114"/>
        <v>0</v>
      </c>
      <c r="T97">
        <f t="shared" si="115"/>
        <v>0</v>
      </c>
      <c r="U97">
        <f t="shared" si="116"/>
        <v>0</v>
      </c>
      <c r="V97">
        <f t="shared" si="117"/>
        <v>0</v>
      </c>
      <c r="W97">
        <f t="shared" si="118"/>
        <v>0</v>
      </c>
      <c r="X97">
        <f t="shared" si="119"/>
        <v>0</v>
      </c>
      <c r="Y97">
        <f t="shared" si="120"/>
        <v>0</v>
      </c>
      <c r="AA97">
        <v>41727979</v>
      </c>
      <c r="AB97">
        <f t="shared" si="121"/>
        <v>170.73</v>
      </c>
      <c r="AC97">
        <f t="shared" si="122"/>
        <v>170.73</v>
      </c>
      <c r="AD97">
        <f t="shared" si="123"/>
        <v>0</v>
      </c>
      <c r="AE97">
        <f t="shared" si="124"/>
        <v>0</v>
      </c>
      <c r="AF97">
        <f t="shared" si="124"/>
        <v>0</v>
      </c>
      <c r="AG97">
        <f t="shared" si="125"/>
        <v>0</v>
      </c>
      <c r="AH97">
        <f t="shared" si="126"/>
        <v>0</v>
      </c>
      <c r="AI97">
        <f t="shared" si="126"/>
        <v>0</v>
      </c>
      <c r="AJ97">
        <f t="shared" si="127"/>
        <v>0</v>
      </c>
      <c r="AK97">
        <v>170.73</v>
      </c>
      <c r="AL97">
        <v>170.73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1</v>
      </c>
      <c r="AW97">
        <v>1</v>
      </c>
      <c r="AZ97">
        <v>10.76</v>
      </c>
      <c r="BA97">
        <v>1</v>
      </c>
      <c r="BB97">
        <v>1</v>
      </c>
      <c r="BC97">
        <v>10.76</v>
      </c>
      <c r="BD97" t="s">
        <v>2</v>
      </c>
      <c r="BE97" t="s">
        <v>2</v>
      </c>
      <c r="BF97" t="s">
        <v>2</v>
      </c>
      <c r="BG97" t="s">
        <v>2</v>
      </c>
      <c r="BH97">
        <v>3</v>
      </c>
      <c r="BI97">
        <v>2</v>
      </c>
      <c r="BJ97" t="s">
        <v>2</v>
      </c>
      <c r="BM97">
        <v>1100</v>
      </c>
      <c r="BN97">
        <v>0</v>
      </c>
      <c r="BO97" t="s">
        <v>27</v>
      </c>
      <c r="BP97">
        <v>1</v>
      </c>
      <c r="BQ97">
        <v>8</v>
      </c>
      <c r="BR97">
        <v>0</v>
      </c>
      <c r="BS97">
        <v>1</v>
      </c>
      <c r="BT97">
        <v>1</v>
      </c>
      <c r="BU97">
        <v>1</v>
      </c>
      <c r="BV97">
        <v>1</v>
      </c>
      <c r="BW97">
        <v>1</v>
      </c>
      <c r="BX97">
        <v>1</v>
      </c>
      <c r="BY97" t="s">
        <v>2</v>
      </c>
      <c r="BZ97">
        <v>0</v>
      </c>
      <c r="CA97">
        <v>0</v>
      </c>
      <c r="CB97" t="s">
        <v>2</v>
      </c>
      <c r="CE97">
        <v>0</v>
      </c>
      <c r="CF97">
        <v>0</v>
      </c>
      <c r="CG97">
        <v>0</v>
      </c>
      <c r="CM97">
        <v>0</v>
      </c>
      <c r="CN97" t="s">
        <v>2</v>
      </c>
      <c r="CO97">
        <v>0</v>
      </c>
      <c r="CP97">
        <f t="shared" si="128"/>
        <v>95.17</v>
      </c>
      <c r="CQ97">
        <f t="shared" si="129"/>
        <v>170.73</v>
      </c>
      <c r="CR97">
        <f t="shared" si="130"/>
        <v>0</v>
      </c>
      <c r="CS97">
        <f t="shared" si="131"/>
        <v>0</v>
      </c>
      <c r="CT97">
        <f t="shared" si="132"/>
        <v>0</v>
      </c>
      <c r="CU97">
        <f t="shared" si="133"/>
        <v>0</v>
      </c>
      <c r="CV97">
        <f t="shared" si="134"/>
        <v>0</v>
      </c>
      <c r="CW97">
        <f t="shared" si="135"/>
        <v>0</v>
      </c>
      <c r="CX97">
        <f t="shared" si="136"/>
        <v>0</v>
      </c>
      <c r="CY97">
        <f t="shared" si="137"/>
        <v>0</v>
      </c>
      <c r="CZ97">
        <f t="shared" si="138"/>
        <v>0</v>
      </c>
      <c r="DC97" t="s">
        <v>2</v>
      </c>
      <c r="DD97" t="s">
        <v>2</v>
      </c>
      <c r="DE97" t="s">
        <v>2</v>
      </c>
      <c r="DF97" t="s">
        <v>2</v>
      </c>
      <c r="DG97" t="s">
        <v>2</v>
      </c>
      <c r="DH97" t="s">
        <v>2</v>
      </c>
      <c r="DI97" t="s">
        <v>2</v>
      </c>
      <c r="DJ97" t="s">
        <v>2</v>
      </c>
      <c r="DK97" t="s">
        <v>2</v>
      </c>
      <c r="DL97" t="s">
        <v>2</v>
      </c>
      <c r="DM97" t="s">
        <v>2</v>
      </c>
      <c r="DN97">
        <v>0</v>
      </c>
      <c r="DO97">
        <v>0</v>
      </c>
      <c r="DP97">
        <v>1</v>
      </c>
      <c r="DQ97">
        <v>1</v>
      </c>
      <c r="DU97">
        <v>1013</v>
      </c>
      <c r="DV97" t="s">
        <v>19</v>
      </c>
      <c r="DW97" t="s">
        <v>19</v>
      </c>
      <c r="DX97">
        <v>1</v>
      </c>
      <c r="DZ97" t="s">
        <v>2</v>
      </c>
      <c r="EA97" t="s">
        <v>2</v>
      </c>
      <c r="EB97" t="s">
        <v>2</v>
      </c>
      <c r="EC97" t="s">
        <v>2</v>
      </c>
      <c r="ED97" t="s">
        <v>2</v>
      </c>
      <c r="EE97">
        <v>37164457</v>
      </c>
      <c r="EF97">
        <v>8</v>
      </c>
      <c r="EG97" t="s">
        <v>31</v>
      </c>
      <c r="EH97">
        <v>0</v>
      </c>
      <c r="EI97" t="s">
        <v>2</v>
      </c>
      <c r="EJ97">
        <v>1</v>
      </c>
      <c r="EK97">
        <v>1100</v>
      </c>
      <c r="EL97" t="s">
        <v>32</v>
      </c>
      <c r="EM97" t="s">
        <v>33</v>
      </c>
      <c r="EN97" t="s">
        <v>2</v>
      </c>
      <c r="EO97" t="s">
        <v>2</v>
      </c>
      <c r="EQ97">
        <v>0</v>
      </c>
      <c r="ER97">
        <v>170.73</v>
      </c>
      <c r="ES97">
        <v>170.73</v>
      </c>
      <c r="ET97">
        <v>0</v>
      </c>
      <c r="EU97">
        <v>0</v>
      </c>
      <c r="EV97">
        <v>0</v>
      </c>
      <c r="EW97">
        <v>0</v>
      </c>
      <c r="EX97">
        <v>0</v>
      </c>
      <c r="EY97">
        <v>0</v>
      </c>
      <c r="EZ97">
        <v>5</v>
      </c>
      <c r="FC97">
        <v>1</v>
      </c>
      <c r="FD97">
        <v>18</v>
      </c>
      <c r="FF97">
        <v>195</v>
      </c>
      <c r="FQ97">
        <v>0</v>
      </c>
      <c r="FR97">
        <f t="shared" si="139"/>
        <v>0</v>
      </c>
      <c r="FS97">
        <v>0</v>
      </c>
      <c r="FX97">
        <v>0</v>
      </c>
      <c r="FY97">
        <v>0</v>
      </c>
      <c r="GA97" t="s">
        <v>170</v>
      </c>
      <c r="GD97">
        <v>1</v>
      </c>
      <c r="GF97">
        <v>-369931278</v>
      </c>
      <c r="GG97">
        <v>1</v>
      </c>
      <c r="GH97">
        <v>3</v>
      </c>
      <c r="GI97">
        <v>4</v>
      </c>
      <c r="GJ97">
        <v>0</v>
      </c>
      <c r="GK97">
        <v>0</v>
      </c>
      <c r="GL97">
        <f t="shared" si="140"/>
        <v>0</v>
      </c>
      <c r="GM97">
        <f t="shared" si="141"/>
        <v>95.17</v>
      </c>
      <c r="GN97">
        <f t="shared" si="142"/>
        <v>0</v>
      </c>
      <c r="GO97">
        <f t="shared" si="143"/>
        <v>95.17</v>
      </c>
      <c r="GP97">
        <f t="shared" si="144"/>
        <v>0</v>
      </c>
      <c r="GR97">
        <v>1</v>
      </c>
      <c r="GS97">
        <v>1</v>
      </c>
      <c r="GT97">
        <v>0</v>
      </c>
      <c r="GU97" t="s">
        <v>2</v>
      </c>
      <c r="GV97">
        <f t="shared" si="145"/>
        <v>0</v>
      </c>
      <c r="GW97">
        <v>1</v>
      </c>
      <c r="GX97">
        <f t="shared" si="146"/>
        <v>0</v>
      </c>
      <c r="HA97">
        <v>0</v>
      </c>
      <c r="HB97">
        <v>0</v>
      </c>
      <c r="HC97">
        <f t="shared" si="147"/>
        <v>0</v>
      </c>
      <c r="HE97" t="s">
        <v>38</v>
      </c>
      <c r="HF97" t="s">
        <v>28</v>
      </c>
      <c r="HG97">
        <f t="shared" si="148"/>
        <v>1024</v>
      </c>
      <c r="HM97" t="s">
        <v>2</v>
      </c>
      <c r="HN97" t="s">
        <v>2</v>
      </c>
      <c r="HO97" t="s">
        <v>2</v>
      </c>
      <c r="HP97" t="s">
        <v>2</v>
      </c>
      <c r="HQ97" t="s">
        <v>2</v>
      </c>
      <c r="IK97">
        <v>0</v>
      </c>
    </row>
    <row r="98" spans="1:255" x14ac:dyDescent="0.2">
      <c r="A98" s="2">
        <v>17</v>
      </c>
      <c r="B98" s="2">
        <v>1</v>
      </c>
      <c r="C98" s="2"/>
      <c r="D98" s="2"/>
      <c r="E98" s="2" t="s">
        <v>171</v>
      </c>
      <c r="F98" s="2" t="s">
        <v>29</v>
      </c>
      <c r="G98" s="2" t="s">
        <v>172</v>
      </c>
      <c r="H98" s="2" t="s">
        <v>19</v>
      </c>
      <c r="I98" s="2">
        <v>4</v>
      </c>
      <c r="J98" s="2">
        <v>0</v>
      </c>
      <c r="K98" s="2">
        <v>4</v>
      </c>
      <c r="L98" s="2"/>
      <c r="M98" s="2"/>
      <c r="N98" s="2"/>
      <c r="O98" s="2">
        <f t="shared" si="110"/>
        <v>650</v>
      </c>
      <c r="P98" s="2">
        <f t="shared" si="111"/>
        <v>650</v>
      </c>
      <c r="Q98" s="2">
        <f t="shared" si="112"/>
        <v>0</v>
      </c>
      <c r="R98" s="2">
        <f t="shared" si="113"/>
        <v>0</v>
      </c>
      <c r="S98" s="2">
        <f t="shared" si="114"/>
        <v>0</v>
      </c>
      <c r="T98" s="2">
        <f t="shared" si="115"/>
        <v>0</v>
      </c>
      <c r="U98" s="2">
        <f t="shared" si="116"/>
        <v>0</v>
      </c>
      <c r="V98" s="2">
        <f t="shared" si="117"/>
        <v>0</v>
      </c>
      <c r="W98" s="2">
        <f t="shared" si="118"/>
        <v>0</v>
      </c>
      <c r="X98" s="2">
        <f t="shared" si="119"/>
        <v>0</v>
      </c>
      <c r="Y98" s="2">
        <f t="shared" si="120"/>
        <v>0</v>
      </c>
      <c r="Z98" s="2"/>
      <c r="AA98" s="2">
        <v>41727981</v>
      </c>
      <c r="AB98" s="2">
        <f t="shared" si="121"/>
        <v>162.5</v>
      </c>
      <c r="AC98" s="2">
        <f t="shared" si="122"/>
        <v>162.5</v>
      </c>
      <c r="AD98" s="2">
        <f t="shared" si="123"/>
        <v>0</v>
      </c>
      <c r="AE98" s="2">
        <f t="shared" si="124"/>
        <v>0</v>
      </c>
      <c r="AF98" s="2">
        <f t="shared" si="124"/>
        <v>0</v>
      </c>
      <c r="AG98" s="2">
        <f t="shared" si="125"/>
        <v>0</v>
      </c>
      <c r="AH98" s="2">
        <f t="shared" si="126"/>
        <v>0</v>
      </c>
      <c r="AI98" s="2">
        <f t="shared" si="126"/>
        <v>0</v>
      </c>
      <c r="AJ98" s="2">
        <f t="shared" si="127"/>
        <v>0</v>
      </c>
      <c r="AK98" s="2">
        <v>162.5</v>
      </c>
      <c r="AL98" s="2">
        <v>162.5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 s="2">
        <v>0</v>
      </c>
      <c r="AT98" s="2">
        <v>0</v>
      </c>
      <c r="AU98" s="2">
        <v>0</v>
      </c>
      <c r="AV98" s="2">
        <v>1</v>
      </c>
      <c r="AW98" s="2">
        <v>1</v>
      </c>
      <c r="AX98" s="2"/>
      <c r="AY98" s="2"/>
      <c r="AZ98" s="2">
        <v>1</v>
      </c>
      <c r="BA98" s="2">
        <v>1</v>
      </c>
      <c r="BB98" s="2">
        <v>1</v>
      </c>
      <c r="BC98" s="2">
        <v>1</v>
      </c>
      <c r="BD98" s="2" t="s">
        <v>2</v>
      </c>
      <c r="BE98" s="2" t="s">
        <v>2</v>
      </c>
      <c r="BF98" s="2" t="s">
        <v>2</v>
      </c>
      <c r="BG98" s="2" t="s">
        <v>2</v>
      </c>
      <c r="BH98" s="2">
        <v>3</v>
      </c>
      <c r="BI98" s="2">
        <v>2</v>
      </c>
      <c r="BJ98" s="2" t="s">
        <v>2</v>
      </c>
      <c r="BK98" s="2"/>
      <c r="BL98" s="2"/>
      <c r="BM98" s="2">
        <v>1100</v>
      </c>
      <c r="BN98" s="2">
        <v>0</v>
      </c>
      <c r="BO98" s="2" t="s">
        <v>2</v>
      </c>
      <c r="BP98" s="2">
        <v>0</v>
      </c>
      <c r="BQ98" s="2">
        <v>8</v>
      </c>
      <c r="BR98" s="2">
        <v>0</v>
      </c>
      <c r="BS98" s="2">
        <v>1</v>
      </c>
      <c r="BT98" s="2">
        <v>1</v>
      </c>
      <c r="BU98" s="2">
        <v>1</v>
      </c>
      <c r="BV98" s="2">
        <v>1</v>
      </c>
      <c r="BW98" s="2">
        <v>1</v>
      </c>
      <c r="BX98" s="2">
        <v>1</v>
      </c>
      <c r="BY98" s="2" t="s">
        <v>2</v>
      </c>
      <c r="BZ98" s="2">
        <v>0</v>
      </c>
      <c r="CA98" s="2">
        <v>0</v>
      </c>
      <c r="CB98" s="2" t="s">
        <v>2</v>
      </c>
      <c r="CC98" s="2"/>
      <c r="CD98" s="2"/>
      <c r="CE98" s="2">
        <v>0</v>
      </c>
      <c r="CF98" s="2">
        <v>0</v>
      </c>
      <c r="CG98" s="2">
        <v>0</v>
      </c>
      <c r="CH98" s="2"/>
      <c r="CI98" s="2"/>
      <c r="CJ98" s="2"/>
      <c r="CK98" s="2"/>
      <c r="CL98" s="2"/>
      <c r="CM98" s="2">
        <v>0</v>
      </c>
      <c r="CN98" s="2" t="s">
        <v>2</v>
      </c>
      <c r="CO98" s="2">
        <v>0</v>
      </c>
      <c r="CP98" s="2">
        <f t="shared" si="128"/>
        <v>650</v>
      </c>
      <c r="CQ98" s="2">
        <f t="shared" si="129"/>
        <v>162.5</v>
      </c>
      <c r="CR98" s="2">
        <f t="shared" si="130"/>
        <v>0</v>
      </c>
      <c r="CS98" s="2">
        <f t="shared" si="131"/>
        <v>0</v>
      </c>
      <c r="CT98" s="2">
        <f t="shared" si="132"/>
        <v>0</v>
      </c>
      <c r="CU98" s="2">
        <f t="shared" si="133"/>
        <v>0</v>
      </c>
      <c r="CV98" s="2">
        <f t="shared" si="134"/>
        <v>0</v>
      </c>
      <c r="CW98" s="2">
        <f t="shared" si="135"/>
        <v>0</v>
      </c>
      <c r="CX98" s="2">
        <f t="shared" si="136"/>
        <v>0</v>
      </c>
      <c r="CY98" s="2">
        <f t="shared" si="137"/>
        <v>0</v>
      </c>
      <c r="CZ98" s="2">
        <f t="shared" si="138"/>
        <v>0</v>
      </c>
      <c r="DA98" s="2"/>
      <c r="DB98" s="2"/>
      <c r="DC98" s="2" t="s">
        <v>2</v>
      </c>
      <c r="DD98" s="2" t="s">
        <v>2</v>
      </c>
      <c r="DE98" s="2" t="s">
        <v>2</v>
      </c>
      <c r="DF98" s="2" t="s">
        <v>2</v>
      </c>
      <c r="DG98" s="2" t="s">
        <v>2</v>
      </c>
      <c r="DH98" s="2" t="s">
        <v>2</v>
      </c>
      <c r="DI98" s="2" t="s">
        <v>2</v>
      </c>
      <c r="DJ98" s="2" t="s">
        <v>2</v>
      </c>
      <c r="DK98" s="2" t="s">
        <v>2</v>
      </c>
      <c r="DL98" s="2" t="s">
        <v>2</v>
      </c>
      <c r="DM98" s="2" t="s">
        <v>2</v>
      </c>
      <c r="DN98" s="2">
        <v>0</v>
      </c>
      <c r="DO98" s="2">
        <v>0</v>
      </c>
      <c r="DP98" s="2">
        <v>1</v>
      </c>
      <c r="DQ98" s="2">
        <v>1</v>
      </c>
      <c r="DR98" s="2"/>
      <c r="DS98" s="2"/>
      <c r="DT98" s="2"/>
      <c r="DU98" s="2">
        <v>1013</v>
      </c>
      <c r="DV98" s="2" t="s">
        <v>19</v>
      </c>
      <c r="DW98" s="2" t="s">
        <v>19</v>
      </c>
      <c r="DX98" s="2">
        <v>1</v>
      </c>
      <c r="DY98" s="2"/>
      <c r="DZ98" s="2" t="s">
        <v>2</v>
      </c>
      <c r="EA98" s="2" t="s">
        <v>2</v>
      </c>
      <c r="EB98" s="2" t="s">
        <v>2</v>
      </c>
      <c r="EC98" s="2" t="s">
        <v>2</v>
      </c>
      <c r="ED98" s="2" t="s">
        <v>2</v>
      </c>
      <c r="EE98" s="2">
        <v>37164457</v>
      </c>
      <c r="EF98" s="2">
        <v>8</v>
      </c>
      <c r="EG98" s="2" t="s">
        <v>31</v>
      </c>
      <c r="EH98" s="2">
        <v>0</v>
      </c>
      <c r="EI98" s="2" t="s">
        <v>2</v>
      </c>
      <c r="EJ98" s="2">
        <v>1</v>
      </c>
      <c r="EK98" s="2">
        <v>1100</v>
      </c>
      <c r="EL98" s="2" t="s">
        <v>32</v>
      </c>
      <c r="EM98" s="2" t="s">
        <v>33</v>
      </c>
      <c r="EN98" s="2" t="s">
        <v>2</v>
      </c>
      <c r="EO98" s="2" t="s">
        <v>2</v>
      </c>
      <c r="EP98" s="2"/>
      <c r="EQ98" s="2">
        <v>0</v>
      </c>
      <c r="ER98" s="2">
        <v>0</v>
      </c>
      <c r="ES98" s="2">
        <v>162.5</v>
      </c>
      <c r="ET98" s="2">
        <v>0</v>
      </c>
      <c r="EU98" s="2">
        <v>0</v>
      </c>
      <c r="EV98" s="2">
        <v>0</v>
      </c>
      <c r="EW98" s="2">
        <v>0</v>
      </c>
      <c r="EX98" s="2">
        <v>0</v>
      </c>
      <c r="EY98" s="2">
        <v>0</v>
      </c>
      <c r="EZ98" s="2">
        <v>5</v>
      </c>
      <c r="FA98" s="2"/>
      <c r="FB98" s="2"/>
      <c r="FC98" s="2">
        <v>1</v>
      </c>
      <c r="FD98" s="2">
        <v>18</v>
      </c>
      <c r="FE98" s="2"/>
      <c r="FF98" s="2">
        <v>195</v>
      </c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>
        <v>0</v>
      </c>
      <c r="FR98" s="2">
        <f t="shared" si="139"/>
        <v>0</v>
      </c>
      <c r="FS98" s="2">
        <v>0</v>
      </c>
      <c r="FT98" s="2"/>
      <c r="FU98" s="2"/>
      <c r="FV98" s="2"/>
      <c r="FW98" s="2"/>
      <c r="FX98" s="2">
        <v>0</v>
      </c>
      <c r="FY98" s="2">
        <v>0</v>
      </c>
      <c r="FZ98" s="2"/>
      <c r="GA98" s="2" t="s">
        <v>169</v>
      </c>
      <c r="GB98" s="2"/>
      <c r="GC98" s="2"/>
      <c r="GD98" s="2">
        <v>1</v>
      </c>
      <c r="GE98" s="2"/>
      <c r="GF98" s="2">
        <v>924640370</v>
      </c>
      <c r="GG98" s="2">
        <v>2</v>
      </c>
      <c r="GH98" s="2">
        <v>3</v>
      </c>
      <c r="GI98" s="2">
        <v>-2</v>
      </c>
      <c r="GJ98" s="2">
        <v>0</v>
      </c>
      <c r="GK98" s="2">
        <v>0</v>
      </c>
      <c r="GL98" s="2">
        <f t="shared" si="140"/>
        <v>0</v>
      </c>
      <c r="GM98" s="2">
        <f t="shared" si="141"/>
        <v>650</v>
      </c>
      <c r="GN98" s="2">
        <f t="shared" si="142"/>
        <v>0</v>
      </c>
      <c r="GO98" s="2">
        <f t="shared" si="143"/>
        <v>650</v>
      </c>
      <c r="GP98" s="2">
        <f t="shared" si="144"/>
        <v>0</v>
      </c>
      <c r="GQ98" s="2"/>
      <c r="GR98" s="2">
        <v>1</v>
      </c>
      <c r="GS98" s="2">
        <v>1</v>
      </c>
      <c r="GT98" s="2">
        <v>0</v>
      </c>
      <c r="GU98" s="2" t="s">
        <v>2</v>
      </c>
      <c r="GV98" s="2">
        <f t="shared" si="145"/>
        <v>0</v>
      </c>
      <c r="GW98" s="2">
        <v>1</v>
      </c>
      <c r="GX98" s="2">
        <f t="shared" si="146"/>
        <v>0</v>
      </c>
      <c r="GY98" s="2"/>
      <c r="GZ98" s="2"/>
      <c r="HA98" s="2">
        <v>0</v>
      </c>
      <c r="HB98" s="2">
        <v>0</v>
      </c>
      <c r="HC98" s="2">
        <f t="shared" si="147"/>
        <v>0</v>
      </c>
      <c r="HD98" s="2"/>
      <c r="HE98" s="2" t="s">
        <v>35</v>
      </c>
      <c r="HF98" s="2" t="s">
        <v>35</v>
      </c>
      <c r="HG98" s="2">
        <f t="shared" si="148"/>
        <v>650</v>
      </c>
      <c r="HH98" s="2"/>
      <c r="HI98" s="2"/>
      <c r="HJ98" s="2"/>
      <c r="HK98" s="2"/>
      <c r="HL98" s="2"/>
      <c r="HM98" s="2" t="s">
        <v>2</v>
      </c>
      <c r="HN98" s="2" t="s">
        <v>2</v>
      </c>
      <c r="HO98" s="2" t="s">
        <v>2</v>
      </c>
      <c r="HP98" s="2" t="s">
        <v>2</v>
      </c>
      <c r="HQ98" s="2" t="s">
        <v>2</v>
      </c>
      <c r="HR98" s="2"/>
      <c r="HS98" s="2"/>
      <c r="HT98" s="2"/>
      <c r="HU98" s="2"/>
      <c r="HV98" s="2"/>
      <c r="HW98" s="2"/>
      <c r="HX98" s="2"/>
      <c r="HY98" s="2"/>
      <c r="HZ98" s="2"/>
      <c r="IA98" s="2"/>
      <c r="IB98" s="2"/>
      <c r="IC98" s="2"/>
      <c r="ID98" s="2"/>
      <c r="IE98" s="2"/>
      <c r="IF98" s="2"/>
      <c r="IG98" s="2"/>
      <c r="IH98" s="2"/>
      <c r="II98" s="2"/>
      <c r="IJ98" s="2"/>
      <c r="IK98" s="2">
        <v>0</v>
      </c>
      <c r="IL98" s="2"/>
      <c r="IM98" s="2"/>
      <c r="IN98" s="2"/>
      <c r="IO98" s="2"/>
      <c r="IP98" s="2"/>
      <c r="IQ98" s="2"/>
      <c r="IR98" s="2"/>
      <c r="IS98" s="2"/>
      <c r="IT98" s="2"/>
      <c r="IU98" s="2"/>
    </row>
    <row r="99" spans="1:255" x14ac:dyDescent="0.2">
      <c r="A99">
        <v>17</v>
      </c>
      <c r="B99">
        <v>1</v>
      </c>
      <c r="E99" t="s">
        <v>171</v>
      </c>
      <c r="F99" t="s">
        <v>29</v>
      </c>
      <c r="G99" t="s">
        <v>172</v>
      </c>
      <c r="H99" t="s">
        <v>19</v>
      </c>
      <c r="I99">
        <v>4</v>
      </c>
      <c r="J99">
        <v>0</v>
      </c>
      <c r="K99">
        <v>4</v>
      </c>
      <c r="O99">
        <f t="shared" si="110"/>
        <v>63.48</v>
      </c>
      <c r="P99">
        <f t="shared" si="111"/>
        <v>63.48</v>
      </c>
      <c r="Q99">
        <f t="shared" si="112"/>
        <v>0</v>
      </c>
      <c r="R99">
        <f t="shared" si="113"/>
        <v>0</v>
      </c>
      <c r="S99">
        <f t="shared" si="114"/>
        <v>0</v>
      </c>
      <c r="T99">
        <f t="shared" si="115"/>
        <v>0</v>
      </c>
      <c r="U99">
        <f t="shared" si="116"/>
        <v>0</v>
      </c>
      <c r="V99">
        <f t="shared" si="117"/>
        <v>0</v>
      </c>
      <c r="W99">
        <f t="shared" si="118"/>
        <v>0</v>
      </c>
      <c r="X99">
        <f t="shared" si="119"/>
        <v>0</v>
      </c>
      <c r="Y99">
        <f t="shared" si="120"/>
        <v>0</v>
      </c>
      <c r="AA99">
        <v>41727979</v>
      </c>
      <c r="AB99">
        <f t="shared" si="121"/>
        <v>170.73</v>
      </c>
      <c r="AC99">
        <f t="shared" si="122"/>
        <v>170.73</v>
      </c>
      <c r="AD99">
        <f t="shared" si="123"/>
        <v>0</v>
      </c>
      <c r="AE99">
        <f t="shared" si="124"/>
        <v>0</v>
      </c>
      <c r="AF99">
        <f t="shared" si="124"/>
        <v>0</v>
      </c>
      <c r="AG99">
        <f t="shared" si="125"/>
        <v>0</v>
      </c>
      <c r="AH99">
        <f t="shared" si="126"/>
        <v>0</v>
      </c>
      <c r="AI99">
        <f t="shared" si="126"/>
        <v>0</v>
      </c>
      <c r="AJ99">
        <f t="shared" si="127"/>
        <v>0</v>
      </c>
      <c r="AK99">
        <v>170.73</v>
      </c>
      <c r="AL99">
        <v>170.73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1</v>
      </c>
      <c r="AW99">
        <v>1</v>
      </c>
      <c r="AZ99">
        <v>10.76</v>
      </c>
      <c r="BA99">
        <v>1</v>
      </c>
      <c r="BB99">
        <v>1</v>
      </c>
      <c r="BC99">
        <v>10.76</v>
      </c>
      <c r="BD99" t="s">
        <v>2</v>
      </c>
      <c r="BE99" t="s">
        <v>2</v>
      </c>
      <c r="BF99" t="s">
        <v>2</v>
      </c>
      <c r="BG99" t="s">
        <v>2</v>
      </c>
      <c r="BH99">
        <v>3</v>
      </c>
      <c r="BI99">
        <v>2</v>
      </c>
      <c r="BJ99" t="s">
        <v>2</v>
      </c>
      <c r="BM99">
        <v>1100</v>
      </c>
      <c r="BN99">
        <v>0</v>
      </c>
      <c r="BO99" t="s">
        <v>27</v>
      </c>
      <c r="BP99">
        <v>1</v>
      </c>
      <c r="BQ99">
        <v>8</v>
      </c>
      <c r="BR99">
        <v>0</v>
      </c>
      <c r="BS99">
        <v>1</v>
      </c>
      <c r="BT99">
        <v>1</v>
      </c>
      <c r="BU99">
        <v>1</v>
      </c>
      <c r="BV99">
        <v>1</v>
      </c>
      <c r="BW99">
        <v>1</v>
      </c>
      <c r="BX99">
        <v>1</v>
      </c>
      <c r="BY99" t="s">
        <v>2</v>
      </c>
      <c r="BZ99">
        <v>0</v>
      </c>
      <c r="CA99">
        <v>0</v>
      </c>
      <c r="CB99" t="s">
        <v>2</v>
      </c>
      <c r="CE99">
        <v>0</v>
      </c>
      <c r="CF99">
        <v>0</v>
      </c>
      <c r="CG99">
        <v>0</v>
      </c>
      <c r="CM99">
        <v>0</v>
      </c>
      <c r="CN99" t="s">
        <v>2</v>
      </c>
      <c r="CO99">
        <v>0</v>
      </c>
      <c r="CP99">
        <f t="shared" si="128"/>
        <v>63.48</v>
      </c>
      <c r="CQ99">
        <f t="shared" si="129"/>
        <v>170.73</v>
      </c>
      <c r="CR99">
        <f t="shared" si="130"/>
        <v>0</v>
      </c>
      <c r="CS99">
        <f t="shared" si="131"/>
        <v>0</v>
      </c>
      <c r="CT99">
        <f t="shared" si="132"/>
        <v>0</v>
      </c>
      <c r="CU99">
        <f t="shared" si="133"/>
        <v>0</v>
      </c>
      <c r="CV99">
        <f t="shared" si="134"/>
        <v>0</v>
      </c>
      <c r="CW99">
        <f t="shared" si="135"/>
        <v>0</v>
      </c>
      <c r="CX99">
        <f t="shared" si="136"/>
        <v>0</v>
      </c>
      <c r="CY99">
        <f t="shared" si="137"/>
        <v>0</v>
      </c>
      <c r="CZ99">
        <f t="shared" si="138"/>
        <v>0</v>
      </c>
      <c r="DC99" t="s">
        <v>2</v>
      </c>
      <c r="DD99" t="s">
        <v>2</v>
      </c>
      <c r="DE99" t="s">
        <v>2</v>
      </c>
      <c r="DF99" t="s">
        <v>2</v>
      </c>
      <c r="DG99" t="s">
        <v>2</v>
      </c>
      <c r="DH99" t="s">
        <v>2</v>
      </c>
      <c r="DI99" t="s">
        <v>2</v>
      </c>
      <c r="DJ99" t="s">
        <v>2</v>
      </c>
      <c r="DK99" t="s">
        <v>2</v>
      </c>
      <c r="DL99" t="s">
        <v>2</v>
      </c>
      <c r="DM99" t="s">
        <v>2</v>
      </c>
      <c r="DN99">
        <v>0</v>
      </c>
      <c r="DO99">
        <v>0</v>
      </c>
      <c r="DP99">
        <v>1</v>
      </c>
      <c r="DQ99">
        <v>1</v>
      </c>
      <c r="DU99">
        <v>1013</v>
      </c>
      <c r="DV99" t="s">
        <v>19</v>
      </c>
      <c r="DW99" t="s">
        <v>19</v>
      </c>
      <c r="DX99">
        <v>1</v>
      </c>
      <c r="DZ99" t="s">
        <v>2</v>
      </c>
      <c r="EA99" t="s">
        <v>2</v>
      </c>
      <c r="EB99" t="s">
        <v>2</v>
      </c>
      <c r="EC99" t="s">
        <v>2</v>
      </c>
      <c r="ED99" t="s">
        <v>2</v>
      </c>
      <c r="EE99">
        <v>37164457</v>
      </c>
      <c r="EF99">
        <v>8</v>
      </c>
      <c r="EG99" t="s">
        <v>31</v>
      </c>
      <c r="EH99">
        <v>0</v>
      </c>
      <c r="EI99" t="s">
        <v>2</v>
      </c>
      <c r="EJ99">
        <v>1</v>
      </c>
      <c r="EK99">
        <v>1100</v>
      </c>
      <c r="EL99" t="s">
        <v>32</v>
      </c>
      <c r="EM99" t="s">
        <v>33</v>
      </c>
      <c r="EN99" t="s">
        <v>2</v>
      </c>
      <c r="EO99" t="s">
        <v>2</v>
      </c>
      <c r="EQ99">
        <v>0</v>
      </c>
      <c r="ER99">
        <v>170.73</v>
      </c>
      <c r="ES99">
        <v>170.73</v>
      </c>
      <c r="ET99">
        <v>0</v>
      </c>
      <c r="EU99">
        <v>0</v>
      </c>
      <c r="EV99">
        <v>0</v>
      </c>
      <c r="EW99">
        <v>0</v>
      </c>
      <c r="EX99">
        <v>0</v>
      </c>
      <c r="EY99">
        <v>0</v>
      </c>
      <c r="EZ99">
        <v>5</v>
      </c>
      <c r="FC99">
        <v>1</v>
      </c>
      <c r="FD99">
        <v>18</v>
      </c>
      <c r="FF99">
        <v>195</v>
      </c>
      <c r="FQ99">
        <v>0</v>
      </c>
      <c r="FR99">
        <f t="shared" si="139"/>
        <v>0</v>
      </c>
      <c r="FS99">
        <v>0</v>
      </c>
      <c r="FX99">
        <v>0</v>
      </c>
      <c r="FY99">
        <v>0</v>
      </c>
      <c r="GA99" t="s">
        <v>170</v>
      </c>
      <c r="GD99">
        <v>1</v>
      </c>
      <c r="GF99">
        <v>924640370</v>
      </c>
      <c r="GG99">
        <v>1</v>
      </c>
      <c r="GH99">
        <v>3</v>
      </c>
      <c r="GI99">
        <v>4</v>
      </c>
      <c r="GJ99">
        <v>0</v>
      </c>
      <c r="GK99">
        <v>0</v>
      </c>
      <c r="GL99">
        <f t="shared" si="140"/>
        <v>0</v>
      </c>
      <c r="GM99">
        <f t="shared" si="141"/>
        <v>63.48</v>
      </c>
      <c r="GN99">
        <f t="shared" si="142"/>
        <v>0</v>
      </c>
      <c r="GO99">
        <f t="shared" si="143"/>
        <v>63.48</v>
      </c>
      <c r="GP99">
        <f t="shared" si="144"/>
        <v>0</v>
      </c>
      <c r="GR99">
        <v>1</v>
      </c>
      <c r="GS99">
        <v>1</v>
      </c>
      <c r="GT99">
        <v>0</v>
      </c>
      <c r="GU99" t="s">
        <v>2</v>
      </c>
      <c r="GV99">
        <f t="shared" si="145"/>
        <v>0</v>
      </c>
      <c r="GW99">
        <v>1</v>
      </c>
      <c r="GX99">
        <f t="shared" si="146"/>
        <v>0</v>
      </c>
      <c r="HA99">
        <v>0</v>
      </c>
      <c r="HB99">
        <v>0</v>
      </c>
      <c r="HC99">
        <f t="shared" si="147"/>
        <v>0</v>
      </c>
      <c r="HE99" t="s">
        <v>38</v>
      </c>
      <c r="HF99" t="s">
        <v>28</v>
      </c>
      <c r="HG99">
        <f t="shared" si="148"/>
        <v>683</v>
      </c>
      <c r="HM99" t="s">
        <v>2</v>
      </c>
      <c r="HN99" t="s">
        <v>2</v>
      </c>
      <c r="HO99" t="s">
        <v>2</v>
      </c>
      <c r="HP99" t="s">
        <v>2</v>
      </c>
      <c r="HQ99" t="s">
        <v>2</v>
      </c>
      <c r="IK99">
        <v>0</v>
      </c>
    </row>
    <row r="100" spans="1:255" x14ac:dyDescent="0.2">
      <c r="A100" s="2">
        <v>17</v>
      </c>
      <c r="B100" s="2">
        <v>1</v>
      </c>
      <c r="C100" s="2"/>
      <c r="D100" s="2"/>
      <c r="E100" s="2" t="s">
        <v>173</v>
      </c>
      <c r="F100" s="2" t="s">
        <v>29</v>
      </c>
      <c r="G100" s="2" t="s">
        <v>174</v>
      </c>
      <c r="H100" s="2" t="s">
        <v>19</v>
      </c>
      <c r="I100" s="2">
        <v>4</v>
      </c>
      <c r="J100" s="2">
        <v>0</v>
      </c>
      <c r="K100" s="2">
        <v>4</v>
      </c>
      <c r="L100" s="2"/>
      <c r="M100" s="2"/>
      <c r="N100" s="2"/>
      <c r="O100" s="2">
        <f t="shared" si="110"/>
        <v>650</v>
      </c>
      <c r="P100" s="2">
        <f t="shared" si="111"/>
        <v>650</v>
      </c>
      <c r="Q100" s="2">
        <f t="shared" si="112"/>
        <v>0</v>
      </c>
      <c r="R100" s="2">
        <f t="shared" si="113"/>
        <v>0</v>
      </c>
      <c r="S100" s="2">
        <f t="shared" si="114"/>
        <v>0</v>
      </c>
      <c r="T100" s="2">
        <f t="shared" si="115"/>
        <v>0</v>
      </c>
      <c r="U100" s="2">
        <f t="shared" si="116"/>
        <v>0</v>
      </c>
      <c r="V100" s="2">
        <f t="shared" si="117"/>
        <v>0</v>
      </c>
      <c r="W100" s="2">
        <f t="shared" si="118"/>
        <v>0</v>
      </c>
      <c r="X100" s="2">
        <f t="shared" si="119"/>
        <v>0</v>
      </c>
      <c r="Y100" s="2">
        <f t="shared" si="120"/>
        <v>0</v>
      </c>
      <c r="Z100" s="2"/>
      <c r="AA100" s="2">
        <v>41727981</v>
      </c>
      <c r="AB100" s="2">
        <f t="shared" si="121"/>
        <v>162.5</v>
      </c>
      <c r="AC100" s="2">
        <f t="shared" si="122"/>
        <v>162.5</v>
      </c>
      <c r="AD100" s="2">
        <f t="shared" si="123"/>
        <v>0</v>
      </c>
      <c r="AE100" s="2">
        <f t="shared" si="124"/>
        <v>0</v>
      </c>
      <c r="AF100" s="2">
        <f t="shared" si="124"/>
        <v>0</v>
      </c>
      <c r="AG100" s="2">
        <f t="shared" si="125"/>
        <v>0</v>
      </c>
      <c r="AH100" s="2">
        <f t="shared" si="126"/>
        <v>0</v>
      </c>
      <c r="AI100" s="2">
        <f t="shared" si="126"/>
        <v>0</v>
      </c>
      <c r="AJ100" s="2">
        <f t="shared" si="127"/>
        <v>0</v>
      </c>
      <c r="AK100" s="2">
        <v>162.5</v>
      </c>
      <c r="AL100" s="2">
        <v>162.5</v>
      </c>
      <c r="AM100" s="2">
        <v>0</v>
      </c>
      <c r="AN100" s="2">
        <v>0</v>
      </c>
      <c r="AO100" s="2">
        <v>0</v>
      </c>
      <c r="AP100" s="2">
        <v>0</v>
      </c>
      <c r="AQ100" s="2">
        <v>0</v>
      </c>
      <c r="AR100" s="2">
        <v>0</v>
      </c>
      <c r="AS100" s="2">
        <v>0</v>
      </c>
      <c r="AT100" s="2">
        <v>0</v>
      </c>
      <c r="AU100" s="2">
        <v>0</v>
      </c>
      <c r="AV100" s="2">
        <v>1</v>
      </c>
      <c r="AW100" s="2">
        <v>1</v>
      </c>
      <c r="AX100" s="2"/>
      <c r="AY100" s="2"/>
      <c r="AZ100" s="2">
        <v>1</v>
      </c>
      <c r="BA100" s="2">
        <v>1</v>
      </c>
      <c r="BB100" s="2">
        <v>1</v>
      </c>
      <c r="BC100" s="2">
        <v>1</v>
      </c>
      <c r="BD100" s="2" t="s">
        <v>2</v>
      </c>
      <c r="BE100" s="2" t="s">
        <v>2</v>
      </c>
      <c r="BF100" s="2" t="s">
        <v>2</v>
      </c>
      <c r="BG100" s="2" t="s">
        <v>2</v>
      </c>
      <c r="BH100" s="2">
        <v>3</v>
      </c>
      <c r="BI100" s="2">
        <v>2</v>
      </c>
      <c r="BJ100" s="2" t="s">
        <v>2</v>
      </c>
      <c r="BK100" s="2"/>
      <c r="BL100" s="2"/>
      <c r="BM100" s="2">
        <v>1100</v>
      </c>
      <c r="BN100" s="2">
        <v>0</v>
      </c>
      <c r="BO100" s="2" t="s">
        <v>2</v>
      </c>
      <c r="BP100" s="2">
        <v>0</v>
      </c>
      <c r="BQ100" s="2">
        <v>8</v>
      </c>
      <c r="BR100" s="2">
        <v>0</v>
      </c>
      <c r="BS100" s="2">
        <v>1</v>
      </c>
      <c r="BT100" s="2">
        <v>1</v>
      </c>
      <c r="BU100" s="2">
        <v>1</v>
      </c>
      <c r="BV100" s="2">
        <v>1</v>
      </c>
      <c r="BW100" s="2">
        <v>1</v>
      </c>
      <c r="BX100" s="2">
        <v>1</v>
      </c>
      <c r="BY100" s="2" t="s">
        <v>2</v>
      </c>
      <c r="BZ100" s="2">
        <v>0</v>
      </c>
      <c r="CA100" s="2">
        <v>0</v>
      </c>
      <c r="CB100" s="2" t="s">
        <v>2</v>
      </c>
      <c r="CC100" s="2"/>
      <c r="CD100" s="2"/>
      <c r="CE100" s="2">
        <v>0</v>
      </c>
      <c r="CF100" s="2">
        <v>0</v>
      </c>
      <c r="CG100" s="2">
        <v>0</v>
      </c>
      <c r="CH100" s="2"/>
      <c r="CI100" s="2"/>
      <c r="CJ100" s="2"/>
      <c r="CK100" s="2"/>
      <c r="CL100" s="2"/>
      <c r="CM100" s="2">
        <v>0</v>
      </c>
      <c r="CN100" s="2" t="s">
        <v>2</v>
      </c>
      <c r="CO100" s="2">
        <v>0</v>
      </c>
      <c r="CP100" s="2">
        <f t="shared" si="128"/>
        <v>650</v>
      </c>
      <c r="CQ100" s="2">
        <f t="shared" si="129"/>
        <v>162.5</v>
      </c>
      <c r="CR100" s="2">
        <f t="shared" si="130"/>
        <v>0</v>
      </c>
      <c r="CS100" s="2">
        <f t="shared" si="131"/>
        <v>0</v>
      </c>
      <c r="CT100" s="2">
        <f t="shared" si="132"/>
        <v>0</v>
      </c>
      <c r="CU100" s="2">
        <f t="shared" si="133"/>
        <v>0</v>
      </c>
      <c r="CV100" s="2">
        <f t="shared" si="134"/>
        <v>0</v>
      </c>
      <c r="CW100" s="2">
        <f t="shared" si="135"/>
        <v>0</v>
      </c>
      <c r="CX100" s="2">
        <f t="shared" si="136"/>
        <v>0</v>
      </c>
      <c r="CY100" s="2">
        <f t="shared" si="137"/>
        <v>0</v>
      </c>
      <c r="CZ100" s="2">
        <f t="shared" si="138"/>
        <v>0</v>
      </c>
      <c r="DA100" s="2"/>
      <c r="DB100" s="2"/>
      <c r="DC100" s="2" t="s">
        <v>2</v>
      </c>
      <c r="DD100" s="2" t="s">
        <v>2</v>
      </c>
      <c r="DE100" s="2" t="s">
        <v>2</v>
      </c>
      <c r="DF100" s="2" t="s">
        <v>2</v>
      </c>
      <c r="DG100" s="2" t="s">
        <v>2</v>
      </c>
      <c r="DH100" s="2" t="s">
        <v>2</v>
      </c>
      <c r="DI100" s="2" t="s">
        <v>2</v>
      </c>
      <c r="DJ100" s="2" t="s">
        <v>2</v>
      </c>
      <c r="DK100" s="2" t="s">
        <v>2</v>
      </c>
      <c r="DL100" s="2" t="s">
        <v>2</v>
      </c>
      <c r="DM100" s="2" t="s">
        <v>2</v>
      </c>
      <c r="DN100" s="2">
        <v>0</v>
      </c>
      <c r="DO100" s="2">
        <v>0</v>
      </c>
      <c r="DP100" s="2">
        <v>1</v>
      </c>
      <c r="DQ100" s="2">
        <v>1</v>
      </c>
      <c r="DR100" s="2"/>
      <c r="DS100" s="2"/>
      <c r="DT100" s="2"/>
      <c r="DU100" s="2">
        <v>1013</v>
      </c>
      <c r="DV100" s="2" t="s">
        <v>19</v>
      </c>
      <c r="DW100" s="2" t="s">
        <v>19</v>
      </c>
      <c r="DX100" s="2">
        <v>1</v>
      </c>
      <c r="DY100" s="2"/>
      <c r="DZ100" s="2" t="s">
        <v>2</v>
      </c>
      <c r="EA100" s="2" t="s">
        <v>2</v>
      </c>
      <c r="EB100" s="2" t="s">
        <v>2</v>
      </c>
      <c r="EC100" s="2" t="s">
        <v>2</v>
      </c>
      <c r="ED100" s="2" t="s">
        <v>2</v>
      </c>
      <c r="EE100" s="2">
        <v>37164457</v>
      </c>
      <c r="EF100" s="2">
        <v>8</v>
      </c>
      <c r="EG100" s="2" t="s">
        <v>31</v>
      </c>
      <c r="EH100" s="2">
        <v>0</v>
      </c>
      <c r="EI100" s="2" t="s">
        <v>2</v>
      </c>
      <c r="EJ100" s="2">
        <v>1</v>
      </c>
      <c r="EK100" s="2">
        <v>1100</v>
      </c>
      <c r="EL100" s="2" t="s">
        <v>32</v>
      </c>
      <c r="EM100" s="2" t="s">
        <v>33</v>
      </c>
      <c r="EN100" s="2" t="s">
        <v>2</v>
      </c>
      <c r="EO100" s="2" t="s">
        <v>2</v>
      </c>
      <c r="EP100" s="2"/>
      <c r="EQ100" s="2">
        <v>0</v>
      </c>
      <c r="ER100" s="2">
        <v>0</v>
      </c>
      <c r="ES100" s="2">
        <v>162.5</v>
      </c>
      <c r="ET100" s="2">
        <v>0</v>
      </c>
      <c r="EU100" s="2">
        <v>0</v>
      </c>
      <c r="EV100" s="2">
        <v>0</v>
      </c>
      <c r="EW100" s="2">
        <v>0</v>
      </c>
      <c r="EX100" s="2">
        <v>0</v>
      </c>
      <c r="EY100" s="2">
        <v>0</v>
      </c>
      <c r="EZ100" s="2">
        <v>5</v>
      </c>
      <c r="FA100" s="2"/>
      <c r="FB100" s="2"/>
      <c r="FC100" s="2">
        <v>1</v>
      </c>
      <c r="FD100" s="2">
        <v>18</v>
      </c>
      <c r="FE100" s="2"/>
      <c r="FF100" s="2">
        <v>195</v>
      </c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>
        <v>0</v>
      </c>
      <c r="FR100" s="2">
        <f t="shared" si="139"/>
        <v>0</v>
      </c>
      <c r="FS100" s="2">
        <v>0</v>
      </c>
      <c r="FT100" s="2"/>
      <c r="FU100" s="2"/>
      <c r="FV100" s="2"/>
      <c r="FW100" s="2"/>
      <c r="FX100" s="2">
        <v>0</v>
      </c>
      <c r="FY100" s="2">
        <v>0</v>
      </c>
      <c r="FZ100" s="2"/>
      <c r="GA100" s="2" t="s">
        <v>169</v>
      </c>
      <c r="GB100" s="2"/>
      <c r="GC100" s="2"/>
      <c r="GD100" s="2">
        <v>1</v>
      </c>
      <c r="GE100" s="2"/>
      <c r="GF100" s="2">
        <v>-991162912</v>
      </c>
      <c r="GG100" s="2">
        <v>2</v>
      </c>
      <c r="GH100" s="2">
        <v>3</v>
      </c>
      <c r="GI100" s="2">
        <v>-2</v>
      </c>
      <c r="GJ100" s="2">
        <v>0</v>
      </c>
      <c r="GK100" s="2">
        <v>0</v>
      </c>
      <c r="GL100" s="2">
        <f t="shared" si="140"/>
        <v>0</v>
      </c>
      <c r="GM100" s="2">
        <f t="shared" si="141"/>
        <v>650</v>
      </c>
      <c r="GN100" s="2">
        <f t="shared" si="142"/>
        <v>0</v>
      </c>
      <c r="GO100" s="2">
        <f t="shared" si="143"/>
        <v>650</v>
      </c>
      <c r="GP100" s="2">
        <f t="shared" si="144"/>
        <v>0</v>
      </c>
      <c r="GQ100" s="2"/>
      <c r="GR100" s="2">
        <v>1</v>
      </c>
      <c r="GS100" s="2">
        <v>1</v>
      </c>
      <c r="GT100" s="2">
        <v>0</v>
      </c>
      <c r="GU100" s="2" t="s">
        <v>2</v>
      </c>
      <c r="GV100" s="2">
        <f t="shared" si="145"/>
        <v>0</v>
      </c>
      <c r="GW100" s="2">
        <v>1</v>
      </c>
      <c r="GX100" s="2">
        <f t="shared" si="146"/>
        <v>0</v>
      </c>
      <c r="GY100" s="2"/>
      <c r="GZ100" s="2"/>
      <c r="HA100" s="2">
        <v>0</v>
      </c>
      <c r="HB100" s="2">
        <v>0</v>
      </c>
      <c r="HC100" s="2">
        <f t="shared" si="147"/>
        <v>0</v>
      </c>
      <c r="HD100" s="2"/>
      <c r="HE100" s="2" t="s">
        <v>35</v>
      </c>
      <c r="HF100" s="2" t="s">
        <v>35</v>
      </c>
      <c r="HG100" s="2">
        <f t="shared" si="148"/>
        <v>650</v>
      </c>
      <c r="HH100" s="2"/>
      <c r="HI100" s="2"/>
      <c r="HJ100" s="2"/>
      <c r="HK100" s="2"/>
      <c r="HL100" s="2"/>
      <c r="HM100" s="2" t="s">
        <v>2</v>
      </c>
      <c r="HN100" s="2" t="s">
        <v>2</v>
      </c>
      <c r="HO100" s="2" t="s">
        <v>2</v>
      </c>
      <c r="HP100" s="2" t="s">
        <v>2</v>
      </c>
      <c r="HQ100" s="2" t="s">
        <v>2</v>
      </c>
      <c r="HR100" s="2"/>
      <c r="HS100" s="2"/>
      <c r="HT100" s="2"/>
      <c r="HU100" s="2"/>
      <c r="HV100" s="2"/>
      <c r="HW100" s="2"/>
      <c r="HX100" s="2"/>
      <c r="HY100" s="2"/>
      <c r="HZ100" s="2"/>
      <c r="IA100" s="2"/>
      <c r="IB100" s="2"/>
      <c r="IC100" s="2"/>
      <c r="ID100" s="2"/>
      <c r="IE100" s="2"/>
      <c r="IF100" s="2"/>
      <c r="IG100" s="2"/>
      <c r="IH100" s="2"/>
      <c r="II100" s="2"/>
      <c r="IJ100" s="2"/>
      <c r="IK100" s="2">
        <v>0</v>
      </c>
      <c r="IL100" s="2"/>
      <c r="IM100" s="2"/>
      <c r="IN100" s="2"/>
      <c r="IO100" s="2"/>
      <c r="IP100" s="2"/>
      <c r="IQ100" s="2"/>
      <c r="IR100" s="2"/>
      <c r="IS100" s="2"/>
      <c r="IT100" s="2"/>
      <c r="IU100" s="2"/>
    </row>
    <row r="101" spans="1:255" x14ac:dyDescent="0.2">
      <c r="A101">
        <v>17</v>
      </c>
      <c r="B101">
        <v>1</v>
      </c>
      <c r="E101" t="s">
        <v>173</v>
      </c>
      <c r="F101" t="s">
        <v>29</v>
      </c>
      <c r="G101" t="s">
        <v>174</v>
      </c>
      <c r="H101" t="s">
        <v>19</v>
      </c>
      <c r="I101">
        <v>4</v>
      </c>
      <c r="J101">
        <v>0</v>
      </c>
      <c r="K101">
        <v>4</v>
      </c>
      <c r="O101">
        <f t="shared" si="110"/>
        <v>63.48</v>
      </c>
      <c r="P101">
        <f t="shared" si="111"/>
        <v>63.48</v>
      </c>
      <c r="Q101">
        <f t="shared" si="112"/>
        <v>0</v>
      </c>
      <c r="R101">
        <f t="shared" si="113"/>
        <v>0</v>
      </c>
      <c r="S101">
        <f t="shared" si="114"/>
        <v>0</v>
      </c>
      <c r="T101">
        <f t="shared" si="115"/>
        <v>0</v>
      </c>
      <c r="U101">
        <f t="shared" si="116"/>
        <v>0</v>
      </c>
      <c r="V101">
        <f t="shared" si="117"/>
        <v>0</v>
      </c>
      <c r="W101">
        <f t="shared" si="118"/>
        <v>0</v>
      </c>
      <c r="X101">
        <f t="shared" si="119"/>
        <v>0</v>
      </c>
      <c r="Y101">
        <f t="shared" si="120"/>
        <v>0</v>
      </c>
      <c r="AA101">
        <v>41727979</v>
      </c>
      <c r="AB101">
        <f t="shared" si="121"/>
        <v>170.73</v>
      </c>
      <c r="AC101">
        <f t="shared" si="122"/>
        <v>170.73</v>
      </c>
      <c r="AD101">
        <f t="shared" si="123"/>
        <v>0</v>
      </c>
      <c r="AE101">
        <f t="shared" si="124"/>
        <v>0</v>
      </c>
      <c r="AF101">
        <f t="shared" si="124"/>
        <v>0</v>
      </c>
      <c r="AG101">
        <f t="shared" si="125"/>
        <v>0</v>
      </c>
      <c r="AH101">
        <f t="shared" si="126"/>
        <v>0</v>
      </c>
      <c r="AI101">
        <f t="shared" si="126"/>
        <v>0</v>
      </c>
      <c r="AJ101">
        <f t="shared" si="127"/>
        <v>0</v>
      </c>
      <c r="AK101">
        <v>170.73</v>
      </c>
      <c r="AL101">
        <v>170.73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1</v>
      </c>
      <c r="AW101">
        <v>1</v>
      </c>
      <c r="AZ101">
        <v>10.76</v>
      </c>
      <c r="BA101">
        <v>1</v>
      </c>
      <c r="BB101">
        <v>1</v>
      </c>
      <c r="BC101">
        <v>10.76</v>
      </c>
      <c r="BD101" t="s">
        <v>2</v>
      </c>
      <c r="BE101" t="s">
        <v>2</v>
      </c>
      <c r="BF101" t="s">
        <v>2</v>
      </c>
      <c r="BG101" t="s">
        <v>2</v>
      </c>
      <c r="BH101">
        <v>3</v>
      </c>
      <c r="BI101">
        <v>2</v>
      </c>
      <c r="BJ101" t="s">
        <v>2</v>
      </c>
      <c r="BM101">
        <v>1100</v>
      </c>
      <c r="BN101">
        <v>0</v>
      </c>
      <c r="BO101" t="s">
        <v>27</v>
      </c>
      <c r="BP101">
        <v>1</v>
      </c>
      <c r="BQ101">
        <v>8</v>
      </c>
      <c r="BR101">
        <v>0</v>
      </c>
      <c r="BS101">
        <v>1</v>
      </c>
      <c r="BT101">
        <v>1</v>
      </c>
      <c r="BU101">
        <v>1</v>
      </c>
      <c r="BV101">
        <v>1</v>
      </c>
      <c r="BW101">
        <v>1</v>
      </c>
      <c r="BX101">
        <v>1</v>
      </c>
      <c r="BY101" t="s">
        <v>2</v>
      </c>
      <c r="BZ101">
        <v>0</v>
      </c>
      <c r="CA101">
        <v>0</v>
      </c>
      <c r="CB101" t="s">
        <v>2</v>
      </c>
      <c r="CE101">
        <v>0</v>
      </c>
      <c r="CF101">
        <v>0</v>
      </c>
      <c r="CG101">
        <v>0</v>
      </c>
      <c r="CM101">
        <v>0</v>
      </c>
      <c r="CN101" t="s">
        <v>2</v>
      </c>
      <c r="CO101">
        <v>0</v>
      </c>
      <c r="CP101">
        <f t="shared" si="128"/>
        <v>63.48</v>
      </c>
      <c r="CQ101">
        <f t="shared" si="129"/>
        <v>170.73</v>
      </c>
      <c r="CR101">
        <f t="shared" si="130"/>
        <v>0</v>
      </c>
      <c r="CS101">
        <f t="shared" si="131"/>
        <v>0</v>
      </c>
      <c r="CT101">
        <f t="shared" si="132"/>
        <v>0</v>
      </c>
      <c r="CU101">
        <f t="shared" si="133"/>
        <v>0</v>
      </c>
      <c r="CV101">
        <f t="shared" si="134"/>
        <v>0</v>
      </c>
      <c r="CW101">
        <f t="shared" si="135"/>
        <v>0</v>
      </c>
      <c r="CX101">
        <f t="shared" si="136"/>
        <v>0</v>
      </c>
      <c r="CY101">
        <f t="shared" si="137"/>
        <v>0</v>
      </c>
      <c r="CZ101">
        <f t="shared" si="138"/>
        <v>0</v>
      </c>
      <c r="DC101" t="s">
        <v>2</v>
      </c>
      <c r="DD101" t="s">
        <v>2</v>
      </c>
      <c r="DE101" t="s">
        <v>2</v>
      </c>
      <c r="DF101" t="s">
        <v>2</v>
      </c>
      <c r="DG101" t="s">
        <v>2</v>
      </c>
      <c r="DH101" t="s">
        <v>2</v>
      </c>
      <c r="DI101" t="s">
        <v>2</v>
      </c>
      <c r="DJ101" t="s">
        <v>2</v>
      </c>
      <c r="DK101" t="s">
        <v>2</v>
      </c>
      <c r="DL101" t="s">
        <v>2</v>
      </c>
      <c r="DM101" t="s">
        <v>2</v>
      </c>
      <c r="DN101">
        <v>0</v>
      </c>
      <c r="DO101">
        <v>0</v>
      </c>
      <c r="DP101">
        <v>1</v>
      </c>
      <c r="DQ101">
        <v>1</v>
      </c>
      <c r="DU101">
        <v>1013</v>
      </c>
      <c r="DV101" t="s">
        <v>19</v>
      </c>
      <c r="DW101" t="s">
        <v>19</v>
      </c>
      <c r="DX101">
        <v>1</v>
      </c>
      <c r="DZ101" t="s">
        <v>2</v>
      </c>
      <c r="EA101" t="s">
        <v>2</v>
      </c>
      <c r="EB101" t="s">
        <v>2</v>
      </c>
      <c r="EC101" t="s">
        <v>2</v>
      </c>
      <c r="ED101" t="s">
        <v>2</v>
      </c>
      <c r="EE101">
        <v>37164457</v>
      </c>
      <c r="EF101">
        <v>8</v>
      </c>
      <c r="EG101" t="s">
        <v>31</v>
      </c>
      <c r="EH101">
        <v>0</v>
      </c>
      <c r="EI101" t="s">
        <v>2</v>
      </c>
      <c r="EJ101">
        <v>1</v>
      </c>
      <c r="EK101">
        <v>1100</v>
      </c>
      <c r="EL101" t="s">
        <v>32</v>
      </c>
      <c r="EM101" t="s">
        <v>33</v>
      </c>
      <c r="EN101" t="s">
        <v>2</v>
      </c>
      <c r="EO101" t="s">
        <v>2</v>
      </c>
      <c r="EQ101">
        <v>0</v>
      </c>
      <c r="ER101">
        <v>170.73</v>
      </c>
      <c r="ES101">
        <v>170.73</v>
      </c>
      <c r="ET101">
        <v>0</v>
      </c>
      <c r="EU101">
        <v>0</v>
      </c>
      <c r="EV101">
        <v>0</v>
      </c>
      <c r="EW101">
        <v>0</v>
      </c>
      <c r="EX101">
        <v>0</v>
      </c>
      <c r="EY101">
        <v>0</v>
      </c>
      <c r="EZ101">
        <v>5</v>
      </c>
      <c r="FC101">
        <v>1</v>
      </c>
      <c r="FD101">
        <v>18</v>
      </c>
      <c r="FF101">
        <v>195</v>
      </c>
      <c r="FQ101">
        <v>0</v>
      </c>
      <c r="FR101">
        <f t="shared" si="139"/>
        <v>0</v>
      </c>
      <c r="FS101">
        <v>0</v>
      </c>
      <c r="FX101">
        <v>0</v>
      </c>
      <c r="FY101">
        <v>0</v>
      </c>
      <c r="GA101" t="s">
        <v>170</v>
      </c>
      <c r="GD101">
        <v>1</v>
      </c>
      <c r="GF101">
        <v>-991162912</v>
      </c>
      <c r="GG101">
        <v>1</v>
      </c>
      <c r="GH101">
        <v>3</v>
      </c>
      <c r="GI101">
        <v>4</v>
      </c>
      <c r="GJ101">
        <v>0</v>
      </c>
      <c r="GK101">
        <v>0</v>
      </c>
      <c r="GL101">
        <f t="shared" si="140"/>
        <v>0</v>
      </c>
      <c r="GM101">
        <f t="shared" si="141"/>
        <v>63.48</v>
      </c>
      <c r="GN101">
        <f t="shared" si="142"/>
        <v>0</v>
      </c>
      <c r="GO101">
        <f t="shared" si="143"/>
        <v>63.48</v>
      </c>
      <c r="GP101">
        <f t="shared" si="144"/>
        <v>0</v>
      </c>
      <c r="GR101">
        <v>1</v>
      </c>
      <c r="GS101">
        <v>1</v>
      </c>
      <c r="GT101">
        <v>0</v>
      </c>
      <c r="GU101" t="s">
        <v>2</v>
      </c>
      <c r="GV101">
        <f t="shared" si="145"/>
        <v>0</v>
      </c>
      <c r="GW101">
        <v>1</v>
      </c>
      <c r="GX101">
        <f t="shared" si="146"/>
        <v>0</v>
      </c>
      <c r="HA101">
        <v>0</v>
      </c>
      <c r="HB101">
        <v>0</v>
      </c>
      <c r="HC101">
        <f t="shared" si="147"/>
        <v>0</v>
      </c>
      <c r="HE101" t="s">
        <v>38</v>
      </c>
      <c r="HF101" t="s">
        <v>28</v>
      </c>
      <c r="HG101">
        <f t="shared" si="148"/>
        <v>683</v>
      </c>
      <c r="HM101" t="s">
        <v>2</v>
      </c>
      <c r="HN101" t="s">
        <v>2</v>
      </c>
      <c r="HO101" t="s">
        <v>2</v>
      </c>
      <c r="HP101" t="s">
        <v>2</v>
      </c>
      <c r="HQ101" t="s">
        <v>2</v>
      </c>
      <c r="IK101">
        <v>0</v>
      </c>
    </row>
    <row r="102" spans="1:255" x14ac:dyDescent="0.2">
      <c r="A102" s="2">
        <v>17</v>
      </c>
      <c r="B102" s="2">
        <v>1</v>
      </c>
      <c r="C102" s="2">
        <f>ROW(SmtRes!A205)</f>
        <v>205</v>
      </c>
      <c r="D102" s="2">
        <f>ROW(EtalonRes!A205)</f>
        <v>205</v>
      </c>
      <c r="E102" s="2" t="s">
        <v>175</v>
      </c>
      <c r="F102" s="2" t="s">
        <v>176</v>
      </c>
      <c r="G102" s="2" t="s">
        <v>177</v>
      </c>
      <c r="H102" s="2" t="s">
        <v>19</v>
      </c>
      <c r="I102" s="2">
        <v>5</v>
      </c>
      <c r="J102" s="2">
        <v>0</v>
      </c>
      <c r="K102" s="2">
        <v>5</v>
      </c>
      <c r="L102" s="2"/>
      <c r="M102" s="2"/>
      <c r="N102" s="2"/>
      <c r="O102" s="2">
        <f t="shared" si="110"/>
        <v>185.6</v>
      </c>
      <c r="P102" s="2">
        <f>ROUND(CQ102*I102,2)</f>
        <v>63.15</v>
      </c>
      <c r="Q102" s="2">
        <f t="shared" si="112"/>
        <v>0</v>
      </c>
      <c r="R102" s="2">
        <f t="shared" si="113"/>
        <v>0</v>
      </c>
      <c r="S102" s="2">
        <f t="shared" si="114"/>
        <v>122.45</v>
      </c>
      <c r="T102" s="2">
        <f t="shared" si="115"/>
        <v>0</v>
      </c>
      <c r="U102" s="2">
        <f t="shared" si="116"/>
        <v>13.5</v>
      </c>
      <c r="V102" s="2">
        <f t="shared" si="117"/>
        <v>0</v>
      </c>
      <c r="W102" s="2">
        <f t="shared" si="118"/>
        <v>0</v>
      </c>
      <c r="X102" s="2">
        <f t="shared" si="119"/>
        <v>116.33</v>
      </c>
      <c r="Y102" s="2">
        <f t="shared" si="120"/>
        <v>64.900000000000006</v>
      </c>
      <c r="Z102" s="2"/>
      <c r="AA102" s="2">
        <v>41727981</v>
      </c>
      <c r="AB102" s="2">
        <f t="shared" si="121"/>
        <v>37.119</v>
      </c>
      <c r="AC102" s="2">
        <f t="shared" si="122"/>
        <v>12.63</v>
      </c>
      <c r="AD102" s="2">
        <f>ROUND(((((ET102*ROUND(1.35,7)))-((EU102*ROUND(1.35,7))))+AE102),6)</f>
        <v>0</v>
      </c>
      <c r="AE102" s="2">
        <f>ROUND(((EU102*ROUND(1.35,7))),6)</f>
        <v>0</v>
      </c>
      <c r="AF102" s="2">
        <f>ROUND(((EV102*ROUND(1.35,7))),6)</f>
        <v>24.489000000000001</v>
      </c>
      <c r="AG102" s="2">
        <f t="shared" si="125"/>
        <v>0</v>
      </c>
      <c r="AH102" s="2">
        <f>((EW102*ROUND(1.35,7)))</f>
        <v>2.7</v>
      </c>
      <c r="AI102" s="2">
        <f>((EX102*ROUND(1.35,7)))</f>
        <v>0</v>
      </c>
      <c r="AJ102" s="2">
        <f t="shared" si="127"/>
        <v>0</v>
      </c>
      <c r="AK102" s="2">
        <v>30.77</v>
      </c>
      <c r="AL102" s="2">
        <v>12.63</v>
      </c>
      <c r="AM102" s="2">
        <v>0</v>
      </c>
      <c r="AN102" s="2">
        <v>0</v>
      </c>
      <c r="AO102" s="2">
        <v>18.14</v>
      </c>
      <c r="AP102" s="2">
        <v>0</v>
      </c>
      <c r="AQ102" s="2">
        <v>2</v>
      </c>
      <c r="AR102" s="2">
        <v>0</v>
      </c>
      <c r="AS102" s="2">
        <v>0</v>
      </c>
      <c r="AT102" s="2">
        <v>95</v>
      </c>
      <c r="AU102" s="2">
        <v>53</v>
      </c>
      <c r="AV102" s="2">
        <v>1</v>
      </c>
      <c r="AW102" s="2">
        <v>1</v>
      </c>
      <c r="AX102" s="2"/>
      <c r="AY102" s="2"/>
      <c r="AZ102" s="2">
        <v>1</v>
      </c>
      <c r="BA102" s="2">
        <v>1</v>
      </c>
      <c r="BB102" s="2">
        <v>1</v>
      </c>
      <c r="BC102" s="2">
        <v>1</v>
      </c>
      <c r="BD102" s="2" t="s">
        <v>2</v>
      </c>
      <c r="BE102" s="2" t="s">
        <v>2</v>
      </c>
      <c r="BF102" s="2" t="s">
        <v>2</v>
      </c>
      <c r="BG102" s="2" t="s">
        <v>2</v>
      </c>
      <c r="BH102" s="2">
        <v>0</v>
      </c>
      <c r="BI102" s="2">
        <v>2</v>
      </c>
      <c r="BJ102" s="2" t="s">
        <v>178</v>
      </c>
      <c r="BK102" s="2"/>
      <c r="BL102" s="2"/>
      <c r="BM102" s="2">
        <v>110004</v>
      </c>
      <c r="BN102" s="2">
        <v>0</v>
      </c>
      <c r="BO102" s="2" t="s">
        <v>2</v>
      </c>
      <c r="BP102" s="2">
        <v>0</v>
      </c>
      <c r="BQ102" s="2">
        <v>3</v>
      </c>
      <c r="BR102" s="2">
        <v>0</v>
      </c>
      <c r="BS102" s="2">
        <v>1</v>
      </c>
      <c r="BT102" s="2">
        <v>1</v>
      </c>
      <c r="BU102" s="2">
        <v>1</v>
      </c>
      <c r="BV102" s="2">
        <v>1</v>
      </c>
      <c r="BW102" s="2">
        <v>1</v>
      </c>
      <c r="BX102" s="2">
        <v>1</v>
      </c>
      <c r="BY102" s="2" t="s">
        <v>2</v>
      </c>
      <c r="BZ102" s="2">
        <v>95</v>
      </c>
      <c r="CA102" s="2">
        <v>53</v>
      </c>
      <c r="CB102" s="2" t="s">
        <v>2</v>
      </c>
      <c r="CC102" s="2"/>
      <c r="CD102" s="2"/>
      <c r="CE102" s="2">
        <v>0</v>
      </c>
      <c r="CF102" s="2">
        <v>0</v>
      </c>
      <c r="CG102" s="2">
        <v>0</v>
      </c>
      <c r="CH102" s="2"/>
      <c r="CI102" s="2"/>
      <c r="CJ102" s="2"/>
      <c r="CK102" s="2"/>
      <c r="CL102" s="2"/>
      <c r="CM102" s="2">
        <v>0</v>
      </c>
      <c r="CN102" s="2" t="s">
        <v>774</v>
      </c>
      <c r="CO102" s="2">
        <v>0</v>
      </c>
      <c r="CP102" s="2">
        <f t="shared" si="128"/>
        <v>185.6</v>
      </c>
      <c r="CQ102" s="2">
        <f>AC102*BC102</f>
        <v>12.63</v>
      </c>
      <c r="CR102" s="2">
        <f t="shared" si="130"/>
        <v>0</v>
      </c>
      <c r="CS102" s="2">
        <f t="shared" si="131"/>
        <v>0</v>
      </c>
      <c r="CT102" s="2">
        <f t="shared" si="132"/>
        <v>24.489000000000001</v>
      </c>
      <c r="CU102" s="2">
        <f t="shared" si="133"/>
        <v>0</v>
      </c>
      <c r="CV102" s="2">
        <f t="shared" si="134"/>
        <v>2.7</v>
      </c>
      <c r="CW102" s="2">
        <f t="shared" si="135"/>
        <v>0</v>
      </c>
      <c r="CX102" s="2">
        <f t="shared" si="136"/>
        <v>0</v>
      </c>
      <c r="CY102" s="2">
        <f t="shared" si="137"/>
        <v>116.3275</v>
      </c>
      <c r="CZ102" s="2">
        <f t="shared" si="138"/>
        <v>64.898499999999999</v>
      </c>
      <c r="DA102" s="2"/>
      <c r="DB102" s="2"/>
      <c r="DC102" s="2" t="s">
        <v>2</v>
      </c>
      <c r="DD102" s="2" t="s">
        <v>2</v>
      </c>
      <c r="DE102" s="2" t="s">
        <v>21</v>
      </c>
      <c r="DF102" s="2" t="s">
        <v>21</v>
      </c>
      <c r="DG102" s="2" t="s">
        <v>21</v>
      </c>
      <c r="DH102" s="2" t="s">
        <v>2</v>
      </c>
      <c r="DI102" s="2" t="s">
        <v>21</v>
      </c>
      <c r="DJ102" s="2" t="s">
        <v>21</v>
      </c>
      <c r="DK102" s="2" t="s">
        <v>2</v>
      </c>
      <c r="DL102" s="2" t="s">
        <v>2</v>
      </c>
      <c r="DM102" s="2" t="s">
        <v>2</v>
      </c>
      <c r="DN102" s="2">
        <v>0</v>
      </c>
      <c r="DO102" s="2">
        <v>0</v>
      </c>
      <c r="DP102" s="2">
        <v>1</v>
      </c>
      <c r="DQ102" s="2">
        <v>1</v>
      </c>
      <c r="DR102" s="2"/>
      <c r="DS102" s="2"/>
      <c r="DT102" s="2"/>
      <c r="DU102" s="2">
        <v>1013</v>
      </c>
      <c r="DV102" s="2" t="s">
        <v>19</v>
      </c>
      <c r="DW102" s="2" t="s">
        <v>19</v>
      </c>
      <c r="DX102" s="2">
        <v>1</v>
      </c>
      <c r="DY102" s="2"/>
      <c r="DZ102" s="2" t="s">
        <v>2</v>
      </c>
      <c r="EA102" s="2" t="s">
        <v>2</v>
      </c>
      <c r="EB102" s="2" t="s">
        <v>2</v>
      </c>
      <c r="EC102" s="2" t="s">
        <v>2</v>
      </c>
      <c r="ED102" s="2" t="s">
        <v>2</v>
      </c>
      <c r="EE102" s="2">
        <v>37164037</v>
      </c>
      <c r="EF102" s="2">
        <v>3</v>
      </c>
      <c r="EG102" s="2" t="s">
        <v>16</v>
      </c>
      <c r="EH102" s="2">
        <v>0</v>
      </c>
      <c r="EI102" s="2" t="s">
        <v>2</v>
      </c>
      <c r="EJ102" s="2">
        <v>2</v>
      </c>
      <c r="EK102" s="2">
        <v>110004</v>
      </c>
      <c r="EL102" s="2" t="s">
        <v>98</v>
      </c>
      <c r="EM102" s="2" t="s">
        <v>87</v>
      </c>
      <c r="EN102" s="2" t="s">
        <v>2</v>
      </c>
      <c r="EO102" s="2" t="s">
        <v>24</v>
      </c>
      <c r="EP102" s="2"/>
      <c r="EQ102" s="2">
        <v>512</v>
      </c>
      <c r="ER102" s="2">
        <v>30.77</v>
      </c>
      <c r="ES102" s="2">
        <v>12.63</v>
      </c>
      <c r="ET102" s="2">
        <v>0</v>
      </c>
      <c r="EU102" s="2">
        <v>0</v>
      </c>
      <c r="EV102" s="2">
        <v>18.14</v>
      </c>
      <c r="EW102" s="2">
        <v>2</v>
      </c>
      <c r="EX102" s="2">
        <v>0</v>
      </c>
      <c r="EY102" s="2">
        <v>0</v>
      </c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>
        <v>0</v>
      </c>
      <c r="FR102" s="2">
        <f t="shared" si="139"/>
        <v>0</v>
      </c>
      <c r="FS102" s="2">
        <v>0</v>
      </c>
      <c r="FT102" s="2"/>
      <c r="FU102" s="2"/>
      <c r="FV102" s="2"/>
      <c r="FW102" s="2"/>
      <c r="FX102" s="2">
        <v>95</v>
      </c>
      <c r="FY102" s="2">
        <v>53</v>
      </c>
      <c r="FZ102" s="2"/>
      <c r="GA102" s="2" t="s">
        <v>2</v>
      </c>
      <c r="GB102" s="2"/>
      <c r="GC102" s="2"/>
      <c r="GD102" s="2">
        <v>1</v>
      </c>
      <c r="GE102" s="2"/>
      <c r="GF102" s="2">
        <v>1519265397</v>
      </c>
      <c r="GG102" s="2">
        <v>2</v>
      </c>
      <c r="GH102" s="2">
        <v>1</v>
      </c>
      <c r="GI102" s="2">
        <v>-2</v>
      </c>
      <c r="GJ102" s="2">
        <v>0</v>
      </c>
      <c r="GK102" s="2">
        <v>0</v>
      </c>
      <c r="GL102" s="2">
        <f t="shared" si="140"/>
        <v>0</v>
      </c>
      <c r="GM102" s="2">
        <f t="shared" si="141"/>
        <v>366.83</v>
      </c>
      <c r="GN102" s="2">
        <f t="shared" si="142"/>
        <v>0</v>
      </c>
      <c r="GO102" s="2">
        <f t="shared" si="143"/>
        <v>366.83</v>
      </c>
      <c r="GP102" s="2">
        <f t="shared" si="144"/>
        <v>0</v>
      </c>
      <c r="GQ102" s="2"/>
      <c r="GR102" s="2">
        <v>0</v>
      </c>
      <c r="GS102" s="2">
        <v>3</v>
      </c>
      <c r="GT102" s="2">
        <v>0</v>
      </c>
      <c r="GU102" s="2" t="s">
        <v>2</v>
      </c>
      <c r="GV102" s="2">
        <f t="shared" si="145"/>
        <v>0</v>
      </c>
      <c r="GW102" s="2">
        <v>1</v>
      </c>
      <c r="GX102" s="2">
        <f t="shared" si="146"/>
        <v>0</v>
      </c>
      <c r="GY102" s="2"/>
      <c r="GZ102" s="2"/>
      <c r="HA102" s="2">
        <v>0</v>
      </c>
      <c r="HB102" s="2">
        <v>0</v>
      </c>
      <c r="HC102" s="2">
        <f t="shared" si="147"/>
        <v>0</v>
      </c>
      <c r="HD102" s="2"/>
      <c r="HE102" s="2" t="s">
        <v>2</v>
      </c>
      <c r="HF102" s="2" t="s">
        <v>2</v>
      </c>
      <c r="HG102" s="2"/>
      <c r="HH102" s="2"/>
      <c r="HI102" s="2"/>
      <c r="HJ102" s="2"/>
      <c r="HK102" s="2"/>
      <c r="HL102" s="2"/>
      <c r="HM102" s="2" t="s">
        <v>2</v>
      </c>
      <c r="HN102" s="2" t="s">
        <v>99</v>
      </c>
      <c r="HO102" s="2" t="s">
        <v>100</v>
      </c>
      <c r="HP102" s="2" t="s">
        <v>98</v>
      </c>
      <c r="HQ102" s="2" t="s">
        <v>98</v>
      </c>
      <c r="HR102" s="2"/>
      <c r="HS102" s="2"/>
      <c r="HT102" s="2"/>
      <c r="HU102" s="2"/>
      <c r="HV102" s="2"/>
      <c r="HW102" s="2"/>
      <c r="HX102" s="2"/>
      <c r="HY102" s="2"/>
      <c r="HZ102" s="2"/>
      <c r="IA102" s="2"/>
      <c r="IB102" s="2"/>
      <c r="IC102" s="2"/>
      <c r="ID102" s="2"/>
      <c r="IE102" s="2"/>
      <c r="IF102" s="2"/>
      <c r="IG102" s="2"/>
      <c r="IH102" s="2"/>
      <c r="II102" s="2"/>
      <c r="IJ102" s="2"/>
      <c r="IK102" s="2">
        <v>0</v>
      </c>
      <c r="IL102" s="2"/>
      <c r="IM102" s="2"/>
      <c r="IN102" s="2"/>
      <c r="IO102" s="2"/>
      <c r="IP102" s="2"/>
      <c r="IQ102" s="2"/>
      <c r="IR102" s="2"/>
      <c r="IS102" s="2"/>
      <c r="IT102" s="2"/>
      <c r="IU102" s="2"/>
    </row>
    <row r="103" spans="1:255" x14ac:dyDescent="0.2">
      <c r="A103">
        <v>17</v>
      </c>
      <c r="B103">
        <v>1</v>
      </c>
      <c r="C103">
        <f>ROW(SmtRes!A210)</f>
        <v>210</v>
      </c>
      <c r="D103">
        <f>ROW(EtalonRes!A210)</f>
        <v>210</v>
      </c>
      <c r="E103" t="s">
        <v>175</v>
      </c>
      <c r="F103" t="s">
        <v>176</v>
      </c>
      <c r="G103" t="s">
        <v>177</v>
      </c>
      <c r="H103" t="s">
        <v>19</v>
      </c>
      <c r="I103">
        <v>5</v>
      </c>
      <c r="J103">
        <v>0</v>
      </c>
      <c r="K103">
        <v>5</v>
      </c>
      <c r="O103">
        <f t="shared" si="110"/>
        <v>185.6</v>
      </c>
      <c r="P103">
        <f>ROUND(CQ103*I103,2)</f>
        <v>63.15</v>
      </c>
      <c r="Q103">
        <f t="shared" si="112"/>
        <v>0</v>
      </c>
      <c r="R103">
        <f t="shared" si="113"/>
        <v>0</v>
      </c>
      <c r="S103">
        <f t="shared" si="114"/>
        <v>122.45</v>
      </c>
      <c r="T103">
        <f t="shared" si="115"/>
        <v>0</v>
      </c>
      <c r="U103">
        <f t="shared" si="116"/>
        <v>13.5</v>
      </c>
      <c r="V103">
        <f t="shared" si="117"/>
        <v>0</v>
      </c>
      <c r="W103">
        <f t="shared" si="118"/>
        <v>0</v>
      </c>
      <c r="X103">
        <f t="shared" si="119"/>
        <v>116.33</v>
      </c>
      <c r="Y103">
        <f t="shared" si="120"/>
        <v>64.900000000000006</v>
      </c>
      <c r="AA103">
        <v>41727979</v>
      </c>
      <c r="AB103">
        <f t="shared" si="121"/>
        <v>37.119</v>
      </c>
      <c r="AC103">
        <f t="shared" si="122"/>
        <v>12.63</v>
      </c>
      <c r="AD103">
        <f>ROUND(((((ET103*ROUND(1.35,7)))-((EU103*ROUND(1.35,7))))+AE103),6)</f>
        <v>0</v>
      </c>
      <c r="AE103">
        <f>ROUND(((EU103*ROUND(1.35,7))),6)</f>
        <v>0</v>
      </c>
      <c r="AF103">
        <f>ROUND(((EV103*ROUND(1.35,7))),6)</f>
        <v>24.489000000000001</v>
      </c>
      <c r="AG103">
        <f t="shared" si="125"/>
        <v>0</v>
      </c>
      <c r="AH103">
        <f>((EW103*ROUND(1.35,7)))</f>
        <v>2.7</v>
      </c>
      <c r="AI103">
        <f>((EX103*ROUND(1.35,7)))</f>
        <v>0</v>
      </c>
      <c r="AJ103">
        <f t="shared" si="127"/>
        <v>0</v>
      </c>
      <c r="AK103">
        <v>30.77</v>
      </c>
      <c r="AL103">
        <v>12.63</v>
      </c>
      <c r="AM103">
        <v>0</v>
      </c>
      <c r="AN103">
        <v>0</v>
      </c>
      <c r="AO103">
        <v>18.14</v>
      </c>
      <c r="AP103">
        <v>0</v>
      </c>
      <c r="AQ103">
        <v>2</v>
      </c>
      <c r="AR103">
        <v>0</v>
      </c>
      <c r="AS103">
        <v>0</v>
      </c>
      <c r="AT103">
        <v>95</v>
      </c>
      <c r="AU103">
        <v>53</v>
      </c>
      <c r="AV103">
        <v>1</v>
      </c>
      <c r="AW103">
        <v>1</v>
      </c>
      <c r="AZ103">
        <v>1</v>
      </c>
      <c r="BA103">
        <v>1</v>
      </c>
      <c r="BB103">
        <v>1</v>
      </c>
      <c r="BC103">
        <v>1</v>
      </c>
      <c r="BD103" t="s">
        <v>2</v>
      </c>
      <c r="BE103" t="s">
        <v>2</v>
      </c>
      <c r="BF103" t="s">
        <v>2</v>
      </c>
      <c r="BG103" t="s">
        <v>2</v>
      </c>
      <c r="BH103">
        <v>0</v>
      </c>
      <c r="BI103">
        <v>2</v>
      </c>
      <c r="BJ103" t="s">
        <v>178</v>
      </c>
      <c r="BM103">
        <v>110004</v>
      </c>
      <c r="BN103">
        <v>0</v>
      </c>
      <c r="BO103" t="s">
        <v>27</v>
      </c>
      <c r="BP103">
        <v>1</v>
      </c>
      <c r="BQ103">
        <v>3</v>
      </c>
      <c r="BR103">
        <v>0</v>
      </c>
      <c r="BS103">
        <v>1</v>
      </c>
      <c r="BT103">
        <v>1</v>
      </c>
      <c r="BU103">
        <v>1</v>
      </c>
      <c r="BV103">
        <v>1</v>
      </c>
      <c r="BW103">
        <v>1</v>
      </c>
      <c r="BX103">
        <v>1</v>
      </c>
      <c r="BY103" t="s">
        <v>2</v>
      </c>
      <c r="BZ103">
        <v>95</v>
      </c>
      <c r="CA103">
        <v>53</v>
      </c>
      <c r="CB103" t="s">
        <v>2</v>
      </c>
      <c r="CE103">
        <v>0</v>
      </c>
      <c r="CF103">
        <v>0</v>
      </c>
      <c r="CG103">
        <v>0</v>
      </c>
      <c r="CM103">
        <v>0</v>
      </c>
      <c r="CN103" t="s">
        <v>774</v>
      </c>
      <c r="CO103">
        <v>0</v>
      </c>
      <c r="CP103">
        <f t="shared" si="128"/>
        <v>185.6</v>
      </c>
      <c r="CQ103">
        <f>AC103*BC103</f>
        <v>12.63</v>
      </c>
      <c r="CR103">
        <f t="shared" si="130"/>
        <v>0</v>
      </c>
      <c r="CS103">
        <f t="shared" si="131"/>
        <v>0</v>
      </c>
      <c r="CT103">
        <f t="shared" si="132"/>
        <v>24.489000000000001</v>
      </c>
      <c r="CU103">
        <f t="shared" si="133"/>
        <v>0</v>
      </c>
      <c r="CV103">
        <f t="shared" si="134"/>
        <v>2.7</v>
      </c>
      <c r="CW103">
        <f t="shared" si="135"/>
        <v>0</v>
      </c>
      <c r="CX103">
        <f t="shared" si="136"/>
        <v>0</v>
      </c>
      <c r="CY103">
        <f t="shared" si="137"/>
        <v>116.3275</v>
      </c>
      <c r="CZ103">
        <f t="shared" si="138"/>
        <v>64.898499999999999</v>
      </c>
      <c r="DC103" t="s">
        <v>2</v>
      </c>
      <c r="DD103" t="s">
        <v>2</v>
      </c>
      <c r="DE103" t="s">
        <v>21</v>
      </c>
      <c r="DF103" t="s">
        <v>21</v>
      </c>
      <c r="DG103" t="s">
        <v>21</v>
      </c>
      <c r="DH103" t="s">
        <v>2</v>
      </c>
      <c r="DI103" t="s">
        <v>21</v>
      </c>
      <c r="DJ103" t="s">
        <v>21</v>
      </c>
      <c r="DK103" t="s">
        <v>2</v>
      </c>
      <c r="DL103" t="s">
        <v>2</v>
      </c>
      <c r="DM103" t="s">
        <v>2</v>
      </c>
      <c r="DN103">
        <v>0</v>
      </c>
      <c r="DO103">
        <v>0</v>
      </c>
      <c r="DP103">
        <v>1</v>
      </c>
      <c r="DQ103">
        <v>1</v>
      </c>
      <c r="DU103">
        <v>1013</v>
      </c>
      <c r="DV103" t="s">
        <v>19</v>
      </c>
      <c r="DW103" t="s">
        <v>19</v>
      </c>
      <c r="DX103">
        <v>1</v>
      </c>
      <c r="DZ103" t="s">
        <v>2</v>
      </c>
      <c r="EA103" t="s">
        <v>2</v>
      </c>
      <c r="EB103" t="s">
        <v>2</v>
      </c>
      <c r="EC103" t="s">
        <v>2</v>
      </c>
      <c r="ED103" t="s">
        <v>2</v>
      </c>
      <c r="EE103">
        <v>37164037</v>
      </c>
      <c r="EF103">
        <v>3</v>
      </c>
      <c r="EG103" t="s">
        <v>16</v>
      </c>
      <c r="EH103">
        <v>0</v>
      </c>
      <c r="EI103" t="s">
        <v>2</v>
      </c>
      <c r="EJ103">
        <v>2</v>
      </c>
      <c r="EK103">
        <v>110004</v>
      </c>
      <c r="EL103" t="s">
        <v>98</v>
      </c>
      <c r="EM103" t="s">
        <v>87</v>
      </c>
      <c r="EN103" t="s">
        <v>2</v>
      </c>
      <c r="EO103" t="s">
        <v>24</v>
      </c>
      <c r="EQ103">
        <v>512</v>
      </c>
      <c r="ER103">
        <v>30.77</v>
      </c>
      <c r="ES103">
        <v>12.63</v>
      </c>
      <c r="ET103">
        <v>0</v>
      </c>
      <c r="EU103">
        <v>0</v>
      </c>
      <c r="EV103">
        <v>18.14</v>
      </c>
      <c r="EW103">
        <v>2</v>
      </c>
      <c r="EX103">
        <v>0</v>
      </c>
      <c r="EY103">
        <v>0</v>
      </c>
      <c r="FQ103">
        <v>0</v>
      </c>
      <c r="FR103">
        <f t="shared" si="139"/>
        <v>0</v>
      </c>
      <c r="FS103">
        <v>0</v>
      </c>
      <c r="FX103">
        <v>95</v>
      </c>
      <c r="FY103">
        <v>53</v>
      </c>
      <c r="GA103" t="s">
        <v>2</v>
      </c>
      <c r="GD103">
        <v>1</v>
      </c>
      <c r="GF103">
        <v>1519265397</v>
      </c>
      <c r="GG103">
        <v>1</v>
      </c>
      <c r="GH103">
        <v>1</v>
      </c>
      <c r="GI103">
        <v>4</v>
      </c>
      <c r="GJ103">
        <v>0</v>
      </c>
      <c r="GK103">
        <v>0</v>
      </c>
      <c r="GL103">
        <f t="shared" si="140"/>
        <v>0</v>
      </c>
      <c r="GM103">
        <f t="shared" si="141"/>
        <v>366.83</v>
      </c>
      <c r="GN103">
        <f t="shared" si="142"/>
        <v>0</v>
      </c>
      <c r="GO103">
        <f t="shared" si="143"/>
        <v>366.83</v>
      </c>
      <c r="GP103">
        <f t="shared" si="144"/>
        <v>0</v>
      </c>
      <c r="GR103">
        <v>0</v>
      </c>
      <c r="GS103">
        <v>3</v>
      </c>
      <c r="GT103">
        <v>0</v>
      </c>
      <c r="GU103" t="s">
        <v>2</v>
      </c>
      <c r="GV103">
        <f t="shared" si="145"/>
        <v>0</v>
      </c>
      <c r="GW103">
        <v>1</v>
      </c>
      <c r="GX103">
        <f t="shared" si="146"/>
        <v>0</v>
      </c>
      <c r="HA103">
        <v>0</v>
      </c>
      <c r="HB103">
        <v>0</v>
      </c>
      <c r="HC103">
        <f t="shared" si="147"/>
        <v>0</v>
      </c>
      <c r="HE103" t="s">
        <v>2</v>
      </c>
      <c r="HF103" t="s">
        <v>2</v>
      </c>
      <c r="HM103" t="s">
        <v>2</v>
      </c>
      <c r="HN103" t="s">
        <v>99</v>
      </c>
      <c r="HO103" t="s">
        <v>100</v>
      </c>
      <c r="HP103" t="s">
        <v>98</v>
      </c>
      <c r="HQ103" t="s">
        <v>98</v>
      </c>
      <c r="IK103">
        <v>0</v>
      </c>
    </row>
    <row r="104" spans="1:255" x14ac:dyDescent="0.2">
      <c r="A104" s="2">
        <v>17</v>
      </c>
      <c r="B104" s="2">
        <v>1</v>
      </c>
      <c r="C104" s="2"/>
      <c r="D104" s="2"/>
      <c r="E104" s="2" t="s">
        <v>179</v>
      </c>
      <c r="F104" s="2" t="s">
        <v>29</v>
      </c>
      <c r="G104" s="2" t="s">
        <v>180</v>
      </c>
      <c r="H104" s="2" t="s">
        <v>19</v>
      </c>
      <c r="I104" s="2">
        <v>5</v>
      </c>
      <c r="J104" s="2">
        <v>0</v>
      </c>
      <c r="K104" s="2">
        <v>5</v>
      </c>
      <c r="L104" s="2"/>
      <c r="M104" s="2"/>
      <c r="N104" s="2"/>
      <c r="O104" s="2">
        <f t="shared" si="110"/>
        <v>1838</v>
      </c>
      <c r="P104" s="2">
        <f>ROUND(ROUND(CQ104*I104,0)/BC104,2)</f>
        <v>1838</v>
      </c>
      <c r="Q104" s="2">
        <f t="shared" si="112"/>
        <v>0</v>
      </c>
      <c r="R104" s="2">
        <f t="shared" si="113"/>
        <v>0</v>
      </c>
      <c r="S104" s="2">
        <f t="shared" si="114"/>
        <v>0</v>
      </c>
      <c r="T104" s="2">
        <f t="shared" si="115"/>
        <v>0</v>
      </c>
      <c r="U104" s="2">
        <f t="shared" si="116"/>
        <v>0</v>
      </c>
      <c r="V104" s="2">
        <f t="shared" si="117"/>
        <v>0</v>
      </c>
      <c r="W104" s="2">
        <f t="shared" si="118"/>
        <v>0</v>
      </c>
      <c r="X104" s="2">
        <f t="shared" si="119"/>
        <v>0</v>
      </c>
      <c r="Y104" s="2">
        <f t="shared" si="120"/>
        <v>0</v>
      </c>
      <c r="Z104" s="2"/>
      <c r="AA104" s="2">
        <v>41727981</v>
      </c>
      <c r="AB104" s="2">
        <f t="shared" si="121"/>
        <v>367.5</v>
      </c>
      <c r="AC104" s="2">
        <f t="shared" si="122"/>
        <v>367.5</v>
      </c>
      <c r="AD104" s="2">
        <f>ROUND((((ET104)-(EU104))+AE104),6)</f>
        <v>0</v>
      </c>
      <c r="AE104" s="2">
        <f>ROUND((EU104),6)</f>
        <v>0</v>
      </c>
      <c r="AF104" s="2">
        <f>ROUND((EV104),6)</f>
        <v>0</v>
      </c>
      <c r="AG104" s="2">
        <f t="shared" si="125"/>
        <v>0</v>
      </c>
      <c r="AH104" s="2">
        <f>(EW104)</f>
        <v>0</v>
      </c>
      <c r="AI104" s="2">
        <f>(EX104)</f>
        <v>0</v>
      </c>
      <c r="AJ104" s="2">
        <f t="shared" si="127"/>
        <v>0</v>
      </c>
      <c r="AK104" s="2">
        <v>367.5</v>
      </c>
      <c r="AL104" s="2">
        <v>367.5</v>
      </c>
      <c r="AM104" s="2">
        <v>0</v>
      </c>
      <c r="AN104" s="2">
        <v>0</v>
      </c>
      <c r="AO104" s="2">
        <v>0</v>
      </c>
      <c r="AP104" s="2">
        <v>0</v>
      </c>
      <c r="AQ104" s="2">
        <v>0</v>
      </c>
      <c r="AR104" s="2">
        <v>0</v>
      </c>
      <c r="AS104" s="2">
        <v>0</v>
      </c>
      <c r="AT104" s="2">
        <v>0</v>
      </c>
      <c r="AU104" s="2">
        <v>0</v>
      </c>
      <c r="AV104" s="2">
        <v>1</v>
      </c>
      <c r="AW104" s="2">
        <v>1</v>
      </c>
      <c r="AX104" s="2"/>
      <c r="AY104" s="2"/>
      <c r="AZ104" s="2">
        <v>1</v>
      </c>
      <c r="BA104" s="2">
        <v>1</v>
      </c>
      <c r="BB104" s="2">
        <v>1</v>
      </c>
      <c r="BC104" s="2">
        <v>1</v>
      </c>
      <c r="BD104" s="2" t="s">
        <v>2</v>
      </c>
      <c r="BE104" s="2" t="s">
        <v>2</v>
      </c>
      <c r="BF104" s="2" t="s">
        <v>2</v>
      </c>
      <c r="BG104" s="2" t="s">
        <v>2</v>
      </c>
      <c r="BH104" s="2">
        <v>3</v>
      </c>
      <c r="BI104" s="2">
        <v>3</v>
      </c>
      <c r="BJ104" s="2" t="s">
        <v>2</v>
      </c>
      <c r="BK104" s="2"/>
      <c r="BL104" s="2"/>
      <c r="BM104" s="2">
        <v>1100</v>
      </c>
      <c r="BN104" s="2">
        <v>0</v>
      </c>
      <c r="BO104" s="2" t="s">
        <v>2</v>
      </c>
      <c r="BP104" s="2">
        <v>0</v>
      </c>
      <c r="BQ104" s="2">
        <v>8</v>
      </c>
      <c r="BR104" s="2">
        <v>0</v>
      </c>
      <c r="BS104" s="2">
        <v>1</v>
      </c>
      <c r="BT104" s="2">
        <v>1</v>
      </c>
      <c r="BU104" s="2">
        <v>1</v>
      </c>
      <c r="BV104" s="2">
        <v>1</v>
      </c>
      <c r="BW104" s="2">
        <v>1</v>
      </c>
      <c r="BX104" s="2">
        <v>1</v>
      </c>
      <c r="BY104" s="2" t="s">
        <v>2</v>
      </c>
      <c r="BZ104" s="2">
        <v>0</v>
      </c>
      <c r="CA104" s="2">
        <v>0</v>
      </c>
      <c r="CB104" s="2" t="s">
        <v>2</v>
      </c>
      <c r="CC104" s="2"/>
      <c r="CD104" s="2"/>
      <c r="CE104" s="2">
        <v>0</v>
      </c>
      <c r="CF104" s="2">
        <v>0</v>
      </c>
      <c r="CG104" s="2">
        <v>0</v>
      </c>
      <c r="CH104" s="2"/>
      <c r="CI104" s="2"/>
      <c r="CJ104" s="2"/>
      <c r="CK104" s="2"/>
      <c r="CL104" s="2"/>
      <c r="CM104" s="2">
        <v>0</v>
      </c>
      <c r="CN104" s="2" t="s">
        <v>2</v>
      </c>
      <c r="CO104" s="2">
        <v>0</v>
      </c>
      <c r="CP104" s="2">
        <f t="shared" si="128"/>
        <v>1838</v>
      </c>
      <c r="CQ104" s="2">
        <f>AC104</f>
        <v>367.5</v>
      </c>
      <c r="CR104" s="2">
        <f t="shared" si="130"/>
        <v>0</v>
      </c>
      <c r="CS104" s="2">
        <f t="shared" si="131"/>
        <v>0</v>
      </c>
      <c r="CT104" s="2">
        <f t="shared" si="132"/>
        <v>0</v>
      </c>
      <c r="CU104" s="2">
        <f t="shared" si="133"/>
        <v>0</v>
      </c>
      <c r="CV104" s="2">
        <f t="shared" si="134"/>
        <v>0</v>
      </c>
      <c r="CW104" s="2">
        <f t="shared" si="135"/>
        <v>0</v>
      </c>
      <c r="CX104" s="2">
        <f t="shared" si="136"/>
        <v>0</v>
      </c>
      <c r="CY104" s="2">
        <f t="shared" si="137"/>
        <v>0</v>
      </c>
      <c r="CZ104" s="2">
        <f t="shared" si="138"/>
        <v>0</v>
      </c>
      <c r="DA104" s="2"/>
      <c r="DB104" s="2"/>
      <c r="DC104" s="2" t="s">
        <v>2</v>
      </c>
      <c r="DD104" s="2" t="s">
        <v>2</v>
      </c>
      <c r="DE104" s="2" t="s">
        <v>2</v>
      </c>
      <c r="DF104" s="2" t="s">
        <v>2</v>
      </c>
      <c r="DG104" s="2" t="s">
        <v>2</v>
      </c>
      <c r="DH104" s="2" t="s">
        <v>2</v>
      </c>
      <c r="DI104" s="2" t="s">
        <v>2</v>
      </c>
      <c r="DJ104" s="2" t="s">
        <v>2</v>
      </c>
      <c r="DK104" s="2" t="s">
        <v>2</v>
      </c>
      <c r="DL104" s="2" t="s">
        <v>2</v>
      </c>
      <c r="DM104" s="2" t="s">
        <v>2</v>
      </c>
      <c r="DN104" s="2">
        <v>0</v>
      </c>
      <c r="DO104" s="2">
        <v>0</v>
      </c>
      <c r="DP104" s="2">
        <v>1</v>
      </c>
      <c r="DQ104" s="2">
        <v>1</v>
      </c>
      <c r="DR104" s="2"/>
      <c r="DS104" s="2"/>
      <c r="DT104" s="2"/>
      <c r="DU104" s="2">
        <v>1013</v>
      </c>
      <c r="DV104" s="2" t="s">
        <v>19</v>
      </c>
      <c r="DW104" s="2" t="s">
        <v>19</v>
      </c>
      <c r="DX104" s="2">
        <v>1</v>
      </c>
      <c r="DY104" s="2"/>
      <c r="DZ104" s="2" t="s">
        <v>2</v>
      </c>
      <c r="EA104" s="2" t="s">
        <v>2</v>
      </c>
      <c r="EB104" s="2" t="s">
        <v>2</v>
      </c>
      <c r="EC104" s="2" t="s">
        <v>2</v>
      </c>
      <c r="ED104" s="2" t="s">
        <v>2</v>
      </c>
      <c r="EE104" s="2">
        <v>37164457</v>
      </c>
      <c r="EF104" s="2">
        <v>8</v>
      </c>
      <c r="EG104" s="2" t="s">
        <v>31</v>
      </c>
      <c r="EH104" s="2">
        <v>0</v>
      </c>
      <c r="EI104" s="2" t="s">
        <v>2</v>
      </c>
      <c r="EJ104" s="2">
        <v>1</v>
      </c>
      <c r="EK104" s="2">
        <v>1100</v>
      </c>
      <c r="EL104" s="2" t="s">
        <v>32</v>
      </c>
      <c r="EM104" s="2" t="s">
        <v>33</v>
      </c>
      <c r="EN104" s="2" t="s">
        <v>2</v>
      </c>
      <c r="EO104" s="2" t="s">
        <v>2</v>
      </c>
      <c r="EP104" s="2"/>
      <c r="EQ104" s="2">
        <v>0</v>
      </c>
      <c r="ER104" s="2">
        <v>0</v>
      </c>
      <c r="ES104" s="2">
        <v>367.5</v>
      </c>
      <c r="ET104" s="2">
        <v>0</v>
      </c>
      <c r="EU104" s="2">
        <v>0</v>
      </c>
      <c r="EV104" s="2">
        <v>0</v>
      </c>
      <c r="EW104" s="2">
        <v>0</v>
      </c>
      <c r="EX104" s="2">
        <v>0</v>
      </c>
      <c r="EY104" s="2">
        <v>0</v>
      </c>
      <c r="EZ104" s="2">
        <v>5</v>
      </c>
      <c r="FA104" s="2"/>
      <c r="FB104" s="2"/>
      <c r="FC104" s="2">
        <v>1</v>
      </c>
      <c r="FD104" s="2">
        <v>18</v>
      </c>
      <c r="FE104" s="2"/>
      <c r="FF104" s="2">
        <v>441</v>
      </c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>
        <v>0</v>
      </c>
      <c r="FR104" s="2">
        <f t="shared" si="139"/>
        <v>1838</v>
      </c>
      <c r="FS104" s="2">
        <v>0</v>
      </c>
      <c r="FT104" s="2"/>
      <c r="FU104" s="2"/>
      <c r="FV104" s="2"/>
      <c r="FW104" s="2"/>
      <c r="FX104" s="2">
        <v>0</v>
      </c>
      <c r="FY104" s="2">
        <v>0</v>
      </c>
      <c r="FZ104" s="2"/>
      <c r="GA104" s="2" t="s">
        <v>181</v>
      </c>
      <c r="GB104" s="2"/>
      <c r="GC104" s="2"/>
      <c r="GD104" s="2">
        <v>1</v>
      </c>
      <c r="GE104" s="2"/>
      <c r="GF104" s="2">
        <v>-2076137123</v>
      </c>
      <c r="GG104" s="2">
        <v>2</v>
      </c>
      <c r="GH104" s="2">
        <v>3</v>
      </c>
      <c r="GI104" s="2">
        <v>-2</v>
      </c>
      <c r="GJ104" s="2">
        <v>0</v>
      </c>
      <c r="GK104" s="2">
        <v>0</v>
      </c>
      <c r="GL104" s="2">
        <f t="shared" si="140"/>
        <v>0</v>
      </c>
      <c r="GM104" s="2">
        <f t="shared" si="141"/>
        <v>1838</v>
      </c>
      <c r="GN104" s="2">
        <f t="shared" si="142"/>
        <v>0</v>
      </c>
      <c r="GO104" s="2">
        <f t="shared" si="143"/>
        <v>0</v>
      </c>
      <c r="GP104" s="2">
        <f t="shared" si="144"/>
        <v>0</v>
      </c>
      <c r="GQ104" s="2"/>
      <c r="GR104" s="2">
        <v>1</v>
      </c>
      <c r="GS104" s="2">
        <v>1</v>
      </c>
      <c r="GT104" s="2">
        <v>0</v>
      </c>
      <c r="GU104" s="2" t="s">
        <v>2</v>
      </c>
      <c r="GV104" s="2">
        <f t="shared" si="145"/>
        <v>0</v>
      </c>
      <c r="GW104" s="2">
        <v>1</v>
      </c>
      <c r="GX104" s="2">
        <f t="shared" si="146"/>
        <v>0</v>
      </c>
      <c r="GY104" s="2"/>
      <c r="GZ104" s="2"/>
      <c r="HA104" s="2">
        <v>0</v>
      </c>
      <c r="HB104" s="2">
        <v>0</v>
      </c>
      <c r="HC104" s="2">
        <f t="shared" si="147"/>
        <v>0</v>
      </c>
      <c r="HD104" s="2"/>
      <c r="HE104" s="2" t="s">
        <v>35</v>
      </c>
      <c r="HF104" s="2" t="s">
        <v>35</v>
      </c>
      <c r="HG104" s="2"/>
      <c r="HH104" s="2">
        <f>ROUND(AC104*I104,0)</f>
        <v>1838</v>
      </c>
      <c r="HI104" s="2"/>
      <c r="HJ104" s="2"/>
      <c r="HK104" s="2"/>
      <c r="HL104" s="2"/>
      <c r="HM104" s="2" t="s">
        <v>2</v>
      </c>
      <c r="HN104" s="2" t="s">
        <v>2</v>
      </c>
      <c r="HO104" s="2" t="s">
        <v>2</v>
      </c>
      <c r="HP104" s="2" t="s">
        <v>2</v>
      </c>
      <c r="HQ104" s="2" t="s">
        <v>2</v>
      </c>
      <c r="HR104" s="2"/>
      <c r="HS104" s="2"/>
      <c r="HT104" s="2"/>
      <c r="HU104" s="2"/>
      <c r="HV104" s="2"/>
      <c r="HW104" s="2"/>
      <c r="HX104" s="2"/>
      <c r="HY104" s="2"/>
      <c r="HZ104" s="2"/>
      <c r="IA104" s="2"/>
      <c r="IB104" s="2"/>
      <c r="IC104" s="2"/>
      <c r="ID104" s="2"/>
      <c r="IE104" s="2"/>
      <c r="IF104" s="2"/>
      <c r="IG104" s="2"/>
      <c r="IH104" s="2"/>
      <c r="II104" s="2"/>
      <c r="IJ104" s="2"/>
      <c r="IK104" s="2">
        <v>0</v>
      </c>
      <c r="IL104" s="2"/>
      <c r="IM104" s="2"/>
      <c r="IN104" s="2"/>
      <c r="IO104" s="2"/>
      <c r="IP104" s="2"/>
      <c r="IQ104" s="2"/>
      <c r="IR104" s="2"/>
      <c r="IS104" s="2"/>
      <c r="IT104" s="2"/>
      <c r="IU104" s="2"/>
    </row>
    <row r="105" spans="1:255" x14ac:dyDescent="0.2">
      <c r="A105">
        <v>17</v>
      </c>
      <c r="B105">
        <v>1</v>
      </c>
      <c r="E105" t="s">
        <v>179</v>
      </c>
      <c r="F105" t="s">
        <v>29</v>
      </c>
      <c r="G105" t="s">
        <v>180</v>
      </c>
      <c r="H105" t="s">
        <v>19</v>
      </c>
      <c r="I105">
        <v>5</v>
      </c>
      <c r="J105">
        <v>0</v>
      </c>
      <c r="K105">
        <v>5</v>
      </c>
      <c r="O105">
        <f t="shared" si="110"/>
        <v>393.22</v>
      </c>
      <c r="P105">
        <f>ROUND(ROUND(CQ105*I105,0)/BC105,2)</f>
        <v>393.22</v>
      </c>
      <c r="Q105">
        <f t="shared" si="112"/>
        <v>0</v>
      </c>
      <c r="R105">
        <f t="shared" si="113"/>
        <v>0</v>
      </c>
      <c r="S105">
        <f t="shared" si="114"/>
        <v>0</v>
      </c>
      <c r="T105">
        <f t="shared" si="115"/>
        <v>0</v>
      </c>
      <c r="U105">
        <f t="shared" si="116"/>
        <v>0</v>
      </c>
      <c r="V105">
        <f t="shared" si="117"/>
        <v>0</v>
      </c>
      <c r="W105">
        <f t="shared" si="118"/>
        <v>0</v>
      </c>
      <c r="X105">
        <f t="shared" si="119"/>
        <v>0</v>
      </c>
      <c r="Y105">
        <f t="shared" si="120"/>
        <v>0</v>
      </c>
      <c r="AA105">
        <v>41727979</v>
      </c>
      <c r="AB105">
        <f t="shared" si="121"/>
        <v>383.07</v>
      </c>
      <c r="AC105">
        <f t="shared" si="122"/>
        <v>383.07</v>
      </c>
      <c r="AD105">
        <f>ROUND((((ET105)-(EU105))+AE105),6)</f>
        <v>0</v>
      </c>
      <c r="AE105">
        <f>ROUND((EU105),6)</f>
        <v>0</v>
      </c>
      <c r="AF105">
        <f>ROUND((EV105),6)</f>
        <v>0</v>
      </c>
      <c r="AG105">
        <f t="shared" si="125"/>
        <v>0</v>
      </c>
      <c r="AH105">
        <f>(EW105)</f>
        <v>0</v>
      </c>
      <c r="AI105">
        <f>(EX105)</f>
        <v>0</v>
      </c>
      <c r="AJ105">
        <f t="shared" si="127"/>
        <v>0</v>
      </c>
      <c r="AK105">
        <v>383.07</v>
      </c>
      <c r="AL105">
        <v>383.07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1</v>
      </c>
      <c r="AW105">
        <v>1</v>
      </c>
      <c r="AZ105">
        <v>4.87</v>
      </c>
      <c r="BA105">
        <v>1</v>
      </c>
      <c r="BB105">
        <v>1</v>
      </c>
      <c r="BC105">
        <v>4.87</v>
      </c>
      <c r="BD105" t="s">
        <v>2</v>
      </c>
      <c r="BE105" t="s">
        <v>2</v>
      </c>
      <c r="BF105" t="s">
        <v>2</v>
      </c>
      <c r="BG105" t="s">
        <v>2</v>
      </c>
      <c r="BH105">
        <v>3</v>
      </c>
      <c r="BI105">
        <v>3</v>
      </c>
      <c r="BJ105" t="s">
        <v>2</v>
      </c>
      <c r="BM105">
        <v>1100</v>
      </c>
      <c r="BN105">
        <v>0</v>
      </c>
      <c r="BO105" t="s">
        <v>36</v>
      </c>
      <c r="BP105">
        <v>1</v>
      </c>
      <c r="BQ105">
        <v>8</v>
      </c>
      <c r="BR105">
        <v>0</v>
      </c>
      <c r="BS105">
        <v>1</v>
      </c>
      <c r="BT105">
        <v>1</v>
      </c>
      <c r="BU105">
        <v>1</v>
      </c>
      <c r="BV105">
        <v>1</v>
      </c>
      <c r="BW105">
        <v>1</v>
      </c>
      <c r="BX105">
        <v>1</v>
      </c>
      <c r="BY105" t="s">
        <v>2</v>
      </c>
      <c r="BZ105">
        <v>0</v>
      </c>
      <c r="CA105">
        <v>0</v>
      </c>
      <c r="CB105" t="s">
        <v>2</v>
      </c>
      <c r="CE105">
        <v>0</v>
      </c>
      <c r="CF105">
        <v>0</v>
      </c>
      <c r="CG105">
        <v>0</v>
      </c>
      <c r="CM105">
        <v>0</v>
      </c>
      <c r="CN105" t="s">
        <v>2</v>
      </c>
      <c r="CO105">
        <v>0</v>
      </c>
      <c r="CP105">
        <f t="shared" si="128"/>
        <v>393.22</v>
      </c>
      <c r="CQ105">
        <f>AC105</f>
        <v>383.07</v>
      </c>
      <c r="CR105">
        <f t="shared" si="130"/>
        <v>0</v>
      </c>
      <c r="CS105">
        <f t="shared" si="131"/>
        <v>0</v>
      </c>
      <c r="CT105">
        <f t="shared" si="132"/>
        <v>0</v>
      </c>
      <c r="CU105">
        <f t="shared" si="133"/>
        <v>0</v>
      </c>
      <c r="CV105">
        <f t="shared" si="134"/>
        <v>0</v>
      </c>
      <c r="CW105">
        <f t="shared" si="135"/>
        <v>0</v>
      </c>
      <c r="CX105">
        <f t="shared" si="136"/>
        <v>0</v>
      </c>
      <c r="CY105">
        <f t="shared" si="137"/>
        <v>0</v>
      </c>
      <c r="CZ105">
        <f t="shared" si="138"/>
        <v>0</v>
      </c>
      <c r="DC105" t="s">
        <v>2</v>
      </c>
      <c r="DD105" t="s">
        <v>2</v>
      </c>
      <c r="DE105" t="s">
        <v>2</v>
      </c>
      <c r="DF105" t="s">
        <v>2</v>
      </c>
      <c r="DG105" t="s">
        <v>2</v>
      </c>
      <c r="DH105" t="s">
        <v>2</v>
      </c>
      <c r="DI105" t="s">
        <v>2</v>
      </c>
      <c r="DJ105" t="s">
        <v>2</v>
      </c>
      <c r="DK105" t="s">
        <v>2</v>
      </c>
      <c r="DL105" t="s">
        <v>2</v>
      </c>
      <c r="DM105" t="s">
        <v>2</v>
      </c>
      <c r="DN105">
        <v>0</v>
      </c>
      <c r="DO105">
        <v>0</v>
      </c>
      <c r="DP105">
        <v>1</v>
      </c>
      <c r="DQ105">
        <v>1</v>
      </c>
      <c r="DU105">
        <v>1013</v>
      </c>
      <c r="DV105" t="s">
        <v>19</v>
      </c>
      <c r="DW105" t="s">
        <v>19</v>
      </c>
      <c r="DX105">
        <v>1</v>
      </c>
      <c r="DZ105" t="s">
        <v>2</v>
      </c>
      <c r="EA105" t="s">
        <v>2</v>
      </c>
      <c r="EB105" t="s">
        <v>2</v>
      </c>
      <c r="EC105" t="s">
        <v>2</v>
      </c>
      <c r="ED105" t="s">
        <v>2</v>
      </c>
      <c r="EE105">
        <v>37164457</v>
      </c>
      <c r="EF105">
        <v>8</v>
      </c>
      <c r="EG105" t="s">
        <v>31</v>
      </c>
      <c r="EH105">
        <v>0</v>
      </c>
      <c r="EI105" t="s">
        <v>2</v>
      </c>
      <c r="EJ105">
        <v>1</v>
      </c>
      <c r="EK105">
        <v>1100</v>
      </c>
      <c r="EL105" t="s">
        <v>32</v>
      </c>
      <c r="EM105" t="s">
        <v>33</v>
      </c>
      <c r="EN105" t="s">
        <v>2</v>
      </c>
      <c r="EO105" t="s">
        <v>2</v>
      </c>
      <c r="EQ105">
        <v>0</v>
      </c>
      <c r="ER105">
        <v>383.07</v>
      </c>
      <c r="ES105">
        <v>383.07</v>
      </c>
      <c r="ET105">
        <v>0</v>
      </c>
      <c r="EU105">
        <v>0</v>
      </c>
      <c r="EV105">
        <v>0</v>
      </c>
      <c r="EW105">
        <v>0</v>
      </c>
      <c r="EX105">
        <v>0</v>
      </c>
      <c r="EY105">
        <v>0</v>
      </c>
      <c r="EZ105">
        <v>5</v>
      </c>
      <c r="FC105">
        <v>1</v>
      </c>
      <c r="FD105">
        <v>18</v>
      </c>
      <c r="FF105">
        <v>441</v>
      </c>
      <c r="FQ105">
        <v>0</v>
      </c>
      <c r="FR105">
        <f t="shared" si="139"/>
        <v>393.22</v>
      </c>
      <c r="FS105">
        <v>0</v>
      </c>
      <c r="FX105">
        <v>0</v>
      </c>
      <c r="FY105">
        <v>0</v>
      </c>
      <c r="GA105" t="s">
        <v>182</v>
      </c>
      <c r="GD105">
        <v>1</v>
      </c>
      <c r="GF105">
        <v>-2076137123</v>
      </c>
      <c r="GG105">
        <v>1</v>
      </c>
      <c r="GH105">
        <v>3</v>
      </c>
      <c r="GI105">
        <v>4</v>
      </c>
      <c r="GJ105">
        <v>0</v>
      </c>
      <c r="GK105">
        <v>0</v>
      </c>
      <c r="GL105">
        <f t="shared" si="140"/>
        <v>0</v>
      </c>
      <c r="GM105">
        <f t="shared" si="141"/>
        <v>393.22</v>
      </c>
      <c r="GN105">
        <f t="shared" si="142"/>
        <v>0</v>
      </c>
      <c r="GO105">
        <f t="shared" si="143"/>
        <v>0</v>
      </c>
      <c r="GP105">
        <f t="shared" si="144"/>
        <v>0</v>
      </c>
      <c r="GR105">
        <v>1</v>
      </c>
      <c r="GS105">
        <v>1</v>
      </c>
      <c r="GT105">
        <v>0</v>
      </c>
      <c r="GU105" t="s">
        <v>2</v>
      </c>
      <c r="GV105">
        <f t="shared" si="145"/>
        <v>0</v>
      </c>
      <c r="GW105">
        <v>1</v>
      </c>
      <c r="GX105">
        <f t="shared" si="146"/>
        <v>0</v>
      </c>
      <c r="HA105">
        <v>0</v>
      </c>
      <c r="HB105">
        <v>0</v>
      </c>
      <c r="HC105">
        <f t="shared" si="147"/>
        <v>0</v>
      </c>
      <c r="HE105" t="s">
        <v>38</v>
      </c>
      <c r="HF105" t="s">
        <v>39</v>
      </c>
      <c r="HH105">
        <f>ROUND(AC105*I105,0)</f>
        <v>1915</v>
      </c>
      <c r="HM105" t="s">
        <v>2</v>
      </c>
      <c r="HN105" t="s">
        <v>2</v>
      </c>
      <c r="HO105" t="s">
        <v>2</v>
      </c>
      <c r="HP105" t="s">
        <v>2</v>
      </c>
      <c r="HQ105" t="s">
        <v>2</v>
      </c>
      <c r="IK105">
        <v>0</v>
      </c>
    </row>
    <row r="106" spans="1:255" x14ac:dyDescent="0.2">
      <c r="A106" s="2">
        <v>17</v>
      </c>
      <c r="B106" s="2">
        <v>1</v>
      </c>
      <c r="C106" s="2">
        <f>ROW(SmtRes!A222)</f>
        <v>222</v>
      </c>
      <c r="D106" s="2">
        <f>ROW(EtalonRes!A222)</f>
        <v>222</v>
      </c>
      <c r="E106" s="2" t="s">
        <v>183</v>
      </c>
      <c r="F106" s="2" t="s">
        <v>184</v>
      </c>
      <c r="G106" s="2" t="s">
        <v>185</v>
      </c>
      <c r="H106" s="2" t="s">
        <v>130</v>
      </c>
      <c r="I106" s="2">
        <f>ROUND(1150/100,7)</f>
        <v>11.5</v>
      </c>
      <c r="J106" s="2">
        <v>0</v>
      </c>
      <c r="K106" s="2">
        <f>ROUND(1150/100,7)</f>
        <v>11.5</v>
      </c>
      <c r="L106" s="2"/>
      <c r="M106" s="2"/>
      <c r="N106" s="2"/>
      <c r="O106" s="2">
        <f t="shared" si="110"/>
        <v>13265.08</v>
      </c>
      <c r="P106" s="2">
        <f t="shared" ref="P106:P111" si="149">ROUND(CQ106*I106,2)</f>
        <v>6907.13</v>
      </c>
      <c r="Q106" s="2">
        <f t="shared" si="112"/>
        <v>2306.86</v>
      </c>
      <c r="R106" s="2">
        <f t="shared" si="113"/>
        <v>70.17</v>
      </c>
      <c r="S106" s="2">
        <f t="shared" si="114"/>
        <v>4051.09</v>
      </c>
      <c r="T106" s="2">
        <f t="shared" si="115"/>
        <v>0</v>
      </c>
      <c r="U106" s="2">
        <f t="shared" si="116"/>
        <v>430.97400000000005</v>
      </c>
      <c r="V106" s="2">
        <f t="shared" si="117"/>
        <v>5.5889999999999995</v>
      </c>
      <c r="W106" s="2">
        <f t="shared" si="118"/>
        <v>0</v>
      </c>
      <c r="X106" s="2">
        <f t="shared" si="119"/>
        <v>3997.62</v>
      </c>
      <c r="Y106" s="2">
        <f t="shared" si="120"/>
        <v>2101.84</v>
      </c>
      <c r="Z106" s="2"/>
      <c r="AA106" s="2">
        <v>41727981</v>
      </c>
      <c r="AB106" s="2">
        <f t="shared" si="121"/>
        <v>1153.4855</v>
      </c>
      <c r="AC106" s="2">
        <f t="shared" si="122"/>
        <v>600.62</v>
      </c>
      <c r="AD106" s="2">
        <f>ROUND(((((ET106*ROUND(1.35,7)))-((EU106*ROUND(1.35,7))))+AE106),6)</f>
        <v>200.59649999999999</v>
      </c>
      <c r="AE106" s="2">
        <f>ROUND(((EU106*ROUND(1.35,7))),6)</f>
        <v>6.1020000000000003</v>
      </c>
      <c r="AF106" s="2">
        <f>ROUND(((EV106*ROUND(1.35,7))),6)</f>
        <v>352.26900000000001</v>
      </c>
      <c r="AG106" s="2">
        <f t="shared" si="125"/>
        <v>0</v>
      </c>
      <c r="AH106" s="2">
        <f>((EW106*ROUND(1.35,7)))</f>
        <v>37.476000000000006</v>
      </c>
      <c r="AI106" s="2">
        <f>((EX106*ROUND(1.35,7)))</f>
        <v>0.48599999999999999</v>
      </c>
      <c r="AJ106" s="2">
        <f t="shared" si="127"/>
        <v>0</v>
      </c>
      <c r="AK106" s="2">
        <v>1010.15</v>
      </c>
      <c r="AL106" s="2">
        <v>600.62</v>
      </c>
      <c r="AM106" s="2">
        <v>148.59</v>
      </c>
      <c r="AN106" s="2">
        <v>4.5199999999999996</v>
      </c>
      <c r="AO106" s="2">
        <v>260.94</v>
      </c>
      <c r="AP106" s="2">
        <v>0</v>
      </c>
      <c r="AQ106" s="2">
        <v>27.76</v>
      </c>
      <c r="AR106" s="2">
        <v>0.36</v>
      </c>
      <c r="AS106" s="2">
        <v>0</v>
      </c>
      <c r="AT106" s="2">
        <v>97</v>
      </c>
      <c r="AU106" s="2">
        <v>51</v>
      </c>
      <c r="AV106" s="2">
        <v>1</v>
      </c>
      <c r="AW106" s="2">
        <v>1</v>
      </c>
      <c r="AX106" s="2"/>
      <c r="AY106" s="2"/>
      <c r="AZ106" s="2">
        <v>1</v>
      </c>
      <c r="BA106" s="2">
        <v>1</v>
      </c>
      <c r="BB106" s="2">
        <v>1</v>
      </c>
      <c r="BC106" s="2">
        <v>1</v>
      </c>
      <c r="BD106" s="2" t="s">
        <v>2</v>
      </c>
      <c r="BE106" s="2" t="s">
        <v>2</v>
      </c>
      <c r="BF106" s="2" t="s">
        <v>2</v>
      </c>
      <c r="BG106" s="2" t="s">
        <v>2</v>
      </c>
      <c r="BH106" s="2">
        <v>0</v>
      </c>
      <c r="BI106" s="2">
        <v>2</v>
      </c>
      <c r="BJ106" s="2" t="s">
        <v>186</v>
      </c>
      <c r="BK106" s="2"/>
      <c r="BL106" s="2"/>
      <c r="BM106" s="2">
        <v>108001</v>
      </c>
      <c r="BN106" s="2">
        <v>0</v>
      </c>
      <c r="BO106" s="2" t="s">
        <v>2</v>
      </c>
      <c r="BP106" s="2">
        <v>0</v>
      </c>
      <c r="BQ106" s="2">
        <v>3</v>
      </c>
      <c r="BR106" s="2">
        <v>0</v>
      </c>
      <c r="BS106" s="2">
        <v>1</v>
      </c>
      <c r="BT106" s="2">
        <v>1</v>
      </c>
      <c r="BU106" s="2">
        <v>1</v>
      </c>
      <c r="BV106" s="2">
        <v>1</v>
      </c>
      <c r="BW106" s="2">
        <v>1</v>
      </c>
      <c r="BX106" s="2">
        <v>1</v>
      </c>
      <c r="BY106" s="2" t="s">
        <v>2</v>
      </c>
      <c r="BZ106" s="2">
        <v>97</v>
      </c>
      <c r="CA106" s="2">
        <v>51</v>
      </c>
      <c r="CB106" s="2" t="s">
        <v>2</v>
      </c>
      <c r="CC106" s="2"/>
      <c r="CD106" s="2"/>
      <c r="CE106" s="2">
        <v>0</v>
      </c>
      <c r="CF106" s="2">
        <v>0</v>
      </c>
      <c r="CG106" s="2">
        <v>0</v>
      </c>
      <c r="CH106" s="2"/>
      <c r="CI106" s="2"/>
      <c r="CJ106" s="2"/>
      <c r="CK106" s="2"/>
      <c r="CL106" s="2"/>
      <c r="CM106" s="2">
        <v>0</v>
      </c>
      <c r="CN106" s="2" t="s">
        <v>774</v>
      </c>
      <c r="CO106" s="2">
        <v>0</v>
      </c>
      <c r="CP106" s="2">
        <f t="shared" si="128"/>
        <v>13265.08</v>
      </c>
      <c r="CQ106" s="2">
        <f t="shared" ref="CQ106:CQ111" si="150">AC106*BC106</f>
        <v>600.62</v>
      </c>
      <c r="CR106" s="2">
        <f t="shared" si="130"/>
        <v>200.59649999999999</v>
      </c>
      <c r="CS106" s="2">
        <f t="shared" si="131"/>
        <v>6.1020000000000003</v>
      </c>
      <c r="CT106" s="2">
        <f t="shared" si="132"/>
        <v>352.26900000000001</v>
      </c>
      <c r="CU106" s="2">
        <f t="shared" si="133"/>
        <v>0</v>
      </c>
      <c r="CV106" s="2">
        <f t="shared" si="134"/>
        <v>37.476000000000006</v>
      </c>
      <c r="CW106" s="2">
        <f t="shared" si="135"/>
        <v>0.48599999999999999</v>
      </c>
      <c r="CX106" s="2">
        <f t="shared" si="136"/>
        <v>0</v>
      </c>
      <c r="CY106" s="2">
        <f t="shared" si="137"/>
        <v>3997.6222000000002</v>
      </c>
      <c r="CZ106" s="2">
        <f t="shared" si="138"/>
        <v>2101.8425999999999</v>
      </c>
      <c r="DA106" s="2"/>
      <c r="DB106" s="2"/>
      <c r="DC106" s="2" t="s">
        <v>2</v>
      </c>
      <c r="DD106" s="2" t="s">
        <v>2</v>
      </c>
      <c r="DE106" s="2" t="s">
        <v>21</v>
      </c>
      <c r="DF106" s="2" t="s">
        <v>21</v>
      </c>
      <c r="DG106" s="2" t="s">
        <v>21</v>
      </c>
      <c r="DH106" s="2" t="s">
        <v>2</v>
      </c>
      <c r="DI106" s="2" t="s">
        <v>21</v>
      </c>
      <c r="DJ106" s="2" t="s">
        <v>21</v>
      </c>
      <c r="DK106" s="2" t="s">
        <v>2</v>
      </c>
      <c r="DL106" s="2" t="s">
        <v>2</v>
      </c>
      <c r="DM106" s="2" t="s">
        <v>2</v>
      </c>
      <c r="DN106" s="2">
        <v>0</v>
      </c>
      <c r="DO106" s="2">
        <v>0</v>
      </c>
      <c r="DP106" s="2">
        <v>1</v>
      </c>
      <c r="DQ106" s="2">
        <v>1</v>
      </c>
      <c r="DR106" s="2"/>
      <c r="DS106" s="2"/>
      <c r="DT106" s="2"/>
      <c r="DU106" s="2">
        <v>1003</v>
      </c>
      <c r="DV106" s="2" t="s">
        <v>130</v>
      </c>
      <c r="DW106" s="2" t="s">
        <v>130</v>
      </c>
      <c r="DX106" s="2">
        <v>100</v>
      </c>
      <c r="DY106" s="2"/>
      <c r="DZ106" s="2" t="s">
        <v>2</v>
      </c>
      <c r="EA106" s="2" t="s">
        <v>2</v>
      </c>
      <c r="EB106" s="2" t="s">
        <v>2</v>
      </c>
      <c r="EC106" s="2" t="s">
        <v>2</v>
      </c>
      <c r="ED106" s="2" t="s">
        <v>2</v>
      </c>
      <c r="EE106" s="2">
        <v>37164029</v>
      </c>
      <c r="EF106" s="2">
        <v>3</v>
      </c>
      <c r="EG106" s="2" t="s">
        <v>16</v>
      </c>
      <c r="EH106" s="2">
        <v>0</v>
      </c>
      <c r="EI106" s="2" t="s">
        <v>2</v>
      </c>
      <c r="EJ106" s="2">
        <v>2</v>
      </c>
      <c r="EK106" s="2">
        <v>108001</v>
      </c>
      <c r="EL106" s="2" t="s">
        <v>51</v>
      </c>
      <c r="EM106" s="2" t="s">
        <v>52</v>
      </c>
      <c r="EN106" s="2" t="s">
        <v>2</v>
      </c>
      <c r="EO106" s="2" t="s">
        <v>24</v>
      </c>
      <c r="EP106" s="2"/>
      <c r="EQ106" s="2">
        <v>512</v>
      </c>
      <c r="ER106" s="2">
        <v>1010.15</v>
      </c>
      <c r="ES106" s="2">
        <v>600.62</v>
      </c>
      <c r="ET106" s="2">
        <v>148.59</v>
      </c>
      <c r="EU106" s="2">
        <v>4.5199999999999996</v>
      </c>
      <c r="EV106" s="2">
        <v>260.94</v>
      </c>
      <c r="EW106" s="2">
        <v>27.76</v>
      </c>
      <c r="EX106" s="2">
        <v>0.36</v>
      </c>
      <c r="EY106" s="2">
        <v>0</v>
      </c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>
        <v>0</v>
      </c>
      <c r="FR106" s="2">
        <f t="shared" si="139"/>
        <v>0</v>
      </c>
      <c r="FS106" s="2">
        <v>0</v>
      </c>
      <c r="FT106" s="2"/>
      <c r="FU106" s="2"/>
      <c r="FV106" s="2"/>
      <c r="FW106" s="2"/>
      <c r="FX106" s="2">
        <v>97</v>
      </c>
      <c r="FY106" s="2">
        <v>51</v>
      </c>
      <c r="FZ106" s="2"/>
      <c r="GA106" s="2" t="s">
        <v>2</v>
      </c>
      <c r="GB106" s="2"/>
      <c r="GC106" s="2"/>
      <c r="GD106" s="2">
        <v>1</v>
      </c>
      <c r="GE106" s="2"/>
      <c r="GF106" s="2">
        <v>-380418181</v>
      </c>
      <c r="GG106" s="2">
        <v>2</v>
      </c>
      <c r="GH106" s="2">
        <v>1</v>
      </c>
      <c r="GI106" s="2">
        <v>-2</v>
      </c>
      <c r="GJ106" s="2">
        <v>0</v>
      </c>
      <c r="GK106" s="2">
        <v>0</v>
      </c>
      <c r="GL106" s="2">
        <f t="shared" si="140"/>
        <v>0</v>
      </c>
      <c r="GM106" s="2">
        <f t="shared" si="141"/>
        <v>19364.54</v>
      </c>
      <c r="GN106" s="2">
        <f t="shared" si="142"/>
        <v>0</v>
      </c>
      <c r="GO106" s="2">
        <f t="shared" si="143"/>
        <v>19364.54</v>
      </c>
      <c r="GP106" s="2">
        <f t="shared" si="144"/>
        <v>0</v>
      </c>
      <c r="GQ106" s="2"/>
      <c r="GR106" s="2">
        <v>0</v>
      </c>
      <c r="GS106" s="2">
        <v>3</v>
      </c>
      <c r="GT106" s="2">
        <v>0</v>
      </c>
      <c r="GU106" s="2" t="s">
        <v>2</v>
      </c>
      <c r="GV106" s="2">
        <f t="shared" si="145"/>
        <v>0</v>
      </c>
      <c r="GW106" s="2">
        <v>1</v>
      </c>
      <c r="GX106" s="2">
        <f t="shared" si="146"/>
        <v>0</v>
      </c>
      <c r="GY106" s="2"/>
      <c r="GZ106" s="2"/>
      <c r="HA106" s="2">
        <v>0</v>
      </c>
      <c r="HB106" s="2">
        <v>0</v>
      </c>
      <c r="HC106" s="2">
        <f t="shared" si="147"/>
        <v>0</v>
      </c>
      <c r="HD106" s="2"/>
      <c r="HE106" s="2" t="s">
        <v>2</v>
      </c>
      <c r="HF106" s="2" t="s">
        <v>2</v>
      </c>
      <c r="HG106" s="2"/>
      <c r="HH106" s="2"/>
      <c r="HI106" s="2"/>
      <c r="HJ106" s="2"/>
      <c r="HK106" s="2"/>
      <c r="HL106" s="2"/>
      <c r="HM106" s="2" t="s">
        <v>2</v>
      </c>
      <c r="HN106" s="2" t="s">
        <v>53</v>
      </c>
      <c r="HO106" s="2" t="s">
        <v>54</v>
      </c>
      <c r="HP106" s="2" t="s">
        <v>51</v>
      </c>
      <c r="HQ106" s="2" t="s">
        <v>51</v>
      </c>
      <c r="HR106" s="2"/>
      <c r="HS106" s="2"/>
      <c r="HT106" s="2"/>
      <c r="HU106" s="2"/>
      <c r="HV106" s="2"/>
      <c r="HW106" s="2"/>
      <c r="HX106" s="2"/>
      <c r="HY106" s="2"/>
      <c r="HZ106" s="2"/>
      <c r="IA106" s="2"/>
      <c r="IB106" s="2"/>
      <c r="IC106" s="2"/>
      <c r="ID106" s="2"/>
      <c r="IE106" s="2"/>
      <c r="IF106" s="2"/>
      <c r="IG106" s="2"/>
      <c r="IH106" s="2"/>
      <c r="II106" s="2"/>
      <c r="IJ106" s="2"/>
      <c r="IK106" s="2">
        <v>0</v>
      </c>
      <c r="IL106" s="2"/>
      <c r="IM106" s="2"/>
      <c r="IN106" s="2"/>
      <c r="IO106" s="2"/>
      <c r="IP106" s="2"/>
      <c r="IQ106" s="2"/>
      <c r="IR106" s="2"/>
      <c r="IS106" s="2"/>
      <c r="IT106" s="2"/>
      <c r="IU106" s="2"/>
    </row>
    <row r="107" spans="1:255" x14ac:dyDescent="0.2">
      <c r="A107">
        <v>17</v>
      </c>
      <c r="B107">
        <v>1</v>
      </c>
      <c r="C107">
        <f>ROW(SmtRes!A234)</f>
        <v>234</v>
      </c>
      <c r="D107">
        <f>ROW(EtalonRes!A234)</f>
        <v>234</v>
      </c>
      <c r="E107" t="s">
        <v>183</v>
      </c>
      <c r="F107" t="s">
        <v>184</v>
      </c>
      <c r="G107" t="s">
        <v>185</v>
      </c>
      <c r="H107" t="s">
        <v>130</v>
      </c>
      <c r="I107">
        <f>ROUND(1150/100,7)</f>
        <v>11.5</v>
      </c>
      <c r="J107">
        <v>0</v>
      </c>
      <c r="K107">
        <f>ROUND(1150/100,7)</f>
        <v>11.5</v>
      </c>
      <c r="O107">
        <f t="shared" si="110"/>
        <v>13265.08</v>
      </c>
      <c r="P107">
        <f t="shared" si="149"/>
        <v>6907.13</v>
      </c>
      <c r="Q107">
        <f t="shared" si="112"/>
        <v>2306.86</v>
      </c>
      <c r="R107">
        <f t="shared" si="113"/>
        <v>70.17</v>
      </c>
      <c r="S107">
        <f t="shared" si="114"/>
        <v>4051.09</v>
      </c>
      <c r="T107">
        <f t="shared" si="115"/>
        <v>0</v>
      </c>
      <c r="U107">
        <f t="shared" si="116"/>
        <v>430.97400000000005</v>
      </c>
      <c r="V107">
        <f t="shared" si="117"/>
        <v>5.5889999999999995</v>
      </c>
      <c r="W107">
        <f t="shared" si="118"/>
        <v>0</v>
      </c>
      <c r="X107">
        <f t="shared" si="119"/>
        <v>3997.62</v>
      </c>
      <c r="Y107">
        <f t="shared" si="120"/>
        <v>2101.84</v>
      </c>
      <c r="AA107">
        <v>41727979</v>
      </c>
      <c r="AB107">
        <f t="shared" si="121"/>
        <v>1153.4855</v>
      </c>
      <c r="AC107">
        <f t="shared" si="122"/>
        <v>600.62</v>
      </c>
      <c r="AD107">
        <f>ROUND(((((ET107*ROUND(1.35,7)))-((EU107*ROUND(1.35,7))))+AE107),6)</f>
        <v>200.59649999999999</v>
      </c>
      <c r="AE107">
        <f>ROUND(((EU107*ROUND(1.35,7))),6)</f>
        <v>6.1020000000000003</v>
      </c>
      <c r="AF107">
        <f>ROUND(((EV107*ROUND(1.35,7))),6)</f>
        <v>352.26900000000001</v>
      </c>
      <c r="AG107">
        <f t="shared" si="125"/>
        <v>0</v>
      </c>
      <c r="AH107">
        <f>((EW107*ROUND(1.35,7)))</f>
        <v>37.476000000000006</v>
      </c>
      <c r="AI107">
        <f>((EX107*ROUND(1.35,7)))</f>
        <v>0.48599999999999999</v>
      </c>
      <c r="AJ107">
        <f t="shared" si="127"/>
        <v>0</v>
      </c>
      <c r="AK107">
        <v>1010.15</v>
      </c>
      <c r="AL107">
        <v>600.62</v>
      </c>
      <c r="AM107">
        <v>148.59</v>
      </c>
      <c r="AN107">
        <v>4.5199999999999996</v>
      </c>
      <c r="AO107">
        <v>260.94</v>
      </c>
      <c r="AP107">
        <v>0</v>
      </c>
      <c r="AQ107">
        <v>27.76</v>
      </c>
      <c r="AR107">
        <v>0.36</v>
      </c>
      <c r="AS107">
        <v>0</v>
      </c>
      <c r="AT107">
        <v>97</v>
      </c>
      <c r="AU107">
        <v>51</v>
      </c>
      <c r="AV107">
        <v>1</v>
      </c>
      <c r="AW107">
        <v>1</v>
      </c>
      <c r="AZ107">
        <v>1</v>
      </c>
      <c r="BA107">
        <v>1</v>
      </c>
      <c r="BB107">
        <v>1</v>
      </c>
      <c r="BC107">
        <v>1</v>
      </c>
      <c r="BD107" t="s">
        <v>2</v>
      </c>
      <c r="BE107" t="s">
        <v>2</v>
      </c>
      <c r="BF107" t="s">
        <v>2</v>
      </c>
      <c r="BG107" t="s">
        <v>2</v>
      </c>
      <c r="BH107">
        <v>0</v>
      </c>
      <c r="BI107">
        <v>2</v>
      </c>
      <c r="BJ107" t="s">
        <v>186</v>
      </c>
      <c r="BM107">
        <v>108001</v>
      </c>
      <c r="BN107">
        <v>0</v>
      </c>
      <c r="BO107" t="s">
        <v>27</v>
      </c>
      <c r="BP107">
        <v>1</v>
      </c>
      <c r="BQ107">
        <v>3</v>
      </c>
      <c r="BR107">
        <v>0</v>
      </c>
      <c r="BS107">
        <v>1</v>
      </c>
      <c r="BT107">
        <v>1</v>
      </c>
      <c r="BU107">
        <v>1</v>
      </c>
      <c r="BV107">
        <v>1</v>
      </c>
      <c r="BW107">
        <v>1</v>
      </c>
      <c r="BX107">
        <v>1</v>
      </c>
      <c r="BY107" t="s">
        <v>2</v>
      </c>
      <c r="BZ107">
        <v>97</v>
      </c>
      <c r="CA107">
        <v>51</v>
      </c>
      <c r="CB107" t="s">
        <v>2</v>
      </c>
      <c r="CE107">
        <v>0</v>
      </c>
      <c r="CF107">
        <v>0</v>
      </c>
      <c r="CG107">
        <v>0</v>
      </c>
      <c r="CM107">
        <v>0</v>
      </c>
      <c r="CN107" t="s">
        <v>774</v>
      </c>
      <c r="CO107">
        <v>0</v>
      </c>
      <c r="CP107">
        <f t="shared" si="128"/>
        <v>13265.08</v>
      </c>
      <c r="CQ107">
        <f t="shared" si="150"/>
        <v>600.62</v>
      </c>
      <c r="CR107">
        <f t="shared" si="130"/>
        <v>200.59649999999999</v>
      </c>
      <c r="CS107">
        <f t="shared" si="131"/>
        <v>6.1020000000000003</v>
      </c>
      <c r="CT107">
        <f t="shared" si="132"/>
        <v>352.26900000000001</v>
      </c>
      <c r="CU107">
        <f t="shared" si="133"/>
        <v>0</v>
      </c>
      <c r="CV107">
        <f t="shared" si="134"/>
        <v>37.476000000000006</v>
      </c>
      <c r="CW107">
        <f t="shared" si="135"/>
        <v>0.48599999999999999</v>
      </c>
      <c r="CX107">
        <f t="shared" si="136"/>
        <v>0</v>
      </c>
      <c r="CY107">
        <f t="shared" si="137"/>
        <v>3997.6222000000002</v>
      </c>
      <c r="CZ107">
        <f t="shared" si="138"/>
        <v>2101.8425999999999</v>
      </c>
      <c r="DC107" t="s">
        <v>2</v>
      </c>
      <c r="DD107" t="s">
        <v>2</v>
      </c>
      <c r="DE107" t="s">
        <v>21</v>
      </c>
      <c r="DF107" t="s">
        <v>21</v>
      </c>
      <c r="DG107" t="s">
        <v>21</v>
      </c>
      <c r="DH107" t="s">
        <v>2</v>
      </c>
      <c r="DI107" t="s">
        <v>21</v>
      </c>
      <c r="DJ107" t="s">
        <v>21</v>
      </c>
      <c r="DK107" t="s">
        <v>2</v>
      </c>
      <c r="DL107" t="s">
        <v>2</v>
      </c>
      <c r="DM107" t="s">
        <v>2</v>
      </c>
      <c r="DN107">
        <v>0</v>
      </c>
      <c r="DO107">
        <v>0</v>
      </c>
      <c r="DP107">
        <v>1</v>
      </c>
      <c r="DQ107">
        <v>1</v>
      </c>
      <c r="DU107">
        <v>1003</v>
      </c>
      <c r="DV107" t="s">
        <v>130</v>
      </c>
      <c r="DW107" t="s">
        <v>130</v>
      </c>
      <c r="DX107">
        <v>100</v>
      </c>
      <c r="DZ107" t="s">
        <v>2</v>
      </c>
      <c r="EA107" t="s">
        <v>2</v>
      </c>
      <c r="EB107" t="s">
        <v>2</v>
      </c>
      <c r="EC107" t="s">
        <v>2</v>
      </c>
      <c r="ED107" t="s">
        <v>2</v>
      </c>
      <c r="EE107">
        <v>37164029</v>
      </c>
      <c r="EF107">
        <v>3</v>
      </c>
      <c r="EG107" t="s">
        <v>16</v>
      </c>
      <c r="EH107">
        <v>0</v>
      </c>
      <c r="EI107" t="s">
        <v>2</v>
      </c>
      <c r="EJ107">
        <v>2</v>
      </c>
      <c r="EK107">
        <v>108001</v>
      </c>
      <c r="EL107" t="s">
        <v>51</v>
      </c>
      <c r="EM107" t="s">
        <v>52</v>
      </c>
      <c r="EN107" t="s">
        <v>2</v>
      </c>
      <c r="EO107" t="s">
        <v>24</v>
      </c>
      <c r="EQ107">
        <v>512</v>
      </c>
      <c r="ER107">
        <v>1010.15</v>
      </c>
      <c r="ES107">
        <v>600.62</v>
      </c>
      <c r="ET107">
        <v>148.59</v>
      </c>
      <c r="EU107">
        <v>4.5199999999999996</v>
      </c>
      <c r="EV107">
        <v>260.94</v>
      </c>
      <c r="EW107">
        <v>27.76</v>
      </c>
      <c r="EX107">
        <v>0.36</v>
      </c>
      <c r="EY107">
        <v>0</v>
      </c>
      <c r="FQ107">
        <v>0</v>
      </c>
      <c r="FR107">
        <f t="shared" si="139"/>
        <v>0</v>
      </c>
      <c r="FS107">
        <v>0</v>
      </c>
      <c r="FX107">
        <v>97</v>
      </c>
      <c r="FY107">
        <v>51</v>
      </c>
      <c r="GA107" t="s">
        <v>2</v>
      </c>
      <c r="GD107">
        <v>1</v>
      </c>
      <c r="GF107">
        <v>-380418181</v>
      </c>
      <c r="GG107">
        <v>1</v>
      </c>
      <c r="GH107">
        <v>1</v>
      </c>
      <c r="GI107">
        <v>4</v>
      </c>
      <c r="GJ107">
        <v>0</v>
      </c>
      <c r="GK107">
        <v>0</v>
      </c>
      <c r="GL107">
        <f t="shared" si="140"/>
        <v>0</v>
      </c>
      <c r="GM107">
        <f t="shared" si="141"/>
        <v>19364.54</v>
      </c>
      <c r="GN107">
        <f t="shared" si="142"/>
        <v>0</v>
      </c>
      <c r="GO107">
        <f t="shared" si="143"/>
        <v>19364.54</v>
      </c>
      <c r="GP107">
        <f t="shared" si="144"/>
        <v>0</v>
      </c>
      <c r="GR107">
        <v>0</v>
      </c>
      <c r="GS107">
        <v>3</v>
      </c>
      <c r="GT107">
        <v>0</v>
      </c>
      <c r="GU107" t="s">
        <v>2</v>
      </c>
      <c r="GV107">
        <f t="shared" si="145"/>
        <v>0</v>
      </c>
      <c r="GW107">
        <v>1</v>
      </c>
      <c r="GX107">
        <f t="shared" si="146"/>
        <v>0</v>
      </c>
      <c r="HA107">
        <v>0</v>
      </c>
      <c r="HB107">
        <v>0</v>
      </c>
      <c r="HC107">
        <f t="shared" si="147"/>
        <v>0</v>
      </c>
      <c r="HE107" t="s">
        <v>2</v>
      </c>
      <c r="HF107" t="s">
        <v>2</v>
      </c>
      <c r="HM107" t="s">
        <v>2</v>
      </c>
      <c r="HN107" t="s">
        <v>53</v>
      </c>
      <c r="HO107" t="s">
        <v>54</v>
      </c>
      <c r="HP107" t="s">
        <v>51</v>
      </c>
      <c r="HQ107" t="s">
        <v>51</v>
      </c>
      <c r="IK107">
        <v>0</v>
      </c>
    </row>
    <row r="108" spans="1:255" x14ac:dyDescent="0.2">
      <c r="A108" s="2">
        <v>17</v>
      </c>
      <c r="B108" s="2">
        <v>1</v>
      </c>
      <c r="C108" s="2"/>
      <c r="D108" s="2"/>
      <c r="E108" s="2" t="s">
        <v>187</v>
      </c>
      <c r="F108" s="2" t="s">
        <v>188</v>
      </c>
      <c r="G108" s="2" t="s">
        <v>189</v>
      </c>
      <c r="H108" s="2" t="s">
        <v>134</v>
      </c>
      <c r="I108" s="2">
        <f>ROUND(1150*1.03,7)</f>
        <v>1184.5</v>
      </c>
      <c r="J108" s="2">
        <v>0</v>
      </c>
      <c r="K108" s="2">
        <f>ROUND(1150*1.03,7)</f>
        <v>1184.5</v>
      </c>
      <c r="L108" s="2"/>
      <c r="M108" s="2"/>
      <c r="N108" s="2"/>
      <c r="O108" s="2">
        <f t="shared" si="110"/>
        <v>10873.71</v>
      </c>
      <c r="P108" s="2">
        <f t="shared" si="149"/>
        <v>10873.71</v>
      </c>
      <c r="Q108" s="2">
        <f t="shared" si="112"/>
        <v>0</v>
      </c>
      <c r="R108" s="2">
        <f t="shared" si="113"/>
        <v>0</v>
      </c>
      <c r="S108" s="2">
        <f t="shared" si="114"/>
        <v>0</v>
      </c>
      <c r="T108" s="2">
        <f t="shared" si="115"/>
        <v>0</v>
      </c>
      <c r="U108" s="2">
        <f t="shared" si="116"/>
        <v>0</v>
      </c>
      <c r="V108" s="2">
        <f t="shared" si="117"/>
        <v>0</v>
      </c>
      <c r="W108" s="2">
        <f t="shared" si="118"/>
        <v>0</v>
      </c>
      <c r="X108" s="2">
        <f t="shared" si="119"/>
        <v>0</v>
      </c>
      <c r="Y108" s="2">
        <f t="shared" si="120"/>
        <v>0</v>
      </c>
      <c r="Z108" s="2"/>
      <c r="AA108" s="2">
        <v>41727981</v>
      </c>
      <c r="AB108" s="2">
        <f t="shared" si="121"/>
        <v>9.18</v>
      </c>
      <c r="AC108" s="2">
        <f t="shared" si="122"/>
        <v>9.18</v>
      </c>
      <c r="AD108" s="2">
        <f t="shared" ref="AD108:AD115" si="151">ROUND((((ET108)-(EU108))+AE108),6)</f>
        <v>0</v>
      </c>
      <c r="AE108" s="2">
        <f t="shared" ref="AE108:AF115" si="152">ROUND((EU108),6)</f>
        <v>0</v>
      </c>
      <c r="AF108" s="2">
        <f t="shared" si="152"/>
        <v>0</v>
      </c>
      <c r="AG108" s="2">
        <f t="shared" si="125"/>
        <v>0</v>
      </c>
      <c r="AH108" s="2">
        <f t="shared" ref="AH108:AI115" si="153">(EW108)</f>
        <v>0</v>
      </c>
      <c r="AI108" s="2">
        <f t="shared" si="153"/>
        <v>0</v>
      </c>
      <c r="AJ108" s="2">
        <f t="shared" si="127"/>
        <v>0</v>
      </c>
      <c r="AK108" s="2">
        <v>9.18</v>
      </c>
      <c r="AL108" s="2">
        <v>9.18</v>
      </c>
      <c r="AM108" s="2">
        <v>0</v>
      </c>
      <c r="AN108" s="2">
        <v>0</v>
      </c>
      <c r="AO108" s="2">
        <v>0</v>
      </c>
      <c r="AP108" s="2">
        <v>0</v>
      </c>
      <c r="AQ108" s="2">
        <v>0</v>
      </c>
      <c r="AR108" s="2">
        <v>0</v>
      </c>
      <c r="AS108" s="2">
        <v>0</v>
      </c>
      <c r="AT108" s="2">
        <v>0</v>
      </c>
      <c r="AU108" s="2">
        <v>0</v>
      </c>
      <c r="AV108" s="2">
        <v>1</v>
      </c>
      <c r="AW108" s="2">
        <v>1</v>
      </c>
      <c r="AX108" s="2"/>
      <c r="AY108" s="2"/>
      <c r="AZ108" s="2">
        <v>1</v>
      </c>
      <c r="BA108" s="2">
        <v>1</v>
      </c>
      <c r="BB108" s="2">
        <v>1</v>
      </c>
      <c r="BC108" s="2">
        <v>1</v>
      </c>
      <c r="BD108" s="2" t="s">
        <v>2</v>
      </c>
      <c r="BE108" s="2" t="s">
        <v>2</v>
      </c>
      <c r="BF108" s="2" t="s">
        <v>2</v>
      </c>
      <c r="BG108" s="2" t="s">
        <v>2</v>
      </c>
      <c r="BH108" s="2">
        <v>3</v>
      </c>
      <c r="BI108" s="2">
        <v>1</v>
      </c>
      <c r="BJ108" s="2" t="s">
        <v>190</v>
      </c>
      <c r="BK108" s="2"/>
      <c r="BL108" s="2"/>
      <c r="BM108" s="2">
        <v>500001</v>
      </c>
      <c r="BN108" s="2">
        <v>0</v>
      </c>
      <c r="BO108" s="2" t="s">
        <v>2</v>
      </c>
      <c r="BP108" s="2">
        <v>0</v>
      </c>
      <c r="BQ108" s="2">
        <v>8</v>
      </c>
      <c r="BR108" s="2">
        <v>0</v>
      </c>
      <c r="BS108" s="2">
        <v>1</v>
      </c>
      <c r="BT108" s="2">
        <v>1</v>
      </c>
      <c r="BU108" s="2">
        <v>1</v>
      </c>
      <c r="BV108" s="2">
        <v>1</v>
      </c>
      <c r="BW108" s="2">
        <v>1</v>
      </c>
      <c r="BX108" s="2">
        <v>1</v>
      </c>
      <c r="BY108" s="2" t="s">
        <v>2</v>
      </c>
      <c r="BZ108" s="2">
        <v>0</v>
      </c>
      <c r="CA108" s="2">
        <v>0</v>
      </c>
      <c r="CB108" s="2" t="s">
        <v>2</v>
      </c>
      <c r="CC108" s="2"/>
      <c r="CD108" s="2"/>
      <c r="CE108" s="2">
        <v>0</v>
      </c>
      <c r="CF108" s="2">
        <v>0</v>
      </c>
      <c r="CG108" s="2">
        <v>0</v>
      </c>
      <c r="CH108" s="2"/>
      <c r="CI108" s="2"/>
      <c r="CJ108" s="2"/>
      <c r="CK108" s="2"/>
      <c r="CL108" s="2"/>
      <c r="CM108" s="2">
        <v>0</v>
      </c>
      <c r="CN108" s="2" t="s">
        <v>2</v>
      </c>
      <c r="CO108" s="2">
        <v>0</v>
      </c>
      <c r="CP108" s="2">
        <f t="shared" si="128"/>
        <v>10873.71</v>
      </c>
      <c r="CQ108" s="2">
        <f t="shared" si="150"/>
        <v>9.18</v>
      </c>
      <c r="CR108" s="2">
        <f t="shared" si="130"/>
        <v>0</v>
      </c>
      <c r="CS108" s="2">
        <f t="shared" si="131"/>
        <v>0</v>
      </c>
      <c r="CT108" s="2">
        <f t="shared" si="132"/>
        <v>0</v>
      </c>
      <c r="CU108" s="2">
        <f t="shared" si="133"/>
        <v>0</v>
      </c>
      <c r="CV108" s="2">
        <f t="shared" si="134"/>
        <v>0</v>
      </c>
      <c r="CW108" s="2">
        <f t="shared" si="135"/>
        <v>0</v>
      </c>
      <c r="CX108" s="2">
        <f t="shared" si="136"/>
        <v>0</v>
      </c>
      <c r="CY108" s="2">
        <f t="shared" si="137"/>
        <v>0</v>
      </c>
      <c r="CZ108" s="2">
        <f t="shared" si="138"/>
        <v>0</v>
      </c>
      <c r="DA108" s="2"/>
      <c r="DB108" s="2"/>
      <c r="DC108" s="2" t="s">
        <v>2</v>
      </c>
      <c r="DD108" s="2" t="s">
        <v>2</v>
      </c>
      <c r="DE108" s="2" t="s">
        <v>2</v>
      </c>
      <c r="DF108" s="2" t="s">
        <v>2</v>
      </c>
      <c r="DG108" s="2" t="s">
        <v>2</v>
      </c>
      <c r="DH108" s="2" t="s">
        <v>2</v>
      </c>
      <c r="DI108" s="2" t="s">
        <v>2</v>
      </c>
      <c r="DJ108" s="2" t="s">
        <v>2</v>
      </c>
      <c r="DK108" s="2" t="s">
        <v>2</v>
      </c>
      <c r="DL108" s="2" t="s">
        <v>2</v>
      </c>
      <c r="DM108" s="2" t="s">
        <v>2</v>
      </c>
      <c r="DN108" s="2">
        <v>0</v>
      </c>
      <c r="DO108" s="2">
        <v>0</v>
      </c>
      <c r="DP108" s="2">
        <v>1</v>
      </c>
      <c r="DQ108" s="2">
        <v>1</v>
      </c>
      <c r="DR108" s="2"/>
      <c r="DS108" s="2"/>
      <c r="DT108" s="2"/>
      <c r="DU108" s="2">
        <v>1003</v>
      </c>
      <c r="DV108" s="2" t="s">
        <v>134</v>
      </c>
      <c r="DW108" s="2" t="s">
        <v>134</v>
      </c>
      <c r="DX108" s="2">
        <v>1</v>
      </c>
      <c r="DY108" s="2"/>
      <c r="DZ108" s="2" t="s">
        <v>2</v>
      </c>
      <c r="EA108" s="2" t="s">
        <v>2</v>
      </c>
      <c r="EB108" s="2" t="s">
        <v>2</v>
      </c>
      <c r="EC108" s="2" t="s">
        <v>2</v>
      </c>
      <c r="ED108" s="2" t="s">
        <v>2</v>
      </c>
      <c r="EE108" s="2">
        <v>37164122</v>
      </c>
      <c r="EF108" s="2">
        <v>8</v>
      </c>
      <c r="EG108" s="2" t="s">
        <v>31</v>
      </c>
      <c r="EH108" s="2">
        <v>0</v>
      </c>
      <c r="EI108" s="2" t="s">
        <v>2</v>
      </c>
      <c r="EJ108" s="2">
        <v>1</v>
      </c>
      <c r="EK108" s="2">
        <v>500001</v>
      </c>
      <c r="EL108" s="2" t="s">
        <v>191</v>
      </c>
      <c r="EM108" s="2" t="s">
        <v>192</v>
      </c>
      <c r="EN108" s="2" t="s">
        <v>2</v>
      </c>
      <c r="EO108" s="2" t="s">
        <v>2</v>
      </c>
      <c r="EP108" s="2"/>
      <c r="EQ108" s="2">
        <v>0</v>
      </c>
      <c r="ER108" s="2">
        <v>9.18</v>
      </c>
      <c r="ES108" s="2">
        <v>9.18</v>
      </c>
      <c r="ET108" s="2">
        <v>0</v>
      </c>
      <c r="EU108" s="2">
        <v>0</v>
      </c>
      <c r="EV108" s="2">
        <v>0</v>
      </c>
      <c r="EW108" s="2">
        <v>0</v>
      </c>
      <c r="EX108" s="2">
        <v>0</v>
      </c>
      <c r="EY108" s="2">
        <v>0</v>
      </c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>
        <v>0</v>
      </c>
      <c r="FR108" s="2">
        <f t="shared" si="139"/>
        <v>0</v>
      </c>
      <c r="FS108" s="2">
        <v>0</v>
      </c>
      <c r="FT108" s="2"/>
      <c r="FU108" s="2"/>
      <c r="FV108" s="2"/>
      <c r="FW108" s="2"/>
      <c r="FX108" s="2">
        <v>0</v>
      </c>
      <c r="FY108" s="2">
        <v>0</v>
      </c>
      <c r="FZ108" s="2"/>
      <c r="GA108" s="2" t="s">
        <v>2</v>
      </c>
      <c r="GB108" s="2"/>
      <c r="GC108" s="2"/>
      <c r="GD108" s="2">
        <v>1</v>
      </c>
      <c r="GE108" s="2"/>
      <c r="GF108" s="2">
        <v>-1183958868</v>
      </c>
      <c r="GG108" s="2">
        <v>2</v>
      </c>
      <c r="GH108" s="2">
        <v>1</v>
      </c>
      <c r="GI108" s="2">
        <v>-2</v>
      </c>
      <c r="GJ108" s="2">
        <v>0</v>
      </c>
      <c r="GK108" s="2">
        <v>0</v>
      </c>
      <c r="GL108" s="2">
        <f t="shared" si="140"/>
        <v>0</v>
      </c>
      <c r="GM108" s="2">
        <f t="shared" si="141"/>
        <v>10873.71</v>
      </c>
      <c r="GN108" s="2">
        <f t="shared" si="142"/>
        <v>10873.71</v>
      </c>
      <c r="GO108" s="2">
        <f t="shared" si="143"/>
        <v>0</v>
      </c>
      <c r="GP108" s="2">
        <f t="shared" si="144"/>
        <v>0</v>
      </c>
      <c r="GQ108" s="2"/>
      <c r="GR108" s="2">
        <v>0</v>
      </c>
      <c r="GS108" s="2">
        <v>3</v>
      </c>
      <c r="GT108" s="2">
        <v>0</v>
      </c>
      <c r="GU108" s="2" t="s">
        <v>2</v>
      </c>
      <c r="GV108" s="2">
        <f t="shared" si="145"/>
        <v>0</v>
      </c>
      <c r="GW108" s="2">
        <v>1</v>
      </c>
      <c r="GX108" s="2">
        <f t="shared" si="146"/>
        <v>0</v>
      </c>
      <c r="GY108" s="2"/>
      <c r="GZ108" s="2"/>
      <c r="HA108" s="2">
        <v>0</v>
      </c>
      <c r="HB108" s="2">
        <v>0</v>
      </c>
      <c r="HC108" s="2">
        <f t="shared" si="147"/>
        <v>0</v>
      </c>
      <c r="HD108" s="2"/>
      <c r="HE108" s="2" t="s">
        <v>2</v>
      </c>
      <c r="HF108" s="2" t="s">
        <v>2</v>
      </c>
      <c r="HG108" s="2"/>
      <c r="HH108" s="2"/>
      <c r="HI108" s="2"/>
      <c r="HJ108" s="2"/>
      <c r="HK108" s="2"/>
      <c r="HL108" s="2"/>
      <c r="HM108" s="2" t="s">
        <v>2</v>
      </c>
      <c r="HN108" s="2" t="s">
        <v>2</v>
      </c>
      <c r="HO108" s="2" t="s">
        <v>2</v>
      </c>
      <c r="HP108" s="2" t="s">
        <v>2</v>
      </c>
      <c r="HQ108" s="2" t="s">
        <v>2</v>
      </c>
      <c r="HR108" s="2"/>
      <c r="HS108" s="2"/>
      <c r="HT108" s="2"/>
      <c r="HU108" s="2"/>
      <c r="HV108" s="2"/>
      <c r="HW108" s="2"/>
      <c r="HX108" s="2"/>
      <c r="HY108" s="2"/>
      <c r="HZ108" s="2"/>
      <c r="IA108" s="2"/>
      <c r="IB108" s="2"/>
      <c r="IC108" s="2"/>
      <c r="ID108" s="2"/>
      <c r="IE108" s="2"/>
      <c r="IF108" s="2"/>
      <c r="IG108" s="2"/>
      <c r="IH108" s="2"/>
      <c r="II108" s="2"/>
      <c r="IJ108" s="2"/>
      <c r="IK108" s="2">
        <v>0</v>
      </c>
      <c r="IL108" s="2"/>
      <c r="IM108" s="2"/>
      <c r="IN108" s="2"/>
      <c r="IO108" s="2"/>
      <c r="IP108" s="2"/>
      <c r="IQ108" s="2"/>
      <c r="IR108" s="2"/>
      <c r="IS108" s="2"/>
      <c r="IT108" s="2"/>
      <c r="IU108" s="2"/>
    </row>
    <row r="109" spans="1:255" x14ac:dyDescent="0.2">
      <c r="A109">
        <v>17</v>
      </c>
      <c r="B109">
        <v>1</v>
      </c>
      <c r="E109" t="s">
        <v>187</v>
      </c>
      <c r="F109" t="s">
        <v>188</v>
      </c>
      <c r="G109" t="s">
        <v>189</v>
      </c>
      <c r="H109" t="s">
        <v>134</v>
      </c>
      <c r="I109">
        <f>ROUND(1150*1.03,7)</f>
        <v>1184.5</v>
      </c>
      <c r="J109">
        <v>0</v>
      </c>
      <c r="K109">
        <f>ROUND(1150*1.03,7)</f>
        <v>1184.5</v>
      </c>
      <c r="O109">
        <f t="shared" si="110"/>
        <v>10873.71</v>
      </c>
      <c r="P109">
        <f t="shared" si="149"/>
        <v>10873.71</v>
      </c>
      <c r="Q109">
        <f t="shared" si="112"/>
        <v>0</v>
      </c>
      <c r="R109">
        <f t="shared" si="113"/>
        <v>0</v>
      </c>
      <c r="S109">
        <f t="shared" si="114"/>
        <v>0</v>
      </c>
      <c r="T109">
        <f t="shared" si="115"/>
        <v>0</v>
      </c>
      <c r="U109">
        <f t="shared" si="116"/>
        <v>0</v>
      </c>
      <c r="V109">
        <f t="shared" si="117"/>
        <v>0</v>
      </c>
      <c r="W109">
        <f t="shared" si="118"/>
        <v>0</v>
      </c>
      <c r="X109">
        <f t="shared" si="119"/>
        <v>0</v>
      </c>
      <c r="Y109">
        <f t="shared" si="120"/>
        <v>0</v>
      </c>
      <c r="AA109">
        <v>41727979</v>
      </c>
      <c r="AB109">
        <f t="shared" si="121"/>
        <v>9.18</v>
      </c>
      <c r="AC109">
        <f t="shared" si="122"/>
        <v>9.18</v>
      </c>
      <c r="AD109">
        <f t="shared" si="151"/>
        <v>0</v>
      </c>
      <c r="AE109">
        <f t="shared" si="152"/>
        <v>0</v>
      </c>
      <c r="AF109">
        <f t="shared" si="152"/>
        <v>0</v>
      </c>
      <c r="AG109">
        <f t="shared" si="125"/>
        <v>0</v>
      </c>
      <c r="AH109">
        <f t="shared" si="153"/>
        <v>0</v>
      </c>
      <c r="AI109">
        <f t="shared" si="153"/>
        <v>0</v>
      </c>
      <c r="AJ109">
        <f t="shared" si="127"/>
        <v>0</v>
      </c>
      <c r="AK109">
        <v>9.18</v>
      </c>
      <c r="AL109">
        <v>9.18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1</v>
      </c>
      <c r="AW109">
        <v>1</v>
      </c>
      <c r="AZ109">
        <v>1</v>
      </c>
      <c r="BA109">
        <v>1</v>
      </c>
      <c r="BB109">
        <v>1</v>
      </c>
      <c r="BC109">
        <v>1</v>
      </c>
      <c r="BD109" t="s">
        <v>2</v>
      </c>
      <c r="BE109" t="s">
        <v>2</v>
      </c>
      <c r="BF109" t="s">
        <v>2</v>
      </c>
      <c r="BG109" t="s">
        <v>2</v>
      </c>
      <c r="BH109">
        <v>3</v>
      </c>
      <c r="BI109">
        <v>1</v>
      </c>
      <c r="BJ109" t="s">
        <v>190</v>
      </c>
      <c r="BM109">
        <v>500001</v>
      </c>
      <c r="BN109">
        <v>0</v>
      </c>
      <c r="BO109" t="s">
        <v>27</v>
      </c>
      <c r="BP109">
        <v>1</v>
      </c>
      <c r="BQ109">
        <v>8</v>
      </c>
      <c r="BR109">
        <v>0</v>
      </c>
      <c r="BS109">
        <v>1</v>
      </c>
      <c r="BT109">
        <v>1</v>
      </c>
      <c r="BU109">
        <v>1</v>
      </c>
      <c r="BV109">
        <v>1</v>
      </c>
      <c r="BW109">
        <v>1</v>
      </c>
      <c r="BX109">
        <v>1</v>
      </c>
      <c r="BY109" t="s">
        <v>2</v>
      </c>
      <c r="BZ109">
        <v>0</v>
      </c>
      <c r="CA109">
        <v>0</v>
      </c>
      <c r="CB109" t="s">
        <v>2</v>
      </c>
      <c r="CE109">
        <v>0</v>
      </c>
      <c r="CF109">
        <v>0</v>
      </c>
      <c r="CG109">
        <v>0</v>
      </c>
      <c r="CM109">
        <v>0</v>
      </c>
      <c r="CN109" t="s">
        <v>2</v>
      </c>
      <c r="CO109">
        <v>0</v>
      </c>
      <c r="CP109">
        <f t="shared" si="128"/>
        <v>10873.71</v>
      </c>
      <c r="CQ109">
        <f t="shared" si="150"/>
        <v>9.18</v>
      </c>
      <c r="CR109">
        <f t="shared" si="130"/>
        <v>0</v>
      </c>
      <c r="CS109">
        <f t="shared" si="131"/>
        <v>0</v>
      </c>
      <c r="CT109">
        <f t="shared" si="132"/>
        <v>0</v>
      </c>
      <c r="CU109">
        <f t="shared" si="133"/>
        <v>0</v>
      </c>
      <c r="CV109">
        <f t="shared" si="134"/>
        <v>0</v>
      </c>
      <c r="CW109">
        <f t="shared" si="135"/>
        <v>0</v>
      </c>
      <c r="CX109">
        <f t="shared" si="136"/>
        <v>0</v>
      </c>
      <c r="CY109">
        <f t="shared" si="137"/>
        <v>0</v>
      </c>
      <c r="CZ109">
        <f t="shared" si="138"/>
        <v>0</v>
      </c>
      <c r="DC109" t="s">
        <v>2</v>
      </c>
      <c r="DD109" t="s">
        <v>2</v>
      </c>
      <c r="DE109" t="s">
        <v>2</v>
      </c>
      <c r="DF109" t="s">
        <v>2</v>
      </c>
      <c r="DG109" t="s">
        <v>2</v>
      </c>
      <c r="DH109" t="s">
        <v>2</v>
      </c>
      <c r="DI109" t="s">
        <v>2</v>
      </c>
      <c r="DJ109" t="s">
        <v>2</v>
      </c>
      <c r="DK109" t="s">
        <v>2</v>
      </c>
      <c r="DL109" t="s">
        <v>2</v>
      </c>
      <c r="DM109" t="s">
        <v>2</v>
      </c>
      <c r="DN109">
        <v>0</v>
      </c>
      <c r="DO109">
        <v>0</v>
      </c>
      <c r="DP109">
        <v>1</v>
      </c>
      <c r="DQ109">
        <v>1</v>
      </c>
      <c r="DU109">
        <v>1003</v>
      </c>
      <c r="DV109" t="s">
        <v>134</v>
      </c>
      <c r="DW109" t="s">
        <v>134</v>
      </c>
      <c r="DX109">
        <v>1</v>
      </c>
      <c r="DZ109" t="s">
        <v>2</v>
      </c>
      <c r="EA109" t="s">
        <v>2</v>
      </c>
      <c r="EB109" t="s">
        <v>2</v>
      </c>
      <c r="EC109" t="s">
        <v>2</v>
      </c>
      <c r="ED109" t="s">
        <v>2</v>
      </c>
      <c r="EE109">
        <v>37164122</v>
      </c>
      <c r="EF109">
        <v>8</v>
      </c>
      <c r="EG109" t="s">
        <v>31</v>
      </c>
      <c r="EH109">
        <v>0</v>
      </c>
      <c r="EI109" t="s">
        <v>2</v>
      </c>
      <c r="EJ109">
        <v>1</v>
      </c>
      <c r="EK109">
        <v>500001</v>
      </c>
      <c r="EL109" t="s">
        <v>191</v>
      </c>
      <c r="EM109" t="s">
        <v>192</v>
      </c>
      <c r="EN109" t="s">
        <v>2</v>
      </c>
      <c r="EO109" t="s">
        <v>2</v>
      </c>
      <c r="EQ109">
        <v>0</v>
      </c>
      <c r="ER109">
        <v>9.18</v>
      </c>
      <c r="ES109">
        <v>9.18</v>
      </c>
      <c r="ET109">
        <v>0</v>
      </c>
      <c r="EU109">
        <v>0</v>
      </c>
      <c r="EV109">
        <v>0</v>
      </c>
      <c r="EW109">
        <v>0</v>
      </c>
      <c r="EX109">
        <v>0</v>
      </c>
      <c r="EY109">
        <v>0</v>
      </c>
      <c r="FQ109">
        <v>0</v>
      </c>
      <c r="FR109">
        <f t="shared" si="139"/>
        <v>0</v>
      </c>
      <c r="FS109">
        <v>0</v>
      </c>
      <c r="FX109">
        <v>0</v>
      </c>
      <c r="FY109">
        <v>0</v>
      </c>
      <c r="GA109" t="s">
        <v>2</v>
      </c>
      <c r="GD109">
        <v>1</v>
      </c>
      <c r="GF109">
        <v>-1183958868</v>
      </c>
      <c r="GG109">
        <v>1</v>
      </c>
      <c r="GH109">
        <v>1</v>
      </c>
      <c r="GI109">
        <v>4</v>
      </c>
      <c r="GJ109">
        <v>0</v>
      </c>
      <c r="GK109">
        <v>0</v>
      </c>
      <c r="GL109">
        <f t="shared" si="140"/>
        <v>0</v>
      </c>
      <c r="GM109">
        <f t="shared" si="141"/>
        <v>10873.71</v>
      </c>
      <c r="GN109">
        <f t="shared" si="142"/>
        <v>10873.71</v>
      </c>
      <c r="GO109">
        <f t="shared" si="143"/>
        <v>0</v>
      </c>
      <c r="GP109">
        <f t="shared" si="144"/>
        <v>0</v>
      </c>
      <c r="GR109">
        <v>0</v>
      </c>
      <c r="GS109">
        <v>3</v>
      </c>
      <c r="GT109">
        <v>0</v>
      </c>
      <c r="GU109" t="s">
        <v>2</v>
      </c>
      <c r="GV109">
        <f t="shared" si="145"/>
        <v>0</v>
      </c>
      <c r="GW109">
        <v>1</v>
      </c>
      <c r="GX109">
        <f t="shared" si="146"/>
        <v>0</v>
      </c>
      <c r="HA109">
        <v>0</v>
      </c>
      <c r="HB109">
        <v>0</v>
      </c>
      <c r="HC109">
        <f t="shared" si="147"/>
        <v>0</v>
      </c>
      <c r="HE109" t="s">
        <v>2</v>
      </c>
      <c r="HF109" t="s">
        <v>2</v>
      </c>
      <c r="HM109" t="s">
        <v>2</v>
      </c>
      <c r="HN109" t="s">
        <v>2</v>
      </c>
      <c r="HO109" t="s">
        <v>2</v>
      </c>
      <c r="HP109" t="s">
        <v>2</v>
      </c>
      <c r="HQ109" t="s">
        <v>2</v>
      </c>
      <c r="IK109">
        <v>0</v>
      </c>
    </row>
    <row r="110" spans="1:255" x14ac:dyDescent="0.2">
      <c r="A110" s="2">
        <v>17</v>
      </c>
      <c r="B110" s="2">
        <v>1</v>
      </c>
      <c r="C110" s="2"/>
      <c r="D110" s="2"/>
      <c r="E110" s="2" t="s">
        <v>193</v>
      </c>
      <c r="F110" s="2" t="s">
        <v>194</v>
      </c>
      <c r="G110" s="2" t="s">
        <v>195</v>
      </c>
      <c r="H110" s="2" t="s">
        <v>165</v>
      </c>
      <c r="I110" s="2">
        <f>ROUND(4700/100,7)</f>
        <v>47</v>
      </c>
      <c r="J110" s="2">
        <v>0</v>
      </c>
      <c r="K110" s="2">
        <f>ROUND(4700/100,7)</f>
        <v>47</v>
      </c>
      <c r="L110" s="2"/>
      <c r="M110" s="2"/>
      <c r="N110" s="2"/>
      <c r="O110" s="2">
        <f t="shared" si="110"/>
        <v>2317.1</v>
      </c>
      <c r="P110" s="2">
        <f t="shared" si="149"/>
        <v>2317.1</v>
      </c>
      <c r="Q110" s="2">
        <f t="shared" si="112"/>
        <v>0</v>
      </c>
      <c r="R110" s="2">
        <f t="shared" si="113"/>
        <v>0</v>
      </c>
      <c r="S110" s="2">
        <f t="shared" si="114"/>
        <v>0</v>
      </c>
      <c r="T110" s="2">
        <f t="shared" si="115"/>
        <v>0</v>
      </c>
      <c r="U110" s="2">
        <f t="shared" si="116"/>
        <v>0</v>
      </c>
      <c r="V110" s="2">
        <f t="shared" si="117"/>
        <v>0</v>
      </c>
      <c r="W110" s="2">
        <f t="shared" si="118"/>
        <v>0</v>
      </c>
      <c r="X110" s="2">
        <f t="shared" si="119"/>
        <v>0</v>
      </c>
      <c r="Y110" s="2">
        <f t="shared" si="120"/>
        <v>0</v>
      </c>
      <c r="Z110" s="2"/>
      <c r="AA110" s="2">
        <v>41727981</v>
      </c>
      <c r="AB110" s="2">
        <f t="shared" si="121"/>
        <v>49.3</v>
      </c>
      <c r="AC110" s="2">
        <f t="shared" si="122"/>
        <v>49.3</v>
      </c>
      <c r="AD110" s="2">
        <f t="shared" si="151"/>
        <v>0</v>
      </c>
      <c r="AE110" s="2">
        <f t="shared" si="152"/>
        <v>0</v>
      </c>
      <c r="AF110" s="2">
        <f t="shared" si="152"/>
        <v>0</v>
      </c>
      <c r="AG110" s="2">
        <f t="shared" si="125"/>
        <v>0</v>
      </c>
      <c r="AH110" s="2">
        <f t="shared" si="153"/>
        <v>0</v>
      </c>
      <c r="AI110" s="2">
        <f t="shared" si="153"/>
        <v>0</v>
      </c>
      <c r="AJ110" s="2">
        <f t="shared" si="127"/>
        <v>0</v>
      </c>
      <c r="AK110" s="2">
        <v>49.3</v>
      </c>
      <c r="AL110" s="2">
        <v>49.3</v>
      </c>
      <c r="AM110" s="2">
        <v>0</v>
      </c>
      <c r="AN110" s="2">
        <v>0</v>
      </c>
      <c r="AO110" s="2">
        <v>0</v>
      </c>
      <c r="AP110" s="2">
        <v>0</v>
      </c>
      <c r="AQ110" s="2">
        <v>0</v>
      </c>
      <c r="AR110" s="2">
        <v>0</v>
      </c>
      <c r="AS110" s="2">
        <v>0</v>
      </c>
      <c r="AT110" s="2">
        <v>0</v>
      </c>
      <c r="AU110" s="2">
        <v>0</v>
      </c>
      <c r="AV110" s="2">
        <v>1</v>
      </c>
      <c r="AW110" s="2">
        <v>1</v>
      </c>
      <c r="AX110" s="2"/>
      <c r="AY110" s="2"/>
      <c r="AZ110" s="2">
        <v>1</v>
      </c>
      <c r="BA110" s="2">
        <v>1</v>
      </c>
      <c r="BB110" s="2">
        <v>1</v>
      </c>
      <c r="BC110" s="2">
        <v>1</v>
      </c>
      <c r="BD110" s="2" t="s">
        <v>2</v>
      </c>
      <c r="BE110" s="2" t="s">
        <v>2</v>
      </c>
      <c r="BF110" s="2" t="s">
        <v>2</v>
      </c>
      <c r="BG110" s="2" t="s">
        <v>2</v>
      </c>
      <c r="BH110" s="2">
        <v>3</v>
      </c>
      <c r="BI110" s="2">
        <v>2</v>
      </c>
      <c r="BJ110" s="2" t="s">
        <v>196</v>
      </c>
      <c r="BK110" s="2"/>
      <c r="BL110" s="2"/>
      <c r="BM110" s="2">
        <v>500002</v>
      </c>
      <c r="BN110" s="2">
        <v>0</v>
      </c>
      <c r="BO110" s="2" t="s">
        <v>2</v>
      </c>
      <c r="BP110" s="2">
        <v>0</v>
      </c>
      <c r="BQ110" s="2">
        <v>12</v>
      </c>
      <c r="BR110" s="2">
        <v>0</v>
      </c>
      <c r="BS110" s="2">
        <v>1</v>
      </c>
      <c r="BT110" s="2">
        <v>1</v>
      </c>
      <c r="BU110" s="2">
        <v>1</v>
      </c>
      <c r="BV110" s="2">
        <v>1</v>
      </c>
      <c r="BW110" s="2">
        <v>1</v>
      </c>
      <c r="BX110" s="2">
        <v>1</v>
      </c>
      <c r="BY110" s="2" t="s">
        <v>2</v>
      </c>
      <c r="BZ110" s="2">
        <v>0</v>
      </c>
      <c r="CA110" s="2">
        <v>0</v>
      </c>
      <c r="CB110" s="2" t="s">
        <v>2</v>
      </c>
      <c r="CC110" s="2"/>
      <c r="CD110" s="2"/>
      <c r="CE110" s="2">
        <v>0</v>
      </c>
      <c r="CF110" s="2">
        <v>0</v>
      </c>
      <c r="CG110" s="2">
        <v>0</v>
      </c>
      <c r="CH110" s="2"/>
      <c r="CI110" s="2"/>
      <c r="CJ110" s="2"/>
      <c r="CK110" s="2"/>
      <c r="CL110" s="2"/>
      <c r="CM110" s="2">
        <v>0</v>
      </c>
      <c r="CN110" s="2" t="s">
        <v>2</v>
      </c>
      <c r="CO110" s="2">
        <v>0</v>
      </c>
      <c r="CP110" s="2">
        <f t="shared" si="128"/>
        <v>2317.1</v>
      </c>
      <c r="CQ110" s="2">
        <f t="shared" si="150"/>
        <v>49.3</v>
      </c>
      <c r="CR110" s="2">
        <f t="shared" si="130"/>
        <v>0</v>
      </c>
      <c r="CS110" s="2">
        <f t="shared" si="131"/>
        <v>0</v>
      </c>
      <c r="CT110" s="2">
        <f t="shared" si="132"/>
        <v>0</v>
      </c>
      <c r="CU110" s="2">
        <f t="shared" si="133"/>
        <v>0</v>
      </c>
      <c r="CV110" s="2">
        <f t="shared" si="134"/>
        <v>0</v>
      </c>
      <c r="CW110" s="2">
        <f t="shared" si="135"/>
        <v>0</v>
      </c>
      <c r="CX110" s="2">
        <f t="shared" si="136"/>
        <v>0</v>
      </c>
      <c r="CY110" s="2">
        <f t="shared" si="137"/>
        <v>0</v>
      </c>
      <c r="CZ110" s="2">
        <f t="shared" si="138"/>
        <v>0</v>
      </c>
      <c r="DA110" s="2"/>
      <c r="DB110" s="2"/>
      <c r="DC110" s="2" t="s">
        <v>2</v>
      </c>
      <c r="DD110" s="2" t="s">
        <v>2</v>
      </c>
      <c r="DE110" s="2" t="s">
        <v>2</v>
      </c>
      <c r="DF110" s="2" t="s">
        <v>2</v>
      </c>
      <c r="DG110" s="2" t="s">
        <v>2</v>
      </c>
      <c r="DH110" s="2" t="s">
        <v>2</v>
      </c>
      <c r="DI110" s="2" t="s">
        <v>2</v>
      </c>
      <c r="DJ110" s="2" t="s">
        <v>2</v>
      </c>
      <c r="DK110" s="2" t="s">
        <v>2</v>
      </c>
      <c r="DL110" s="2" t="s">
        <v>2</v>
      </c>
      <c r="DM110" s="2" t="s">
        <v>2</v>
      </c>
      <c r="DN110" s="2">
        <v>0</v>
      </c>
      <c r="DO110" s="2">
        <v>0</v>
      </c>
      <c r="DP110" s="2">
        <v>1</v>
      </c>
      <c r="DQ110" s="2">
        <v>1</v>
      </c>
      <c r="DR110" s="2"/>
      <c r="DS110" s="2"/>
      <c r="DT110" s="2"/>
      <c r="DU110" s="2">
        <v>1013</v>
      </c>
      <c r="DV110" s="2" t="s">
        <v>165</v>
      </c>
      <c r="DW110" s="2" t="s">
        <v>165</v>
      </c>
      <c r="DX110" s="2">
        <v>1</v>
      </c>
      <c r="DY110" s="2"/>
      <c r="DZ110" s="2" t="s">
        <v>2</v>
      </c>
      <c r="EA110" s="2" t="s">
        <v>2</v>
      </c>
      <c r="EB110" s="2" t="s">
        <v>2</v>
      </c>
      <c r="EC110" s="2" t="s">
        <v>2</v>
      </c>
      <c r="ED110" s="2" t="s">
        <v>2</v>
      </c>
      <c r="EE110" s="2">
        <v>37164124</v>
      </c>
      <c r="EF110" s="2">
        <v>12</v>
      </c>
      <c r="EG110" s="2" t="s">
        <v>197</v>
      </c>
      <c r="EH110" s="2">
        <v>0</v>
      </c>
      <c r="EI110" s="2" t="s">
        <v>2</v>
      </c>
      <c r="EJ110" s="2">
        <v>2</v>
      </c>
      <c r="EK110" s="2">
        <v>500002</v>
      </c>
      <c r="EL110" s="2" t="s">
        <v>198</v>
      </c>
      <c r="EM110" s="2" t="s">
        <v>199</v>
      </c>
      <c r="EN110" s="2" t="s">
        <v>2</v>
      </c>
      <c r="EO110" s="2" t="s">
        <v>2</v>
      </c>
      <c r="EP110" s="2"/>
      <c r="EQ110" s="2">
        <v>0</v>
      </c>
      <c r="ER110" s="2">
        <v>49.3</v>
      </c>
      <c r="ES110" s="2">
        <v>49.3</v>
      </c>
      <c r="ET110" s="2">
        <v>0</v>
      </c>
      <c r="EU110" s="2">
        <v>0</v>
      </c>
      <c r="EV110" s="2">
        <v>0</v>
      </c>
      <c r="EW110" s="2">
        <v>0</v>
      </c>
      <c r="EX110" s="2">
        <v>0</v>
      </c>
      <c r="EY110" s="2">
        <v>0</v>
      </c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>
        <v>0</v>
      </c>
      <c r="FR110" s="2">
        <f t="shared" si="139"/>
        <v>0</v>
      </c>
      <c r="FS110" s="2">
        <v>0</v>
      </c>
      <c r="FT110" s="2"/>
      <c r="FU110" s="2"/>
      <c r="FV110" s="2"/>
      <c r="FW110" s="2"/>
      <c r="FX110" s="2">
        <v>0</v>
      </c>
      <c r="FY110" s="2">
        <v>0</v>
      </c>
      <c r="FZ110" s="2"/>
      <c r="GA110" s="2" t="s">
        <v>2</v>
      </c>
      <c r="GB110" s="2"/>
      <c r="GC110" s="2"/>
      <c r="GD110" s="2">
        <v>1</v>
      </c>
      <c r="GE110" s="2"/>
      <c r="GF110" s="2">
        <v>-350239776</v>
      </c>
      <c r="GG110" s="2">
        <v>2</v>
      </c>
      <c r="GH110" s="2">
        <v>1</v>
      </c>
      <c r="GI110" s="2">
        <v>-2</v>
      </c>
      <c r="GJ110" s="2">
        <v>0</v>
      </c>
      <c r="GK110" s="2">
        <v>0</v>
      </c>
      <c r="GL110" s="2">
        <f t="shared" si="140"/>
        <v>0</v>
      </c>
      <c r="GM110" s="2">
        <f t="shared" si="141"/>
        <v>2317.1</v>
      </c>
      <c r="GN110" s="2">
        <f t="shared" si="142"/>
        <v>0</v>
      </c>
      <c r="GO110" s="2">
        <f t="shared" si="143"/>
        <v>2317.1</v>
      </c>
      <c r="GP110" s="2">
        <f t="shared" si="144"/>
        <v>0</v>
      </c>
      <c r="GQ110" s="2"/>
      <c r="GR110" s="2">
        <v>0</v>
      </c>
      <c r="GS110" s="2">
        <v>3</v>
      </c>
      <c r="GT110" s="2">
        <v>0</v>
      </c>
      <c r="GU110" s="2" t="s">
        <v>2</v>
      </c>
      <c r="GV110" s="2">
        <f t="shared" si="145"/>
        <v>0</v>
      </c>
      <c r="GW110" s="2">
        <v>1</v>
      </c>
      <c r="GX110" s="2">
        <f t="shared" si="146"/>
        <v>0</v>
      </c>
      <c r="GY110" s="2"/>
      <c r="GZ110" s="2"/>
      <c r="HA110" s="2">
        <v>0</v>
      </c>
      <c r="HB110" s="2">
        <v>0</v>
      </c>
      <c r="HC110" s="2">
        <f t="shared" si="147"/>
        <v>0</v>
      </c>
      <c r="HD110" s="2"/>
      <c r="HE110" s="2" t="s">
        <v>2</v>
      </c>
      <c r="HF110" s="2" t="s">
        <v>2</v>
      </c>
      <c r="HG110" s="2"/>
      <c r="HH110" s="2"/>
      <c r="HI110" s="2"/>
      <c r="HJ110" s="2"/>
      <c r="HK110" s="2"/>
      <c r="HL110" s="2"/>
      <c r="HM110" s="2" t="s">
        <v>2</v>
      </c>
      <c r="HN110" s="2" t="s">
        <v>2</v>
      </c>
      <c r="HO110" s="2" t="s">
        <v>2</v>
      </c>
      <c r="HP110" s="2" t="s">
        <v>2</v>
      </c>
      <c r="HQ110" s="2" t="s">
        <v>2</v>
      </c>
      <c r="HR110" s="2"/>
      <c r="HS110" s="2"/>
      <c r="HT110" s="2"/>
      <c r="HU110" s="2"/>
      <c r="HV110" s="2"/>
      <c r="HW110" s="2"/>
      <c r="HX110" s="2"/>
      <c r="HY110" s="2"/>
      <c r="HZ110" s="2"/>
      <c r="IA110" s="2"/>
      <c r="IB110" s="2"/>
      <c r="IC110" s="2"/>
      <c r="ID110" s="2"/>
      <c r="IE110" s="2"/>
      <c r="IF110" s="2"/>
      <c r="IG110" s="2"/>
      <c r="IH110" s="2"/>
      <c r="II110" s="2"/>
      <c r="IJ110" s="2"/>
      <c r="IK110" s="2">
        <v>0</v>
      </c>
      <c r="IL110" s="2"/>
      <c r="IM110" s="2"/>
      <c r="IN110" s="2"/>
      <c r="IO110" s="2"/>
      <c r="IP110" s="2"/>
      <c r="IQ110" s="2"/>
      <c r="IR110" s="2"/>
      <c r="IS110" s="2"/>
      <c r="IT110" s="2"/>
      <c r="IU110" s="2"/>
    </row>
    <row r="111" spans="1:255" x14ac:dyDescent="0.2">
      <c r="A111">
        <v>17</v>
      </c>
      <c r="B111">
        <v>1</v>
      </c>
      <c r="E111" t="s">
        <v>193</v>
      </c>
      <c r="F111" t="s">
        <v>194</v>
      </c>
      <c r="G111" t="s">
        <v>195</v>
      </c>
      <c r="H111" t="s">
        <v>165</v>
      </c>
      <c r="I111">
        <f>ROUND(4700/100,7)</f>
        <v>47</v>
      </c>
      <c r="J111">
        <v>0</v>
      </c>
      <c r="K111">
        <f>ROUND(4700/100,7)</f>
        <v>47</v>
      </c>
      <c r="O111">
        <f t="shared" si="110"/>
        <v>2317.1</v>
      </c>
      <c r="P111">
        <f t="shared" si="149"/>
        <v>2317.1</v>
      </c>
      <c r="Q111">
        <f t="shared" si="112"/>
        <v>0</v>
      </c>
      <c r="R111">
        <f t="shared" si="113"/>
        <v>0</v>
      </c>
      <c r="S111">
        <f t="shared" si="114"/>
        <v>0</v>
      </c>
      <c r="T111">
        <f t="shared" si="115"/>
        <v>0</v>
      </c>
      <c r="U111">
        <f t="shared" si="116"/>
        <v>0</v>
      </c>
      <c r="V111">
        <f t="shared" si="117"/>
        <v>0</v>
      </c>
      <c r="W111">
        <f t="shared" si="118"/>
        <v>0</v>
      </c>
      <c r="X111">
        <f t="shared" si="119"/>
        <v>0</v>
      </c>
      <c r="Y111">
        <f t="shared" si="120"/>
        <v>0</v>
      </c>
      <c r="AA111">
        <v>41727979</v>
      </c>
      <c r="AB111">
        <f t="shared" si="121"/>
        <v>49.3</v>
      </c>
      <c r="AC111">
        <f t="shared" si="122"/>
        <v>49.3</v>
      </c>
      <c r="AD111">
        <f t="shared" si="151"/>
        <v>0</v>
      </c>
      <c r="AE111">
        <f t="shared" si="152"/>
        <v>0</v>
      </c>
      <c r="AF111">
        <f t="shared" si="152"/>
        <v>0</v>
      </c>
      <c r="AG111">
        <f t="shared" si="125"/>
        <v>0</v>
      </c>
      <c r="AH111">
        <f t="shared" si="153"/>
        <v>0</v>
      </c>
      <c r="AI111">
        <f t="shared" si="153"/>
        <v>0</v>
      </c>
      <c r="AJ111">
        <f t="shared" si="127"/>
        <v>0</v>
      </c>
      <c r="AK111">
        <v>49.3</v>
      </c>
      <c r="AL111">
        <v>49.3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1</v>
      </c>
      <c r="AW111">
        <v>1</v>
      </c>
      <c r="AZ111">
        <v>1</v>
      </c>
      <c r="BA111">
        <v>1</v>
      </c>
      <c r="BB111">
        <v>1</v>
      </c>
      <c r="BC111">
        <v>1</v>
      </c>
      <c r="BD111" t="s">
        <v>2</v>
      </c>
      <c r="BE111" t="s">
        <v>2</v>
      </c>
      <c r="BF111" t="s">
        <v>2</v>
      </c>
      <c r="BG111" t="s">
        <v>2</v>
      </c>
      <c r="BH111">
        <v>3</v>
      </c>
      <c r="BI111">
        <v>2</v>
      </c>
      <c r="BJ111" t="s">
        <v>196</v>
      </c>
      <c r="BM111">
        <v>500002</v>
      </c>
      <c r="BN111">
        <v>0</v>
      </c>
      <c r="BO111" t="s">
        <v>27</v>
      </c>
      <c r="BP111">
        <v>1</v>
      </c>
      <c r="BQ111">
        <v>12</v>
      </c>
      <c r="BR111">
        <v>0</v>
      </c>
      <c r="BS111">
        <v>1</v>
      </c>
      <c r="BT111">
        <v>1</v>
      </c>
      <c r="BU111">
        <v>1</v>
      </c>
      <c r="BV111">
        <v>1</v>
      </c>
      <c r="BW111">
        <v>1</v>
      </c>
      <c r="BX111">
        <v>1</v>
      </c>
      <c r="BY111" t="s">
        <v>2</v>
      </c>
      <c r="BZ111">
        <v>0</v>
      </c>
      <c r="CA111">
        <v>0</v>
      </c>
      <c r="CB111" t="s">
        <v>2</v>
      </c>
      <c r="CE111">
        <v>0</v>
      </c>
      <c r="CF111">
        <v>0</v>
      </c>
      <c r="CG111">
        <v>0</v>
      </c>
      <c r="CM111">
        <v>0</v>
      </c>
      <c r="CN111" t="s">
        <v>2</v>
      </c>
      <c r="CO111">
        <v>0</v>
      </c>
      <c r="CP111">
        <f t="shared" si="128"/>
        <v>2317.1</v>
      </c>
      <c r="CQ111">
        <f t="shared" si="150"/>
        <v>49.3</v>
      </c>
      <c r="CR111">
        <f t="shared" si="130"/>
        <v>0</v>
      </c>
      <c r="CS111">
        <f t="shared" si="131"/>
        <v>0</v>
      </c>
      <c r="CT111">
        <f t="shared" si="132"/>
        <v>0</v>
      </c>
      <c r="CU111">
        <f t="shared" si="133"/>
        <v>0</v>
      </c>
      <c r="CV111">
        <f t="shared" si="134"/>
        <v>0</v>
      </c>
      <c r="CW111">
        <f t="shared" si="135"/>
        <v>0</v>
      </c>
      <c r="CX111">
        <f t="shared" si="136"/>
        <v>0</v>
      </c>
      <c r="CY111">
        <f t="shared" si="137"/>
        <v>0</v>
      </c>
      <c r="CZ111">
        <f t="shared" si="138"/>
        <v>0</v>
      </c>
      <c r="DC111" t="s">
        <v>2</v>
      </c>
      <c r="DD111" t="s">
        <v>2</v>
      </c>
      <c r="DE111" t="s">
        <v>2</v>
      </c>
      <c r="DF111" t="s">
        <v>2</v>
      </c>
      <c r="DG111" t="s">
        <v>2</v>
      </c>
      <c r="DH111" t="s">
        <v>2</v>
      </c>
      <c r="DI111" t="s">
        <v>2</v>
      </c>
      <c r="DJ111" t="s">
        <v>2</v>
      </c>
      <c r="DK111" t="s">
        <v>2</v>
      </c>
      <c r="DL111" t="s">
        <v>2</v>
      </c>
      <c r="DM111" t="s">
        <v>2</v>
      </c>
      <c r="DN111">
        <v>0</v>
      </c>
      <c r="DO111">
        <v>0</v>
      </c>
      <c r="DP111">
        <v>1</v>
      </c>
      <c r="DQ111">
        <v>1</v>
      </c>
      <c r="DU111">
        <v>1013</v>
      </c>
      <c r="DV111" t="s">
        <v>165</v>
      </c>
      <c r="DW111" t="s">
        <v>165</v>
      </c>
      <c r="DX111">
        <v>1</v>
      </c>
      <c r="DZ111" t="s">
        <v>2</v>
      </c>
      <c r="EA111" t="s">
        <v>2</v>
      </c>
      <c r="EB111" t="s">
        <v>2</v>
      </c>
      <c r="EC111" t="s">
        <v>2</v>
      </c>
      <c r="ED111" t="s">
        <v>2</v>
      </c>
      <c r="EE111">
        <v>37164124</v>
      </c>
      <c r="EF111">
        <v>12</v>
      </c>
      <c r="EG111" t="s">
        <v>197</v>
      </c>
      <c r="EH111">
        <v>0</v>
      </c>
      <c r="EI111" t="s">
        <v>2</v>
      </c>
      <c r="EJ111">
        <v>2</v>
      </c>
      <c r="EK111">
        <v>500002</v>
      </c>
      <c r="EL111" t="s">
        <v>198</v>
      </c>
      <c r="EM111" t="s">
        <v>199</v>
      </c>
      <c r="EN111" t="s">
        <v>2</v>
      </c>
      <c r="EO111" t="s">
        <v>2</v>
      </c>
      <c r="EQ111">
        <v>0</v>
      </c>
      <c r="ER111">
        <v>49.3</v>
      </c>
      <c r="ES111">
        <v>49.3</v>
      </c>
      <c r="ET111">
        <v>0</v>
      </c>
      <c r="EU111">
        <v>0</v>
      </c>
      <c r="EV111">
        <v>0</v>
      </c>
      <c r="EW111">
        <v>0</v>
      </c>
      <c r="EX111">
        <v>0</v>
      </c>
      <c r="EY111">
        <v>0</v>
      </c>
      <c r="FQ111">
        <v>0</v>
      </c>
      <c r="FR111">
        <f t="shared" si="139"/>
        <v>0</v>
      </c>
      <c r="FS111">
        <v>0</v>
      </c>
      <c r="FX111">
        <v>0</v>
      </c>
      <c r="FY111">
        <v>0</v>
      </c>
      <c r="GA111" t="s">
        <v>2</v>
      </c>
      <c r="GD111">
        <v>1</v>
      </c>
      <c r="GF111">
        <v>-350239776</v>
      </c>
      <c r="GG111">
        <v>1</v>
      </c>
      <c r="GH111">
        <v>1</v>
      </c>
      <c r="GI111">
        <v>4</v>
      </c>
      <c r="GJ111">
        <v>0</v>
      </c>
      <c r="GK111">
        <v>0</v>
      </c>
      <c r="GL111">
        <f t="shared" si="140"/>
        <v>0</v>
      </c>
      <c r="GM111">
        <f t="shared" si="141"/>
        <v>2317.1</v>
      </c>
      <c r="GN111">
        <f t="shared" si="142"/>
        <v>0</v>
      </c>
      <c r="GO111">
        <f t="shared" si="143"/>
        <v>2317.1</v>
      </c>
      <c r="GP111">
        <f t="shared" si="144"/>
        <v>0</v>
      </c>
      <c r="GR111">
        <v>0</v>
      </c>
      <c r="GS111">
        <v>3</v>
      </c>
      <c r="GT111">
        <v>0</v>
      </c>
      <c r="GU111" t="s">
        <v>2</v>
      </c>
      <c r="GV111">
        <f t="shared" si="145"/>
        <v>0</v>
      </c>
      <c r="GW111">
        <v>1</v>
      </c>
      <c r="GX111">
        <f t="shared" si="146"/>
        <v>0</v>
      </c>
      <c r="HA111">
        <v>0</v>
      </c>
      <c r="HB111">
        <v>0</v>
      </c>
      <c r="HC111">
        <f t="shared" si="147"/>
        <v>0</v>
      </c>
      <c r="HE111" t="s">
        <v>2</v>
      </c>
      <c r="HF111" t="s">
        <v>2</v>
      </c>
      <c r="HM111" t="s">
        <v>2</v>
      </c>
      <c r="HN111" t="s">
        <v>2</v>
      </c>
      <c r="HO111" t="s">
        <v>2</v>
      </c>
      <c r="HP111" t="s">
        <v>2</v>
      </c>
      <c r="HQ111" t="s">
        <v>2</v>
      </c>
      <c r="IK111">
        <v>0</v>
      </c>
    </row>
    <row r="112" spans="1:255" x14ac:dyDescent="0.2">
      <c r="A112" s="2">
        <v>17</v>
      </c>
      <c r="B112" s="2">
        <v>1</v>
      </c>
      <c r="C112" s="2"/>
      <c r="D112" s="2"/>
      <c r="E112" s="2" t="s">
        <v>200</v>
      </c>
      <c r="F112" s="2" t="s">
        <v>29</v>
      </c>
      <c r="G112" s="2" t="s">
        <v>201</v>
      </c>
      <c r="H112" s="2" t="s">
        <v>19</v>
      </c>
      <c r="I112" s="2">
        <v>450</v>
      </c>
      <c r="J112" s="2">
        <v>0</v>
      </c>
      <c r="K112" s="2">
        <v>450</v>
      </c>
      <c r="L112" s="2"/>
      <c r="M112" s="2"/>
      <c r="N112" s="2"/>
      <c r="O112" s="2">
        <f t="shared" si="110"/>
        <v>356</v>
      </c>
      <c r="P112" s="2">
        <f>ROUND(ROUND(CQ112*I112,0)/BC112,2)</f>
        <v>356</v>
      </c>
      <c r="Q112" s="2">
        <f t="shared" si="112"/>
        <v>0</v>
      </c>
      <c r="R112" s="2">
        <f t="shared" si="113"/>
        <v>0</v>
      </c>
      <c r="S112" s="2">
        <f t="shared" si="114"/>
        <v>0</v>
      </c>
      <c r="T112" s="2">
        <f t="shared" si="115"/>
        <v>0</v>
      </c>
      <c r="U112" s="2">
        <f t="shared" si="116"/>
        <v>0</v>
      </c>
      <c r="V112" s="2">
        <f t="shared" si="117"/>
        <v>0</v>
      </c>
      <c r="W112" s="2">
        <f t="shared" si="118"/>
        <v>0</v>
      </c>
      <c r="X112" s="2">
        <f t="shared" si="119"/>
        <v>0</v>
      </c>
      <c r="Y112" s="2">
        <f t="shared" si="120"/>
        <v>0</v>
      </c>
      <c r="Z112" s="2"/>
      <c r="AA112" s="2">
        <v>41727981</v>
      </c>
      <c r="AB112" s="2">
        <f t="shared" si="121"/>
        <v>0.79</v>
      </c>
      <c r="AC112" s="2">
        <f t="shared" si="122"/>
        <v>0.79</v>
      </c>
      <c r="AD112" s="2">
        <f t="shared" si="151"/>
        <v>0</v>
      </c>
      <c r="AE112" s="2">
        <f t="shared" si="152"/>
        <v>0</v>
      </c>
      <c r="AF112" s="2">
        <f t="shared" si="152"/>
        <v>0</v>
      </c>
      <c r="AG112" s="2">
        <f t="shared" si="125"/>
        <v>0</v>
      </c>
      <c r="AH112" s="2">
        <f t="shared" si="153"/>
        <v>0</v>
      </c>
      <c r="AI112" s="2">
        <f t="shared" si="153"/>
        <v>0</v>
      </c>
      <c r="AJ112" s="2">
        <f t="shared" si="127"/>
        <v>0</v>
      </c>
      <c r="AK112" s="2">
        <v>0.79</v>
      </c>
      <c r="AL112" s="2">
        <v>0.79</v>
      </c>
      <c r="AM112" s="2">
        <v>0</v>
      </c>
      <c r="AN112" s="2">
        <v>0</v>
      </c>
      <c r="AO112" s="2">
        <v>0</v>
      </c>
      <c r="AP112" s="2">
        <v>0</v>
      </c>
      <c r="AQ112" s="2">
        <v>0</v>
      </c>
      <c r="AR112" s="2">
        <v>0</v>
      </c>
      <c r="AS112" s="2">
        <v>0</v>
      </c>
      <c r="AT112" s="2">
        <v>0</v>
      </c>
      <c r="AU112" s="2">
        <v>0</v>
      </c>
      <c r="AV112" s="2">
        <v>1</v>
      </c>
      <c r="AW112" s="2">
        <v>1</v>
      </c>
      <c r="AX112" s="2"/>
      <c r="AY112" s="2"/>
      <c r="AZ112" s="2">
        <v>1</v>
      </c>
      <c r="BA112" s="2">
        <v>1</v>
      </c>
      <c r="BB112" s="2">
        <v>1</v>
      </c>
      <c r="BC112" s="2">
        <v>1</v>
      </c>
      <c r="BD112" s="2" t="s">
        <v>2</v>
      </c>
      <c r="BE112" s="2" t="s">
        <v>2</v>
      </c>
      <c r="BF112" s="2" t="s">
        <v>2</v>
      </c>
      <c r="BG112" s="2" t="s">
        <v>2</v>
      </c>
      <c r="BH112" s="2">
        <v>3</v>
      </c>
      <c r="BI112" s="2">
        <v>2</v>
      </c>
      <c r="BJ112" s="2" t="s">
        <v>2</v>
      </c>
      <c r="BK112" s="2"/>
      <c r="BL112" s="2"/>
      <c r="BM112" s="2">
        <v>1100</v>
      </c>
      <c r="BN112" s="2">
        <v>0</v>
      </c>
      <c r="BO112" s="2" t="s">
        <v>2</v>
      </c>
      <c r="BP112" s="2">
        <v>0</v>
      </c>
      <c r="BQ112" s="2">
        <v>8</v>
      </c>
      <c r="BR112" s="2">
        <v>0</v>
      </c>
      <c r="BS112" s="2">
        <v>1</v>
      </c>
      <c r="BT112" s="2">
        <v>1</v>
      </c>
      <c r="BU112" s="2">
        <v>1</v>
      </c>
      <c r="BV112" s="2">
        <v>1</v>
      </c>
      <c r="BW112" s="2">
        <v>1</v>
      </c>
      <c r="BX112" s="2">
        <v>1</v>
      </c>
      <c r="BY112" s="2" t="s">
        <v>2</v>
      </c>
      <c r="BZ112" s="2">
        <v>0</v>
      </c>
      <c r="CA112" s="2">
        <v>0</v>
      </c>
      <c r="CB112" s="2" t="s">
        <v>2</v>
      </c>
      <c r="CC112" s="2"/>
      <c r="CD112" s="2"/>
      <c r="CE112" s="2">
        <v>0</v>
      </c>
      <c r="CF112" s="2">
        <v>0</v>
      </c>
      <c r="CG112" s="2">
        <v>0</v>
      </c>
      <c r="CH112" s="2"/>
      <c r="CI112" s="2"/>
      <c r="CJ112" s="2"/>
      <c r="CK112" s="2"/>
      <c r="CL112" s="2"/>
      <c r="CM112" s="2">
        <v>0</v>
      </c>
      <c r="CN112" s="2" t="s">
        <v>2</v>
      </c>
      <c r="CO112" s="2">
        <v>0</v>
      </c>
      <c r="CP112" s="2">
        <f t="shared" si="128"/>
        <v>356</v>
      </c>
      <c r="CQ112" s="2">
        <f>AC112</f>
        <v>0.79</v>
      </c>
      <c r="CR112" s="2">
        <f t="shared" si="130"/>
        <v>0</v>
      </c>
      <c r="CS112" s="2">
        <f t="shared" si="131"/>
        <v>0</v>
      </c>
      <c r="CT112" s="2">
        <f t="shared" si="132"/>
        <v>0</v>
      </c>
      <c r="CU112" s="2">
        <f t="shared" si="133"/>
        <v>0</v>
      </c>
      <c r="CV112" s="2">
        <f t="shared" si="134"/>
        <v>0</v>
      </c>
      <c r="CW112" s="2">
        <f t="shared" si="135"/>
        <v>0</v>
      </c>
      <c r="CX112" s="2">
        <f t="shared" si="136"/>
        <v>0</v>
      </c>
      <c r="CY112" s="2">
        <f t="shared" si="137"/>
        <v>0</v>
      </c>
      <c r="CZ112" s="2">
        <f t="shared" si="138"/>
        <v>0</v>
      </c>
      <c r="DA112" s="2"/>
      <c r="DB112" s="2"/>
      <c r="DC112" s="2" t="s">
        <v>2</v>
      </c>
      <c r="DD112" s="2" t="s">
        <v>2</v>
      </c>
      <c r="DE112" s="2" t="s">
        <v>2</v>
      </c>
      <c r="DF112" s="2" t="s">
        <v>2</v>
      </c>
      <c r="DG112" s="2" t="s">
        <v>2</v>
      </c>
      <c r="DH112" s="2" t="s">
        <v>2</v>
      </c>
      <c r="DI112" s="2" t="s">
        <v>2</v>
      </c>
      <c r="DJ112" s="2" t="s">
        <v>2</v>
      </c>
      <c r="DK112" s="2" t="s">
        <v>2</v>
      </c>
      <c r="DL112" s="2" t="s">
        <v>2</v>
      </c>
      <c r="DM112" s="2" t="s">
        <v>2</v>
      </c>
      <c r="DN112" s="2">
        <v>0</v>
      </c>
      <c r="DO112" s="2">
        <v>0</v>
      </c>
      <c r="DP112" s="2">
        <v>1</v>
      </c>
      <c r="DQ112" s="2">
        <v>1</v>
      </c>
      <c r="DR112" s="2"/>
      <c r="DS112" s="2"/>
      <c r="DT112" s="2"/>
      <c r="DU112" s="2">
        <v>1013</v>
      </c>
      <c r="DV112" s="2" t="s">
        <v>19</v>
      </c>
      <c r="DW112" s="2" t="s">
        <v>19</v>
      </c>
      <c r="DX112" s="2">
        <v>1</v>
      </c>
      <c r="DY112" s="2"/>
      <c r="DZ112" s="2" t="s">
        <v>2</v>
      </c>
      <c r="EA112" s="2" t="s">
        <v>2</v>
      </c>
      <c r="EB112" s="2" t="s">
        <v>2</v>
      </c>
      <c r="EC112" s="2" t="s">
        <v>2</v>
      </c>
      <c r="ED112" s="2" t="s">
        <v>2</v>
      </c>
      <c r="EE112" s="2">
        <v>37164457</v>
      </c>
      <c r="EF112" s="2">
        <v>8</v>
      </c>
      <c r="EG112" s="2" t="s">
        <v>31</v>
      </c>
      <c r="EH112" s="2">
        <v>0</v>
      </c>
      <c r="EI112" s="2" t="s">
        <v>2</v>
      </c>
      <c r="EJ112" s="2">
        <v>1</v>
      </c>
      <c r="EK112" s="2">
        <v>1100</v>
      </c>
      <c r="EL112" s="2" t="s">
        <v>32</v>
      </c>
      <c r="EM112" s="2" t="s">
        <v>33</v>
      </c>
      <c r="EN112" s="2" t="s">
        <v>2</v>
      </c>
      <c r="EO112" s="2" t="s">
        <v>2</v>
      </c>
      <c r="EP112" s="2"/>
      <c r="EQ112" s="2">
        <v>0</v>
      </c>
      <c r="ER112" s="2">
        <v>0</v>
      </c>
      <c r="ES112" s="2">
        <v>0.79</v>
      </c>
      <c r="ET112" s="2">
        <v>0</v>
      </c>
      <c r="EU112" s="2">
        <v>0</v>
      </c>
      <c r="EV112" s="2">
        <v>0</v>
      </c>
      <c r="EW112" s="2">
        <v>0</v>
      </c>
      <c r="EX112" s="2">
        <v>0</v>
      </c>
      <c r="EY112" s="2">
        <v>0</v>
      </c>
      <c r="EZ112" s="2">
        <v>5</v>
      </c>
      <c r="FA112" s="2"/>
      <c r="FB112" s="2"/>
      <c r="FC112" s="2">
        <v>1</v>
      </c>
      <c r="FD112" s="2">
        <v>18</v>
      </c>
      <c r="FE112" s="2"/>
      <c r="FF112" s="2">
        <v>0.95</v>
      </c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>
        <v>0</v>
      </c>
      <c r="FR112" s="2">
        <f t="shared" si="139"/>
        <v>0</v>
      </c>
      <c r="FS112" s="2">
        <v>0</v>
      </c>
      <c r="FT112" s="2"/>
      <c r="FU112" s="2"/>
      <c r="FV112" s="2"/>
      <c r="FW112" s="2"/>
      <c r="FX112" s="2">
        <v>0</v>
      </c>
      <c r="FY112" s="2">
        <v>0</v>
      </c>
      <c r="FZ112" s="2"/>
      <c r="GA112" s="2" t="s">
        <v>202</v>
      </c>
      <c r="GB112" s="2"/>
      <c r="GC112" s="2"/>
      <c r="GD112" s="2">
        <v>1</v>
      </c>
      <c r="GE112" s="2"/>
      <c r="GF112" s="2">
        <v>-150346705</v>
      </c>
      <c r="GG112" s="2">
        <v>2</v>
      </c>
      <c r="GH112" s="2">
        <v>3</v>
      </c>
      <c r="GI112" s="2">
        <v>-2</v>
      </c>
      <c r="GJ112" s="2">
        <v>0</v>
      </c>
      <c r="GK112" s="2">
        <v>0</v>
      </c>
      <c r="GL112" s="2">
        <f t="shared" si="140"/>
        <v>0</v>
      </c>
      <c r="GM112" s="2">
        <f t="shared" si="141"/>
        <v>356</v>
      </c>
      <c r="GN112" s="2">
        <f t="shared" si="142"/>
        <v>0</v>
      </c>
      <c r="GO112" s="2">
        <f t="shared" si="143"/>
        <v>356</v>
      </c>
      <c r="GP112" s="2">
        <f t="shared" si="144"/>
        <v>0</v>
      </c>
      <c r="GQ112" s="2"/>
      <c r="GR112" s="2">
        <v>1</v>
      </c>
      <c r="GS112" s="2">
        <v>1</v>
      </c>
      <c r="GT112" s="2">
        <v>0</v>
      </c>
      <c r="GU112" s="2" t="s">
        <v>2</v>
      </c>
      <c r="GV112" s="2">
        <f t="shared" si="145"/>
        <v>0</v>
      </c>
      <c r="GW112" s="2">
        <v>1</v>
      </c>
      <c r="GX112" s="2">
        <f t="shared" si="146"/>
        <v>0</v>
      </c>
      <c r="GY112" s="2"/>
      <c r="GZ112" s="2"/>
      <c r="HA112" s="2">
        <v>0</v>
      </c>
      <c r="HB112" s="2">
        <v>0</v>
      </c>
      <c r="HC112" s="2">
        <f t="shared" si="147"/>
        <v>0</v>
      </c>
      <c r="HD112" s="2"/>
      <c r="HE112" s="2" t="s">
        <v>35</v>
      </c>
      <c r="HF112" s="2" t="s">
        <v>35</v>
      </c>
      <c r="HG112" s="2">
        <f>ROUND(AC112*I112,0)</f>
        <v>356</v>
      </c>
      <c r="HH112" s="2"/>
      <c r="HI112" s="2"/>
      <c r="HJ112" s="2"/>
      <c r="HK112" s="2"/>
      <c r="HL112" s="2"/>
      <c r="HM112" s="2" t="s">
        <v>2</v>
      </c>
      <c r="HN112" s="2" t="s">
        <v>2</v>
      </c>
      <c r="HO112" s="2" t="s">
        <v>2</v>
      </c>
      <c r="HP112" s="2" t="s">
        <v>2</v>
      </c>
      <c r="HQ112" s="2" t="s">
        <v>2</v>
      </c>
      <c r="HR112" s="2"/>
      <c r="HS112" s="2"/>
      <c r="HT112" s="2"/>
      <c r="HU112" s="2"/>
      <c r="HV112" s="2"/>
      <c r="HW112" s="2"/>
      <c r="HX112" s="2"/>
      <c r="HY112" s="2"/>
      <c r="HZ112" s="2"/>
      <c r="IA112" s="2"/>
      <c r="IB112" s="2"/>
      <c r="IC112" s="2"/>
      <c r="ID112" s="2"/>
      <c r="IE112" s="2"/>
      <c r="IF112" s="2"/>
      <c r="IG112" s="2"/>
      <c r="IH112" s="2"/>
      <c r="II112" s="2"/>
      <c r="IJ112" s="2"/>
      <c r="IK112" s="2">
        <v>0</v>
      </c>
      <c r="IL112" s="2"/>
      <c r="IM112" s="2"/>
      <c r="IN112" s="2"/>
      <c r="IO112" s="2"/>
      <c r="IP112" s="2"/>
      <c r="IQ112" s="2"/>
      <c r="IR112" s="2"/>
      <c r="IS112" s="2"/>
      <c r="IT112" s="2"/>
      <c r="IU112" s="2"/>
    </row>
    <row r="113" spans="1:255" x14ac:dyDescent="0.2">
      <c r="A113">
        <v>17</v>
      </c>
      <c r="B113">
        <v>1</v>
      </c>
      <c r="E113" t="s">
        <v>200</v>
      </c>
      <c r="F113" t="s">
        <v>29</v>
      </c>
      <c r="G113" t="s">
        <v>201</v>
      </c>
      <c r="H113" t="s">
        <v>19</v>
      </c>
      <c r="I113">
        <v>450</v>
      </c>
      <c r="J113">
        <v>0</v>
      </c>
      <c r="K113">
        <v>450</v>
      </c>
      <c r="O113">
        <f t="shared" si="110"/>
        <v>34.76</v>
      </c>
      <c r="P113">
        <f>ROUND(ROUND(CQ113*I113,0)/BC113,2)</f>
        <v>34.76</v>
      </c>
      <c r="Q113">
        <f t="shared" si="112"/>
        <v>0</v>
      </c>
      <c r="R113">
        <f t="shared" si="113"/>
        <v>0</v>
      </c>
      <c r="S113">
        <f t="shared" si="114"/>
        <v>0</v>
      </c>
      <c r="T113">
        <f t="shared" si="115"/>
        <v>0</v>
      </c>
      <c r="U113">
        <f t="shared" si="116"/>
        <v>0</v>
      </c>
      <c r="V113">
        <f t="shared" si="117"/>
        <v>0</v>
      </c>
      <c r="W113">
        <f t="shared" si="118"/>
        <v>0</v>
      </c>
      <c r="X113">
        <f t="shared" si="119"/>
        <v>0</v>
      </c>
      <c r="Y113">
        <f t="shared" si="120"/>
        <v>0</v>
      </c>
      <c r="AA113">
        <v>41727979</v>
      </c>
      <c r="AB113">
        <f t="shared" si="121"/>
        <v>0.83</v>
      </c>
      <c r="AC113">
        <f t="shared" si="122"/>
        <v>0.83</v>
      </c>
      <c r="AD113">
        <f t="shared" si="151"/>
        <v>0</v>
      </c>
      <c r="AE113">
        <f t="shared" si="152"/>
        <v>0</v>
      </c>
      <c r="AF113">
        <f t="shared" si="152"/>
        <v>0</v>
      </c>
      <c r="AG113">
        <f t="shared" si="125"/>
        <v>0</v>
      </c>
      <c r="AH113">
        <f t="shared" si="153"/>
        <v>0</v>
      </c>
      <c r="AI113">
        <f t="shared" si="153"/>
        <v>0</v>
      </c>
      <c r="AJ113">
        <f t="shared" si="127"/>
        <v>0</v>
      </c>
      <c r="AK113">
        <v>0.83000000000000007</v>
      </c>
      <c r="AL113">
        <v>0.83000000000000007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1</v>
      </c>
      <c r="AW113">
        <v>1</v>
      </c>
      <c r="AZ113">
        <v>10.76</v>
      </c>
      <c r="BA113">
        <v>1</v>
      </c>
      <c r="BB113">
        <v>1</v>
      </c>
      <c r="BC113">
        <v>10.76</v>
      </c>
      <c r="BD113" t="s">
        <v>2</v>
      </c>
      <c r="BE113" t="s">
        <v>2</v>
      </c>
      <c r="BF113" t="s">
        <v>2</v>
      </c>
      <c r="BG113" t="s">
        <v>2</v>
      </c>
      <c r="BH113">
        <v>3</v>
      </c>
      <c r="BI113">
        <v>2</v>
      </c>
      <c r="BJ113" t="s">
        <v>2</v>
      </c>
      <c r="BM113">
        <v>1100</v>
      </c>
      <c r="BN113">
        <v>0</v>
      </c>
      <c r="BO113" t="s">
        <v>27</v>
      </c>
      <c r="BP113">
        <v>1</v>
      </c>
      <c r="BQ113">
        <v>8</v>
      </c>
      <c r="BR113">
        <v>0</v>
      </c>
      <c r="BS113">
        <v>1</v>
      </c>
      <c r="BT113">
        <v>1</v>
      </c>
      <c r="BU113">
        <v>1</v>
      </c>
      <c r="BV113">
        <v>1</v>
      </c>
      <c r="BW113">
        <v>1</v>
      </c>
      <c r="BX113">
        <v>1</v>
      </c>
      <c r="BY113" t="s">
        <v>2</v>
      </c>
      <c r="BZ113">
        <v>0</v>
      </c>
      <c r="CA113">
        <v>0</v>
      </c>
      <c r="CB113" t="s">
        <v>2</v>
      </c>
      <c r="CE113">
        <v>0</v>
      </c>
      <c r="CF113">
        <v>0</v>
      </c>
      <c r="CG113">
        <v>0</v>
      </c>
      <c r="CM113">
        <v>0</v>
      </c>
      <c r="CN113" t="s">
        <v>2</v>
      </c>
      <c r="CO113">
        <v>0</v>
      </c>
      <c r="CP113">
        <f t="shared" si="128"/>
        <v>34.76</v>
      </c>
      <c r="CQ113">
        <f>AC113</f>
        <v>0.83</v>
      </c>
      <c r="CR113">
        <f t="shared" si="130"/>
        <v>0</v>
      </c>
      <c r="CS113">
        <f t="shared" si="131"/>
        <v>0</v>
      </c>
      <c r="CT113">
        <f t="shared" si="132"/>
        <v>0</v>
      </c>
      <c r="CU113">
        <f t="shared" si="133"/>
        <v>0</v>
      </c>
      <c r="CV113">
        <f t="shared" si="134"/>
        <v>0</v>
      </c>
      <c r="CW113">
        <f t="shared" si="135"/>
        <v>0</v>
      </c>
      <c r="CX113">
        <f t="shared" si="136"/>
        <v>0</v>
      </c>
      <c r="CY113">
        <f t="shared" si="137"/>
        <v>0</v>
      </c>
      <c r="CZ113">
        <f t="shared" si="138"/>
        <v>0</v>
      </c>
      <c r="DC113" t="s">
        <v>2</v>
      </c>
      <c r="DD113" t="s">
        <v>2</v>
      </c>
      <c r="DE113" t="s">
        <v>2</v>
      </c>
      <c r="DF113" t="s">
        <v>2</v>
      </c>
      <c r="DG113" t="s">
        <v>2</v>
      </c>
      <c r="DH113" t="s">
        <v>2</v>
      </c>
      <c r="DI113" t="s">
        <v>2</v>
      </c>
      <c r="DJ113" t="s">
        <v>2</v>
      </c>
      <c r="DK113" t="s">
        <v>2</v>
      </c>
      <c r="DL113" t="s">
        <v>2</v>
      </c>
      <c r="DM113" t="s">
        <v>2</v>
      </c>
      <c r="DN113">
        <v>0</v>
      </c>
      <c r="DO113">
        <v>0</v>
      </c>
      <c r="DP113">
        <v>1</v>
      </c>
      <c r="DQ113">
        <v>1</v>
      </c>
      <c r="DU113">
        <v>1013</v>
      </c>
      <c r="DV113" t="s">
        <v>19</v>
      </c>
      <c r="DW113" t="s">
        <v>19</v>
      </c>
      <c r="DX113">
        <v>1</v>
      </c>
      <c r="DZ113" t="s">
        <v>2</v>
      </c>
      <c r="EA113" t="s">
        <v>2</v>
      </c>
      <c r="EB113" t="s">
        <v>2</v>
      </c>
      <c r="EC113" t="s">
        <v>2</v>
      </c>
      <c r="ED113" t="s">
        <v>2</v>
      </c>
      <c r="EE113">
        <v>37164457</v>
      </c>
      <c r="EF113">
        <v>8</v>
      </c>
      <c r="EG113" t="s">
        <v>31</v>
      </c>
      <c r="EH113">
        <v>0</v>
      </c>
      <c r="EI113" t="s">
        <v>2</v>
      </c>
      <c r="EJ113">
        <v>1</v>
      </c>
      <c r="EK113">
        <v>1100</v>
      </c>
      <c r="EL113" t="s">
        <v>32</v>
      </c>
      <c r="EM113" t="s">
        <v>33</v>
      </c>
      <c r="EN113" t="s">
        <v>2</v>
      </c>
      <c r="EO113" t="s">
        <v>2</v>
      </c>
      <c r="EQ113">
        <v>0</v>
      </c>
      <c r="ER113">
        <v>0.83000000000000007</v>
      </c>
      <c r="ES113">
        <v>0.83000000000000007</v>
      </c>
      <c r="ET113">
        <v>0</v>
      </c>
      <c r="EU113">
        <v>0</v>
      </c>
      <c r="EV113">
        <v>0</v>
      </c>
      <c r="EW113">
        <v>0</v>
      </c>
      <c r="EX113">
        <v>0</v>
      </c>
      <c r="EY113">
        <v>0</v>
      </c>
      <c r="EZ113">
        <v>5</v>
      </c>
      <c r="FC113">
        <v>1</v>
      </c>
      <c r="FD113">
        <v>18</v>
      </c>
      <c r="FF113">
        <v>0.95</v>
      </c>
      <c r="FQ113">
        <v>0</v>
      </c>
      <c r="FR113">
        <f t="shared" si="139"/>
        <v>0</v>
      </c>
      <c r="FS113">
        <v>0</v>
      </c>
      <c r="FX113">
        <v>0</v>
      </c>
      <c r="FY113">
        <v>0</v>
      </c>
      <c r="GA113" t="s">
        <v>203</v>
      </c>
      <c r="GD113">
        <v>1</v>
      </c>
      <c r="GF113">
        <v>-150346705</v>
      </c>
      <c r="GG113">
        <v>1</v>
      </c>
      <c r="GH113">
        <v>3</v>
      </c>
      <c r="GI113">
        <v>4</v>
      </c>
      <c r="GJ113">
        <v>0</v>
      </c>
      <c r="GK113">
        <v>0</v>
      </c>
      <c r="GL113">
        <f t="shared" si="140"/>
        <v>0</v>
      </c>
      <c r="GM113">
        <f t="shared" si="141"/>
        <v>34.76</v>
      </c>
      <c r="GN113">
        <f t="shared" si="142"/>
        <v>0</v>
      </c>
      <c r="GO113">
        <f t="shared" si="143"/>
        <v>34.76</v>
      </c>
      <c r="GP113">
        <f t="shared" si="144"/>
        <v>0</v>
      </c>
      <c r="GR113">
        <v>1</v>
      </c>
      <c r="GS113">
        <v>1</v>
      </c>
      <c r="GT113">
        <v>0</v>
      </c>
      <c r="GU113" t="s">
        <v>2</v>
      </c>
      <c r="GV113">
        <f t="shared" si="145"/>
        <v>0</v>
      </c>
      <c r="GW113">
        <v>1</v>
      </c>
      <c r="GX113">
        <f t="shared" si="146"/>
        <v>0</v>
      </c>
      <c r="HA113">
        <v>0</v>
      </c>
      <c r="HB113">
        <v>0</v>
      </c>
      <c r="HC113">
        <f t="shared" si="147"/>
        <v>0</v>
      </c>
      <c r="HE113" t="s">
        <v>38</v>
      </c>
      <c r="HF113" t="s">
        <v>28</v>
      </c>
      <c r="HG113">
        <f>ROUND(AC113*I113,0)</f>
        <v>374</v>
      </c>
      <c r="HM113" t="s">
        <v>2</v>
      </c>
      <c r="HN113" t="s">
        <v>2</v>
      </c>
      <c r="HO113" t="s">
        <v>2</v>
      </c>
      <c r="HP113" t="s">
        <v>2</v>
      </c>
      <c r="HQ113" t="s">
        <v>2</v>
      </c>
      <c r="IK113">
        <v>0</v>
      </c>
    </row>
    <row r="114" spans="1:255" x14ac:dyDescent="0.2">
      <c r="A114" s="2">
        <v>17</v>
      </c>
      <c r="B114" s="2">
        <v>1</v>
      </c>
      <c r="C114" s="2"/>
      <c r="D114" s="2"/>
      <c r="E114" s="2" t="s">
        <v>204</v>
      </c>
      <c r="F114" s="2" t="s">
        <v>29</v>
      </c>
      <c r="G114" s="2" t="s">
        <v>205</v>
      </c>
      <c r="H114" s="2" t="s">
        <v>19</v>
      </c>
      <c r="I114" s="2">
        <v>450</v>
      </c>
      <c r="J114" s="2">
        <v>0</v>
      </c>
      <c r="K114" s="2">
        <v>450</v>
      </c>
      <c r="L114" s="2"/>
      <c r="M114" s="2"/>
      <c r="N114" s="2"/>
      <c r="O114" s="2">
        <f t="shared" si="110"/>
        <v>1044</v>
      </c>
      <c r="P114" s="2">
        <f>ROUND(ROUND(CQ114*I114,0)/BC114,2)</f>
        <v>1044</v>
      </c>
      <c r="Q114" s="2">
        <f t="shared" si="112"/>
        <v>0</v>
      </c>
      <c r="R114" s="2">
        <f t="shared" si="113"/>
        <v>0</v>
      </c>
      <c r="S114" s="2">
        <f t="shared" si="114"/>
        <v>0</v>
      </c>
      <c r="T114" s="2">
        <f t="shared" si="115"/>
        <v>0</v>
      </c>
      <c r="U114" s="2">
        <f t="shared" si="116"/>
        <v>0</v>
      </c>
      <c r="V114" s="2">
        <f t="shared" si="117"/>
        <v>0</v>
      </c>
      <c r="W114" s="2">
        <f t="shared" si="118"/>
        <v>0</v>
      </c>
      <c r="X114" s="2">
        <f t="shared" si="119"/>
        <v>0</v>
      </c>
      <c r="Y114" s="2">
        <f t="shared" si="120"/>
        <v>0</v>
      </c>
      <c r="Z114" s="2"/>
      <c r="AA114" s="2">
        <v>41727981</v>
      </c>
      <c r="AB114" s="2">
        <f t="shared" si="121"/>
        <v>2.3199999999999998</v>
      </c>
      <c r="AC114" s="2">
        <f t="shared" si="122"/>
        <v>2.3199999999999998</v>
      </c>
      <c r="AD114" s="2">
        <f t="shared" si="151"/>
        <v>0</v>
      </c>
      <c r="AE114" s="2">
        <f t="shared" si="152"/>
        <v>0</v>
      </c>
      <c r="AF114" s="2">
        <f t="shared" si="152"/>
        <v>0</v>
      </c>
      <c r="AG114" s="2">
        <f t="shared" si="125"/>
        <v>0</v>
      </c>
      <c r="AH114" s="2">
        <f t="shared" si="153"/>
        <v>0</v>
      </c>
      <c r="AI114" s="2">
        <f t="shared" si="153"/>
        <v>0</v>
      </c>
      <c r="AJ114" s="2">
        <f t="shared" si="127"/>
        <v>0</v>
      </c>
      <c r="AK114" s="2">
        <v>2.3199999999999998</v>
      </c>
      <c r="AL114" s="2">
        <v>2.3199999999999998</v>
      </c>
      <c r="AM114" s="2">
        <v>0</v>
      </c>
      <c r="AN114" s="2">
        <v>0</v>
      </c>
      <c r="AO114" s="2">
        <v>0</v>
      </c>
      <c r="AP114" s="2">
        <v>0</v>
      </c>
      <c r="AQ114" s="2">
        <v>0</v>
      </c>
      <c r="AR114" s="2">
        <v>0</v>
      </c>
      <c r="AS114" s="2">
        <v>0</v>
      </c>
      <c r="AT114" s="2">
        <v>0</v>
      </c>
      <c r="AU114" s="2">
        <v>0</v>
      </c>
      <c r="AV114" s="2">
        <v>1</v>
      </c>
      <c r="AW114" s="2">
        <v>1</v>
      </c>
      <c r="AX114" s="2"/>
      <c r="AY114" s="2"/>
      <c r="AZ114" s="2">
        <v>1</v>
      </c>
      <c r="BA114" s="2">
        <v>1</v>
      </c>
      <c r="BB114" s="2">
        <v>1</v>
      </c>
      <c r="BC114" s="2">
        <v>1</v>
      </c>
      <c r="BD114" s="2" t="s">
        <v>2</v>
      </c>
      <c r="BE114" s="2" t="s">
        <v>2</v>
      </c>
      <c r="BF114" s="2" t="s">
        <v>2</v>
      </c>
      <c r="BG114" s="2" t="s">
        <v>2</v>
      </c>
      <c r="BH114" s="2">
        <v>3</v>
      </c>
      <c r="BI114" s="2">
        <v>2</v>
      </c>
      <c r="BJ114" s="2" t="s">
        <v>2</v>
      </c>
      <c r="BK114" s="2"/>
      <c r="BL114" s="2"/>
      <c r="BM114" s="2">
        <v>1100</v>
      </c>
      <c r="BN114" s="2">
        <v>0</v>
      </c>
      <c r="BO114" s="2" t="s">
        <v>2</v>
      </c>
      <c r="BP114" s="2">
        <v>0</v>
      </c>
      <c r="BQ114" s="2">
        <v>8</v>
      </c>
      <c r="BR114" s="2">
        <v>0</v>
      </c>
      <c r="BS114" s="2">
        <v>1</v>
      </c>
      <c r="BT114" s="2">
        <v>1</v>
      </c>
      <c r="BU114" s="2">
        <v>1</v>
      </c>
      <c r="BV114" s="2">
        <v>1</v>
      </c>
      <c r="BW114" s="2">
        <v>1</v>
      </c>
      <c r="BX114" s="2">
        <v>1</v>
      </c>
      <c r="BY114" s="2" t="s">
        <v>2</v>
      </c>
      <c r="BZ114" s="2">
        <v>0</v>
      </c>
      <c r="CA114" s="2">
        <v>0</v>
      </c>
      <c r="CB114" s="2" t="s">
        <v>2</v>
      </c>
      <c r="CC114" s="2"/>
      <c r="CD114" s="2"/>
      <c r="CE114" s="2">
        <v>0</v>
      </c>
      <c r="CF114" s="2">
        <v>0</v>
      </c>
      <c r="CG114" s="2">
        <v>0</v>
      </c>
      <c r="CH114" s="2"/>
      <c r="CI114" s="2"/>
      <c r="CJ114" s="2"/>
      <c r="CK114" s="2"/>
      <c r="CL114" s="2"/>
      <c r="CM114" s="2">
        <v>0</v>
      </c>
      <c r="CN114" s="2" t="s">
        <v>2</v>
      </c>
      <c r="CO114" s="2">
        <v>0</v>
      </c>
      <c r="CP114" s="2">
        <f t="shared" si="128"/>
        <v>1044</v>
      </c>
      <c r="CQ114" s="2">
        <f>AC114</f>
        <v>2.3199999999999998</v>
      </c>
      <c r="CR114" s="2">
        <f t="shared" si="130"/>
        <v>0</v>
      </c>
      <c r="CS114" s="2">
        <f t="shared" si="131"/>
        <v>0</v>
      </c>
      <c r="CT114" s="2">
        <f t="shared" si="132"/>
        <v>0</v>
      </c>
      <c r="CU114" s="2">
        <f t="shared" si="133"/>
        <v>0</v>
      </c>
      <c r="CV114" s="2">
        <f t="shared" si="134"/>
        <v>0</v>
      </c>
      <c r="CW114" s="2">
        <f t="shared" si="135"/>
        <v>0</v>
      </c>
      <c r="CX114" s="2">
        <f t="shared" si="136"/>
        <v>0</v>
      </c>
      <c r="CY114" s="2">
        <f t="shared" si="137"/>
        <v>0</v>
      </c>
      <c r="CZ114" s="2">
        <f t="shared" si="138"/>
        <v>0</v>
      </c>
      <c r="DA114" s="2"/>
      <c r="DB114" s="2"/>
      <c r="DC114" s="2" t="s">
        <v>2</v>
      </c>
      <c r="DD114" s="2" t="s">
        <v>2</v>
      </c>
      <c r="DE114" s="2" t="s">
        <v>2</v>
      </c>
      <c r="DF114" s="2" t="s">
        <v>2</v>
      </c>
      <c r="DG114" s="2" t="s">
        <v>2</v>
      </c>
      <c r="DH114" s="2" t="s">
        <v>2</v>
      </c>
      <c r="DI114" s="2" t="s">
        <v>2</v>
      </c>
      <c r="DJ114" s="2" t="s">
        <v>2</v>
      </c>
      <c r="DK114" s="2" t="s">
        <v>2</v>
      </c>
      <c r="DL114" s="2" t="s">
        <v>2</v>
      </c>
      <c r="DM114" s="2" t="s">
        <v>2</v>
      </c>
      <c r="DN114" s="2">
        <v>0</v>
      </c>
      <c r="DO114" s="2">
        <v>0</v>
      </c>
      <c r="DP114" s="2">
        <v>1</v>
      </c>
      <c r="DQ114" s="2">
        <v>1</v>
      </c>
      <c r="DR114" s="2"/>
      <c r="DS114" s="2"/>
      <c r="DT114" s="2"/>
      <c r="DU114" s="2">
        <v>1013</v>
      </c>
      <c r="DV114" s="2" t="s">
        <v>19</v>
      </c>
      <c r="DW114" s="2" t="s">
        <v>19</v>
      </c>
      <c r="DX114" s="2">
        <v>1</v>
      </c>
      <c r="DY114" s="2"/>
      <c r="DZ114" s="2" t="s">
        <v>2</v>
      </c>
      <c r="EA114" s="2" t="s">
        <v>2</v>
      </c>
      <c r="EB114" s="2" t="s">
        <v>2</v>
      </c>
      <c r="EC114" s="2" t="s">
        <v>2</v>
      </c>
      <c r="ED114" s="2" t="s">
        <v>2</v>
      </c>
      <c r="EE114" s="2">
        <v>37164457</v>
      </c>
      <c r="EF114" s="2">
        <v>8</v>
      </c>
      <c r="EG114" s="2" t="s">
        <v>31</v>
      </c>
      <c r="EH114" s="2">
        <v>0</v>
      </c>
      <c r="EI114" s="2" t="s">
        <v>2</v>
      </c>
      <c r="EJ114" s="2">
        <v>1</v>
      </c>
      <c r="EK114" s="2">
        <v>1100</v>
      </c>
      <c r="EL114" s="2" t="s">
        <v>32</v>
      </c>
      <c r="EM114" s="2" t="s">
        <v>33</v>
      </c>
      <c r="EN114" s="2" t="s">
        <v>2</v>
      </c>
      <c r="EO114" s="2" t="s">
        <v>2</v>
      </c>
      <c r="EP114" s="2"/>
      <c r="EQ114" s="2">
        <v>0</v>
      </c>
      <c r="ER114" s="2">
        <v>0</v>
      </c>
      <c r="ES114" s="2">
        <v>2.3199999999999998</v>
      </c>
      <c r="ET114" s="2">
        <v>0</v>
      </c>
      <c r="EU114" s="2">
        <v>0</v>
      </c>
      <c r="EV114" s="2">
        <v>0</v>
      </c>
      <c r="EW114" s="2">
        <v>0</v>
      </c>
      <c r="EX114" s="2">
        <v>0</v>
      </c>
      <c r="EY114" s="2">
        <v>0</v>
      </c>
      <c r="EZ114" s="2">
        <v>5</v>
      </c>
      <c r="FA114" s="2"/>
      <c r="FB114" s="2"/>
      <c r="FC114" s="2">
        <v>1</v>
      </c>
      <c r="FD114" s="2">
        <v>18</v>
      </c>
      <c r="FE114" s="2"/>
      <c r="FF114" s="2">
        <v>2.7890000000000001</v>
      </c>
      <c r="FG114" s="2"/>
      <c r="FH114" s="2"/>
      <c r="FI114" s="2"/>
      <c r="FJ114" s="2"/>
      <c r="FK114" s="2"/>
      <c r="FL114" s="2"/>
      <c r="FM114" s="2"/>
      <c r="FN114" s="2"/>
      <c r="FO114" s="2"/>
      <c r="FP114" s="2"/>
      <c r="FQ114" s="2">
        <v>0</v>
      </c>
      <c r="FR114" s="2">
        <f t="shared" si="139"/>
        <v>0</v>
      </c>
      <c r="FS114" s="2">
        <v>0</v>
      </c>
      <c r="FT114" s="2"/>
      <c r="FU114" s="2"/>
      <c r="FV114" s="2"/>
      <c r="FW114" s="2"/>
      <c r="FX114" s="2">
        <v>0</v>
      </c>
      <c r="FY114" s="2">
        <v>0</v>
      </c>
      <c r="FZ114" s="2"/>
      <c r="GA114" s="2" t="s">
        <v>206</v>
      </c>
      <c r="GB114" s="2"/>
      <c r="GC114" s="2"/>
      <c r="GD114" s="2">
        <v>1</v>
      </c>
      <c r="GE114" s="2"/>
      <c r="GF114" s="2">
        <v>2083242377</v>
      </c>
      <c r="GG114" s="2">
        <v>2</v>
      </c>
      <c r="GH114" s="2">
        <v>3</v>
      </c>
      <c r="GI114" s="2">
        <v>-2</v>
      </c>
      <c r="GJ114" s="2">
        <v>0</v>
      </c>
      <c r="GK114" s="2">
        <v>0</v>
      </c>
      <c r="GL114" s="2">
        <f t="shared" si="140"/>
        <v>0</v>
      </c>
      <c r="GM114" s="2">
        <f t="shared" si="141"/>
        <v>1044</v>
      </c>
      <c r="GN114" s="2">
        <f t="shared" si="142"/>
        <v>0</v>
      </c>
      <c r="GO114" s="2">
        <f t="shared" si="143"/>
        <v>1044</v>
      </c>
      <c r="GP114" s="2">
        <f t="shared" si="144"/>
        <v>0</v>
      </c>
      <c r="GQ114" s="2"/>
      <c r="GR114" s="2">
        <v>1</v>
      </c>
      <c r="GS114" s="2">
        <v>1</v>
      </c>
      <c r="GT114" s="2">
        <v>0</v>
      </c>
      <c r="GU114" s="2" t="s">
        <v>2</v>
      </c>
      <c r="GV114" s="2">
        <f t="shared" si="145"/>
        <v>0</v>
      </c>
      <c r="GW114" s="2">
        <v>1</v>
      </c>
      <c r="GX114" s="2">
        <f t="shared" si="146"/>
        <v>0</v>
      </c>
      <c r="GY114" s="2"/>
      <c r="GZ114" s="2"/>
      <c r="HA114" s="2">
        <v>0</v>
      </c>
      <c r="HB114" s="2">
        <v>0</v>
      </c>
      <c r="HC114" s="2">
        <f t="shared" si="147"/>
        <v>0</v>
      </c>
      <c r="HD114" s="2"/>
      <c r="HE114" s="2" t="s">
        <v>35</v>
      </c>
      <c r="HF114" s="2" t="s">
        <v>35</v>
      </c>
      <c r="HG114" s="2">
        <f>ROUND(AC114*I114,0)</f>
        <v>1044</v>
      </c>
      <c r="HH114" s="2"/>
      <c r="HI114" s="2"/>
      <c r="HJ114" s="2"/>
      <c r="HK114" s="2"/>
      <c r="HL114" s="2"/>
      <c r="HM114" s="2" t="s">
        <v>2</v>
      </c>
      <c r="HN114" s="2" t="s">
        <v>2</v>
      </c>
      <c r="HO114" s="2" t="s">
        <v>2</v>
      </c>
      <c r="HP114" s="2" t="s">
        <v>2</v>
      </c>
      <c r="HQ114" s="2" t="s">
        <v>2</v>
      </c>
      <c r="HR114" s="2"/>
      <c r="HS114" s="2"/>
      <c r="HT114" s="2"/>
      <c r="HU114" s="2"/>
      <c r="HV114" s="2"/>
      <c r="HW114" s="2"/>
      <c r="HX114" s="2"/>
      <c r="HY114" s="2"/>
      <c r="HZ114" s="2"/>
      <c r="IA114" s="2"/>
      <c r="IB114" s="2"/>
      <c r="IC114" s="2"/>
      <c r="ID114" s="2"/>
      <c r="IE114" s="2"/>
      <c r="IF114" s="2"/>
      <c r="IG114" s="2"/>
      <c r="IH114" s="2"/>
      <c r="II114" s="2"/>
      <c r="IJ114" s="2"/>
      <c r="IK114" s="2">
        <v>0</v>
      </c>
      <c r="IL114" s="2"/>
      <c r="IM114" s="2"/>
      <c r="IN114" s="2"/>
      <c r="IO114" s="2"/>
      <c r="IP114" s="2"/>
      <c r="IQ114" s="2"/>
      <c r="IR114" s="2"/>
      <c r="IS114" s="2"/>
      <c r="IT114" s="2"/>
      <c r="IU114" s="2"/>
    </row>
    <row r="115" spans="1:255" x14ac:dyDescent="0.2">
      <c r="A115">
        <v>17</v>
      </c>
      <c r="B115">
        <v>1</v>
      </c>
      <c r="E115" t="s">
        <v>204</v>
      </c>
      <c r="F115" t="s">
        <v>29</v>
      </c>
      <c r="G115" t="s">
        <v>205</v>
      </c>
      <c r="H115" t="s">
        <v>19</v>
      </c>
      <c r="I115">
        <v>450</v>
      </c>
      <c r="J115">
        <v>0</v>
      </c>
      <c r="K115">
        <v>450</v>
      </c>
      <c r="O115">
        <f t="shared" si="110"/>
        <v>102.04</v>
      </c>
      <c r="P115">
        <f>ROUND(ROUND(CQ115*I115,0)/BC115,2)</f>
        <v>102.04</v>
      </c>
      <c r="Q115">
        <f t="shared" si="112"/>
        <v>0</v>
      </c>
      <c r="R115">
        <f t="shared" si="113"/>
        <v>0</v>
      </c>
      <c r="S115">
        <f t="shared" si="114"/>
        <v>0</v>
      </c>
      <c r="T115">
        <f t="shared" si="115"/>
        <v>0</v>
      </c>
      <c r="U115">
        <f t="shared" si="116"/>
        <v>0</v>
      </c>
      <c r="V115">
        <f t="shared" si="117"/>
        <v>0</v>
      </c>
      <c r="W115">
        <f t="shared" si="118"/>
        <v>0</v>
      </c>
      <c r="X115">
        <f t="shared" si="119"/>
        <v>0</v>
      </c>
      <c r="Y115">
        <f t="shared" si="120"/>
        <v>0</v>
      </c>
      <c r="AA115">
        <v>41727979</v>
      </c>
      <c r="AB115">
        <f t="shared" si="121"/>
        <v>2.44</v>
      </c>
      <c r="AC115">
        <f t="shared" si="122"/>
        <v>2.44</v>
      </c>
      <c r="AD115">
        <f t="shared" si="151"/>
        <v>0</v>
      </c>
      <c r="AE115">
        <f t="shared" si="152"/>
        <v>0</v>
      </c>
      <c r="AF115">
        <f t="shared" si="152"/>
        <v>0</v>
      </c>
      <c r="AG115">
        <f t="shared" si="125"/>
        <v>0</v>
      </c>
      <c r="AH115">
        <f t="shared" si="153"/>
        <v>0</v>
      </c>
      <c r="AI115">
        <f t="shared" si="153"/>
        <v>0</v>
      </c>
      <c r="AJ115">
        <f t="shared" si="127"/>
        <v>0</v>
      </c>
      <c r="AK115">
        <v>2.4399999999999995</v>
      </c>
      <c r="AL115">
        <v>2.4399999999999995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1</v>
      </c>
      <c r="AW115">
        <v>1</v>
      </c>
      <c r="AZ115">
        <v>10.76</v>
      </c>
      <c r="BA115">
        <v>1</v>
      </c>
      <c r="BB115">
        <v>1</v>
      </c>
      <c r="BC115">
        <v>10.76</v>
      </c>
      <c r="BD115" t="s">
        <v>2</v>
      </c>
      <c r="BE115" t="s">
        <v>2</v>
      </c>
      <c r="BF115" t="s">
        <v>2</v>
      </c>
      <c r="BG115" t="s">
        <v>2</v>
      </c>
      <c r="BH115">
        <v>3</v>
      </c>
      <c r="BI115">
        <v>2</v>
      </c>
      <c r="BJ115" t="s">
        <v>2</v>
      </c>
      <c r="BM115">
        <v>1100</v>
      </c>
      <c r="BN115">
        <v>0</v>
      </c>
      <c r="BO115" t="s">
        <v>27</v>
      </c>
      <c r="BP115">
        <v>1</v>
      </c>
      <c r="BQ115">
        <v>8</v>
      </c>
      <c r="BR115">
        <v>0</v>
      </c>
      <c r="BS115">
        <v>1</v>
      </c>
      <c r="BT115">
        <v>1</v>
      </c>
      <c r="BU115">
        <v>1</v>
      </c>
      <c r="BV115">
        <v>1</v>
      </c>
      <c r="BW115">
        <v>1</v>
      </c>
      <c r="BX115">
        <v>1</v>
      </c>
      <c r="BY115" t="s">
        <v>2</v>
      </c>
      <c r="BZ115">
        <v>0</v>
      </c>
      <c r="CA115">
        <v>0</v>
      </c>
      <c r="CB115" t="s">
        <v>2</v>
      </c>
      <c r="CE115">
        <v>0</v>
      </c>
      <c r="CF115">
        <v>0</v>
      </c>
      <c r="CG115">
        <v>0</v>
      </c>
      <c r="CM115">
        <v>0</v>
      </c>
      <c r="CN115" t="s">
        <v>2</v>
      </c>
      <c r="CO115">
        <v>0</v>
      </c>
      <c r="CP115">
        <f t="shared" si="128"/>
        <v>102.04</v>
      </c>
      <c r="CQ115">
        <f>AC115</f>
        <v>2.44</v>
      </c>
      <c r="CR115">
        <f t="shared" si="130"/>
        <v>0</v>
      </c>
      <c r="CS115">
        <f t="shared" si="131"/>
        <v>0</v>
      </c>
      <c r="CT115">
        <f t="shared" si="132"/>
        <v>0</v>
      </c>
      <c r="CU115">
        <f t="shared" si="133"/>
        <v>0</v>
      </c>
      <c r="CV115">
        <f t="shared" si="134"/>
        <v>0</v>
      </c>
      <c r="CW115">
        <f t="shared" si="135"/>
        <v>0</v>
      </c>
      <c r="CX115">
        <f t="shared" si="136"/>
        <v>0</v>
      </c>
      <c r="CY115">
        <f t="shared" si="137"/>
        <v>0</v>
      </c>
      <c r="CZ115">
        <f t="shared" si="138"/>
        <v>0</v>
      </c>
      <c r="DC115" t="s">
        <v>2</v>
      </c>
      <c r="DD115" t="s">
        <v>2</v>
      </c>
      <c r="DE115" t="s">
        <v>2</v>
      </c>
      <c r="DF115" t="s">
        <v>2</v>
      </c>
      <c r="DG115" t="s">
        <v>2</v>
      </c>
      <c r="DH115" t="s">
        <v>2</v>
      </c>
      <c r="DI115" t="s">
        <v>2</v>
      </c>
      <c r="DJ115" t="s">
        <v>2</v>
      </c>
      <c r="DK115" t="s">
        <v>2</v>
      </c>
      <c r="DL115" t="s">
        <v>2</v>
      </c>
      <c r="DM115" t="s">
        <v>2</v>
      </c>
      <c r="DN115">
        <v>0</v>
      </c>
      <c r="DO115">
        <v>0</v>
      </c>
      <c r="DP115">
        <v>1</v>
      </c>
      <c r="DQ115">
        <v>1</v>
      </c>
      <c r="DU115">
        <v>1013</v>
      </c>
      <c r="DV115" t="s">
        <v>19</v>
      </c>
      <c r="DW115" t="s">
        <v>19</v>
      </c>
      <c r="DX115">
        <v>1</v>
      </c>
      <c r="DZ115" t="s">
        <v>2</v>
      </c>
      <c r="EA115" t="s">
        <v>2</v>
      </c>
      <c r="EB115" t="s">
        <v>2</v>
      </c>
      <c r="EC115" t="s">
        <v>2</v>
      </c>
      <c r="ED115" t="s">
        <v>2</v>
      </c>
      <c r="EE115">
        <v>37164457</v>
      </c>
      <c r="EF115">
        <v>8</v>
      </c>
      <c r="EG115" t="s">
        <v>31</v>
      </c>
      <c r="EH115">
        <v>0</v>
      </c>
      <c r="EI115" t="s">
        <v>2</v>
      </c>
      <c r="EJ115">
        <v>1</v>
      </c>
      <c r="EK115">
        <v>1100</v>
      </c>
      <c r="EL115" t="s">
        <v>32</v>
      </c>
      <c r="EM115" t="s">
        <v>33</v>
      </c>
      <c r="EN115" t="s">
        <v>2</v>
      </c>
      <c r="EO115" t="s">
        <v>2</v>
      </c>
      <c r="EQ115">
        <v>0</v>
      </c>
      <c r="ER115">
        <v>2.4399999999999995</v>
      </c>
      <c r="ES115">
        <v>2.4399999999999995</v>
      </c>
      <c r="ET115">
        <v>0</v>
      </c>
      <c r="EU115">
        <v>0</v>
      </c>
      <c r="EV115">
        <v>0</v>
      </c>
      <c r="EW115">
        <v>0</v>
      </c>
      <c r="EX115">
        <v>0</v>
      </c>
      <c r="EY115">
        <v>0</v>
      </c>
      <c r="EZ115">
        <v>5</v>
      </c>
      <c r="FC115">
        <v>1</v>
      </c>
      <c r="FD115">
        <v>18</v>
      </c>
      <c r="FF115">
        <v>2.7890000000000001</v>
      </c>
      <c r="FQ115">
        <v>0</v>
      </c>
      <c r="FR115">
        <f t="shared" si="139"/>
        <v>0</v>
      </c>
      <c r="FS115">
        <v>0</v>
      </c>
      <c r="FX115">
        <v>0</v>
      </c>
      <c r="FY115">
        <v>0</v>
      </c>
      <c r="GA115" t="s">
        <v>207</v>
      </c>
      <c r="GD115">
        <v>1</v>
      </c>
      <c r="GF115">
        <v>2083242377</v>
      </c>
      <c r="GG115">
        <v>1</v>
      </c>
      <c r="GH115">
        <v>3</v>
      </c>
      <c r="GI115">
        <v>4</v>
      </c>
      <c r="GJ115">
        <v>0</v>
      </c>
      <c r="GK115">
        <v>0</v>
      </c>
      <c r="GL115">
        <f t="shared" si="140"/>
        <v>0</v>
      </c>
      <c r="GM115">
        <f t="shared" si="141"/>
        <v>102.04</v>
      </c>
      <c r="GN115">
        <f t="shared" si="142"/>
        <v>0</v>
      </c>
      <c r="GO115">
        <f t="shared" si="143"/>
        <v>102.04</v>
      </c>
      <c r="GP115">
        <f t="shared" si="144"/>
        <v>0</v>
      </c>
      <c r="GR115">
        <v>1</v>
      </c>
      <c r="GS115">
        <v>1</v>
      </c>
      <c r="GT115">
        <v>0</v>
      </c>
      <c r="GU115" t="s">
        <v>2</v>
      </c>
      <c r="GV115">
        <f t="shared" si="145"/>
        <v>0</v>
      </c>
      <c r="GW115">
        <v>1</v>
      </c>
      <c r="GX115">
        <f t="shared" si="146"/>
        <v>0</v>
      </c>
      <c r="HA115">
        <v>0</v>
      </c>
      <c r="HB115">
        <v>0</v>
      </c>
      <c r="HC115">
        <f t="shared" si="147"/>
        <v>0</v>
      </c>
      <c r="HE115" t="s">
        <v>38</v>
      </c>
      <c r="HF115" t="s">
        <v>28</v>
      </c>
      <c r="HG115">
        <f>ROUND(AC115*I115,0)</f>
        <v>1098</v>
      </c>
      <c r="HM115" t="s">
        <v>2</v>
      </c>
      <c r="HN115" t="s">
        <v>2</v>
      </c>
      <c r="HO115" t="s">
        <v>2</v>
      </c>
      <c r="HP115" t="s">
        <v>2</v>
      </c>
      <c r="HQ115" t="s">
        <v>2</v>
      </c>
      <c r="IK115">
        <v>0</v>
      </c>
    </row>
    <row r="116" spans="1:255" x14ac:dyDescent="0.2">
      <c r="A116" s="2">
        <v>17</v>
      </c>
      <c r="B116" s="2">
        <v>1</v>
      </c>
      <c r="C116" s="2">
        <f>ROW(SmtRes!A239)</f>
        <v>239</v>
      </c>
      <c r="D116" s="2">
        <f>ROW(EtalonRes!A239)</f>
        <v>239</v>
      </c>
      <c r="E116" s="2" t="s">
        <v>208</v>
      </c>
      <c r="F116" s="2" t="s">
        <v>209</v>
      </c>
      <c r="G116" s="2" t="s">
        <v>210</v>
      </c>
      <c r="H116" s="2" t="s">
        <v>19</v>
      </c>
      <c r="I116" s="2">
        <v>28</v>
      </c>
      <c r="J116" s="2">
        <v>0</v>
      </c>
      <c r="K116" s="2">
        <v>28</v>
      </c>
      <c r="L116" s="2"/>
      <c r="M116" s="2"/>
      <c r="N116" s="2"/>
      <c r="O116" s="2">
        <f t="shared" si="110"/>
        <v>195.94</v>
      </c>
      <c r="P116" s="2">
        <f>ROUND(CQ116*I116,2)</f>
        <v>11.48</v>
      </c>
      <c r="Q116" s="2">
        <f t="shared" si="112"/>
        <v>0</v>
      </c>
      <c r="R116" s="2">
        <f t="shared" si="113"/>
        <v>0</v>
      </c>
      <c r="S116" s="2">
        <f t="shared" si="114"/>
        <v>184.46</v>
      </c>
      <c r="T116" s="2">
        <f t="shared" si="115"/>
        <v>0</v>
      </c>
      <c r="U116" s="2">
        <f t="shared" si="116"/>
        <v>18.900000000000002</v>
      </c>
      <c r="V116" s="2">
        <f t="shared" si="117"/>
        <v>0</v>
      </c>
      <c r="W116" s="2">
        <f t="shared" si="118"/>
        <v>0</v>
      </c>
      <c r="X116" s="2">
        <f t="shared" si="119"/>
        <v>166.01</v>
      </c>
      <c r="Y116" s="2">
        <f t="shared" si="120"/>
        <v>84.85</v>
      </c>
      <c r="Z116" s="2"/>
      <c r="AA116" s="2">
        <v>41727981</v>
      </c>
      <c r="AB116" s="2">
        <f t="shared" si="121"/>
        <v>6.9980000000000002</v>
      </c>
      <c r="AC116" s="2">
        <f t="shared" si="122"/>
        <v>0.41</v>
      </c>
      <c r="AD116" s="2">
        <f>ROUND(((((ET116*ROUND(1.35,7)))-((EU116*ROUND(1.35,7))))+AE116),6)</f>
        <v>0</v>
      </c>
      <c r="AE116" s="2">
        <f>ROUND(((EU116*ROUND(1.35,7))),6)</f>
        <v>0</v>
      </c>
      <c r="AF116" s="2">
        <f>ROUND(((EV116*ROUND(1.35,7))),6)</f>
        <v>6.5880000000000001</v>
      </c>
      <c r="AG116" s="2">
        <f t="shared" si="125"/>
        <v>0</v>
      </c>
      <c r="AH116" s="2">
        <f>((EW116*ROUND(1.35,7)))</f>
        <v>0.67500000000000004</v>
      </c>
      <c r="AI116" s="2">
        <f>((EX116*ROUND(1.35,7)))</f>
        <v>0</v>
      </c>
      <c r="AJ116" s="2">
        <f t="shared" si="127"/>
        <v>0</v>
      </c>
      <c r="AK116" s="2">
        <v>5.29</v>
      </c>
      <c r="AL116" s="2">
        <v>0.41</v>
      </c>
      <c r="AM116" s="2">
        <v>0</v>
      </c>
      <c r="AN116" s="2">
        <v>0</v>
      </c>
      <c r="AO116" s="2">
        <v>4.88</v>
      </c>
      <c r="AP116" s="2">
        <v>0</v>
      </c>
      <c r="AQ116" s="2">
        <v>0.5</v>
      </c>
      <c r="AR116" s="2">
        <v>0</v>
      </c>
      <c r="AS116" s="2">
        <v>0</v>
      </c>
      <c r="AT116" s="2">
        <v>90</v>
      </c>
      <c r="AU116" s="2">
        <v>46</v>
      </c>
      <c r="AV116" s="2">
        <v>1</v>
      </c>
      <c r="AW116" s="2">
        <v>1</v>
      </c>
      <c r="AX116" s="2"/>
      <c r="AY116" s="2"/>
      <c r="AZ116" s="2">
        <v>1</v>
      </c>
      <c r="BA116" s="2">
        <v>1</v>
      </c>
      <c r="BB116" s="2">
        <v>1</v>
      </c>
      <c r="BC116" s="2">
        <v>1</v>
      </c>
      <c r="BD116" s="2" t="s">
        <v>2</v>
      </c>
      <c r="BE116" s="2" t="s">
        <v>2</v>
      </c>
      <c r="BF116" s="2" t="s">
        <v>2</v>
      </c>
      <c r="BG116" s="2" t="s">
        <v>2</v>
      </c>
      <c r="BH116" s="2">
        <v>0</v>
      </c>
      <c r="BI116" s="2">
        <v>2</v>
      </c>
      <c r="BJ116" s="2" t="s">
        <v>211</v>
      </c>
      <c r="BK116" s="2"/>
      <c r="BL116" s="2"/>
      <c r="BM116" s="2">
        <v>110011</v>
      </c>
      <c r="BN116" s="2">
        <v>0</v>
      </c>
      <c r="BO116" s="2" t="s">
        <v>2</v>
      </c>
      <c r="BP116" s="2">
        <v>0</v>
      </c>
      <c r="BQ116" s="2">
        <v>3</v>
      </c>
      <c r="BR116" s="2">
        <v>0</v>
      </c>
      <c r="BS116" s="2">
        <v>1</v>
      </c>
      <c r="BT116" s="2">
        <v>1</v>
      </c>
      <c r="BU116" s="2">
        <v>1</v>
      </c>
      <c r="BV116" s="2">
        <v>1</v>
      </c>
      <c r="BW116" s="2">
        <v>1</v>
      </c>
      <c r="BX116" s="2">
        <v>1</v>
      </c>
      <c r="BY116" s="2" t="s">
        <v>2</v>
      </c>
      <c r="BZ116" s="2">
        <v>90</v>
      </c>
      <c r="CA116" s="2">
        <v>46</v>
      </c>
      <c r="CB116" s="2" t="s">
        <v>2</v>
      </c>
      <c r="CC116" s="2"/>
      <c r="CD116" s="2"/>
      <c r="CE116" s="2">
        <v>0</v>
      </c>
      <c r="CF116" s="2">
        <v>0</v>
      </c>
      <c r="CG116" s="2">
        <v>0</v>
      </c>
      <c r="CH116" s="2"/>
      <c r="CI116" s="2"/>
      <c r="CJ116" s="2"/>
      <c r="CK116" s="2"/>
      <c r="CL116" s="2"/>
      <c r="CM116" s="2">
        <v>0</v>
      </c>
      <c r="CN116" s="2" t="s">
        <v>774</v>
      </c>
      <c r="CO116" s="2">
        <v>0</v>
      </c>
      <c r="CP116" s="2">
        <f t="shared" si="128"/>
        <v>195.94</v>
      </c>
      <c r="CQ116" s="2">
        <f>AC116*BC116</f>
        <v>0.41</v>
      </c>
      <c r="CR116" s="2">
        <f t="shared" si="130"/>
        <v>0</v>
      </c>
      <c r="CS116" s="2">
        <f t="shared" si="131"/>
        <v>0</v>
      </c>
      <c r="CT116" s="2">
        <f t="shared" si="132"/>
        <v>6.5880000000000001</v>
      </c>
      <c r="CU116" s="2">
        <f t="shared" si="133"/>
        <v>0</v>
      </c>
      <c r="CV116" s="2">
        <f t="shared" si="134"/>
        <v>0.67500000000000004</v>
      </c>
      <c r="CW116" s="2">
        <f t="shared" si="135"/>
        <v>0</v>
      </c>
      <c r="CX116" s="2">
        <f t="shared" si="136"/>
        <v>0</v>
      </c>
      <c r="CY116" s="2">
        <f t="shared" si="137"/>
        <v>166.01400000000001</v>
      </c>
      <c r="CZ116" s="2">
        <f t="shared" si="138"/>
        <v>84.851600000000005</v>
      </c>
      <c r="DA116" s="2"/>
      <c r="DB116" s="2"/>
      <c r="DC116" s="2" t="s">
        <v>2</v>
      </c>
      <c r="DD116" s="2" t="s">
        <v>2</v>
      </c>
      <c r="DE116" s="2" t="s">
        <v>21</v>
      </c>
      <c r="DF116" s="2" t="s">
        <v>21</v>
      </c>
      <c r="DG116" s="2" t="s">
        <v>21</v>
      </c>
      <c r="DH116" s="2" t="s">
        <v>2</v>
      </c>
      <c r="DI116" s="2" t="s">
        <v>21</v>
      </c>
      <c r="DJ116" s="2" t="s">
        <v>21</v>
      </c>
      <c r="DK116" s="2" t="s">
        <v>2</v>
      </c>
      <c r="DL116" s="2" t="s">
        <v>2</v>
      </c>
      <c r="DM116" s="2" t="s">
        <v>2</v>
      </c>
      <c r="DN116" s="2">
        <v>0</v>
      </c>
      <c r="DO116" s="2">
        <v>0</v>
      </c>
      <c r="DP116" s="2">
        <v>1</v>
      </c>
      <c r="DQ116" s="2">
        <v>1</v>
      </c>
      <c r="DR116" s="2"/>
      <c r="DS116" s="2"/>
      <c r="DT116" s="2"/>
      <c r="DU116" s="2">
        <v>1013</v>
      </c>
      <c r="DV116" s="2" t="s">
        <v>19</v>
      </c>
      <c r="DW116" s="2" t="s">
        <v>19</v>
      </c>
      <c r="DX116" s="2">
        <v>1</v>
      </c>
      <c r="DY116" s="2"/>
      <c r="DZ116" s="2" t="s">
        <v>2</v>
      </c>
      <c r="EA116" s="2" t="s">
        <v>2</v>
      </c>
      <c r="EB116" s="2" t="s">
        <v>2</v>
      </c>
      <c r="EC116" s="2" t="s">
        <v>2</v>
      </c>
      <c r="ED116" s="2" t="s">
        <v>2</v>
      </c>
      <c r="EE116" s="2">
        <v>37164119</v>
      </c>
      <c r="EF116" s="2">
        <v>3</v>
      </c>
      <c r="EG116" s="2" t="s">
        <v>16</v>
      </c>
      <c r="EH116" s="2">
        <v>0</v>
      </c>
      <c r="EI116" s="2" t="s">
        <v>2</v>
      </c>
      <c r="EJ116" s="2">
        <v>2</v>
      </c>
      <c r="EK116" s="2">
        <v>110011</v>
      </c>
      <c r="EL116" s="2" t="s">
        <v>86</v>
      </c>
      <c r="EM116" s="2" t="s">
        <v>87</v>
      </c>
      <c r="EN116" s="2" t="s">
        <v>2</v>
      </c>
      <c r="EO116" s="2" t="s">
        <v>24</v>
      </c>
      <c r="EP116" s="2"/>
      <c r="EQ116" s="2">
        <v>512</v>
      </c>
      <c r="ER116" s="2">
        <v>5.29</v>
      </c>
      <c r="ES116" s="2">
        <v>0.41</v>
      </c>
      <c r="ET116" s="2">
        <v>0</v>
      </c>
      <c r="EU116" s="2">
        <v>0</v>
      </c>
      <c r="EV116" s="2">
        <v>4.88</v>
      </c>
      <c r="EW116" s="2">
        <v>0.5</v>
      </c>
      <c r="EX116" s="2">
        <v>0</v>
      </c>
      <c r="EY116" s="2">
        <v>0</v>
      </c>
      <c r="EZ116" s="2"/>
      <c r="FA116" s="2"/>
      <c r="FB116" s="2"/>
      <c r="FC116" s="2"/>
      <c r="FD116" s="2"/>
      <c r="FE116" s="2"/>
      <c r="FF116" s="2"/>
      <c r="FG116" s="2"/>
      <c r="FH116" s="2"/>
      <c r="FI116" s="2"/>
      <c r="FJ116" s="2"/>
      <c r="FK116" s="2"/>
      <c r="FL116" s="2"/>
      <c r="FM116" s="2"/>
      <c r="FN116" s="2"/>
      <c r="FO116" s="2"/>
      <c r="FP116" s="2"/>
      <c r="FQ116" s="2">
        <v>0</v>
      </c>
      <c r="FR116" s="2">
        <f t="shared" si="139"/>
        <v>0</v>
      </c>
      <c r="FS116" s="2">
        <v>0</v>
      </c>
      <c r="FT116" s="2"/>
      <c r="FU116" s="2"/>
      <c r="FV116" s="2"/>
      <c r="FW116" s="2"/>
      <c r="FX116" s="2">
        <v>90</v>
      </c>
      <c r="FY116" s="2">
        <v>46</v>
      </c>
      <c r="FZ116" s="2"/>
      <c r="GA116" s="2" t="s">
        <v>2</v>
      </c>
      <c r="GB116" s="2"/>
      <c r="GC116" s="2"/>
      <c r="GD116" s="2">
        <v>1</v>
      </c>
      <c r="GE116" s="2"/>
      <c r="GF116" s="2">
        <v>1306059757</v>
      </c>
      <c r="GG116" s="2">
        <v>2</v>
      </c>
      <c r="GH116" s="2">
        <v>1</v>
      </c>
      <c r="GI116" s="2">
        <v>-2</v>
      </c>
      <c r="GJ116" s="2">
        <v>0</v>
      </c>
      <c r="GK116" s="2">
        <v>0</v>
      </c>
      <c r="GL116" s="2">
        <f t="shared" si="140"/>
        <v>0</v>
      </c>
      <c r="GM116" s="2">
        <f t="shared" si="141"/>
        <v>446.8</v>
      </c>
      <c r="GN116" s="2">
        <f t="shared" si="142"/>
        <v>0</v>
      </c>
      <c r="GO116" s="2">
        <f t="shared" si="143"/>
        <v>446.8</v>
      </c>
      <c r="GP116" s="2">
        <f t="shared" si="144"/>
        <v>0</v>
      </c>
      <c r="GQ116" s="2"/>
      <c r="GR116" s="2">
        <v>0</v>
      </c>
      <c r="GS116" s="2">
        <v>3</v>
      </c>
      <c r="GT116" s="2">
        <v>0</v>
      </c>
      <c r="GU116" s="2" t="s">
        <v>2</v>
      </c>
      <c r="GV116" s="2">
        <f t="shared" si="145"/>
        <v>0</v>
      </c>
      <c r="GW116" s="2">
        <v>1</v>
      </c>
      <c r="GX116" s="2">
        <f t="shared" si="146"/>
        <v>0</v>
      </c>
      <c r="GY116" s="2"/>
      <c r="GZ116" s="2"/>
      <c r="HA116" s="2">
        <v>0</v>
      </c>
      <c r="HB116" s="2">
        <v>0</v>
      </c>
      <c r="HC116" s="2">
        <f t="shared" si="147"/>
        <v>0</v>
      </c>
      <c r="HD116" s="2"/>
      <c r="HE116" s="2" t="s">
        <v>2</v>
      </c>
      <c r="HF116" s="2" t="s">
        <v>2</v>
      </c>
      <c r="HG116" s="2"/>
      <c r="HH116" s="2"/>
      <c r="HI116" s="2"/>
      <c r="HJ116" s="2"/>
      <c r="HK116" s="2"/>
      <c r="HL116" s="2"/>
      <c r="HM116" s="2" t="s">
        <v>2</v>
      </c>
      <c r="HN116" s="2" t="s">
        <v>88</v>
      </c>
      <c r="HO116" s="2" t="s">
        <v>89</v>
      </c>
      <c r="HP116" s="2" t="s">
        <v>86</v>
      </c>
      <c r="HQ116" s="2" t="s">
        <v>86</v>
      </c>
      <c r="HR116" s="2"/>
      <c r="HS116" s="2"/>
      <c r="HT116" s="2"/>
      <c r="HU116" s="2"/>
      <c r="HV116" s="2"/>
      <c r="HW116" s="2"/>
      <c r="HX116" s="2"/>
      <c r="HY116" s="2"/>
      <c r="HZ116" s="2"/>
      <c r="IA116" s="2"/>
      <c r="IB116" s="2"/>
      <c r="IC116" s="2"/>
      <c r="ID116" s="2"/>
      <c r="IE116" s="2"/>
      <c r="IF116" s="2"/>
      <c r="IG116" s="2"/>
      <c r="IH116" s="2"/>
      <c r="II116" s="2"/>
      <c r="IJ116" s="2"/>
      <c r="IK116" s="2">
        <v>0</v>
      </c>
      <c r="IL116" s="2"/>
      <c r="IM116" s="2"/>
      <c r="IN116" s="2"/>
      <c r="IO116" s="2"/>
      <c r="IP116" s="2"/>
      <c r="IQ116" s="2"/>
      <c r="IR116" s="2"/>
      <c r="IS116" s="2"/>
      <c r="IT116" s="2"/>
      <c r="IU116" s="2"/>
    </row>
    <row r="117" spans="1:255" x14ac:dyDescent="0.2">
      <c r="A117">
        <v>17</v>
      </c>
      <c r="B117">
        <v>1</v>
      </c>
      <c r="C117">
        <f>ROW(SmtRes!A244)</f>
        <v>244</v>
      </c>
      <c r="D117">
        <f>ROW(EtalonRes!A244)</f>
        <v>244</v>
      </c>
      <c r="E117" t="s">
        <v>208</v>
      </c>
      <c r="F117" t="s">
        <v>209</v>
      </c>
      <c r="G117" t="s">
        <v>210</v>
      </c>
      <c r="H117" t="s">
        <v>19</v>
      </c>
      <c r="I117">
        <v>28</v>
      </c>
      <c r="J117">
        <v>0</v>
      </c>
      <c r="K117">
        <v>28</v>
      </c>
      <c r="O117">
        <f t="shared" si="110"/>
        <v>195.94</v>
      </c>
      <c r="P117">
        <f>ROUND(CQ117*I117,2)</f>
        <v>11.48</v>
      </c>
      <c r="Q117">
        <f t="shared" si="112"/>
        <v>0</v>
      </c>
      <c r="R117">
        <f t="shared" si="113"/>
        <v>0</v>
      </c>
      <c r="S117">
        <f t="shared" si="114"/>
        <v>184.46</v>
      </c>
      <c r="T117">
        <f t="shared" si="115"/>
        <v>0</v>
      </c>
      <c r="U117">
        <f t="shared" si="116"/>
        <v>18.900000000000002</v>
      </c>
      <c r="V117">
        <f t="shared" si="117"/>
        <v>0</v>
      </c>
      <c r="W117">
        <f t="shared" si="118"/>
        <v>0</v>
      </c>
      <c r="X117">
        <f t="shared" si="119"/>
        <v>166.01</v>
      </c>
      <c r="Y117">
        <f t="shared" si="120"/>
        <v>84.85</v>
      </c>
      <c r="AA117">
        <v>41727979</v>
      </c>
      <c r="AB117">
        <f t="shared" si="121"/>
        <v>6.9980000000000002</v>
      </c>
      <c r="AC117">
        <f t="shared" si="122"/>
        <v>0.41</v>
      </c>
      <c r="AD117">
        <f>ROUND(((((ET117*ROUND(1.35,7)))-((EU117*ROUND(1.35,7))))+AE117),6)</f>
        <v>0</v>
      </c>
      <c r="AE117">
        <f>ROUND(((EU117*ROUND(1.35,7))),6)</f>
        <v>0</v>
      </c>
      <c r="AF117">
        <f>ROUND(((EV117*ROUND(1.35,7))),6)</f>
        <v>6.5880000000000001</v>
      </c>
      <c r="AG117">
        <f t="shared" si="125"/>
        <v>0</v>
      </c>
      <c r="AH117">
        <f>((EW117*ROUND(1.35,7)))</f>
        <v>0.67500000000000004</v>
      </c>
      <c r="AI117">
        <f>((EX117*ROUND(1.35,7)))</f>
        <v>0</v>
      </c>
      <c r="AJ117">
        <f t="shared" si="127"/>
        <v>0</v>
      </c>
      <c r="AK117">
        <v>5.29</v>
      </c>
      <c r="AL117">
        <v>0.41</v>
      </c>
      <c r="AM117">
        <v>0</v>
      </c>
      <c r="AN117">
        <v>0</v>
      </c>
      <c r="AO117">
        <v>4.88</v>
      </c>
      <c r="AP117">
        <v>0</v>
      </c>
      <c r="AQ117">
        <v>0.5</v>
      </c>
      <c r="AR117">
        <v>0</v>
      </c>
      <c r="AS117">
        <v>0</v>
      </c>
      <c r="AT117">
        <v>90</v>
      </c>
      <c r="AU117">
        <v>46</v>
      </c>
      <c r="AV117">
        <v>1</v>
      </c>
      <c r="AW117">
        <v>1</v>
      </c>
      <c r="AZ117">
        <v>1</v>
      </c>
      <c r="BA117">
        <v>1</v>
      </c>
      <c r="BB117">
        <v>1</v>
      </c>
      <c r="BC117">
        <v>1</v>
      </c>
      <c r="BD117" t="s">
        <v>2</v>
      </c>
      <c r="BE117" t="s">
        <v>2</v>
      </c>
      <c r="BF117" t="s">
        <v>2</v>
      </c>
      <c r="BG117" t="s">
        <v>2</v>
      </c>
      <c r="BH117">
        <v>0</v>
      </c>
      <c r="BI117">
        <v>2</v>
      </c>
      <c r="BJ117" t="s">
        <v>211</v>
      </c>
      <c r="BM117">
        <v>110011</v>
      </c>
      <c r="BN117">
        <v>0</v>
      </c>
      <c r="BO117" t="s">
        <v>27</v>
      </c>
      <c r="BP117">
        <v>1</v>
      </c>
      <c r="BQ117">
        <v>3</v>
      </c>
      <c r="BR117">
        <v>0</v>
      </c>
      <c r="BS117">
        <v>1</v>
      </c>
      <c r="BT117">
        <v>1</v>
      </c>
      <c r="BU117">
        <v>1</v>
      </c>
      <c r="BV117">
        <v>1</v>
      </c>
      <c r="BW117">
        <v>1</v>
      </c>
      <c r="BX117">
        <v>1</v>
      </c>
      <c r="BY117" t="s">
        <v>2</v>
      </c>
      <c r="BZ117">
        <v>90</v>
      </c>
      <c r="CA117">
        <v>46</v>
      </c>
      <c r="CB117" t="s">
        <v>2</v>
      </c>
      <c r="CE117">
        <v>0</v>
      </c>
      <c r="CF117">
        <v>0</v>
      </c>
      <c r="CG117">
        <v>0</v>
      </c>
      <c r="CM117">
        <v>0</v>
      </c>
      <c r="CN117" t="s">
        <v>774</v>
      </c>
      <c r="CO117">
        <v>0</v>
      </c>
      <c r="CP117">
        <f t="shared" si="128"/>
        <v>195.94</v>
      </c>
      <c r="CQ117">
        <f>AC117*BC117</f>
        <v>0.41</v>
      </c>
      <c r="CR117">
        <f t="shared" si="130"/>
        <v>0</v>
      </c>
      <c r="CS117">
        <f t="shared" si="131"/>
        <v>0</v>
      </c>
      <c r="CT117">
        <f t="shared" si="132"/>
        <v>6.5880000000000001</v>
      </c>
      <c r="CU117">
        <f t="shared" si="133"/>
        <v>0</v>
      </c>
      <c r="CV117">
        <f t="shared" si="134"/>
        <v>0.67500000000000004</v>
      </c>
      <c r="CW117">
        <f t="shared" si="135"/>
        <v>0</v>
      </c>
      <c r="CX117">
        <f t="shared" si="136"/>
        <v>0</v>
      </c>
      <c r="CY117">
        <f t="shared" si="137"/>
        <v>166.01400000000001</v>
      </c>
      <c r="CZ117">
        <f t="shared" si="138"/>
        <v>84.851600000000005</v>
      </c>
      <c r="DC117" t="s">
        <v>2</v>
      </c>
      <c r="DD117" t="s">
        <v>2</v>
      </c>
      <c r="DE117" t="s">
        <v>21</v>
      </c>
      <c r="DF117" t="s">
        <v>21</v>
      </c>
      <c r="DG117" t="s">
        <v>21</v>
      </c>
      <c r="DH117" t="s">
        <v>2</v>
      </c>
      <c r="DI117" t="s">
        <v>21</v>
      </c>
      <c r="DJ117" t="s">
        <v>21</v>
      </c>
      <c r="DK117" t="s">
        <v>2</v>
      </c>
      <c r="DL117" t="s">
        <v>2</v>
      </c>
      <c r="DM117" t="s">
        <v>2</v>
      </c>
      <c r="DN117">
        <v>0</v>
      </c>
      <c r="DO117">
        <v>0</v>
      </c>
      <c r="DP117">
        <v>1</v>
      </c>
      <c r="DQ117">
        <v>1</v>
      </c>
      <c r="DU117">
        <v>1013</v>
      </c>
      <c r="DV117" t="s">
        <v>19</v>
      </c>
      <c r="DW117" t="s">
        <v>19</v>
      </c>
      <c r="DX117">
        <v>1</v>
      </c>
      <c r="DZ117" t="s">
        <v>2</v>
      </c>
      <c r="EA117" t="s">
        <v>2</v>
      </c>
      <c r="EB117" t="s">
        <v>2</v>
      </c>
      <c r="EC117" t="s">
        <v>2</v>
      </c>
      <c r="ED117" t="s">
        <v>2</v>
      </c>
      <c r="EE117">
        <v>37164119</v>
      </c>
      <c r="EF117">
        <v>3</v>
      </c>
      <c r="EG117" t="s">
        <v>16</v>
      </c>
      <c r="EH117">
        <v>0</v>
      </c>
      <c r="EI117" t="s">
        <v>2</v>
      </c>
      <c r="EJ117">
        <v>2</v>
      </c>
      <c r="EK117">
        <v>110011</v>
      </c>
      <c r="EL117" t="s">
        <v>86</v>
      </c>
      <c r="EM117" t="s">
        <v>87</v>
      </c>
      <c r="EN117" t="s">
        <v>2</v>
      </c>
      <c r="EO117" t="s">
        <v>24</v>
      </c>
      <c r="EQ117">
        <v>512</v>
      </c>
      <c r="ER117">
        <v>5.29</v>
      </c>
      <c r="ES117">
        <v>0.41</v>
      </c>
      <c r="ET117">
        <v>0</v>
      </c>
      <c r="EU117">
        <v>0</v>
      </c>
      <c r="EV117">
        <v>4.88</v>
      </c>
      <c r="EW117">
        <v>0.5</v>
      </c>
      <c r="EX117">
        <v>0</v>
      </c>
      <c r="EY117">
        <v>0</v>
      </c>
      <c r="FQ117">
        <v>0</v>
      </c>
      <c r="FR117">
        <f t="shared" si="139"/>
        <v>0</v>
      </c>
      <c r="FS117">
        <v>0</v>
      </c>
      <c r="FX117">
        <v>90</v>
      </c>
      <c r="FY117">
        <v>46</v>
      </c>
      <c r="GA117" t="s">
        <v>2</v>
      </c>
      <c r="GD117">
        <v>1</v>
      </c>
      <c r="GF117">
        <v>1306059757</v>
      </c>
      <c r="GG117">
        <v>1</v>
      </c>
      <c r="GH117">
        <v>1</v>
      </c>
      <c r="GI117">
        <v>4</v>
      </c>
      <c r="GJ117">
        <v>0</v>
      </c>
      <c r="GK117">
        <v>0</v>
      </c>
      <c r="GL117">
        <f t="shared" si="140"/>
        <v>0</v>
      </c>
      <c r="GM117">
        <f t="shared" si="141"/>
        <v>446.8</v>
      </c>
      <c r="GN117">
        <f t="shared" si="142"/>
        <v>0</v>
      </c>
      <c r="GO117">
        <f t="shared" si="143"/>
        <v>446.8</v>
      </c>
      <c r="GP117">
        <f t="shared" si="144"/>
        <v>0</v>
      </c>
      <c r="GR117">
        <v>0</v>
      </c>
      <c r="GS117">
        <v>3</v>
      </c>
      <c r="GT117">
        <v>0</v>
      </c>
      <c r="GU117" t="s">
        <v>2</v>
      </c>
      <c r="GV117">
        <f t="shared" si="145"/>
        <v>0</v>
      </c>
      <c r="GW117">
        <v>1</v>
      </c>
      <c r="GX117">
        <f t="shared" si="146"/>
        <v>0</v>
      </c>
      <c r="HA117">
        <v>0</v>
      </c>
      <c r="HB117">
        <v>0</v>
      </c>
      <c r="HC117">
        <f t="shared" si="147"/>
        <v>0</v>
      </c>
      <c r="HE117" t="s">
        <v>2</v>
      </c>
      <c r="HF117" t="s">
        <v>2</v>
      </c>
      <c r="HM117" t="s">
        <v>2</v>
      </c>
      <c r="HN117" t="s">
        <v>88</v>
      </c>
      <c r="HO117" t="s">
        <v>89</v>
      </c>
      <c r="HP117" t="s">
        <v>86</v>
      </c>
      <c r="HQ117" t="s">
        <v>86</v>
      </c>
      <c r="IK117">
        <v>0</v>
      </c>
    </row>
    <row r="118" spans="1:255" x14ac:dyDescent="0.2">
      <c r="A118" s="2">
        <v>17</v>
      </c>
      <c r="B118" s="2">
        <v>1</v>
      </c>
      <c r="C118" s="2"/>
      <c r="D118" s="2"/>
      <c r="E118" s="2" t="s">
        <v>212</v>
      </c>
      <c r="F118" s="2" t="s">
        <v>29</v>
      </c>
      <c r="G118" s="2" t="s">
        <v>213</v>
      </c>
      <c r="H118" s="2" t="s">
        <v>19</v>
      </c>
      <c r="I118" s="2">
        <v>28</v>
      </c>
      <c r="J118" s="2">
        <v>0</v>
      </c>
      <c r="K118" s="2">
        <v>28</v>
      </c>
      <c r="L118" s="2"/>
      <c r="M118" s="2"/>
      <c r="N118" s="2"/>
      <c r="O118" s="2">
        <f t="shared" si="110"/>
        <v>4588</v>
      </c>
      <c r="P118" s="2">
        <f>ROUND(ROUND(CQ118*I118,0)/BC118,2)</f>
        <v>4588</v>
      </c>
      <c r="Q118" s="2">
        <f t="shared" si="112"/>
        <v>0</v>
      </c>
      <c r="R118" s="2">
        <f t="shared" si="113"/>
        <v>0</v>
      </c>
      <c r="S118" s="2">
        <f t="shared" si="114"/>
        <v>0</v>
      </c>
      <c r="T118" s="2">
        <f t="shared" si="115"/>
        <v>0</v>
      </c>
      <c r="U118" s="2">
        <f t="shared" si="116"/>
        <v>0</v>
      </c>
      <c r="V118" s="2">
        <f t="shared" si="117"/>
        <v>0</v>
      </c>
      <c r="W118" s="2">
        <f t="shared" si="118"/>
        <v>0</v>
      </c>
      <c r="X118" s="2">
        <f t="shared" si="119"/>
        <v>0</v>
      </c>
      <c r="Y118" s="2">
        <f t="shared" si="120"/>
        <v>0</v>
      </c>
      <c r="Z118" s="2"/>
      <c r="AA118" s="2">
        <v>41727981</v>
      </c>
      <c r="AB118" s="2">
        <f t="shared" si="121"/>
        <v>163.85</v>
      </c>
      <c r="AC118" s="2">
        <f t="shared" si="122"/>
        <v>163.85</v>
      </c>
      <c r="AD118" s="2">
        <f>ROUND((((ET118)-(EU118))+AE118),6)</f>
        <v>0</v>
      </c>
      <c r="AE118" s="2">
        <f>ROUND((EU118),6)</f>
        <v>0</v>
      </c>
      <c r="AF118" s="2">
        <f>ROUND((EV118),6)</f>
        <v>0</v>
      </c>
      <c r="AG118" s="2">
        <f t="shared" si="125"/>
        <v>0</v>
      </c>
      <c r="AH118" s="2">
        <f>(EW118)</f>
        <v>0</v>
      </c>
      <c r="AI118" s="2">
        <f>(EX118)</f>
        <v>0</v>
      </c>
      <c r="AJ118" s="2">
        <f t="shared" si="127"/>
        <v>0</v>
      </c>
      <c r="AK118" s="2">
        <v>163.85</v>
      </c>
      <c r="AL118" s="2">
        <v>163.85</v>
      </c>
      <c r="AM118" s="2">
        <v>0</v>
      </c>
      <c r="AN118" s="2">
        <v>0</v>
      </c>
      <c r="AO118" s="2">
        <v>0</v>
      </c>
      <c r="AP118" s="2">
        <v>0</v>
      </c>
      <c r="AQ118" s="2">
        <v>0</v>
      </c>
      <c r="AR118" s="2">
        <v>0</v>
      </c>
      <c r="AS118" s="2">
        <v>0</v>
      </c>
      <c r="AT118" s="2">
        <v>0</v>
      </c>
      <c r="AU118" s="2">
        <v>0</v>
      </c>
      <c r="AV118" s="2">
        <v>1</v>
      </c>
      <c r="AW118" s="2">
        <v>1</v>
      </c>
      <c r="AX118" s="2"/>
      <c r="AY118" s="2"/>
      <c r="AZ118" s="2">
        <v>1</v>
      </c>
      <c r="BA118" s="2">
        <v>1</v>
      </c>
      <c r="BB118" s="2">
        <v>1</v>
      </c>
      <c r="BC118" s="2">
        <v>1</v>
      </c>
      <c r="BD118" s="2" t="s">
        <v>2</v>
      </c>
      <c r="BE118" s="2" t="s">
        <v>2</v>
      </c>
      <c r="BF118" s="2" t="s">
        <v>2</v>
      </c>
      <c r="BG118" s="2" t="s">
        <v>2</v>
      </c>
      <c r="BH118" s="2">
        <v>3</v>
      </c>
      <c r="BI118" s="2">
        <v>2</v>
      </c>
      <c r="BJ118" s="2" t="s">
        <v>2</v>
      </c>
      <c r="BK118" s="2"/>
      <c r="BL118" s="2"/>
      <c r="BM118" s="2">
        <v>1100</v>
      </c>
      <c r="BN118" s="2">
        <v>0</v>
      </c>
      <c r="BO118" s="2" t="s">
        <v>2</v>
      </c>
      <c r="BP118" s="2">
        <v>0</v>
      </c>
      <c r="BQ118" s="2">
        <v>8</v>
      </c>
      <c r="BR118" s="2">
        <v>0</v>
      </c>
      <c r="BS118" s="2">
        <v>1</v>
      </c>
      <c r="BT118" s="2">
        <v>1</v>
      </c>
      <c r="BU118" s="2">
        <v>1</v>
      </c>
      <c r="BV118" s="2">
        <v>1</v>
      </c>
      <c r="BW118" s="2">
        <v>1</v>
      </c>
      <c r="BX118" s="2">
        <v>1</v>
      </c>
      <c r="BY118" s="2" t="s">
        <v>2</v>
      </c>
      <c r="BZ118" s="2">
        <v>0</v>
      </c>
      <c r="CA118" s="2">
        <v>0</v>
      </c>
      <c r="CB118" s="2" t="s">
        <v>2</v>
      </c>
      <c r="CC118" s="2"/>
      <c r="CD118" s="2"/>
      <c r="CE118" s="2">
        <v>0</v>
      </c>
      <c r="CF118" s="2">
        <v>0</v>
      </c>
      <c r="CG118" s="2">
        <v>0</v>
      </c>
      <c r="CH118" s="2"/>
      <c r="CI118" s="2"/>
      <c r="CJ118" s="2"/>
      <c r="CK118" s="2"/>
      <c r="CL118" s="2"/>
      <c r="CM118" s="2">
        <v>0</v>
      </c>
      <c r="CN118" s="2" t="s">
        <v>2</v>
      </c>
      <c r="CO118" s="2">
        <v>0</v>
      </c>
      <c r="CP118" s="2">
        <f t="shared" si="128"/>
        <v>4588</v>
      </c>
      <c r="CQ118" s="2">
        <f>AC118</f>
        <v>163.85</v>
      </c>
      <c r="CR118" s="2">
        <f t="shared" si="130"/>
        <v>0</v>
      </c>
      <c r="CS118" s="2">
        <f t="shared" si="131"/>
        <v>0</v>
      </c>
      <c r="CT118" s="2">
        <f t="shared" si="132"/>
        <v>0</v>
      </c>
      <c r="CU118" s="2">
        <f t="shared" si="133"/>
        <v>0</v>
      </c>
      <c r="CV118" s="2">
        <f t="shared" si="134"/>
        <v>0</v>
      </c>
      <c r="CW118" s="2">
        <f t="shared" si="135"/>
        <v>0</v>
      </c>
      <c r="CX118" s="2">
        <f t="shared" si="136"/>
        <v>0</v>
      </c>
      <c r="CY118" s="2">
        <f t="shared" si="137"/>
        <v>0</v>
      </c>
      <c r="CZ118" s="2">
        <f t="shared" si="138"/>
        <v>0</v>
      </c>
      <c r="DA118" s="2"/>
      <c r="DB118" s="2"/>
      <c r="DC118" s="2" t="s">
        <v>2</v>
      </c>
      <c r="DD118" s="2" t="s">
        <v>2</v>
      </c>
      <c r="DE118" s="2" t="s">
        <v>2</v>
      </c>
      <c r="DF118" s="2" t="s">
        <v>2</v>
      </c>
      <c r="DG118" s="2" t="s">
        <v>2</v>
      </c>
      <c r="DH118" s="2" t="s">
        <v>2</v>
      </c>
      <c r="DI118" s="2" t="s">
        <v>2</v>
      </c>
      <c r="DJ118" s="2" t="s">
        <v>2</v>
      </c>
      <c r="DK118" s="2" t="s">
        <v>2</v>
      </c>
      <c r="DL118" s="2" t="s">
        <v>2</v>
      </c>
      <c r="DM118" s="2" t="s">
        <v>2</v>
      </c>
      <c r="DN118" s="2">
        <v>0</v>
      </c>
      <c r="DO118" s="2">
        <v>0</v>
      </c>
      <c r="DP118" s="2">
        <v>1</v>
      </c>
      <c r="DQ118" s="2">
        <v>1</v>
      </c>
      <c r="DR118" s="2"/>
      <c r="DS118" s="2"/>
      <c r="DT118" s="2"/>
      <c r="DU118" s="2">
        <v>1013</v>
      </c>
      <c r="DV118" s="2" t="s">
        <v>19</v>
      </c>
      <c r="DW118" s="2" t="s">
        <v>19</v>
      </c>
      <c r="DX118" s="2">
        <v>1</v>
      </c>
      <c r="DY118" s="2"/>
      <c r="DZ118" s="2" t="s">
        <v>2</v>
      </c>
      <c r="EA118" s="2" t="s">
        <v>2</v>
      </c>
      <c r="EB118" s="2" t="s">
        <v>2</v>
      </c>
      <c r="EC118" s="2" t="s">
        <v>2</v>
      </c>
      <c r="ED118" s="2" t="s">
        <v>2</v>
      </c>
      <c r="EE118" s="2">
        <v>37164457</v>
      </c>
      <c r="EF118" s="2">
        <v>8</v>
      </c>
      <c r="EG118" s="2" t="s">
        <v>31</v>
      </c>
      <c r="EH118" s="2">
        <v>0</v>
      </c>
      <c r="EI118" s="2" t="s">
        <v>2</v>
      </c>
      <c r="EJ118" s="2">
        <v>1</v>
      </c>
      <c r="EK118" s="2">
        <v>1100</v>
      </c>
      <c r="EL118" s="2" t="s">
        <v>32</v>
      </c>
      <c r="EM118" s="2" t="s">
        <v>33</v>
      </c>
      <c r="EN118" s="2" t="s">
        <v>2</v>
      </c>
      <c r="EO118" s="2" t="s">
        <v>2</v>
      </c>
      <c r="EP118" s="2"/>
      <c r="EQ118" s="2">
        <v>0</v>
      </c>
      <c r="ER118" s="2">
        <v>0</v>
      </c>
      <c r="ES118" s="2">
        <v>163.85</v>
      </c>
      <c r="ET118" s="2">
        <v>0</v>
      </c>
      <c r="EU118" s="2">
        <v>0</v>
      </c>
      <c r="EV118" s="2">
        <v>0</v>
      </c>
      <c r="EW118" s="2">
        <v>0</v>
      </c>
      <c r="EX118" s="2">
        <v>0</v>
      </c>
      <c r="EY118" s="2">
        <v>0</v>
      </c>
      <c r="EZ118" s="2">
        <v>5</v>
      </c>
      <c r="FA118" s="2"/>
      <c r="FB118" s="2"/>
      <c r="FC118" s="2">
        <v>1</v>
      </c>
      <c r="FD118" s="2">
        <v>18</v>
      </c>
      <c r="FE118" s="2"/>
      <c r="FF118" s="2">
        <v>196.62</v>
      </c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>
        <v>0</v>
      </c>
      <c r="FR118" s="2">
        <f t="shared" si="139"/>
        <v>0</v>
      </c>
      <c r="FS118" s="2">
        <v>0</v>
      </c>
      <c r="FT118" s="2"/>
      <c r="FU118" s="2"/>
      <c r="FV118" s="2"/>
      <c r="FW118" s="2"/>
      <c r="FX118" s="2">
        <v>0</v>
      </c>
      <c r="FY118" s="2">
        <v>0</v>
      </c>
      <c r="FZ118" s="2"/>
      <c r="GA118" s="2" t="s">
        <v>214</v>
      </c>
      <c r="GB118" s="2"/>
      <c r="GC118" s="2"/>
      <c r="GD118" s="2">
        <v>1</v>
      </c>
      <c r="GE118" s="2"/>
      <c r="GF118" s="2">
        <v>1991320884</v>
      </c>
      <c r="GG118" s="2">
        <v>2</v>
      </c>
      <c r="GH118" s="2">
        <v>3</v>
      </c>
      <c r="GI118" s="2">
        <v>-2</v>
      </c>
      <c r="GJ118" s="2">
        <v>0</v>
      </c>
      <c r="GK118" s="2">
        <v>0</v>
      </c>
      <c r="GL118" s="2">
        <f t="shared" si="140"/>
        <v>0</v>
      </c>
      <c r="GM118" s="2">
        <f t="shared" si="141"/>
        <v>4588</v>
      </c>
      <c r="GN118" s="2">
        <f t="shared" si="142"/>
        <v>0</v>
      </c>
      <c r="GO118" s="2">
        <f t="shared" si="143"/>
        <v>4588</v>
      </c>
      <c r="GP118" s="2">
        <f t="shared" si="144"/>
        <v>0</v>
      </c>
      <c r="GQ118" s="2"/>
      <c r="GR118" s="2">
        <v>1</v>
      </c>
      <c r="GS118" s="2">
        <v>1</v>
      </c>
      <c r="GT118" s="2">
        <v>0</v>
      </c>
      <c r="GU118" s="2" t="s">
        <v>2</v>
      </c>
      <c r="GV118" s="2">
        <f t="shared" si="145"/>
        <v>0</v>
      </c>
      <c r="GW118" s="2">
        <v>1</v>
      </c>
      <c r="GX118" s="2">
        <f t="shared" si="146"/>
        <v>0</v>
      </c>
      <c r="GY118" s="2"/>
      <c r="GZ118" s="2"/>
      <c r="HA118" s="2">
        <v>0</v>
      </c>
      <c r="HB118" s="2">
        <v>0</v>
      </c>
      <c r="HC118" s="2">
        <f t="shared" si="147"/>
        <v>0</v>
      </c>
      <c r="HD118" s="2"/>
      <c r="HE118" s="2" t="s">
        <v>35</v>
      </c>
      <c r="HF118" s="2" t="s">
        <v>35</v>
      </c>
      <c r="HG118" s="2">
        <f>ROUND(AC118*I118,0)</f>
        <v>4588</v>
      </c>
      <c r="HH118" s="2"/>
      <c r="HI118" s="2"/>
      <c r="HJ118" s="2"/>
      <c r="HK118" s="2"/>
      <c r="HL118" s="2"/>
      <c r="HM118" s="2" t="s">
        <v>2</v>
      </c>
      <c r="HN118" s="2" t="s">
        <v>2</v>
      </c>
      <c r="HO118" s="2" t="s">
        <v>2</v>
      </c>
      <c r="HP118" s="2" t="s">
        <v>2</v>
      </c>
      <c r="HQ118" s="2" t="s">
        <v>2</v>
      </c>
      <c r="HR118" s="2"/>
      <c r="HS118" s="2"/>
      <c r="HT118" s="2"/>
      <c r="HU118" s="2"/>
      <c r="HV118" s="2"/>
      <c r="HW118" s="2"/>
      <c r="HX118" s="2"/>
      <c r="HY118" s="2"/>
      <c r="HZ118" s="2"/>
      <c r="IA118" s="2"/>
      <c r="IB118" s="2"/>
      <c r="IC118" s="2"/>
      <c r="ID118" s="2"/>
      <c r="IE118" s="2"/>
      <c r="IF118" s="2"/>
      <c r="IG118" s="2"/>
      <c r="IH118" s="2"/>
      <c r="II118" s="2"/>
      <c r="IJ118" s="2"/>
      <c r="IK118" s="2">
        <v>0</v>
      </c>
      <c r="IL118" s="2"/>
      <c r="IM118" s="2"/>
      <c r="IN118" s="2"/>
      <c r="IO118" s="2"/>
      <c r="IP118" s="2"/>
      <c r="IQ118" s="2"/>
      <c r="IR118" s="2"/>
      <c r="IS118" s="2"/>
      <c r="IT118" s="2"/>
      <c r="IU118" s="2"/>
    </row>
    <row r="119" spans="1:255" x14ac:dyDescent="0.2">
      <c r="A119">
        <v>17</v>
      </c>
      <c r="B119">
        <v>1</v>
      </c>
      <c r="E119" t="s">
        <v>212</v>
      </c>
      <c r="F119" t="s">
        <v>29</v>
      </c>
      <c r="G119" t="s">
        <v>213</v>
      </c>
      <c r="H119" t="s">
        <v>19</v>
      </c>
      <c r="I119">
        <v>28</v>
      </c>
      <c r="J119">
        <v>0</v>
      </c>
      <c r="K119">
        <v>28</v>
      </c>
      <c r="O119">
        <f t="shared" si="110"/>
        <v>447.96</v>
      </c>
      <c r="P119">
        <f>ROUND(ROUND(CQ119*I119,0)/BC119,2)</f>
        <v>447.96</v>
      </c>
      <c r="Q119">
        <f t="shared" si="112"/>
        <v>0</v>
      </c>
      <c r="R119">
        <f t="shared" si="113"/>
        <v>0</v>
      </c>
      <c r="S119">
        <f t="shared" si="114"/>
        <v>0</v>
      </c>
      <c r="T119">
        <f t="shared" si="115"/>
        <v>0</v>
      </c>
      <c r="U119">
        <f t="shared" si="116"/>
        <v>0</v>
      </c>
      <c r="V119">
        <f t="shared" si="117"/>
        <v>0</v>
      </c>
      <c r="W119">
        <f t="shared" si="118"/>
        <v>0</v>
      </c>
      <c r="X119">
        <f t="shared" si="119"/>
        <v>0</v>
      </c>
      <c r="Y119">
        <f t="shared" si="120"/>
        <v>0</v>
      </c>
      <c r="AA119">
        <v>41727979</v>
      </c>
      <c r="AB119">
        <f t="shared" si="121"/>
        <v>172.15</v>
      </c>
      <c r="AC119">
        <f t="shared" si="122"/>
        <v>172.15</v>
      </c>
      <c r="AD119">
        <f>ROUND((((ET119)-(EU119))+AE119),6)</f>
        <v>0</v>
      </c>
      <c r="AE119">
        <f>ROUND((EU119),6)</f>
        <v>0</v>
      </c>
      <c r="AF119">
        <f>ROUND((EV119),6)</f>
        <v>0</v>
      </c>
      <c r="AG119">
        <f t="shared" si="125"/>
        <v>0</v>
      </c>
      <c r="AH119">
        <f>(EW119)</f>
        <v>0</v>
      </c>
      <c r="AI119">
        <f>(EX119)</f>
        <v>0</v>
      </c>
      <c r="AJ119">
        <f t="shared" si="127"/>
        <v>0</v>
      </c>
      <c r="AK119">
        <v>172.14999999999998</v>
      </c>
      <c r="AL119">
        <v>172.14999999999998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1</v>
      </c>
      <c r="AW119">
        <v>1</v>
      </c>
      <c r="AZ119">
        <v>10.76</v>
      </c>
      <c r="BA119">
        <v>1</v>
      </c>
      <c r="BB119">
        <v>1</v>
      </c>
      <c r="BC119">
        <v>10.76</v>
      </c>
      <c r="BD119" t="s">
        <v>2</v>
      </c>
      <c r="BE119" t="s">
        <v>2</v>
      </c>
      <c r="BF119" t="s">
        <v>2</v>
      </c>
      <c r="BG119" t="s">
        <v>2</v>
      </c>
      <c r="BH119">
        <v>3</v>
      </c>
      <c r="BI119">
        <v>2</v>
      </c>
      <c r="BJ119" t="s">
        <v>2</v>
      </c>
      <c r="BM119">
        <v>1100</v>
      </c>
      <c r="BN119">
        <v>0</v>
      </c>
      <c r="BO119" t="s">
        <v>27</v>
      </c>
      <c r="BP119">
        <v>1</v>
      </c>
      <c r="BQ119">
        <v>8</v>
      </c>
      <c r="BR119">
        <v>0</v>
      </c>
      <c r="BS119">
        <v>1</v>
      </c>
      <c r="BT119">
        <v>1</v>
      </c>
      <c r="BU119">
        <v>1</v>
      </c>
      <c r="BV119">
        <v>1</v>
      </c>
      <c r="BW119">
        <v>1</v>
      </c>
      <c r="BX119">
        <v>1</v>
      </c>
      <c r="BY119" t="s">
        <v>2</v>
      </c>
      <c r="BZ119">
        <v>0</v>
      </c>
      <c r="CA119">
        <v>0</v>
      </c>
      <c r="CB119" t="s">
        <v>2</v>
      </c>
      <c r="CE119">
        <v>0</v>
      </c>
      <c r="CF119">
        <v>0</v>
      </c>
      <c r="CG119">
        <v>0</v>
      </c>
      <c r="CM119">
        <v>0</v>
      </c>
      <c r="CN119" t="s">
        <v>2</v>
      </c>
      <c r="CO119">
        <v>0</v>
      </c>
      <c r="CP119">
        <f t="shared" si="128"/>
        <v>447.96</v>
      </c>
      <c r="CQ119">
        <f>AC119</f>
        <v>172.15</v>
      </c>
      <c r="CR119">
        <f t="shared" si="130"/>
        <v>0</v>
      </c>
      <c r="CS119">
        <f t="shared" si="131"/>
        <v>0</v>
      </c>
      <c r="CT119">
        <f t="shared" si="132"/>
        <v>0</v>
      </c>
      <c r="CU119">
        <f t="shared" si="133"/>
        <v>0</v>
      </c>
      <c r="CV119">
        <f t="shared" si="134"/>
        <v>0</v>
      </c>
      <c r="CW119">
        <f t="shared" si="135"/>
        <v>0</v>
      </c>
      <c r="CX119">
        <f t="shared" si="136"/>
        <v>0</v>
      </c>
      <c r="CY119">
        <f t="shared" si="137"/>
        <v>0</v>
      </c>
      <c r="CZ119">
        <f t="shared" si="138"/>
        <v>0</v>
      </c>
      <c r="DC119" t="s">
        <v>2</v>
      </c>
      <c r="DD119" t="s">
        <v>2</v>
      </c>
      <c r="DE119" t="s">
        <v>2</v>
      </c>
      <c r="DF119" t="s">
        <v>2</v>
      </c>
      <c r="DG119" t="s">
        <v>2</v>
      </c>
      <c r="DH119" t="s">
        <v>2</v>
      </c>
      <c r="DI119" t="s">
        <v>2</v>
      </c>
      <c r="DJ119" t="s">
        <v>2</v>
      </c>
      <c r="DK119" t="s">
        <v>2</v>
      </c>
      <c r="DL119" t="s">
        <v>2</v>
      </c>
      <c r="DM119" t="s">
        <v>2</v>
      </c>
      <c r="DN119">
        <v>0</v>
      </c>
      <c r="DO119">
        <v>0</v>
      </c>
      <c r="DP119">
        <v>1</v>
      </c>
      <c r="DQ119">
        <v>1</v>
      </c>
      <c r="DU119">
        <v>1013</v>
      </c>
      <c r="DV119" t="s">
        <v>19</v>
      </c>
      <c r="DW119" t="s">
        <v>19</v>
      </c>
      <c r="DX119">
        <v>1</v>
      </c>
      <c r="DZ119" t="s">
        <v>2</v>
      </c>
      <c r="EA119" t="s">
        <v>2</v>
      </c>
      <c r="EB119" t="s">
        <v>2</v>
      </c>
      <c r="EC119" t="s">
        <v>2</v>
      </c>
      <c r="ED119" t="s">
        <v>2</v>
      </c>
      <c r="EE119">
        <v>37164457</v>
      </c>
      <c r="EF119">
        <v>8</v>
      </c>
      <c r="EG119" t="s">
        <v>31</v>
      </c>
      <c r="EH119">
        <v>0</v>
      </c>
      <c r="EI119" t="s">
        <v>2</v>
      </c>
      <c r="EJ119">
        <v>1</v>
      </c>
      <c r="EK119">
        <v>1100</v>
      </c>
      <c r="EL119" t="s">
        <v>32</v>
      </c>
      <c r="EM119" t="s">
        <v>33</v>
      </c>
      <c r="EN119" t="s">
        <v>2</v>
      </c>
      <c r="EO119" t="s">
        <v>2</v>
      </c>
      <c r="EQ119">
        <v>0</v>
      </c>
      <c r="ER119">
        <v>172.14999999999998</v>
      </c>
      <c r="ES119">
        <v>172.14999999999998</v>
      </c>
      <c r="ET119">
        <v>0</v>
      </c>
      <c r="EU119">
        <v>0</v>
      </c>
      <c r="EV119">
        <v>0</v>
      </c>
      <c r="EW119">
        <v>0</v>
      </c>
      <c r="EX119">
        <v>0</v>
      </c>
      <c r="EY119">
        <v>0</v>
      </c>
      <c r="EZ119">
        <v>5</v>
      </c>
      <c r="FC119">
        <v>1</v>
      </c>
      <c r="FD119">
        <v>18</v>
      </c>
      <c r="FF119">
        <v>196.62</v>
      </c>
      <c r="FQ119">
        <v>0</v>
      </c>
      <c r="FR119">
        <f t="shared" si="139"/>
        <v>0</v>
      </c>
      <c r="FS119">
        <v>0</v>
      </c>
      <c r="FX119">
        <v>0</v>
      </c>
      <c r="FY119">
        <v>0</v>
      </c>
      <c r="GA119" t="s">
        <v>215</v>
      </c>
      <c r="GD119">
        <v>1</v>
      </c>
      <c r="GF119">
        <v>1991320884</v>
      </c>
      <c r="GG119">
        <v>1</v>
      </c>
      <c r="GH119">
        <v>3</v>
      </c>
      <c r="GI119">
        <v>4</v>
      </c>
      <c r="GJ119">
        <v>0</v>
      </c>
      <c r="GK119">
        <v>0</v>
      </c>
      <c r="GL119">
        <f t="shared" si="140"/>
        <v>0</v>
      </c>
      <c r="GM119">
        <f t="shared" si="141"/>
        <v>447.96</v>
      </c>
      <c r="GN119">
        <f t="shared" si="142"/>
        <v>0</v>
      </c>
      <c r="GO119">
        <f t="shared" si="143"/>
        <v>447.96</v>
      </c>
      <c r="GP119">
        <f t="shared" si="144"/>
        <v>0</v>
      </c>
      <c r="GR119">
        <v>1</v>
      </c>
      <c r="GS119">
        <v>1</v>
      </c>
      <c r="GT119">
        <v>0</v>
      </c>
      <c r="GU119" t="s">
        <v>2</v>
      </c>
      <c r="GV119">
        <f t="shared" si="145"/>
        <v>0</v>
      </c>
      <c r="GW119">
        <v>1</v>
      </c>
      <c r="GX119">
        <f t="shared" si="146"/>
        <v>0</v>
      </c>
      <c r="HA119">
        <v>0</v>
      </c>
      <c r="HB119">
        <v>0</v>
      </c>
      <c r="HC119">
        <f t="shared" si="147"/>
        <v>0</v>
      </c>
      <c r="HE119" t="s">
        <v>38</v>
      </c>
      <c r="HF119" t="s">
        <v>28</v>
      </c>
      <c r="HG119">
        <f>ROUND(AC119*I119,0)</f>
        <v>4820</v>
      </c>
      <c r="HM119" t="s">
        <v>2</v>
      </c>
      <c r="HN119" t="s">
        <v>2</v>
      </c>
      <c r="HO119" t="s">
        <v>2</v>
      </c>
      <c r="HP119" t="s">
        <v>2</v>
      </c>
      <c r="HQ119" t="s">
        <v>2</v>
      </c>
      <c r="IK119">
        <v>0</v>
      </c>
    </row>
    <row r="120" spans="1:255" x14ac:dyDescent="0.2">
      <c r="A120" s="2">
        <v>17</v>
      </c>
      <c r="B120" s="2">
        <v>1</v>
      </c>
      <c r="C120" s="2">
        <f>ROW(SmtRes!A254)</f>
        <v>254</v>
      </c>
      <c r="D120" s="2">
        <f>ROW(EtalonRes!A254)</f>
        <v>254</v>
      </c>
      <c r="E120" s="2" t="s">
        <v>216</v>
      </c>
      <c r="F120" s="2" t="s">
        <v>217</v>
      </c>
      <c r="G120" s="2" t="s">
        <v>218</v>
      </c>
      <c r="H120" s="2" t="s">
        <v>130</v>
      </c>
      <c r="I120" s="2">
        <f>ROUND(485/100,7)</f>
        <v>4.8499999999999996</v>
      </c>
      <c r="J120" s="2">
        <v>0</v>
      </c>
      <c r="K120" s="2">
        <f>ROUND(485/100,7)</f>
        <v>4.8499999999999996</v>
      </c>
      <c r="L120" s="2"/>
      <c r="M120" s="2"/>
      <c r="N120" s="2"/>
      <c r="O120" s="2">
        <f t="shared" si="110"/>
        <v>342.88</v>
      </c>
      <c r="P120" s="2">
        <f>ROUND(CQ120*I120,2)</f>
        <v>54.66</v>
      </c>
      <c r="Q120" s="2">
        <f t="shared" si="112"/>
        <v>11.85</v>
      </c>
      <c r="R120" s="2">
        <f t="shared" si="113"/>
        <v>1.7</v>
      </c>
      <c r="S120" s="2">
        <f t="shared" si="114"/>
        <v>276.37</v>
      </c>
      <c r="T120" s="2">
        <f t="shared" si="115"/>
        <v>0</v>
      </c>
      <c r="U120" s="2">
        <f t="shared" si="116"/>
        <v>29.398275000000002</v>
      </c>
      <c r="V120" s="2">
        <f t="shared" si="117"/>
        <v>0.13095000000000001</v>
      </c>
      <c r="W120" s="2">
        <f t="shared" si="118"/>
        <v>0</v>
      </c>
      <c r="X120" s="2">
        <f t="shared" si="119"/>
        <v>269.73</v>
      </c>
      <c r="Y120" s="2">
        <f t="shared" si="120"/>
        <v>141.82</v>
      </c>
      <c r="Z120" s="2"/>
      <c r="AA120" s="2">
        <v>41727981</v>
      </c>
      <c r="AB120" s="2">
        <f t="shared" si="121"/>
        <v>70.697000000000003</v>
      </c>
      <c r="AC120" s="2">
        <f t="shared" si="122"/>
        <v>11.27</v>
      </c>
      <c r="AD120" s="2">
        <f>ROUND(((((ET120*ROUND(1.35,7)))-((EU120*ROUND(1.35,7))))+AE120),6)</f>
        <v>2.4434999999999998</v>
      </c>
      <c r="AE120" s="2">
        <f>ROUND(((EU120*ROUND(1.35,7))),6)</f>
        <v>0.35099999999999998</v>
      </c>
      <c r="AF120" s="2">
        <f>ROUND(((EV120*ROUND(1.35,7))),6)</f>
        <v>56.983499999999999</v>
      </c>
      <c r="AG120" s="2">
        <f t="shared" si="125"/>
        <v>0</v>
      </c>
      <c r="AH120" s="2">
        <f>((EW120*ROUND(1.35,7)))</f>
        <v>6.0615000000000006</v>
      </c>
      <c r="AI120" s="2">
        <f>((EX120*ROUND(1.35,7)))</f>
        <v>2.7000000000000003E-2</v>
      </c>
      <c r="AJ120" s="2">
        <f t="shared" si="127"/>
        <v>0</v>
      </c>
      <c r="AK120" s="2">
        <v>55.29</v>
      </c>
      <c r="AL120" s="2">
        <v>11.27</v>
      </c>
      <c r="AM120" s="2">
        <v>1.81</v>
      </c>
      <c r="AN120" s="2">
        <v>0.26</v>
      </c>
      <c r="AO120" s="2">
        <v>42.21</v>
      </c>
      <c r="AP120" s="2">
        <v>0</v>
      </c>
      <c r="AQ120" s="2">
        <v>4.49</v>
      </c>
      <c r="AR120" s="2">
        <v>0.02</v>
      </c>
      <c r="AS120" s="2">
        <v>0</v>
      </c>
      <c r="AT120" s="2">
        <v>97</v>
      </c>
      <c r="AU120" s="2">
        <v>51</v>
      </c>
      <c r="AV120" s="2">
        <v>1</v>
      </c>
      <c r="AW120" s="2">
        <v>1</v>
      </c>
      <c r="AX120" s="2"/>
      <c r="AY120" s="2"/>
      <c r="AZ120" s="2">
        <v>1</v>
      </c>
      <c r="BA120" s="2">
        <v>1</v>
      </c>
      <c r="BB120" s="2">
        <v>1</v>
      </c>
      <c r="BC120" s="2">
        <v>1</v>
      </c>
      <c r="BD120" s="2" t="s">
        <v>2</v>
      </c>
      <c r="BE120" s="2" t="s">
        <v>2</v>
      </c>
      <c r="BF120" s="2" t="s">
        <v>2</v>
      </c>
      <c r="BG120" s="2" t="s">
        <v>2</v>
      </c>
      <c r="BH120" s="2">
        <v>0</v>
      </c>
      <c r="BI120" s="2">
        <v>2</v>
      </c>
      <c r="BJ120" s="2" t="s">
        <v>219</v>
      </c>
      <c r="BK120" s="2"/>
      <c r="BL120" s="2"/>
      <c r="BM120" s="2">
        <v>108001</v>
      </c>
      <c r="BN120" s="2">
        <v>0</v>
      </c>
      <c r="BO120" s="2" t="s">
        <v>2</v>
      </c>
      <c r="BP120" s="2">
        <v>0</v>
      </c>
      <c r="BQ120" s="2">
        <v>3</v>
      </c>
      <c r="BR120" s="2">
        <v>0</v>
      </c>
      <c r="BS120" s="2">
        <v>1</v>
      </c>
      <c r="BT120" s="2">
        <v>1</v>
      </c>
      <c r="BU120" s="2">
        <v>1</v>
      </c>
      <c r="BV120" s="2">
        <v>1</v>
      </c>
      <c r="BW120" s="2">
        <v>1</v>
      </c>
      <c r="BX120" s="2">
        <v>1</v>
      </c>
      <c r="BY120" s="2" t="s">
        <v>2</v>
      </c>
      <c r="BZ120" s="2">
        <v>97</v>
      </c>
      <c r="CA120" s="2">
        <v>51</v>
      </c>
      <c r="CB120" s="2" t="s">
        <v>2</v>
      </c>
      <c r="CC120" s="2"/>
      <c r="CD120" s="2"/>
      <c r="CE120" s="2">
        <v>0</v>
      </c>
      <c r="CF120" s="2">
        <v>0</v>
      </c>
      <c r="CG120" s="2">
        <v>0</v>
      </c>
      <c r="CH120" s="2"/>
      <c r="CI120" s="2"/>
      <c r="CJ120" s="2"/>
      <c r="CK120" s="2"/>
      <c r="CL120" s="2"/>
      <c r="CM120" s="2">
        <v>0</v>
      </c>
      <c r="CN120" s="2" t="s">
        <v>774</v>
      </c>
      <c r="CO120" s="2">
        <v>0</v>
      </c>
      <c r="CP120" s="2">
        <f t="shared" si="128"/>
        <v>342.88</v>
      </c>
      <c r="CQ120" s="2">
        <f>AC120*BC120</f>
        <v>11.27</v>
      </c>
      <c r="CR120" s="2">
        <f t="shared" si="130"/>
        <v>2.4434999999999998</v>
      </c>
      <c r="CS120" s="2">
        <f t="shared" si="131"/>
        <v>0.35099999999999998</v>
      </c>
      <c r="CT120" s="2">
        <f t="shared" si="132"/>
        <v>56.983499999999999</v>
      </c>
      <c r="CU120" s="2">
        <f t="shared" si="133"/>
        <v>0</v>
      </c>
      <c r="CV120" s="2">
        <f t="shared" si="134"/>
        <v>6.0615000000000006</v>
      </c>
      <c r="CW120" s="2">
        <f t="shared" si="135"/>
        <v>2.7000000000000003E-2</v>
      </c>
      <c r="CX120" s="2">
        <f t="shared" si="136"/>
        <v>0</v>
      </c>
      <c r="CY120" s="2">
        <f t="shared" si="137"/>
        <v>269.72790000000003</v>
      </c>
      <c r="CZ120" s="2">
        <f t="shared" si="138"/>
        <v>141.81569999999999</v>
      </c>
      <c r="DA120" s="2"/>
      <c r="DB120" s="2"/>
      <c r="DC120" s="2" t="s">
        <v>2</v>
      </c>
      <c r="DD120" s="2" t="s">
        <v>2</v>
      </c>
      <c r="DE120" s="2" t="s">
        <v>21</v>
      </c>
      <c r="DF120" s="2" t="s">
        <v>21</v>
      </c>
      <c r="DG120" s="2" t="s">
        <v>21</v>
      </c>
      <c r="DH120" s="2" t="s">
        <v>2</v>
      </c>
      <c r="DI120" s="2" t="s">
        <v>21</v>
      </c>
      <c r="DJ120" s="2" t="s">
        <v>21</v>
      </c>
      <c r="DK120" s="2" t="s">
        <v>2</v>
      </c>
      <c r="DL120" s="2" t="s">
        <v>2</v>
      </c>
      <c r="DM120" s="2" t="s">
        <v>2</v>
      </c>
      <c r="DN120" s="2">
        <v>0</v>
      </c>
      <c r="DO120" s="2">
        <v>0</v>
      </c>
      <c r="DP120" s="2">
        <v>1</v>
      </c>
      <c r="DQ120" s="2">
        <v>1</v>
      </c>
      <c r="DR120" s="2"/>
      <c r="DS120" s="2"/>
      <c r="DT120" s="2"/>
      <c r="DU120" s="2">
        <v>1003</v>
      </c>
      <c r="DV120" s="2" t="s">
        <v>130</v>
      </c>
      <c r="DW120" s="2" t="s">
        <v>130</v>
      </c>
      <c r="DX120" s="2">
        <v>100</v>
      </c>
      <c r="DY120" s="2"/>
      <c r="DZ120" s="2" t="s">
        <v>2</v>
      </c>
      <c r="EA120" s="2" t="s">
        <v>2</v>
      </c>
      <c r="EB120" s="2" t="s">
        <v>2</v>
      </c>
      <c r="EC120" s="2" t="s">
        <v>2</v>
      </c>
      <c r="ED120" s="2" t="s">
        <v>2</v>
      </c>
      <c r="EE120" s="2">
        <v>37164029</v>
      </c>
      <c r="EF120" s="2">
        <v>3</v>
      </c>
      <c r="EG120" s="2" t="s">
        <v>16</v>
      </c>
      <c r="EH120" s="2">
        <v>0</v>
      </c>
      <c r="EI120" s="2" t="s">
        <v>2</v>
      </c>
      <c r="EJ120" s="2">
        <v>2</v>
      </c>
      <c r="EK120" s="2">
        <v>108001</v>
      </c>
      <c r="EL120" s="2" t="s">
        <v>51</v>
      </c>
      <c r="EM120" s="2" t="s">
        <v>52</v>
      </c>
      <c r="EN120" s="2" t="s">
        <v>2</v>
      </c>
      <c r="EO120" s="2" t="s">
        <v>24</v>
      </c>
      <c r="EP120" s="2"/>
      <c r="EQ120" s="2">
        <v>512</v>
      </c>
      <c r="ER120" s="2">
        <v>55.29</v>
      </c>
      <c r="ES120" s="2">
        <v>11.27</v>
      </c>
      <c r="ET120" s="2">
        <v>1.81</v>
      </c>
      <c r="EU120" s="2">
        <v>0.26</v>
      </c>
      <c r="EV120" s="2">
        <v>42.21</v>
      </c>
      <c r="EW120" s="2">
        <v>4.49</v>
      </c>
      <c r="EX120" s="2">
        <v>0.02</v>
      </c>
      <c r="EY120" s="2">
        <v>0</v>
      </c>
      <c r="EZ120" s="2"/>
      <c r="FA120" s="2"/>
      <c r="FB120" s="2"/>
      <c r="FC120" s="2"/>
      <c r="FD120" s="2"/>
      <c r="FE120" s="2"/>
      <c r="FF120" s="2"/>
      <c r="FG120" s="2"/>
      <c r="FH120" s="2"/>
      <c r="FI120" s="2"/>
      <c r="FJ120" s="2"/>
      <c r="FK120" s="2"/>
      <c r="FL120" s="2"/>
      <c r="FM120" s="2"/>
      <c r="FN120" s="2"/>
      <c r="FO120" s="2"/>
      <c r="FP120" s="2"/>
      <c r="FQ120" s="2">
        <v>0</v>
      </c>
      <c r="FR120" s="2">
        <f t="shared" si="139"/>
        <v>0</v>
      </c>
      <c r="FS120" s="2">
        <v>0</v>
      </c>
      <c r="FT120" s="2"/>
      <c r="FU120" s="2"/>
      <c r="FV120" s="2"/>
      <c r="FW120" s="2"/>
      <c r="FX120" s="2">
        <v>97</v>
      </c>
      <c r="FY120" s="2">
        <v>51</v>
      </c>
      <c r="FZ120" s="2"/>
      <c r="GA120" s="2" t="s">
        <v>2</v>
      </c>
      <c r="GB120" s="2"/>
      <c r="GC120" s="2"/>
      <c r="GD120" s="2">
        <v>1</v>
      </c>
      <c r="GE120" s="2"/>
      <c r="GF120" s="2">
        <v>543998082</v>
      </c>
      <c r="GG120" s="2">
        <v>2</v>
      </c>
      <c r="GH120" s="2">
        <v>1</v>
      </c>
      <c r="GI120" s="2">
        <v>-2</v>
      </c>
      <c r="GJ120" s="2">
        <v>0</v>
      </c>
      <c r="GK120" s="2">
        <v>0</v>
      </c>
      <c r="GL120" s="2">
        <f t="shared" si="140"/>
        <v>0</v>
      </c>
      <c r="GM120" s="2">
        <f t="shared" si="141"/>
        <v>754.43</v>
      </c>
      <c r="GN120" s="2">
        <f t="shared" si="142"/>
        <v>0</v>
      </c>
      <c r="GO120" s="2">
        <f t="shared" si="143"/>
        <v>754.43</v>
      </c>
      <c r="GP120" s="2">
        <f t="shared" si="144"/>
        <v>0</v>
      </c>
      <c r="GQ120" s="2"/>
      <c r="GR120" s="2">
        <v>0</v>
      </c>
      <c r="GS120" s="2">
        <v>3</v>
      </c>
      <c r="GT120" s="2">
        <v>0</v>
      </c>
      <c r="GU120" s="2" t="s">
        <v>2</v>
      </c>
      <c r="GV120" s="2">
        <f t="shared" si="145"/>
        <v>0</v>
      </c>
      <c r="GW120" s="2">
        <v>1</v>
      </c>
      <c r="GX120" s="2">
        <f t="shared" si="146"/>
        <v>0</v>
      </c>
      <c r="GY120" s="2"/>
      <c r="GZ120" s="2"/>
      <c r="HA120" s="2">
        <v>0</v>
      </c>
      <c r="HB120" s="2">
        <v>0</v>
      </c>
      <c r="HC120" s="2">
        <f t="shared" si="147"/>
        <v>0</v>
      </c>
      <c r="HD120" s="2"/>
      <c r="HE120" s="2" t="s">
        <v>2</v>
      </c>
      <c r="HF120" s="2" t="s">
        <v>2</v>
      </c>
      <c r="HG120" s="2"/>
      <c r="HH120" s="2"/>
      <c r="HI120" s="2"/>
      <c r="HJ120" s="2"/>
      <c r="HK120" s="2"/>
      <c r="HL120" s="2"/>
      <c r="HM120" s="2" t="s">
        <v>2</v>
      </c>
      <c r="HN120" s="2" t="s">
        <v>53</v>
      </c>
      <c r="HO120" s="2" t="s">
        <v>54</v>
      </c>
      <c r="HP120" s="2" t="s">
        <v>51</v>
      </c>
      <c r="HQ120" s="2" t="s">
        <v>51</v>
      </c>
      <c r="HR120" s="2"/>
      <c r="HS120" s="2"/>
      <c r="HT120" s="2"/>
      <c r="HU120" s="2"/>
      <c r="HV120" s="2"/>
      <c r="HW120" s="2"/>
      <c r="HX120" s="2"/>
      <c r="HY120" s="2"/>
      <c r="HZ120" s="2"/>
      <c r="IA120" s="2"/>
      <c r="IB120" s="2"/>
      <c r="IC120" s="2"/>
      <c r="ID120" s="2"/>
      <c r="IE120" s="2"/>
      <c r="IF120" s="2"/>
      <c r="IG120" s="2"/>
      <c r="IH120" s="2"/>
      <c r="II120" s="2"/>
      <c r="IJ120" s="2"/>
      <c r="IK120" s="2">
        <v>0</v>
      </c>
      <c r="IL120" s="2"/>
      <c r="IM120" s="2"/>
      <c r="IN120" s="2"/>
      <c r="IO120" s="2"/>
      <c r="IP120" s="2"/>
      <c r="IQ120" s="2"/>
      <c r="IR120" s="2"/>
      <c r="IS120" s="2"/>
      <c r="IT120" s="2"/>
      <c r="IU120" s="2"/>
    </row>
    <row r="121" spans="1:255" x14ac:dyDescent="0.2">
      <c r="A121">
        <v>17</v>
      </c>
      <c r="B121">
        <v>1</v>
      </c>
      <c r="C121">
        <f>ROW(SmtRes!A264)</f>
        <v>264</v>
      </c>
      <c r="D121">
        <f>ROW(EtalonRes!A264)</f>
        <v>264</v>
      </c>
      <c r="E121" t="s">
        <v>216</v>
      </c>
      <c r="F121" t="s">
        <v>217</v>
      </c>
      <c r="G121" t="s">
        <v>218</v>
      </c>
      <c r="H121" t="s">
        <v>130</v>
      </c>
      <c r="I121">
        <f>ROUND(485/100,7)</f>
        <v>4.8499999999999996</v>
      </c>
      <c r="J121">
        <v>0</v>
      </c>
      <c r="K121">
        <f>ROUND(485/100,7)</f>
        <v>4.8499999999999996</v>
      </c>
      <c r="O121">
        <f t="shared" si="110"/>
        <v>342.88</v>
      </c>
      <c r="P121">
        <f>ROUND(CQ121*I121,2)</f>
        <v>54.66</v>
      </c>
      <c r="Q121">
        <f t="shared" si="112"/>
        <v>11.85</v>
      </c>
      <c r="R121">
        <f t="shared" si="113"/>
        <v>1.7</v>
      </c>
      <c r="S121">
        <f t="shared" si="114"/>
        <v>276.37</v>
      </c>
      <c r="T121">
        <f t="shared" si="115"/>
        <v>0</v>
      </c>
      <c r="U121">
        <f t="shared" si="116"/>
        <v>29.398275000000002</v>
      </c>
      <c r="V121">
        <f t="shared" si="117"/>
        <v>0.13095000000000001</v>
      </c>
      <c r="W121">
        <f t="shared" si="118"/>
        <v>0</v>
      </c>
      <c r="X121">
        <f t="shared" si="119"/>
        <v>269.73</v>
      </c>
      <c r="Y121">
        <f t="shared" si="120"/>
        <v>141.82</v>
      </c>
      <c r="AA121">
        <v>41727979</v>
      </c>
      <c r="AB121">
        <f t="shared" si="121"/>
        <v>70.697000000000003</v>
      </c>
      <c r="AC121">
        <f t="shared" si="122"/>
        <v>11.27</v>
      </c>
      <c r="AD121">
        <f>ROUND(((((ET121*ROUND(1.35,7)))-((EU121*ROUND(1.35,7))))+AE121),6)</f>
        <v>2.4434999999999998</v>
      </c>
      <c r="AE121">
        <f>ROUND(((EU121*ROUND(1.35,7))),6)</f>
        <v>0.35099999999999998</v>
      </c>
      <c r="AF121">
        <f>ROUND(((EV121*ROUND(1.35,7))),6)</f>
        <v>56.983499999999999</v>
      </c>
      <c r="AG121">
        <f t="shared" si="125"/>
        <v>0</v>
      </c>
      <c r="AH121">
        <f>((EW121*ROUND(1.35,7)))</f>
        <v>6.0615000000000006</v>
      </c>
      <c r="AI121">
        <f>((EX121*ROUND(1.35,7)))</f>
        <v>2.7000000000000003E-2</v>
      </c>
      <c r="AJ121">
        <f t="shared" si="127"/>
        <v>0</v>
      </c>
      <c r="AK121">
        <v>55.29</v>
      </c>
      <c r="AL121">
        <v>11.27</v>
      </c>
      <c r="AM121">
        <v>1.81</v>
      </c>
      <c r="AN121">
        <v>0.26</v>
      </c>
      <c r="AO121">
        <v>42.21</v>
      </c>
      <c r="AP121">
        <v>0</v>
      </c>
      <c r="AQ121">
        <v>4.49</v>
      </c>
      <c r="AR121">
        <v>0.02</v>
      </c>
      <c r="AS121">
        <v>0</v>
      </c>
      <c r="AT121">
        <v>97</v>
      </c>
      <c r="AU121">
        <v>51</v>
      </c>
      <c r="AV121">
        <v>1</v>
      </c>
      <c r="AW121">
        <v>1</v>
      </c>
      <c r="AZ121">
        <v>1</v>
      </c>
      <c r="BA121">
        <v>1</v>
      </c>
      <c r="BB121">
        <v>1</v>
      </c>
      <c r="BC121">
        <v>1</v>
      </c>
      <c r="BD121" t="s">
        <v>2</v>
      </c>
      <c r="BE121" t="s">
        <v>2</v>
      </c>
      <c r="BF121" t="s">
        <v>2</v>
      </c>
      <c r="BG121" t="s">
        <v>2</v>
      </c>
      <c r="BH121">
        <v>0</v>
      </c>
      <c r="BI121">
        <v>2</v>
      </c>
      <c r="BJ121" t="s">
        <v>219</v>
      </c>
      <c r="BM121">
        <v>108001</v>
      </c>
      <c r="BN121">
        <v>0</v>
      </c>
      <c r="BO121" t="s">
        <v>27</v>
      </c>
      <c r="BP121">
        <v>1</v>
      </c>
      <c r="BQ121">
        <v>3</v>
      </c>
      <c r="BR121">
        <v>0</v>
      </c>
      <c r="BS121">
        <v>1</v>
      </c>
      <c r="BT121">
        <v>1</v>
      </c>
      <c r="BU121">
        <v>1</v>
      </c>
      <c r="BV121">
        <v>1</v>
      </c>
      <c r="BW121">
        <v>1</v>
      </c>
      <c r="BX121">
        <v>1</v>
      </c>
      <c r="BY121" t="s">
        <v>2</v>
      </c>
      <c r="BZ121">
        <v>97</v>
      </c>
      <c r="CA121">
        <v>51</v>
      </c>
      <c r="CB121" t="s">
        <v>2</v>
      </c>
      <c r="CE121">
        <v>0</v>
      </c>
      <c r="CF121">
        <v>0</v>
      </c>
      <c r="CG121">
        <v>0</v>
      </c>
      <c r="CM121">
        <v>0</v>
      </c>
      <c r="CN121" t="s">
        <v>774</v>
      </c>
      <c r="CO121">
        <v>0</v>
      </c>
      <c r="CP121">
        <f t="shared" si="128"/>
        <v>342.88</v>
      </c>
      <c r="CQ121">
        <f>AC121*BC121</f>
        <v>11.27</v>
      </c>
      <c r="CR121">
        <f t="shared" si="130"/>
        <v>2.4434999999999998</v>
      </c>
      <c r="CS121">
        <f t="shared" si="131"/>
        <v>0.35099999999999998</v>
      </c>
      <c r="CT121">
        <f t="shared" si="132"/>
        <v>56.983499999999999</v>
      </c>
      <c r="CU121">
        <f t="shared" si="133"/>
        <v>0</v>
      </c>
      <c r="CV121">
        <f t="shared" si="134"/>
        <v>6.0615000000000006</v>
      </c>
      <c r="CW121">
        <f t="shared" si="135"/>
        <v>2.7000000000000003E-2</v>
      </c>
      <c r="CX121">
        <f t="shared" si="136"/>
        <v>0</v>
      </c>
      <c r="CY121">
        <f t="shared" si="137"/>
        <v>269.72790000000003</v>
      </c>
      <c r="CZ121">
        <f t="shared" si="138"/>
        <v>141.81569999999999</v>
      </c>
      <c r="DC121" t="s">
        <v>2</v>
      </c>
      <c r="DD121" t="s">
        <v>2</v>
      </c>
      <c r="DE121" t="s">
        <v>21</v>
      </c>
      <c r="DF121" t="s">
        <v>21</v>
      </c>
      <c r="DG121" t="s">
        <v>21</v>
      </c>
      <c r="DH121" t="s">
        <v>2</v>
      </c>
      <c r="DI121" t="s">
        <v>21</v>
      </c>
      <c r="DJ121" t="s">
        <v>21</v>
      </c>
      <c r="DK121" t="s">
        <v>2</v>
      </c>
      <c r="DL121" t="s">
        <v>2</v>
      </c>
      <c r="DM121" t="s">
        <v>2</v>
      </c>
      <c r="DN121">
        <v>0</v>
      </c>
      <c r="DO121">
        <v>0</v>
      </c>
      <c r="DP121">
        <v>1</v>
      </c>
      <c r="DQ121">
        <v>1</v>
      </c>
      <c r="DU121">
        <v>1003</v>
      </c>
      <c r="DV121" t="s">
        <v>130</v>
      </c>
      <c r="DW121" t="s">
        <v>130</v>
      </c>
      <c r="DX121">
        <v>100</v>
      </c>
      <c r="DZ121" t="s">
        <v>2</v>
      </c>
      <c r="EA121" t="s">
        <v>2</v>
      </c>
      <c r="EB121" t="s">
        <v>2</v>
      </c>
      <c r="EC121" t="s">
        <v>2</v>
      </c>
      <c r="ED121" t="s">
        <v>2</v>
      </c>
      <c r="EE121">
        <v>37164029</v>
      </c>
      <c r="EF121">
        <v>3</v>
      </c>
      <c r="EG121" t="s">
        <v>16</v>
      </c>
      <c r="EH121">
        <v>0</v>
      </c>
      <c r="EI121" t="s">
        <v>2</v>
      </c>
      <c r="EJ121">
        <v>2</v>
      </c>
      <c r="EK121">
        <v>108001</v>
      </c>
      <c r="EL121" t="s">
        <v>51</v>
      </c>
      <c r="EM121" t="s">
        <v>52</v>
      </c>
      <c r="EN121" t="s">
        <v>2</v>
      </c>
      <c r="EO121" t="s">
        <v>24</v>
      </c>
      <c r="EQ121">
        <v>512</v>
      </c>
      <c r="ER121">
        <v>55.29</v>
      </c>
      <c r="ES121">
        <v>11.27</v>
      </c>
      <c r="ET121">
        <v>1.81</v>
      </c>
      <c r="EU121">
        <v>0.26</v>
      </c>
      <c r="EV121">
        <v>42.21</v>
      </c>
      <c r="EW121">
        <v>4.49</v>
      </c>
      <c r="EX121">
        <v>0.02</v>
      </c>
      <c r="EY121">
        <v>0</v>
      </c>
      <c r="FQ121">
        <v>0</v>
      </c>
      <c r="FR121">
        <f t="shared" si="139"/>
        <v>0</v>
      </c>
      <c r="FS121">
        <v>0</v>
      </c>
      <c r="FX121">
        <v>97</v>
      </c>
      <c r="FY121">
        <v>51</v>
      </c>
      <c r="GA121" t="s">
        <v>2</v>
      </c>
      <c r="GD121">
        <v>1</v>
      </c>
      <c r="GF121">
        <v>543998082</v>
      </c>
      <c r="GG121">
        <v>1</v>
      </c>
      <c r="GH121">
        <v>1</v>
      </c>
      <c r="GI121">
        <v>4</v>
      </c>
      <c r="GJ121">
        <v>0</v>
      </c>
      <c r="GK121">
        <v>0</v>
      </c>
      <c r="GL121">
        <f t="shared" si="140"/>
        <v>0</v>
      </c>
      <c r="GM121">
        <f t="shared" si="141"/>
        <v>754.43</v>
      </c>
      <c r="GN121">
        <f t="shared" si="142"/>
        <v>0</v>
      </c>
      <c r="GO121">
        <f t="shared" si="143"/>
        <v>754.43</v>
      </c>
      <c r="GP121">
        <f t="shared" si="144"/>
        <v>0</v>
      </c>
      <c r="GR121">
        <v>0</v>
      </c>
      <c r="GS121">
        <v>3</v>
      </c>
      <c r="GT121">
        <v>0</v>
      </c>
      <c r="GU121" t="s">
        <v>2</v>
      </c>
      <c r="GV121">
        <f t="shared" si="145"/>
        <v>0</v>
      </c>
      <c r="GW121">
        <v>1</v>
      </c>
      <c r="GX121">
        <f t="shared" si="146"/>
        <v>0</v>
      </c>
      <c r="HA121">
        <v>0</v>
      </c>
      <c r="HB121">
        <v>0</v>
      </c>
      <c r="HC121">
        <f t="shared" si="147"/>
        <v>0</v>
      </c>
      <c r="HE121" t="s">
        <v>2</v>
      </c>
      <c r="HF121" t="s">
        <v>2</v>
      </c>
      <c r="HM121" t="s">
        <v>2</v>
      </c>
      <c r="HN121" t="s">
        <v>53</v>
      </c>
      <c r="HO121" t="s">
        <v>54</v>
      </c>
      <c r="HP121" t="s">
        <v>51</v>
      </c>
      <c r="HQ121" t="s">
        <v>51</v>
      </c>
      <c r="IK121">
        <v>0</v>
      </c>
    </row>
    <row r="122" spans="1:255" x14ac:dyDescent="0.2">
      <c r="A122" s="2">
        <v>17</v>
      </c>
      <c r="B122" s="2">
        <v>1</v>
      </c>
      <c r="C122" s="2"/>
      <c r="D122" s="2"/>
      <c r="E122" s="2" t="s">
        <v>220</v>
      </c>
      <c r="F122" s="2" t="s">
        <v>29</v>
      </c>
      <c r="G122" s="2" t="s">
        <v>221</v>
      </c>
      <c r="H122" s="2" t="s">
        <v>134</v>
      </c>
      <c r="I122" s="2">
        <f>ROUND(485*1.02,7)</f>
        <v>494.7</v>
      </c>
      <c r="J122" s="2">
        <v>0</v>
      </c>
      <c r="K122" s="2">
        <f>ROUND(485*1.02,7)</f>
        <v>494.7</v>
      </c>
      <c r="L122" s="2"/>
      <c r="M122" s="2"/>
      <c r="N122" s="2"/>
      <c r="O122" s="2">
        <f t="shared" si="110"/>
        <v>19175</v>
      </c>
      <c r="P122" s="2">
        <f>ROUND(ROUND(CQ122*I122,0)/BC122,2)</f>
        <v>19175</v>
      </c>
      <c r="Q122" s="2">
        <f t="shared" si="112"/>
        <v>0</v>
      </c>
      <c r="R122" s="2">
        <f t="shared" si="113"/>
        <v>0</v>
      </c>
      <c r="S122" s="2">
        <f t="shared" si="114"/>
        <v>0</v>
      </c>
      <c r="T122" s="2">
        <f t="shared" si="115"/>
        <v>0</v>
      </c>
      <c r="U122" s="2">
        <f t="shared" si="116"/>
        <v>0</v>
      </c>
      <c r="V122" s="2">
        <f t="shared" si="117"/>
        <v>0</v>
      </c>
      <c r="W122" s="2">
        <f t="shared" si="118"/>
        <v>0</v>
      </c>
      <c r="X122" s="2">
        <f t="shared" si="119"/>
        <v>0</v>
      </c>
      <c r="Y122" s="2">
        <f t="shared" si="120"/>
        <v>0</v>
      </c>
      <c r="Z122" s="2"/>
      <c r="AA122" s="2">
        <v>41727981</v>
      </c>
      <c r="AB122" s="2">
        <f t="shared" si="121"/>
        <v>38.76</v>
      </c>
      <c r="AC122" s="2">
        <f t="shared" si="122"/>
        <v>38.76</v>
      </c>
      <c r="AD122" s="2">
        <f>ROUND((((ET122)-(EU122))+AE122),6)</f>
        <v>0</v>
      </c>
      <c r="AE122" s="2">
        <f>ROUND((EU122),6)</f>
        <v>0</v>
      </c>
      <c r="AF122" s="2">
        <f>ROUND((EV122),6)</f>
        <v>0</v>
      </c>
      <c r="AG122" s="2">
        <f t="shared" si="125"/>
        <v>0</v>
      </c>
      <c r="AH122" s="2">
        <f>(EW122)</f>
        <v>0</v>
      </c>
      <c r="AI122" s="2">
        <f>(EX122)</f>
        <v>0</v>
      </c>
      <c r="AJ122" s="2">
        <f t="shared" si="127"/>
        <v>0</v>
      </c>
      <c r="AK122" s="2">
        <v>38.76</v>
      </c>
      <c r="AL122" s="2">
        <v>38.76</v>
      </c>
      <c r="AM122" s="2">
        <v>0</v>
      </c>
      <c r="AN122" s="2">
        <v>0</v>
      </c>
      <c r="AO122" s="2">
        <v>0</v>
      </c>
      <c r="AP122" s="2">
        <v>0</v>
      </c>
      <c r="AQ122" s="2">
        <v>0</v>
      </c>
      <c r="AR122" s="2">
        <v>0</v>
      </c>
      <c r="AS122" s="2">
        <v>0</v>
      </c>
      <c r="AT122" s="2">
        <v>0</v>
      </c>
      <c r="AU122" s="2">
        <v>0</v>
      </c>
      <c r="AV122" s="2">
        <v>1</v>
      </c>
      <c r="AW122" s="2">
        <v>1</v>
      </c>
      <c r="AX122" s="2"/>
      <c r="AY122" s="2"/>
      <c r="AZ122" s="2">
        <v>1</v>
      </c>
      <c r="BA122" s="2">
        <v>1</v>
      </c>
      <c r="BB122" s="2">
        <v>1</v>
      </c>
      <c r="BC122" s="2">
        <v>1</v>
      </c>
      <c r="BD122" s="2" t="s">
        <v>2</v>
      </c>
      <c r="BE122" s="2" t="s">
        <v>2</v>
      </c>
      <c r="BF122" s="2" t="s">
        <v>2</v>
      </c>
      <c r="BG122" s="2" t="s">
        <v>2</v>
      </c>
      <c r="BH122" s="2">
        <v>3</v>
      </c>
      <c r="BI122" s="2">
        <v>2</v>
      </c>
      <c r="BJ122" s="2" t="s">
        <v>2</v>
      </c>
      <c r="BK122" s="2"/>
      <c r="BL122" s="2"/>
      <c r="BM122" s="2">
        <v>1100</v>
      </c>
      <c r="BN122" s="2">
        <v>0</v>
      </c>
      <c r="BO122" s="2" t="s">
        <v>2</v>
      </c>
      <c r="BP122" s="2">
        <v>0</v>
      </c>
      <c r="BQ122" s="2">
        <v>8</v>
      </c>
      <c r="BR122" s="2">
        <v>0</v>
      </c>
      <c r="BS122" s="2">
        <v>1</v>
      </c>
      <c r="BT122" s="2">
        <v>1</v>
      </c>
      <c r="BU122" s="2">
        <v>1</v>
      </c>
      <c r="BV122" s="2">
        <v>1</v>
      </c>
      <c r="BW122" s="2">
        <v>1</v>
      </c>
      <c r="BX122" s="2">
        <v>1</v>
      </c>
      <c r="BY122" s="2" t="s">
        <v>2</v>
      </c>
      <c r="BZ122" s="2">
        <v>0</v>
      </c>
      <c r="CA122" s="2">
        <v>0</v>
      </c>
      <c r="CB122" s="2" t="s">
        <v>2</v>
      </c>
      <c r="CC122" s="2"/>
      <c r="CD122" s="2"/>
      <c r="CE122" s="2">
        <v>0</v>
      </c>
      <c r="CF122" s="2">
        <v>0</v>
      </c>
      <c r="CG122" s="2">
        <v>0</v>
      </c>
      <c r="CH122" s="2"/>
      <c r="CI122" s="2"/>
      <c r="CJ122" s="2"/>
      <c r="CK122" s="2"/>
      <c r="CL122" s="2"/>
      <c r="CM122" s="2">
        <v>0</v>
      </c>
      <c r="CN122" s="2" t="s">
        <v>2</v>
      </c>
      <c r="CO122" s="2">
        <v>0</v>
      </c>
      <c r="CP122" s="2">
        <f t="shared" si="128"/>
        <v>19175</v>
      </c>
      <c r="CQ122" s="2">
        <f>AC122</f>
        <v>38.76</v>
      </c>
      <c r="CR122" s="2">
        <f t="shared" si="130"/>
        <v>0</v>
      </c>
      <c r="CS122" s="2">
        <f t="shared" si="131"/>
        <v>0</v>
      </c>
      <c r="CT122" s="2">
        <f t="shared" si="132"/>
        <v>0</v>
      </c>
      <c r="CU122" s="2">
        <f t="shared" si="133"/>
        <v>0</v>
      </c>
      <c r="CV122" s="2">
        <f t="shared" si="134"/>
        <v>0</v>
      </c>
      <c r="CW122" s="2">
        <f t="shared" si="135"/>
        <v>0</v>
      </c>
      <c r="CX122" s="2">
        <f t="shared" si="136"/>
        <v>0</v>
      </c>
      <c r="CY122" s="2">
        <f t="shared" si="137"/>
        <v>0</v>
      </c>
      <c r="CZ122" s="2">
        <f t="shared" si="138"/>
        <v>0</v>
      </c>
      <c r="DA122" s="2"/>
      <c r="DB122" s="2"/>
      <c r="DC122" s="2" t="s">
        <v>2</v>
      </c>
      <c r="DD122" s="2" t="s">
        <v>2</v>
      </c>
      <c r="DE122" s="2" t="s">
        <v>2</v>
      </c>
      <c r="DF122" s="2" t="s">
        <v>2</v>
      </c>
      <c r="DG122" s="2" t="s">
        <v>2</v>
      </c>
      <c r="DH122" s="2" t="s">
        <v>2</v>
      </c>
      <c r="DI122" s="2" t="s">
        <v>2</v>
      </c>
      <c r="DJ122" s="2" t="s">
        <v>2</v>
      </c>
      <c r="DK122" s="2" t="s">
        <v>2</v>
      </c>
      <c r="DL122" s="2" t="s">
        <v>2</v>
      </c>
      <c r="DM122" s="2" t="s">
        <v>2</v>
      </c>
      <c r="DN122" s="2">
        <v>0</v>
      </c>
      <c r="DO122" s="2">
        <v>0</v>
      </c>
      <c r="DP122" s="2">
        <v>1</v>
      </c>
      <c r="DQ122" s="2">
        <v>1</v>
      </c>
      <c r="DR122" s="2"/>
      <c r="DS122" s="2"/>
      <c r="DT122" s="2"/>
      <c r="DU122" s="2">
        <v>1003</v>
      </c>
      <c r="DV122" s="2" t="s">
        <v>134</v>
      </c>
      <c r="DW122" s="2" t="s">
        <v>134</v>
      </c>
      <c r="DX122" s="2">
        <v>1</v>
      </c>
      <c r="DY122" s="2"/>
      <c r="DZ122" s="2" t="s">
        <v>2</v>
      </c>
      <c r="EA122" s="2" t="s">
        <v>2</v>
      </c>
      <c r="EB122" s="2" t="s">
        <v>2</v>
      </c>
      <c r="EC122" s="2" t="s">
        <v>2</v>
      </c>
      <c r="ED122" s="2" t="s">
        <v>2</v>
      </c>
      <c r="EE122" s="2">
        <v>37164457</v>
      </c>
      <c r="EF122" s="2">
        <v>8</v>
      </c>
      <c r="EG122" s="2" t="s">
        <v>31</v>
      </c>
      <c r="EH122" s="2">
        <v>0</v>
      </c>
      <c r="EI122" s="2" t="s">
        <v>2</v>
      </c>
      <c r="EJ122" s="2">
        <v>1</v>
      </c>
      <c r="EK122" s="2">
        <v>1100</v>
      </c>
      <c r="EL122" s="2" t="s">
        <v>32</v>
      </c>
      <c r="EM122" s="2" t="s">
        <v>33</v>
      </c>
      <c r="EN122" s="2" t="s">
        <v>2</v>
      </c>
      <c r="EO122" s="2" t="s">
        <v>2</v>
      </c>
      <c r="EP122" s="2"/>
      <c r="EQ122" s="2">
        <v>0</v>
      </c>
      <c r="ER122" s="2">
        <v>0</v>
      </c>
      <c r="ES122" s="2">
        <v>38.76</v>
      </c>
      <c r="ET122" s="2">
        <v>0</v>
      </c>
      <c r="EU122" s="2">
        <v>0</v>
      </c>
      <c r="EV122" s="2">
        <v>0</v>
      </c>
      <c r="EW122" s="2">
        <v>0</v>
      </c>
      <c r="EX122" s="2">
        <v>0</v>
      </c>
      <c r="EY122" s="2">
        <v>0</v>
      </c>
      <c r="EZ122" s="2">
        <v>5</v>
      </c>
      <c r="FA122" s="2"/>
      <c r="FB122" s="2"/>
      <c r="FC122" s="2">
        <v>1</v>
      </c>
      <c r="FD122" s="2">
        <v>18</v>
      </c>
      <c r="FE122" s="2"/>
      <c r="FF122" s="2">
        <v>46.51</v>
      </c>
      <c r="FG122" s="2"/>
      <c r="FH122" s="2"/>
      <c r="FI122" s="2"/>
      <c r="FJ122" s="2"/>
      <c r="FK122" s="2"/>
      <c r="FL122" s="2"/>
      <c r="FM122" s="2"/>
      <c r="FN122" s="2"/>
      <c r="FO122" s="2"/>
      <c r="FP122" s="2"/>
      <c r="FQ122" s="2">
        <v>0</v>
      </c>
      <c r="FR122" s="2">
        <f t="shared" si="139"/>
        <v>0</v>
      </c>
      <c r="FS122" s="2">
        <v>0</v>
      </c>
      <c r="FT122" s="2"/>
      <c r="FU122" s="2"/>
      <c r="FV122" s="2"/>
      <c r="FW122" s="2"/>
      <c r="FX122" s="2">
        <v>0</v>
      </c>
      <c r="FY122" s="2">
        <v>0</v>
      </c>
      <c r="FZ122" s="2"/>
      <c r="GA122" s="2" t="s">
        <v>222</v>
      </c>
      <c r="GB122" s="2"/>
      <c r="GC122" s="2"/>
      <c r="GD122" s="2">
        <v>1</v>
      </c>
      <c r="GE122" s="2"/>
      <c r="GF122" s="2">
        <v>1994253539</v>
      </c>
      <c r="GG122" s="2">
        <v>2</v>
      </c>
      <c r="GH122" s="2">
        <v>3</v>
      </c>
      <c r="GI122" s="2">
        <v>-2</v>
      </c>
      <c r="GJ122" s="2">
        <v>0</v>
      </c>
      <c r="GK122" s="2">
        <v>0</v>
      </c>
      <c r="GL122" s="2">
        <f t="shared" si="140"/>
        <v>0</v>
      </c>
      <c r="GM122" s="2">
        <f t="shared" si="141"/>
        <v>19175</v>
      </c>
      <c r="GN122" s="2">
        <f t="shared" si="142"/>
        <v>0</v>
      </c>
      <c r="GO122" s="2">
        <f t="shared" si="143"/>
        <v>19175</v>
      </c>
      <c r="GP122" s="2">
        <f t="shared" si="144"/>
        <v>0</v>
      </c>
      <c r="GQ122" s="2"/>
      <c r="GR122" s="2">
        <v>1</v>
      </c>
      <c r="GS122" s="2">
        <v>1</v>
      </c>
      <c r="GT122" s="2">
        <v>0</v>
      </c>
      <c r="GU122" s="2" t="s">
        <v>2</v>
      </c>
      <c r="GV122" s="2">
        <f t="shared" si="145"/>
        <v>0</v>
      </c>
      <c r="GW122" s="2">
        <v>1</v>
      </c>
      <c r="GX122" s="2">
        <f t="shared" si="146"/>
        <v>0</v>
      </c>
      <c r="GY122" s="2"/>
      <c r="GZ122" s="2"/>
      <c r="HA122" s="2">
        <v>0</v>
      </c>
      <c r="HB122" s="2">
        <v>0</v>
      </c>
      <c r="HC122" s="2">
        <f t="shared" si="147"/>
        <v>0</v>
      </c>
      <c r="HD122" s="2"/>
      <c r="HE122" s="2" t="s">
        <v>35</v>
      </c>
      <c r="HF122" s="2" t="s">
        <v>35</v>
      </c>
      <c r="HG122" s="2">
        <f>ROUND(AC122*I122,0)</f>
        <v>19175</v>
      </c>
      <c r="HH122" s="2"/>
      <c r="HI122" s="2"/>
      <c r="HJ122" s="2"/>
      <c r="HK122" s="2"/>
      <c r="HL122" s="2"/>
      <c r="HM122" s="2" t="s">
        <v>2</v>
      </c>
      <c r="HN122" s="2" t="s">
        <v>2</v>
      </c>
      <c r="HO122" s="2" t="s">
        <v>2</v>
      </c>
      <c r="HP122" s="2" t="s">
        <v>2</v>
      </c>
      <c r="HQ122" s="2" t="s">
        <v>2</v>
      </c>
      <c r="HR122" s="2"/>
      <c r="HS122" s="2"/>
      <c r="HT122" s="2"/>
      <c r="HU122" s="2"/>
      <c r="HV122" s="2"/>
      <c r="HW122" s="2"/>
      <c r="HX122" s="2"/>
      <c r="HY122" s="2"/>
      <c r="HZ122" s="2"/>
      <c r="IA122" s="2"/>
      <c r="IB122" s="2"/>
      <c r="IC122" s="2"/>
      <c r="ID122" s="2"/>
      <c r="IE122" s="2"/>
      <c r="IF122" s="2"/>
      <c r="IG122" s="2"/>
      <c r="IH122" s="2"/>
      <c r="II122" s="2"/>
      <c r="IJ122" s="2"/>
      <c r="IK122" s="2">
        <v>0</v>
      </c>
      <c r="IL122" s="2"/>
      <c r="IM122" s="2"/>
      <c r="IN122" s="2"/>
      <c r="IO122" s="2"/>
      <c r="IP122" s="2"/>
      <c r="IQ122" s="2"/>
      <c r="IR122" s="2"/>
      <c r="IS122" s="2"/>
      <c r="IT122" s="2"/>
      <c r="IU122" s="2"/>
    </row>
    <row r="123" spans="1:255" x14ac:dyDescent="0.2">
      <c r="A123">
        <v>17</v>
      </c>
      <c r="B123">
        <v>1</v>
      </c>
      <c r="E123" t="s">
        <v>220</v>
      </c>
      <c r="F123" t="s">
        <v>29</v>
      </c>
      <c r="G123" t="s">
        <v>221</v>
      </c>
      <c r="H123" t="s">
        <v>134</v>
      </c>
      <c r="I123">
        <f>ROUND(485*1.02,7)</f>
        <v>494.7</v>
      </c>
      <c r="J123">
        <v>0</v>
      </c>
      <c r="K123">
        <f>ROUND(485*1.02,7)</f>
        <v>494.7</v>
      </c>
      <c r="O123">
        <f t="shared" si="110"/>
        <v>1872.12</v>
      </c>
      <c r="P123">
        <f>ROUND(ROUND(CQ123*I123,0)/BC123,2)</f>
        <v>1872.12</v>
      </c>
      <c r="Q123">
        <f t="shared" si="112"/>
        <v>0</v>
      </c>
      <c r="R123">
        <f t="shared" si="113"/>
        <v>0</v>
      </c>
      <c r="S123">
        <f t="shared" si="114"/>
        <v>0</v>
      </c>
      <c r="T123">
        <f t="shared" si="115"/>
        <v>0</v>
      </c>
      <c r="U123">
        <f t="shared" si="116"/>
        <v>0</v>
      </c>
      <c r="V123">
        <f t="shared" si="117"/>
        <v>0</v>
      </c>
      <c r="W123">
        <f t="shared" si="118"/>
        <v>0</v>
      </c>
      <c r="X123">
        <f t="shared" si="119"/>
        <v>0</v>
      </c>
      <c r="Y123">
        <f t="shared" si="120"/>
        <v>0</v>
      </c>
      <c r="AA123">
        <v>41727979</v>
      </c>
      <c r="AB123">
        <f t="shared" si="121"/>
        <v>40.72</v>
      </c>
      <c r="AC123">
        <f t="shared" si="122"/>
        <v>40.72</v>
      </c>
      <c r="AD123">
        <f>ROUND((((ET123)-(EU123))+AE123),6)</f>
        <v>0</v>
      </c>
      <c r="AE123">
        <f>ROUND((EU123),6)</f>
        <v>0</v>
      </c>
      <c r="AF123">
        <f>ROUND((EV123),6)</f>
        <v>0</v>
      </c>
      <c r="AG123">
        <f t="shared" si="125"/>
        <v>0</v>
      </c>
      <c r="AH123">
        <f>(EW123)</f>
        <v>0</v>
      </c>
      <c r="AI123">
        <f>(EX123)</f>
        <v>0</v>
      </c>
      <c r="AJ123">
        <f t="shared" si="127"/>
        <v>0</v>
      </c>
      <c r="AK123">
        <v>40.719999999999992</v>
      </c>
      <c r="AL123">
        <v>40.719999999999992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1</v>
      </c>
      <c r="AW123">
        <v>1</v>
      </c>
      <c r="AZ123">
        <v>10.76</v>
      </c>
      <c r="BA123">
        <v>1</v>
      </c>
      <c r="BB123">
        <v>1</v>
      </c>
      <c r="BC123">
        <v>10.76</v>
      </c>
      <c r="BD123" t="s">
        <v>2</v>
      </c>
      <c r="BE123" t="s">
        <v>2</v>
      </c>
      <c r="BF123" t="s">
        <v>2</v>
      </c>
      <c r="BG123" t="s">
        <v>2</v>
      </c>
      <c r="BH123">
        <v>3</v>
      </c>
      <c r="BI123">
        <v>2</v>
      </c>
      <c r="BJ123" t="s">
        <v>2</v>
      </c>
      <c r="BM123">
        <v>1100</v>
      </c>
      <c r="BN123">
        <v>0</v>
      </c>
      <c r="BO123" t="s">
        <v>27</v>
      </c>
      <c r="BP123">
        <v>1</v>
      </c>
      <c r="BQ123">
        <v>8</v>
      </c>
      <c r="BR123">
        <v>0</v>
      </c>
      <c r="BS123">
        <v>1</v>
      </c>
      <c r="BT123">
        <v>1</v>
      </c>
      <c r="BU123">
        <v>1</v>
      </c>
      <c r="BV123">
        <v>1</v>
      </c>
      <c r="BW123">
        <v>1</v>
      </c>
      <c r="BX123">
        <v>1</v>
      </c>
      <c r="BY123" t="s">
        <v>2</v>
      </c>
      <c r="BZ123">
        <v>0</v>
      </c>
      <c r="CA123">
        <v>0</v>
      </c>
      <c r="CB123" t="s">
        <v>2</v>
      </c>
      <c r="CE123">
        <v>0</v>
      </c>
      <c r="CF123">
        <v>0</v>
      </c>
      <c r="CG123">
        <v>0</v>
      </c>
      <c r="CM123">
        <v>0</v>
      </c>
      <c r="CN123" t="s">
        <v>2</v>
      </c>
      <c r="CO123">
        <v>0</v>
      </c>
      <c r="CP123">
        <f t="shared" si="128"/>
        <v>1872.12</v>
      </c>
      <c r="CQ123">
        <f>AC123</f>
        <v>40.72</v>
      </c>
      <c r="CR123">
        <f t="shared" si="130"/>
        <v>0</v>
      </c>
      <c r="CS123">
        <f t="shared" si="131"/>
        <v>0</v>
      </c>
      <c r="CT123">
        <f t="shared" si="132"/>
        <v>0</v>
      </c>
      <c r="CU123">
        <f t="shared" si="133"/>
        <v>0</v>
      </c>
      <c r="CV123">
        <f t="shared" si="134"/>
        <v>0</v>
      </c>
      <c r="CW123">
        <f t="shared" si="135"/>
        <v>0</v>
      </c>
      <c r="CX123">
        <f t="shared" si="136"/>
        <v>0</v>
      </c>
      <c r="CY123">
        <f t="shared" si="137"/>
        <v>0</v>
      </c>
      <c r="CZ123">
        <f t="shared" si="138"/>
        <v>0</v>
      </c>
      <c r="DC123" t="s">
        <v>2</v>
      </c>
      <c r="DD123" t="s">
        <v>2</v>
      </c>
      <c r="DE123" t="s">
        <v>2</v>
      </c>
      <c r="DF123" t="s">
        <v>2</v>
      </c>
      <c r="DG123" t="s">
        <v>2</v>
      </c>
      <c r="DH123" t="s">
        <v>2</v>
      </c>
      <c r="DI123" t="s">
        <v>2</v>
      </c>
      <c r="DJ123" t="s">
        <v>2</v>
      </c>
      <c r="DK123" t="s">
        <v>2</v>
      </c>
      <c r="DL123" t="s">
        <v>2</v>
      </c>
      <c r="DM123" t="s">
        <v>2</v>
      </c>
      <c r="DN123">
        <v>0</v>
      </c>
      <c r="DO123">
        <v>0</v>
      </c>
      <c r="DP123">
        <v>1</v>
      </c>
      <c r="DQ123">
        <v>1</v>
      </c>
      <c r="DU123">
        <v>1003</v>
      </c>
      <c r="DV123" t="s">
        <v>134</v>
      </c>
      <c r="DW123" t="s">
        <v>134</v>
      </c>
      <c r="DX123">
        <v>1</v>
      </c>
      <c r="DZ123" t="s">
        <v>2</v>
      </c>
      <c r="EA123" t="s">
        <v>2</v>
      </c>
      <c r="EB123" t="s">
        <v>2</v>
      </c>
      <c r="EC123" t="s">
        <v>2</v>
      </c>
      <c r="ED123" t="s">
        <v>2</v>
      </c>
      <c r="EE123">
        <v>37164457</v>
      </c>
      <c r="EF123">
        <v>8</v>
      </c>
      <c r="EG123" t="s">
        <v>31</v>
      </c>
      <c r="EH123">
        <v>0</v>
      </c>
      <c r="EI123" t="s">
        <v>2</v>
      </c>
      <c r="EJ123">
        <v>1</v>
      </c>
      <c r="EK123">
        <v>1100</v>
      </c>
      <c r="EL123" t="s">
        <v>32</v>
      </c>
      <c r="EM123" t="s">
        <v>33</v>
      </c>
      <c r="EN123" t="s">
        <v>2</v>
      </c>
      <c r="EO123" t="s">
        <v>2</v>
      </c>
      <c r="EQ123">
        <v>0</v>
      </c>
      <c r="ER123">
        <v>40.719999999999992</v>
      </c>
      <c r="ES123">
        <v>40.719999999999992</v>
      </c>
      <c r="ET123">
        <v>0</v>
      </c>
      <c r="EU123">
        <v>0</v>
      </c>
      <c r="EV123">
        <v>0</v>
      </c>
      <c r="EW123">
        <v>0</v>
      </c>
      <c r="EX123">
        <v>0</v>
      </c>
      <c r="EY123">
        <v>0</v>
      </c>
      <c r="EZ123">
        <v>5</v>
      </c>
      <c r="FC123">
        <v>1</v>
      </c>
      <c r="FD123">
        <v>18</v>
      </c>
      <c r="FF123">
        <v>46.51</v>
      </c>
      <c r="FQ123">
        <v>0</v>
      </c>
      <c r="FR123">
        <f t="shared" si="139"/>
        <v>0</v>
      </c>
      <c r="FS123">
        <v>0</v>
      </c>
      <c r="FX123">
        <v>0</v>
      </c>
      <c r="FY123">
        <v>0</v>
      </c>
      <c r="GA123" t="s">
        <v>223</v>
      </c>
      <c r="GD123">
        <v>1</v>
      </c>
      <c r="GF123">
        <v>1994253539</v>
      </c>
      <c r="GG123">
        <v>1</v>
      </c>
      <c r="GH123">
        <v>3</v>
      </c>
      <c r="GI123">
        <v>4</v>
      </c>
      <c r="GJ123">
        <v>0</v>
      </c>
      <c r="GK123">
        <v>0</v>
      </c>
      <c r="GL123">
        <f t="shared" si="140"/>
        <v>0</v>
      </c>
      <c r="GM123">
        <f t="shared" si="141"/>
        <v>1872.12</v>
      </c>
      <c r="GN123">
        <f t="shared" si="142"/>
        <v>0</v>
      </c>
      <c r="GO123">
        <f t="shared" si="143"/>
        <v>1872.12</v>
      </c>
      <c r="GP123">
        <f t="shared" si="144"/>
        <v>0</v>
      </c>
      <c r="GR123">
        <v>1</v>
      </c>
      <c r="GS123">
        <v>1</v>
      </c>
      <c r="GT123">
        <v>0</v>
      </c>
      <c r="GU123" t="s">
        <v>2</v>
      </c>
      <c r="GV123">
        <f t="shared" si="145"/>
        <v>0</v>
      </c>
      <c r="GW123">
        <v>1</v>
      </c>
      <c r="GX123">
        <f t="shared" si="146"/>
        <v>0</v>
      </c>
      <c r="HA123">
        <v>0</v>
      </c>
      <c r="HB123">
        <v>0</v>
      </c>
      <c r="HC123">
        <f t="shared" si="147"/>
        <v>0</v>
      </c>
      <c r="HE123" t="s">
        <v>38</v>
      </c>
      <c r="HF123" t="s">
        <v>28</v>
      </c>
      <c r="HG123">
        <f>ROUND(AC123*I123,0)</f>
        <v>20144</v>
      </c>
      <c r="HM123" t="s">
        <v>2</v>
      </c>
      <c r="HN123" t="s">
        <v>2</v>
      </c>
      <c r="HO123" t="s">
        <v>2</v>
      </c>
      <c r="HP123" t="s">
        <v>2</v>
      </c>
      <c r="HQ123" t="s">
        <v>2</v>
      </c>
      <c r="IK123">
        <v>0</v>
      </c>
    </row>
    <row r="124" spans="1:255" x14ac:dyDescent="0.2">
      <c r="A124" s="2">
        <v>17</v>
      </c>
      <c r="B124" s="2">
        <v>1</v>
      </c>
      <c r="C124" s="2">
        <f>ROW(SmtRes!A274)</f>
        <v>274</v>
      </c>
      <c r="D124" s="2">
        <f>ROW(EtalonRes!A274)</f>
        <v>274</v>
      </c>
      <c r="E124" s="2" t="s">
        <v>224</v>
      </c>
      <c r="F124" s="2" t="s">
        <v>225</v>
      </c>
      <c r="G124" s="2" t="s">
        <v>226</v>
      </c>
      <c r="H124" s="2" t="s">
        <v>130</v>
      </c>
      <c r="I124" s="2">
        <f>ROUND((765+151+46)/100,7)</f>
        <v>9.6199999999999992</v>
      </c>
      <c r="J124" s="2">
        <v>0</v>
      </c>
      <c r="K124" s="2">
        <f>ROUND((765+151+46)/100,7)</f>
        <v>9.6199999999999992</v>
      </c>
      <c r="L124" s="2"/>
      <c r="M124" s="2"/>
      <c r="N124" s="2"/>
      <c r="O124" s="2">
        <f t="shared" si="110"/>
        <v>844.36</v>
      </c>
      <c r="P124" s="2">
        <f>ROUND(CQ124*I124,2)</f>
        <v>139.30000000000001</v>
      </c>
      <c r="Q124" s="2">
        <f t="shared" si="112"/>
        <v>47.01</v>
      </c>
      <c r="R124" s="2">
        <f t="shared" si="113"/>
        <v>6.49</v>
      </c>
      <c r="S124" s="2">
        <f t="shared" si="114"/>
        <v>658.05</v>
      </c>
      <c r="T124" s="2">
        <f t="shared" si="115"/>
        <v>0</v>
      </c>
      <c r="U124" s="2">
        <f t="shared" si="116"/>
        <v>69.999929999999992</v>
      </c>
      <c r="V124" s="2">
        <f t="shared" si="117"/>
        <v>0.51948000000000005</v>
      </c>
      <c r="W124" s="2">
        <f t="shared" si="118"/>
        <v>0</v>
      </c>
      <c r="X124" s="2">
        <f t="shared" si="119"/>
        <v>644.6</v>
      </c>
      <c r="Y124" s="2">
        <f t="shared" si="120"/>
        <v>338.92</v>
      </c>
      <c r="Z124" s="2"/>
      <c r="AA124" s="2">
        <v>41727981</v>
      </c>
      <c r="AB124" s="2">
        <f t="shared" si="121"/>
        <v>87.771500000000003</v>
      </c>
      <c r="AC124" s="2">
        <f t="shared" si="122"/>
        <v>14.48</v>
      </c>
      <c r="AD124" s="2">
        <f>ROUND(((((ET124*ROUND(1.35,7)))-((EU124*ROUND(1.35,7))))+AE124),6)</f>
        <v>4.8869999999999996</v>
      </c>
      <c r="AE124" s="2">
        <f>ROUND(((EU124*ROUND(1.35,7))),6)</f>
        <v>0.67500000000000004</v>
      </c>
      <c r="AF124" s="2">
        <f>ROUND(((EV124*ROUND(1.35,7))),6)</f>
        <v>68.404499999999999</v>
      </c>
      <c r="AG124" s="2">
        <f t="shared" si="125"/>
        <v>0</v>
      </c>
      <c r="AH124" s="2">
        <f>((EW124*ROUND(1.35,7)))</f>
        <v>7.2765000000000004</v>
      </c>
      <c r="AI124" s="2">
        <f>((EX124*ROUND(1.35,7)))</f>
        <v>5.4000000000000006E-2</v>
      </c>
      <c r="AJ124" s="2">
        <f t="shared" si="127"/>
        <v>0</v>
      </c>
      <c r="AK124" s="2">
        <v>68.77</v>
      </c>
      <c r="AL124" s="2">
        <v>14.48</v>
      </c>
      <c r="AM124" s="2">
        <v>3.62</v>
      </c>
      <c r="AN124" s="2">
        <v>0.5</v>
      </c>
      <c r="AO124" s="2">
        <v>50.67</v>
      </c>
      <c r="AP124" s="2">
        <v>0</v>
      </c>
      <c r="AQ124" s="2">
        <v>5.39</v>
      </c>
      <c r="AR124" s="2">
        <v>0.04</v>
      </c>
      <c r="AS124" s="2">
        <v>0</v>
      </c>
      <c r="AT124" s="2">
        <v>97</v>
      </c>
      <c r="AU124" s="2">
        <v>51</v>
      </c>
      <c r="AV124" s="2">
        <v>1</v>
      </c>
      <c r="AW124" s="2">
        <v>1</v>
      </c>
      <c r="AX124" s="2"/>
      <c r="AY124" s="2"/>
      <c r="AZ124" s="2">
        <v>1</v>
      </c>
      <c r="BA124" s="2">
        <v>1</v>
      </c>
      <c r="BB124" s="2">
        <v>1</v>
      </c>
      <c r="BC124" s="2">
        <v>1</v>
      </c>
      <c r="BD124" s="2" t="s">
        <v>2</v>
      </c>
      <c r="BE124" s="2" t="s">
        <v>2</v>
      </c>
      <c r="BF124" s="2" t="s">
        <v>2</v>
      </c>
      <c r="BG124" s="2" t="s">
        <v>2</v>
      </c>
      <c r="BH124" s="2">
        <v>0</v>
      </c>
      <c r="BI124" s="2">
        <v>2</v>
      </c>
      <c r="BJ124" s="2" t="s">
        <v>227</v>
      </c>
      <c r="BK124" s="2"/>
      <c r="BL124" s="2"/>
      <c r="BM124" s="2">
        <v>108001</v>
      </c>
      <c r="BN124" s="2">
        <v>0</v>
      </c>
      <c r="BO124" s="2" t="s">
        <v>2</v>
      </c>
      <c r="BP124" s="2">
        <v>0</v>
      </c>
      <c r="BQ124" s="2">
        <v>3</v>
      </c>
      <c r="BR124" s="2">
        <v>0</v>
      </c>
      <c r="BS124" s="2">
        <v>1</v>
      </c>
      <c r="BT124" s="2">
        <v>1</v>
      </c>
      <c r="BU124" s="2">
        <v>1</v>
      </c>
      <c r="BV124" s="2">
        <v>1</v>
      </c>
      <c r="BW124" s="2">
        <v>1</v>
      </c>
      <c r="BX124" s="2">
        <v>1</v>
      </c>
      <c r="BY124" s="2" t="s">
        <v>2</v>
      </c>
      <c r="BZ124" s="2">
        <v>97</v>
      </c>
      <c r="CA124" s="2">
        <v>51</v>
      </c>
      <c r="CB124" s="2" t="s">
        <v>2</v>
      </c>
      <c r="CC124" s="2"/>
      <c r="CD124" s="2"/>
      <c r="CE124" s="2">
        <v>0</v>
      </c>
      <c r="CF124" s="2">
        <v>0</v>
      </c>
      <c r="CG124" s="2">
        <v>0</v>
      </c>
      <c r="CH124" s="2"/>
      <c r="CI124" s="2"/>
      <c r="CJ124" s="2"/>
      <c r="CK124" s="2"/>
      <c r="CL124" s="2"/>
      <c r="CM124" s="2">
        <v>0</v>
      </c>
      <c r="CN124" s="2" t="s">
        <v>774</v>
      </c>
      <c r="CO124" s="2">
        <v>0</v>
      </c>
      <c r="CP124" s="2">
        <f t="shared" si="128"/>
        <v>844.3599999999999</v>
      </c>
      <c r="CQ124" s="2">
        <f>AC124*BC124</f>
        <v>14.48</v>
      </c>
      <c r="CR124" s="2">
        <f t="shared" si="130"/>
        <v>4.8869999999999996</v>
      </c>
      <c r="CS124" s="2">
        <f t="shared" si="131"/>
        <v>0.67500000000000004</v>
      </c>
      <c r="CT124" s="2">
        <f t="shared" si="132"/>
        <v>68.404499999999999</v>
      </c>
      <c r="CU124" s="2">
        <f t="shared" si="133"/>
        <v>0</v>
      </c>
      <c r="CV124" s="2">
        <f t="shared" si="134"/>
        <v>7.2765000000000004</v>
      </c>
      <c r="CW124" s="2">
        <f t="shared" si="135"/>
        <v>5.4000000000000006E-2</v>
      </c>
      <c r="CX124" s="2">
        <f t="shared" si="136"/>
        <v>0</v>
      </c>
      <c r="CY124" s="2">
        <f t="shared" si="137"/>
        <v>644.60379999999998</v>
      </c>
      <c r="CZ124" s="2">
        <f t="shared" si="138"/>
        <v>338.91540000000003</v>
      </c>
      <c r="DA124" s="2"/>
      <c r="DB124" s="2"/>
      <c r="DC124" s="2" t="s">
        <v>2</v>
      </c>
      <c r="DD124" s="2" t="s">
        <v>2</v>
      </c>
      <c r="DE124" s="2" t="s">
        <v>21</v>
      </c>
      <c r="DF124" s="2" t="s">
        <v>21</v>
      </c>
      <c r="DG124" s="2" t="s">
        <v>21</v>
      </c>
      <c r="DH124" s="2" t="s">
        <v>2</v>
      </c>
      <c r="DI124" s="2" t="s">
        <v>21</v>
      </c>
      <c r="DJ124" s="2" t="s">
        <v>21</v>
      </c>
      <c r="DK124" s="2" t="s">
        <v>2</v>
      </c>
      <c r="DL124" s="2" t="s">
        <v>2</v>
      </c>
      <c r="DM124" s="2" t="s">
        <v>2</v>
      </c>
      <c r="DN124" s="2">
        <v>0</v>
      </c>
      <c r="DO124" s="2">
        <v>0</v>
      </c>
      <c r="DP124" s="2">
        <v>1</v>
      </c>
      <c r="DQ124" s="2">
        <v>1</v>
      </c>
      <c r="DR124" s="2"/>
      <c r="DS124" s="2"/>
      <c r="DT124" s="2"/>
      <c r="DU124" s="2">
        <v>1003</v>
      </c>
      <c r="DV124" s="2" t="s">
        <v>130</v>
      </c>
      <c r="DW124" s="2" t="s">
        <v>130</v>
      </c>
      <c r="DX124" s="2">
        <v>100</v>
      </c>
      <c r="DY124" s="2"/>
      <c r="DZ124" s="2" t="s">
        <v>2</v>
      </c>
      <c r="EA124" s="2" t="s">
        <v>2</v>
      </c>
      <c r="EB124" s="2" t="s">
        <v>2</v>
      </c>
      <c r="EC124" s="2" t="s">
        <v>2</v>
      </c>
      <c r="ED124" s="2" t="s">
        <v>2</v>
      </c>
      <c r="EE124" s="2">
        <v>37164029</v>
      </c>
      <c r="EF124" s="2">
        <v>3</v>
      </c>
      <c r="EG124" s="2" t="s">
        <v>16</v>
      </c>
      <c r="EH124" s="2">
        <v>0</v>
      </c>
      <c r="EI124" s="2" t="s">
        <v>2</v>
      </c>
      <c r="EJ124" s="2">
        <v>2</v>
      </c>
      <c r="EK124" s="2">
        <v>108001</v>
      </c>
      <c r="EL124" s="2" t="s">
        <v>51</v>
      </c>
      <c r="EM124" s="2" t="s">
        <v>52</v>
      </c>
      <c r="EN124" s="2" t="s">
        <v>2</v>
      </c>
      <c r="EO124" s="2" t="s">
        <v>24</v>
      </c>
      <c r="EP124" s="2"/>
      <c r="EQ124" s="2">
        <v>512</v>
      </c>
      <c r="ER124" s="2">
        <v>68.77</v>
      </c>
      <c r="ES124" s="2">
        <v>14.48</v>
      </c>
      <c r="ET124" s="2">
        <v>3.62</v>
      </c>
      <c r="EU124" s="2">
        <v>0.5</v>
      </c>
      <c r="EV124" s="2">
        <v>50.67</v>
      </c>
      <c r="EW124" s="2">
        <v>5.39</v>
      </c>
      <c r="EX124" s="2">
        <v>0.04</v>
      </c>
      <c r="EY124" s="2">
        <v>0</v>
      </c>
      <c r="EZ124" s="2"/>
      <c r="FA124" s="2"/>
      <c r="FB124" s="2"/>
      <c r="FC124" s="2"/>
      <c r="FD124" s="2"/>
      <c r="FE124" s="2"/>
      <c r="FF124" s="2"/>
      <c r="FG124" s="2"/>
      <c r="FH124" s="2"/>
      <c r="FI124" s="2"/>
      <c r="FJ124" s="2"/>
      <c r="FK124" s="2"/>
      <c r="FL124" s="2"/>
      <c r="FM124" s="2"/>
      <c r="FN124" s="2"/>
      <c r="FO124" s="2"/>
      <c r="FP124" s="2"/>
      <c r="FQ124" s="2">
        <v>0</v>
      </c>
      <c r="FR124" s="2">
        <f t="shared" si="139"/>
        <v>0</v>
      </c>
      <c r="FS124" s="2">
        <v>0</v>
      </c>
      <c r="FT124" s="2"/>
      <c r="FU124" s="2"/>
      <c r="FV124" s="2"/>
      <c r="FW124" s="2"/>
      <c r="FX124" s="2">
        <v>97</v>
      </c>
      <c r="FY124" s="2">
        <v>51</v>
      </c>
      <c r="FZ124" s="2"/>
      <c r="GA124" s="2" t="s">
        <v>2</v>
      </c>
      <c r="GB124" s="2"/>
      <c r="GC124" s="2"/>
      <c r="GD124" s="2">
        <v>1</v>
      </c>
      <c r="GE124" s="2"/>
      <c r="GF124" s="2">
        <v>-1261345</v>
      </c>
      <c r="GG124" s="2">
        <v>2</v>
      </c>
      <c r="GH124" s="2">
        <v>1</v>
      </c>
      <c r="GI124" s="2">
        <v>-2</v>
      </c>
      <c r="GJ124" s="2">
        <v>0</v>
      </c>
      <c r="GK124" s="2">
        <v>0</v>
      </c>
      <c r="GL124" s="2">
        <f t="shared" si="140"/>
        <v>0</v>
      </c>
      <c r="GM124" s="2">
        <f t="shared" si="141"/>
        <v>1827.88</v>
      </c>
      <c r="GN124" s="2">
        <f t="shared" si="142"/>
        <v>0</v>
      </c>
      <c r="GO124" s="2">
        <f t="shared" si="143"/>
        <v>1827.88</v>
      </c>
      <c r="GP124" s="2">
        <f t="shared" si="144"/>
        <v>0</v>
      </c>
      <c r="GQ124" s="2"/>
      <c r="GR124" s="2">
        <v>0</v>
      </c>
      <c r="GS124" s="2">
        <v>3</v>
      </c>
      <c r="GT124" s="2">
        <v>0</v>
      </c>
      <c r="GU124" s="2" t="s">
        <v>2</v>
      </c>
      <c r="GV124" s="2">
        <f t="shared" si="145"/>
        <v>0</v>
      </c>
      <c r="GW124" s="2">
        <v>1</v>
      </c>
      <c r="GX124" s="2">
        <f t="shared" si="146"/>
        <v>0</v>
      </c>
      <c r="GY124" s="2"/>
      <c r="GZ124" s="2"/>
      <c r="HA124" s="2">
        <v>0</v>
      </c>
      <c r="HB124" s="2">
        <v>0</v>
      </c>
      <c r="HC124" s="2">
        <f t="shared" si="147"/>
        <v>0</v>
      </c>
      <c r="HD124" s="2"/>
      <c r="HE124" s="2" t="s">
        <v>2</v>
      </c>
      <c r="HF124" s="2" t="s">
        <v>2</v>
      </c>
      <c r="HG124" s="2"/>
      <c r="HH124" s="2"/>
      <c r="HI124" s="2"/>
      <c r="HJ124" s="2"/>
      <c r="HK124" s="2"/>
      <c r="HL124" s="2"/>
      <c r="HM124" s="2" t="s">
        <v>2</v>
      </c>
      <c r="HN124" s="2" t="s">
        <v>53</v>
      </c>
      <c r="HO124" s="2" t="s">
        <v>54</v>
      </c>
      <c r="HP124" s="2" t="s">
        <v>51</v>
      </c>
      <c r="HQ124" s="2" t="s">
        <v>51</v>
      </c>
      <c r="HR124" s="2"/>
      <c r="HS124" s="2"/>
      <c r="HT124" s="2"/>
      <c r="HU124" s="2"/>
      <c r="HV124" s="2"/>
      <c r="HW124" s="2"/>
      <c r="HX124" s="2"/>
      <c r="HY124" s="2"/>
      <c r="HZ124" s="2"/>
      <c r="IA124" s="2"/>
      <c r="IB124" s="2"/>
      <c r="IC124" s="2"/>
      <c r="ID124" s="2"/>
      <c r="IE124" s="2"/>
      <c r="IF124" s="2"/>
      <c r="IG124" s="2"/>
      <c r="IH124" s="2"/>
      <c r="II124" s="2"/>
      <c r="IJ124" s="2"/>
      <c r="IK124" s="2">
        <v>0</v>
      </c>
      <c r="IL124" s="2"/>
      <c r="IM124" s="2"/>
      <c r="IN124" s="2"/>
      <c r="IO124" s="2"/>
      <c r="IP124" s="2"/>
      <c r="IQ124" s="2"/>
      <c r="IR124" s="2"/>
      <c r="IS124" s="2"/>
      <c r="IT124" s="2"/>
      <c r="IU124" s="2"/>
    </row>
    <row r="125" spans="1:255" x14ac:dyDescent="0.2">
      <c r="A125">
        <v>17</v>
      </c>
      <c r="B125">
        <v>1</v>
      </c>
      <c r="C125">
        <f>ROW(SmtRes!A284)</f>
        <v>284</v>
      </c>
      <c r="D125">
        <f>ROW(EtalonRes!A284)</f>
        <v>284</v>
      </c>
      <c r="E125" t="s">
        <v>224</v>
      </c>
      <c r="F125" t="s">
        <v>225</v>
      </c>
      <c r="G125" t="s">
        <v>226</v>
      </c>
      <c r="H125" t="s">
        <v>130</v>
      </c>
      <c r="I125">
        <f>ROUND((765+151+46)/100,7)</f>
        <v>9.6199999999999992</v>
      </c>
      <c r="J125">
        <v>0</v>
      </c>
      <c r="K125">
        <f>ROUND((765+151+46)/100,7)</f>
        <v>9.6199999999999992</v>
      </c>
      <c r="O125">
        <f t="shared" si="110"/>
        <v>844.36</v>
      </c>
      <c r="P125">
        <f>ROUND(CQ125*I125,2)</f>
        <v>139.30000000000001</v>
      </c>
      <c r="Q125">
        <f t="shared" si="112"/>
        <v>47.01</v>
      </c>
      <c r="R125">
        <f t="shared" si="113"/>
        <v>6.49</v>
      </c>
      <c r="S125">
        <f t="shared" si="114"/>
        <v>658.05</v>
      </c>
      <c r="T125">
        <f t="shared" si="115"/>
        <v>0</v>
      </c>
      <c r="U125">
        <f t="shared" si="116"/>
        <v>69.999929999999992</v>
      </c>
      <c r="V125">
        <f t="shared" si="117"/>
        <v>0.51948000000000005</v>
      </c>
      <c r="W125">
        <f t="shared" si="118"/>
        <v>0</v>
      </c>
      <c r="X125">
        <f t="shared" si="119"/>
        <v>644.6</v>
      </c>
      <c r="Y125">
        <f t="shared" si="120"/>
        <v>338.92</v>
      </c>
      <c r="AA125">
        <v>41727979</v>
      </c>
      <c r="AB125">
        <f t="shared" si="121"/>
        <v>87.771500000000003</v>
      </c>
      <c r="AC125">
        <f t="shared" si="122"/>
        <v>14.48</v>
      </c>
      <c r="AD125">
        <f>ROUND(((((ET125*ROUND(1.35,7)))-((EU125*ROUND(1.35,7))))+AE125),6)</f>
        <v>4.8869999999999996</v>
      </c>
      <c r="AE125">
        <f>ROUND(((EU125*ROUND(1.35,7))),6)</f>
        <v>0.67500000000000004</v>
      </c>
      <c r="AF125">
        <f>ROUND(((EV125*ROUND(1.35,7))),6)</f>
        <v>68.404499999999999</v>
      </c>
      <c r="AG125">
        <f t="shared" si="125"/>
        <v>0</v>
      </c>
      <c r="AH125">
        <f>((EW125*ROUND(1.35,7)))</f>
        <v>7.2765000000000004</v>
      </c>
      <c r="AI125">
        <f>((EX125*ROUND(1.35,7)))</f>
        <v>5.4000000000000006E-2</v>
      </c>
      <c r="AJ125">
        <f t="shared" si="127"/>
        <v>0</v>
      </c>
      <c r="AK125">
        <v>68.77</v>
      </c>
      <c r="AL125">
        <v>14.48</v>
      </c>
      <c r="AM125">
        <v>3.62</v>
      </c>
      <c r="AN125">
        <v>0.5</v>
      </c>
      <c r="AO125">
        <v>50.67</v>
      </c>
      <c r="AP125">
        <v>0</v>
      </c>
      <c r="AQ125">
        <v>5.39</v>
      </c>
      <c r="AR125">
        <v>0.04</v>
      </c>
      <c r="AS125">
        <v>0</v>
      </c>
      <c r="AT125">
        <v>97</v>
      </c>
      <c r="AU125">
        <v>51</v>
      </c>
      <c r="AV125">
        <v>1</v>
      </c>
      <c r="AW125">
        <v>1</v>
      </c>
      <c r="AZ125">
        <v>1</v>
      </c>
      <c r="BA125">
        <v>1</v>
      </c>
      <c r="BB125">
        <v>1</v>
      </c>
      <c r="BC125">
        <v>1</v>
      </c>
      <c r="BD125" t="s">
        <v>2</v>
      </c>
      <c r="BE125" t="s">
        <v>2</v>
      </c>
      <c r="BF125" t="s">
        <v>2</v>
      </c>
      <c r="BG125" t="s">
        <v>2</v>
      </c>
      <c r="BH125">
        <v>0</v>
      </c>
      <c r="BI125">
        <v>2</v>
      </c>
      <c r="BJ125" t="s">
        <v>227</v>
      </c>
      <c r="BM125">
        <v>108001</v>
      </c>
      <c r="BN125">
        <v>0</v>
      </c>
      <c r="BO125" t="s">
        <v>27</v>
      </c>
      <c r="BP125">
        <v>1</v>
      </c>
      <c r="BQ125">
        <v>3</v>
      </c>
      <c r="BR125">
        <v>0</v>
      </c>
      <c r="BS125">
        <v>1</v>
      </c>
      <c r="BT125">
        <v>1</v>
      </c>
      <c r="BU125">
        <v>1</v>
      </c>
      <c r="BV125">
        <v>1</v>
      </c>
      <c r="BW125">
        <v>1</v>
      </c>
      <c r="BX125">
        <v>1</v>
      </c>
      <c r="BY125" t="s">
        <v>2</v>
      </c>
      <c r="BZ125">
        <v>97</v>
      </c>
      <c r="CA125">
        <v>51</v>
      </c>
      <c r="CB125" t="s">
        <v>2</v>
      </c>
      <c r="CE125">
        <v>0</v>
      </c>
      <c r="CF125">
        <v>0</v>
      </c>
      <c r="CG125">
        <v>0</v>
      </c>
      <c r="CM125">
        <v>0</v>
      </c>
      <c r="CN125" t="s">
        <v>774</v>
      </c>
      <c r="CO125">
        <v>0</v>
      </c>
      <c r="CP125">
        <f t="shared" si="128"/>
        <v>844.3599999999999</v>
      </c>
      <c r="CQ125">
        <f>AC125*BC125</f>
        <v>14.48</v>
      </c>
      <c r="CR125">
        <f t="shared" si="130"/>
        <v>4.8869999999999996</v>
      </c>
      <c r="CS125">
        <f t="shared" si="131"/>
        <v>0.67500000000000004</v>
      </c>
      <c r="CT125">
        <f t="shared" si="132"/>
        <v>68.404499999999999</v>
      </c>
      <c r="CU125">
        <f t="shared" si="133"/>
        <v>0</v>
      </c>
      <c r="CV125">
        <f t="shared" si="134"/>
        <v>7.2765000000000004</v>
      </c>
      <c r="CW125">
        <f t="shared" si="135"/>
        <v>5.4000000000000006E-2</v>
      </c>
      <c r="CX125">
        <f t="shared" si="136"/>
        <v>0</v>
      </c>
      <c r="CY125">
        <f t="shared" si="137"/>
        <v>644.60379999999998</v>
      </c>
      <c r="CZ125">
        <f t="shared" si="138"/>
        <v>338.91540000000003</v>
      </c>
      <c r="DC125" t="s">
        <v>2</v>
      </c>
      <c r="DD125" t="s">
        <v>2</v>
      </c>
      <c r="DE125" t="s">
        <v>21</v>
      </c>
      <c r="DF125" t="s">
        <v>21</v>
      </c>
      <c r="DG125" t="s">
        <v>21</v>
      </c>
      <c r="DH125" t="s">
        <v>2</v>
      </c>
      <c r="DI125" t="s">
        <v>21</v>
      </c>
      <c r="DJ125" t="s">
        <v>21</v>
      </c>
      <c r="DK125" t="s">
        <v>2</v>
      </c>
      <c r="DL125" t="s">
        <v>2</v>
      </c>
      <c r="DM125" t="s">
        <v>2</v>
      </c>
      <c r="DN125">
        <v>0</v>
      </c>
      <c r="DO125">
        <v>0</v>
      </c>
      <c r="DP125">
        <v>1</v>
      </c>
      <c r="DQ125">
        <v>1</v>
      </c>
      <c r="DU125">
        <v>1003</v>
      </c>
      <c r="DV125" t="s">
        <v>130</v>
      </c>
      <c r="DW125" t="s">
        <v>130</v>
      </c>
      <c r="DX125">
        <v>100</v>
      </c>
      <c r="DZ125" t="s">
        <v>2</v>
      </c>
      <c r="EA125" t="s">
        <v>2</v>
      </c>
      <c r="EB125" t="s">
        <v>2</v>
      </c>
      <c r="EC125" t="s">
        <v>2</v>
      </c>
      <c r="ED125" t="s">
        <v>2</v>
      </c>
      <c r="EE125">
        <v>37164029</v>
      </c>
      <c r="EF125">
        <v>3</v>
      </c>
      <c r="EG125" t="s">
        <v>16</v>
      </c>
      <c r="EH125">
        <v>0</v>
      </c>
      <c r="EI125" t="s">
        <v>2</v>
      </c>
      <c r="EJ125">
        <v>2</v>
      </c>
      <c r="EK125">
        <v>108001</v>
      </c>
      <c r="EL125" t="s">
        <v>51</v>
      </c>
      <c r="EM125" t="s">
        <v>52</v>
      </c>
      <c r="EN125" t="s">
        <v>2</v>
      </c>
      <c r="EO125" t="s">
        <v>24</v>
      </c>
      <c r="EQ125">
        <v>512</v>
      </c>
      <c r="ER125">
        <v>68.77</v>
      </c>
      <c r="ES125">
        <v>14.48</v>
      </c>
      <c r="ET125">
        <v>3.62</v>
      </c>
      <c r="EU125">
        <v>0.5</v>
      </c>
      <c r="EV125">
        <v>50.67</v>
      </c>
      <c r="EW125">
        <v>5.39</v>
      </c>
      <c r="EX125">
        <v>0.04</v>
      </c>
      <c r="EY125">
        <v>0</v>
      </c>
      <c r="FQ125">
        <v>0</v>
      </c>
      <c r="FR125">
        <f t="shared" si="139"/>
        <v>0</v>
      </c>
      <c r="FS125">
        <v>0</v>
      </c>
      <c r="FX125">
        <v>97</v>
      </c>
      <c r="FY125">
        <v>51</v>
      </c>
      <c r="GA125" t="s">
        <v>2</v>
      </c>
      <c r="GD125">
        <v>1</v>
      </c>
      <c r="GF125">
        <v>-1261345</v>
      </c>
      <c r="GG125">
        <v>1</v>
      </c>
      <c r="GH125">
        <v>1</v>
      </c>
      <c r="GI125">
        <v>4</v>
      </c>
      <c r="GJ125">
        <v>0</v>
      </c>
      <c r="GK125">
        <v>0</v>
      </c>
      <c r="GL125">
        <f t="shared" si="140"/>
        <v>0</v>
      </c>
      <c r="GM125">
        <f t="shared" si="141"/>
        <v>1827.88</v>
      </c>
      <c r="GN125">
        <f t="shared" si="142"/>
        <v>0</v>
      </c>
      <c r="GO125">
        <f t="shared" si="143"/>
        <v>1827.88</v>
      </c>
      <c r="GP125">
        <f t="shared" si="144"/>
        <v>0</v>
      </c>
      <c r="GR125">
        <v>0</v>
      </c>
      <c r="GS125">
        <v>3</v>
      </c>
      <c r="GT125">
        <v>0</v>
      </c>
      <c r="GU125" t="s">
        <v>2</v>
      </c>
      <c r="GV125">
        <f t="shared" si="145"/>
        <v>0</v>
      </c>
      <c r="GW125">
        <v>1</v>
      </c>
      <c r="GX125">
        <f t="shared" si="146"/>
        <v>0</v>
      </c>
      <c r="HA125">
        <v>0</v>
      </c>
      <c r="HB125">
        <v>0</v>
      </c>
      <c r="HC125">
        <f t="shared" si="147"/>
        <v>0</v>
      </c>
      <c r="HE125" t="s">
        <v>2</v>
      </c>
      <c r="HF125" t="s">
        <v>2</v>
      </c>
      <c r="HM125" t="s">
        <v>2</v>
      </c>
      <c r="HN125" t="s">
        <v>53</v>
      </c>
      <c r="HO125" t="s">
        <v>54</v>
      </c>
      <c r="HP125" t="s">
        <v>51</v>
      </c>
      <c r="HQ125" t="s">
        <v>51</v>
      </c>
      <c r="IK125">
        <v>0</v>
      </c>
    </row>
    <row r="126" spans="1:255" x14ac:dyDescent="0.2">
      <c r="A126" s="2">
        <v>17</v>
      </c>
      <c r="B126" s="2">
        <v>1</v>
      </c>
      <c r="C126" s="2"/>
      <c r="D126" s="2"/>
      <c r="E126" s="2" t="s">
        <v>228</v>
      </c>
      <c r="F126" s="2" t="s">
        <v>29</v>
      </c>
      <c r="G126" s="2" t="s">
        <v>229</v>
      </c>
      <c r="H126" s="2" t="s">
        <v>134</v>
      </c>
      <c r="I126" s="2">
        <f>ROUND(765*1.02,7)</f>
        <v>780.3</v>
      </c>
      <c r="J126" s="2">
        <v>0</v>
      </c>
      <c r="K126" s="2">
        <f>ROUND(765*1.02,7)</f>
        <v>780.3</v>
      </c>
      <c r="L126" s="2"/>
      <c r="M126" s="2"/>
      <c r="N126" s="2"/>
      <c r="O126" s="2">
        <f t="shared" si="110"/>
        <v>48262</v>
      </c>
      <c r="P126" s="2">
        <f t="shared" ref="P126:P133" si="154">ROUND(ROUND(CQ126*I126,0)/BC126,2)</f>
        <v>48262</v>
      </c>
      <c r="Q126" s="2">
        <f t="shared" si="112"/>
        <v>0</v>
      </c>
      <c r="R126" s="2">
        <f t="shared" si="113"/>
        <v>0</v>
      </c>
      <c r="S126" s="2">
        <f t="shared" si="114"/>
        <v>0</v>
      </c>
      <c r="T126" s="2">
        <f t="shared" si="115"/>
        <v>0</v>
      </c>
      <c r="U126" s="2">
        <f t="shared" si="116"/>
        <v>0</v>
      </c>
      <c r="V126" s="2">
        <f t="shared" si="117"/>
        <v>0</v>
      </c>
      <c r="W126" s="2">
        <f t="shared" si="118"/>
        <v>0</v>
      </c>
      <c r="X126" s="2">
        <f t="shared" si="119"/>
        <v>0</v>
      </c>
      <c r="Y126" s="2">
        <f t="shared" si="120"/>
        <v>0</v>
      </c>
      <c r="Z126" s="2"/>
      <c r="AA126" s="2">
        <v>41727981</v>
      </c>
      <c r="AB126" s="2">
        <f t="shared" si="121"/>
        <v>61.85</v>
      </c>
      <c r="AC126" s="2">
        <f t="shared" si="122"/>
        <v>61.85</v>
      </c>
      <c r="AD126" s="2">
        <f t="shared" ref="AD126:AD133" si="155">ROUND((((ET126)-(EU126))+AE126),6)</f>
        <v>0</v>
      </c>
      <c r="AE126" s="2">
        <f t="shared" ref="AE126:AF133" si="156">ROUND((EU126),6)</f>
        <v>0</v>
      </c>
      <c r="AF126" s="2">
        <f t="shared" si="156"/>
        <v>0</v>
      </c>
      <c r="AG126" s="2">
        <f t="shared" si="125"/>
        <v>0</v>
      </c>
      <c r="AH126" s="2">
        <f t="shared" ref="AH126:AI133" si="157">(EW126)</f>
        <v>0</v>
      </c>
      <c r="AI126" s="2">
        <f t="shared" si="157"/>
        <v>0</v>
      </c>
      <c r="AJ126" s="2">
        <f t="shared" si="127"/>
        <v>0</v>
      </c>
      <c r="AK126" s="2">
        <v>61.85</v>
      </c>
      <c r="AL126" s="2">
        <v>61.85</v>
      </c>
      <c r="AM126" s="2">
        <v>0</v>
      </c>
      <c r="AN126" s="2">
        <v>0</v>
      </c>
      <c r="AO126" s="2">
        <v>0</v>
      </c>
      <c r="AP126" s="2">
        <v>0</v>
      </c>
      <c r="AQ126" s="2">
        <v>0</v>
      </c>
      <c r="AR126" s="2">
        <v>0</v>
      </c>
      <c r="AS126" s="2">
        <v>0</v>
      </c>
      <c r="AT126" s="2">
        <v>0</v>
      </c>
      <c r="AU126" s="2">
        <v>0</v>
      </c>
      <c r="AV126" s="2">
        <v>1</v>
      </c>
      <c r="AW126" s="2">
        <v>1</v>
      </c>
      <c r="AX126" s="2"/>
      <c r="AY126" s="2"/>
      <c r="AZ126" s="2">
        <v>1</v>
      </c>
      <c r="BA126" s="2">
        <v>1</v>
      </c>
      <c r="BB126" s="2">
        <v>1</v>
      </c>
      <c r="BC126" s="2">
        <v>1</v>
      </c>
      <c r="BD126" s="2" t="s">
        <v>2</v>
      </c>
      <c r="BE126" s="2" t="s">
        <v>2</v>
      </c>
      <c r="BF126" s="2" t="s">
        <v>2</v>
      </c>
      <c r="BG126" s="2" t="s">
        <v>2</v>
      </c>
      <c r="BH126" s="2">
        <v>3</v>
      </c>
      <c r="BI126" s="2">
        <v>2</v>
      </c>
      <c r="BJ126" s="2" t="s">
        <v>2</v>
      </c>
      <c r="BK126" s="2"/>
      <c r="BL126" s="2"/>
      <c r="BM126" s="2">
        <v>1100</v>
      </c>
      <c r="BN126" s="2">
        <v>0</v>
      </c>
      <c r="BO126" s="2" t="s">
        <v>2</v>
      </c>
      <c r="BP126" s="2">
        <v>0</v>
      </c>
      <c r="BQ126" s="2">
        <v>8</v>
      </c>
      <c r="BR126" s="2">
        <v>0</v>
      </c>
      <c r="BS126" s="2">
        <v>1</v>
      </c>
      <c r="BT126" s="2">
        <v>1</v>
      </c>
      <c r="BU126" s="2">
        <v>1</v>
      </c>
      <c r="BV126" s="2">
        <v>1</v>
      </c>
      <c r="BW126" s="2">
        <v>1</v>
      </c>
      <c r="BX126" s="2">
        <v>1</v>
      </c>
      <c r="BY126" s="2" t="s">
        <v>2</v>
      </c>
      <c r="BZ126" s="2">
        <v>0</v>
      </c>
      <c r="CA126" s="2">
        <v>0</v>
      </c>
      <c r="CB126" s="2" t="s">
        <v>2</v>
      </c>
      <c r="CC126" s="2"/>
      <c r="CD126" s="2"/>
      <c r="CE126" s="2">
        <v>0</v>
      </c>
      <c r="CF126" s="2">
        <v>0</v>
      </c>
      <c r="CG126" s="2">
        <v>0</v>
      </c>
      <c r="CH126" s="2"/>
      <c r="CI126" s="2"/>
      <c r="CJ126" s="2"/>
      <c r="CK126" s="2"/>
      <c r="CL126" s="2"/>
      <c r="CM126" s="2">
        <v>0</v>
      </c>
      <c r="CN126" s="2" t="s">
        <v>2</v>
      </c>
      <c r="CO126" s="2">
        <v>0</v>
      </c>
      <c r="CP126" s="2">
        <f t="shared" si="128"/>
        <v>48262</v>
      </c>
      <c r="CQ126" s="2">
        <f t="shared" ref="CQ126:CQ133" si="158">AC126</f>
        <v>61.85</v>
      </c>
      <c r="CR126" s="2">
        <f t="shared" si="130"/>
        <v>0</v>
      </c>
      <c r="CS126" s="2">
        <f t="shared" si="131"/>
        <v>0</v>
      </c>
      <c r="CT126" s="2">
        <f t="shared" si="132"/>
        <v>0</v>
      </c>
      <c r="CU126" s="2">
        <f t="shared" si="133"/>
        <v>0</v>
      </c>
      <c r="CV126" s="2">
        <f t="shared" si="134"/>
        <v>0</v>
      </c>
      <c r="CW126" s="2">
        <f t="shared" si="135"/>
        <v>0</v>
      </c>
      <c r="CX126" s="2">
        <f t="shared" si="136"/>
        <v>0</v>
      </c>
      <c r="CY126" s="2">
        <f t="shared" si="137"/>
        <v>0</v>
      </c>
      <c r="CZ126" s="2">
        <f t="shared" si="138"/>
        <v>0</v>
      </c>
      <c r="DA126" s="2"/>
      <c r="DB126" s="2"/>
      <c r="DC126" s="2" t="s">
        <v>2</v>
      </c>
      <c r="DD126" s="2" t="s">
        <v>2</v>
      </c>
      <c r="DE126" s="2" t="s">
        <v>2</v>
      </c>
      <c r="DF126" s="2" t="s">
        <v>2</v>
      </c>
      <c r="DG126" s="2" t="s">
        <v>2</v>
      </c>
      <c r="DH126" s="2" t="s">
        <v>2</v>
      </c>
      <c r="DI126" s="2" t="s">
        <v>2</v>
      </c>
      <c r="DJ126" s="2" t="s">
        <v>2</v>
      </c>
      <c r="DK126" s="2" t="s">
        <v>2</v>
      </c>
      <c r="DL126" s="2" t="s">
        <v>2</v>
      </c>
      <c r="DM126" s="2" t="s">
        <v>2</v>
      </c>
      <c r="DN126" s="2">
        <v>0</v>
      </c>
      <c r="DO126" s="2">
        <v>0</v>
      </c>
      <c r="DP126" s="2">
        <v>1</v>
      </c>
      <c r="DQ126" s="2">
        <v>1</v>
      </c>
      <c r="DR126" s="2"/>
      <c r="DS126" s="2"/>
      <c r="DT126" s="2"/>
      <c r="DU126" s="2">
        <v>1003</v>
      </c>
      <c r="DV126" s="2" t="s">
        <v>134</v>
      </c>
      <c r="DW126" s="2" t="s">
        <v>134</v>
      </c>
      <c r="DX126" s="2">
        <v>1</v>
      </c>
      <c r="DY126" s="2"/>
      <c r="DZ126" s="2" t="s">
        <v>2</v>
      </c>
      <c r="EA126" s="2" t="s">
        <v>2</v>
      </c>
      <c r="EB126" s="2" t="s">
        <v>2</v>
      </c>
      <c r="EC126" s="2" t="s">
        <v>2</v>
      </c>
      <c r="ED126" s="2" t="s">
        <v>2</v>
      </c>
      <c r="EE126" s="2">
        <v>37164457</v>
      </c>
      <c r="EF126" s="2">
        <v>8</v>
      </c>
      <c r="EG126" s="2" t="s">
        <v>31</v>
      </c>
      <c r="EH126" s="2">
        <v>0</v>
      </c>
      <c r="EI126" s="2" t="s">
        <v>2</v>
      </c>
      <c r="EJ126" s="2">
        <v>1</v>
      </c>
      <c r="EK126" s="2">
        <v>1100</v>
      </c>
      <c r="EL126" s="2" t="s">
        <v>32</v>
      </c>
      <c r="EM126" s="2" t="s">
        <v>33</v>
      </c>
      <c r="EN126" s="2" t="s">
        <v>2</v>
      </c>
      <c r="EO126" s="2" t="s">
        <v>2</v>
      </c>
      <c r="EP126" s="2"/>
      <c r="EQ126" s="2">
        <v>0</v>
      </c>
      <c r="ER126" s="2">
        <v>0</v>
      </c>
      <c r="ES126" s="2">
        <v>61.85</v>
      </c>
      <c r="ET126" s="2">
        <v>0</v>
      </c>
      <c r="EU126" s="2">
        <v>0</v>
      </c>
      <c r="EV126" s="2">
        <v>0</v>
      </c>
      <c r="EW126" s="2">
        <v>0</v>
      </c>
      <c r="EX126" s="2">
        <v>0</v>
      </c>
      <c r="EY126" s="2">
        <v>0</v>
      </c>
      <c r="EZ126" s="2">
        <v>5</v>
      </c>
      <c r="FA126" s="2"/>
      <c r="FB126" s="2"/>
      <c r="FC126" s="2">
        <v>1</v>
      </c>
      <c r="FD126" s="2">
        <v>18</v>
      </c>
      <c r="FE126" s="2"/>
      <c r="FF126" s="2">
        <v>74.22</v>
      </c>
      <c r="FG126" s="2"/>
      <c r="FH126" s="2"/>
      <c r="FI126" s="2"/>
      <c r="FJ126" s="2"/>
      <c r="FK126" s="2"/>
      <c r="FL126" s="2"/>
      <c r="FM126" s="2"/>
      <c r="FN126" s="2"/>
      <c r="FO126" s="2"/>
      <c r="FP126" s="2"/>
      <c r="FQ126" s="2">
        <v>0</v>
      </c>
      <c r="FR126" s="2">
        <f t="shared" si="139"/>
        <v>0</v>
      </c>
      <c r="FS126" s="2">
        <v>0</v>
      </c>
      <c r="FT126" s="2"/>
      <c r="FU126" s="2"/>
      <c r="FV126" s="2"/>
      <c r="FW126" s="2"/>
      <c r="FX126" s="2">
        <v>0</v>
      </c>
      <c r="FY126" s="2">
        <v>0</v>
      </c>
      <c r="FZ126" s="2"/>
      <c r="GA126" s="2" t="s">
        <v>230</v>
      </c>
      <c r="GB126" s="2"/>
      <c r="GC126" s="2"/>
      <c r="GD126" s="2">
        <v>1</v>
      </c>
      <c r="GE126" s="2"/>
      <c r="GF126" s="2">
        <v>-25851582</v>
      </c>
      <c r="GG126" s="2">
        <v>2</v>
      </c>
      <c r="GH126" s="2">
        <v>3</v>
      </c>
      <c r="GI126" s="2">
        <v>-2</v>
      </c>
      <c r="GJ126" s="2">
        <v>0</v>
      </c>
      <c r="GK126" s="2">
        <v>0</v>
      </c>
      <c r="GL126" s="2">
        <f t="shared" si="140"/>
        <v>0</v>
      </c>
      <c r="GM126" s="2">
        <f t="shared" si="141"/>
        <v>48262</v>
      </c>
      <c r="GN126" s="2">
        <f t="shared" si="142"/>
        <v>0</v>
      </c>
      <c r="GO126" s="2">
        <f t="shared" si="143"/>
        <v>48262</v>
      </c>
      <c r="GP126" s="2">
        <f t="shared" si="144"/>
        <v>0</v>
      </c>
      <c r="GQ126" s="2"/>
      <c r="GR126" s="2">
        <v>1</v>
      </c>
      <c r="GS126" s="2">
        <v>1</v>
      </c>
      <c r="GT126" s="2">
        <v>0</v>
      </c>
      <c r="GU126" s="2" t="s">
        <v>2</v>
      </c>
      <c r="GV126" s="2">
        <f t="shared" si="145"/>
        <v>0</v>
      </c>
      <c r="GW126" s="2">
        <v>1</v>
      </c>
      <c r="GX126" s="2">
        <f t="shared" si="146"/>
        <v>0</v>
      </c>
      <c r="GY126" s="2"/>
      <c r="GZ126" s="2"/>
      <c r="HA126" s="2">
        <v>0</v>
      </c>
      <c r="HB126" s="2">
        <v>0</v>
      </c>
      <c r="HC126" s="2">
        <f t="shared" si="147"/>
        <v>0</v>
      </c>
      <c r="HD126" s="2"/>
      <c r="HE126" s="2" t="s">
        <v>35</v>
      </c>
      <c r="HF126" s="2" t="s">
        <v>35</v>
      </c>
      <c r="HG126" s="2">
        <f t="shared" ref="HG126:HG133" si="159">ROUND(AC126*I126,0)</f>
        <v>48262</v>
      </c>
      <c r="HH126" s="2"/>
      <c r="HI126" s="2"/>
      <c r="HJ126" s="2"/>
      <c r="HK126" s="2"/>
      <c r="HL126" s="2"/>
      <c r="HM126" s="2" t="s">
        <v>2</v>
      </c>
      <c r="HN126" s="2" t="s">
        <v>2</v>
      </c>
      <c r="HO126" s="2" t="s">
        <v>2</v>
      </c>
      <c r="HP126" s="2" t="s">
        <v>2</v>
      </c>
      <c r="HQ126" s="2" t="s">
        <v>2</v>
      </c>
      <c r="HR126" s="2"/>
      <c r="HS126" s="2"/>
      <c r="HT126" s="2"/>
      <c r="HU126" s="2"/>
      <c r="HV126" s="2"/>
      <c r="HW126" s="2"/>
      <c r="HX126" s="2"/>
      <c r="HY126" s="2"/>
      <c r="HZ126" s="2"/>
      <c r="IA126" s="2"/>
      <c r="IB126" s="2"/>
      <c r="IC126" s="2"/>
      <c r="ID126" s="2"/>
      <c r="IE126" s="2"/>
      <c r="IF126" s="2"/>
      <c r="IG126" s="2"/>
      <c r="IH126" s="2"/>
      <c r="II126" s="2"/>
      <c r="IJ126" s="2"/>
      <c r="IK126" s="2">
        <v>0</v>
      </c>
      <c r="IL126" s="2"/>
      <c r="IM126" s="2"/>
      <c r="IN126" s="2"/>
      <c r="IO126" s="2"/>
      <c r="IP126" s="2"/>
      <c r="IQ126" s="2"/>
      <c r="IR126" s="2"/>
      <c r="IS126" s="2"/>
      <c r="IT126" s="2"/>
      <c r="IU126" s="2"/>
    </row>
    <row r="127" spans="1:255" x14ac:dyDescent="0.2">
      <c r="A127">
        <v>17</v>
      </c>
      <c r="B127">
        <v>1</v>
      </c>
      <c r="E127" t="s">
        <v>228</v>
      </c>
      <c r="F127" t="s">
        <v>29</v>
      </c>
      <c r="G127" t="s">
        <v>229</v>
      </c>
      <c r="H127" t="s">
        <v>134</v>
      </c>
      <c r="I127">
        <f>ROUND(765*1.02,7)</f>
        <v>780.3</v>
      </c>
      <c r="J127">
        <v>0</v>
      </c>
      <c r="K127">
        <f>ROUND(765*1.02,7)</f>
        <v>780.3</v>
      </c>
      <c r="O127">
        <f t="shared" si="110"/>
        <v>4712.2700000000004</v>
      </c>
      <c r="P127">
        <f t="shared" si="154"/>
        <v>4712.2700000000004</v>
      </c>
      <c r="Q127">
        <f t="shared" si="112"/>
        <v>0</v>
      </c>
      <c r="R127">
        <f t="shared" si="113"/>
        <v>0</v>
      </c>
      <c r="S127">
        <f t="shared" si="114"/>
        <v>0</v>
      </c>
      <c r="T127">
        <f t="shared" si="115"/>
        <v>0</v>
      </c>
      <c r="U127">
        <f t="shared" si="116"/>
        <v>0</v>
      </c>
      <c r="V127">
        <f t="shared" si="117"/>
        <v>0</v>
      </c>
      <c r="W127">
        <f t="shared" si="118"/>
        <v>0</v>
      </c>
      <c r="X127">
        <f t="shared" si="119"/>
        <v>0</v>
      </c>
      <c r="Y127">
        <f t="shared" si="120"/>
        <v>0</v>
      </c>
      <c r="AA127">
        <v>41727979</v>
      </c>
      <c r="AB127">
        <f t="shared" si="121"/>
        <v>64.98</v>
      </c>
      <c r="AC127">
        <f t="shared" si="122"/>
        <v>64.98</v>
      </c>
      <c r="AD127">
        <f t="shared" si="155"/>
        <v>0</v>
      </c>
      <c r="AE127">
        <f t="shared" si="156"/>
        <v>0</v>
      </c>
      <c r="AF127">
        <f t="shared" si="156"/>
        <v>0</v>
      </c>
      <c r="AG127">
        <f t="shared" si="125"/>
        <v>0</v>
      </c>
      <c r="AH127">
        <f t="shared" si="157"/>
        <v>0</v>
      </c>
      <c r="AI127">
        <f t="shared" si="157"/>
        <v>0</v>
      </c>
      <c r="AJ127">
        <f t="shared" si="127"/>
        <v>0</v>
      </c>
      <c r="AK127">
        <v>64.98</v>
      </c>
      <c r="AL127">
        <v>64.98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1</v>
      </c>
      <c r="AW127">
        <v>1</v>
      </c>
      <c r="AZ127">
        <v>10.76</v>
      </c>
      <c r="BA127">
        <v>1</v>
      </c>
      <c r="BB127">
        <v>1</v>
      </c>
      <c r="BC127">
        <v>10.76</v>
      </c>
      <c r="BD127" t="s">
        <v>2</v>
      </c>
      <c r="BE127" t="s">
        <v>2</v>
      </c>
      <c r="BF127" t="s">
        <v>2</v>
      </c>
      <c r="BG127" t="s">
        <v>2</v>
      </c>
      <c r="BH127">
        <v>3</v>
      </c>
      <c r="BI127">
        <v>2</v>
      </c>
      <c r="BJ127" t="s">
        <v>2</v>
      </c>
      <c r="BM127">
        <v>1100</v>
      </c>
      <c r="BN127">
        <v>0</v>
      </c>
      <c r="BO127" t="s">
        <v>27</v>
      </c>
      <c r="BP127">
        <v>1</v>
      </c>
      <c r="BQ127">
        <v>8</v>
      </c>
      <c r="BR127">
        <v>0</v>
      </c>
      <c r="BS127">
        <v>1</v>
      </c>
      <c r="BT127">
        <v>1</v>
      </c>
      <c r="BU127">
        <v>1</v>
      </c>
      <c r="BV127">
        <v>1</v>
      </c>
      <c r="BW127">
        <v>1</v>
      </c>
      <c r="BX127">
        <v>1</v>
      </c>
      <c r="BY127" t="s">
        <v>2</v>
      </c>
      <c r="BZ127">
        <v>0</v>
      </c>
      <c r="CA127">
        <v>0</v>
      </c>
      <c r="CB127" t="s">
        <v>2</v>
      </c>
      <c r="CE127">
        <v>0</v>
      </c>
      <c r="CF127">
        <v>0</v>
      </c>
      <c r="CG127">
        <v>0</v>
      </c>
      <c r="CM127">
        <v>0</v>
      </c>
      <c r="CN127" t="s">
        <v>2</v>
      </c>
      <c r="CO127">
        <v>0</v>
      </c>
      <c r="CP127">
        <f t="shared" si="128"/>
        <v>4712.2700000000004</v>
      </c>
      <c r="CQ127">
        <f t="shared" si="158"/>
        <v>64.98</v>
      </c>
      <c r="CR127">
        <f t="shared" si="130"/>
        <v>0</v>
      </c>
      <c r="CS127">
        <f t="shared" si="131"/>
        <v>0</v>
      </c>
      <c r="CT127">
        <f t="shared" si="132"/>
        <v>0</v>
      </c>
      <c r="CU127">
        <f t="shared" si="133"/>
        <v>0</v>
      </c>
      <c r="CV127">
        <f t="shared" si="134"/>
        <v>0</v>
      </c>
      <c r="CW127">
        <f t="shared" si="135"/>
        <v>0</v>
      </c>
      <c r="CX127">
        <f t="shared" si="136"/>
        <v>0</v>
      </c>
      <c r="CY127">
        <f t="shared" si="137"/>
        <v>0</v>
      </c>
      <c r="CZ127">
        <f t="shared" si="138"/>
        <v>0</v>
      </c>
      <c r="DC127" t="s">
        <v>2</v>
      </c>
      <c r="DD127" t="s">
        <v>2</v>
      </c>
      <c r="DE127" t="s">
        <v>2</v>
      </c>
      <c r="DF127" t="s">
        <v>2</v>
      </c>
      <c r="DG127" t="s">
        <v>2</v>
      </c>
      <c r="DH127" t="s">
        <v>2</v>
      </c>
      <c r="DI127" t="s">
        <v>2</v>
      </c>
      <c r="DJ127" t="s">
        <v>2</v>
      </c>
      <c r="DK127" t="s">
        <v>2</v>
      </c>
      <c r="DL127" t="s">
        <v>2</v>
      </c>
      <c r="DM127" t="s">
        <v>2</v>
      </c>
      <c r="DN127">
        <v>0</v>
      </c>
      <c r="DO127">
        <v>0</v>
      </c>
      <c r="DP127">
        <v>1</v>
      </c>
      <c r="DQ127">
        <v>1</v>
      </c>
      <c r="DU127">
        <v>1003</v>
      </c>
      <c r="DV127" t="s">
        <v>134</v>
      </c>
      <c r="DW127" t="s">
        <v>134</v>
      </c>
      <c r="DX127">
        <v>1</v>
      </c>
      <c r="DZ127" t="s">
        <v>2</v>
      </c>
      <c r="EA127" t="s">
        <v>2</v>
      </c>
      <c r="EB127" t="s">
        <v>2</v>
      </c>
      <c r="EC127" t="s">
        <v>2</v>
      </c>
      <c r="ED127" t="s">
        <v>2</v>
      </c>
      <c r="EE127">
        <v>37164457</v>
      </c>
      <c r="EF127">
        <v>8</v>
      </c>
      <c r="EG127" t="s">
        <v>31</v>
      </c>
      <c r="EH127">
        <v>0</v>
      </c>
      <c r="EI127" t="s">
        <v>2</v>
      </c>
      <c r="EJ127">
        <v>1</v>
      </c>
      <c r="EK127">
        <v>1100</v>
      </c>
      <c r="EL127" t="s">
        <v>32</v>
      </c>
      <c r="EM127" t="s">
        <v>33</v>
      </c>
      <c r="EN127" t="s">
        <v>2</v>
      </c>
      <c r="EO127" t="s">
        <v>2</v>
      </c>
      <c r="EQ127">
        <v>0</v>
      </c>
      <c r="ER127">
        <v>64.98</v>
      </c>
      <c r="ES127">
        <v>64.98</v>
      </c>
      <c r="ET127">
        <v>0</v>
      </c>
      <c r="EU127">
        <v>0</v>
      </c>
      <c r="EV127">
        <v>0</v>
      </c>
      <c r="EW127">
        <v>0</v>
      </c>
      <c r="EX127">
        <v>0</v>
      </c>
      <c r="EY127">
        <v>0</v>
      </c>
      <c r="EZ127">
        <v>5</v>
      </c>
      <c r="FC127">
        <v>1</v>
      </c>
      <c r="FD127">
        <v>18</v>
      </c>
      <c r="FF127">
        <v>74.22</v>
      </c>
      <c r="FQ127">
        <v>0</v>
      </c>
      <c r="FR127">
        <f t="shared" si="139"/>
        <v>0</v>
      </c>
      <c r="FS127">
        <v>0</v>
      </c>
      <c r="FX127">
        <v>0</v>
      </c>
      <c r="FY127">
        <v>0</v>
      </c>
      <c r="GA127" t="s">
        <v>231</v>
      </c>
      <c r="GD127">
        <v>1</v>
      </c>
      <c r="GF127">
        <v>-25851582</v>
      </c>
      <c r="GG127">
        <v>1</v>
      </c>
      <c r="GH127">
        <v>3</v>
      </c>
      <c r="GI127">
        <v>4</v>
      </c>
      <c r="GJ127">
        <v>0</v>
      </c>
      <c r="GK127">
        <v>0</v>
      </c>
      <c r="GL127">
        <f t="shared" si="140"/>
        <v>0</v>
      </c>
      <c r="GM127">
        <f t="shared" si="141"/>
        <v>4712.2700000000004</v>
      </c>
      <c r="GN127">
        <f t="shared" si="142"/>
        <v>0</v>
      </c>
      <c r="GO127">
        <f t="shared" si="143"/>
        <v>4712.2700000000004</v>
      </c>
      <c r="GP127">
        <f t="shared" si="144"/>
        <v>0</v>
      </c>
      <c r="GR127">
        <v>1</v>
      </c>
      <c r="GS127">
        <v>1</v>
      </c>
      <c r="GT127">
        <v>0</v>
      </c>
      <c r="GU127" t="s">
        <v>2</v>
      </c>
      <c r="GV127">
        <f t="shared" si="145"/>
        <v>0</v>
      </c>
      <c r="GW127">
        <v>1</v>
      </c>
      <c r="GX127">
        <f t="shared" si="146"/>
        <v>0</v>
      </c>
      <c r="HA127">
        <v>0</v>
      </c>
      <c r="HB127">
        <v>0</v>
      </c>
      <c r="HC127">
        <f t="shared" si="147"/>
        <v>0</v>
      </c>
      <c r="HE127" t="s">
        <v>38</v>
      </c>
      <c r="HF127" t="s">
        <v>28</v>
      </c>
      <c r="HG127">
        <f t="shared" si="159"/>
        <v>50704</v>
      </c>
      <c r="HM127" t="s">
        <v>2</v>
      </c>
      <c r="HN127" t="s">
        <v>2</v>
      </c>
      <c r="HO127" t="s">
        <v>2</v>
      </c>
      <c r="HP127" t="s">
        <v>2</v>
      </c>
      <c r="HQ127" t="s">
        <v>2</v>
      </c>
      <c r="IK127">
        <v>0</v>
      </c>
    </row>
    <row r="128" spans="1:255" x14ac:dyDescent="0.2">
      <c r="A128" s="2">
        <v>17</v>
      </c>
      <c r="B128" s="2">
        <v>1</v>
      </c>
      <c r="C128" s="2"/>
      <c r="D128" s="2"/>
      <c r="E128" s="2" t="s">
        <v>232</v>
      </c>
      <c r="F128" s="2" t="s">
        <v>29</v>
      </c>
      <c r="G128" s="2" t="s">
        <v>233</v>
      </c>
      <c r="H128" s="2" t="s">
        <v>134</v>
      </c>
      <c r="I128" s="2">
        <f>ROUND(151*1.02,7)</f>
        <v>154.02000000000001</v>
      </c>
      <c r="J128" s="2">
        <v>0</v>
      </c>
      <c r="K128" s="2">
        <f>ROUND(151*1.02,7)</f>
        <v>154.02000000000001</v>
      </c>
      <c r="L128" s="2"/>
      <c r="M128" s="2"/>
      <c r="N128" s="2"/>
      <c r="O128" s="2">
        <f t="shared" ref="O128:O137" si="160">ROUND(CP128,2)</f>
        <v>11533</v>
      </c>
      <c r="P128" s="2">
        <f t="shared" si="154"/>
        <v>11533</v>
      </c>
      <c r="Q128" s="2">
        <f t="shared" ref="Q128:Q137" si="161">ROUND(CR128*I128,2)</f>
        <v>0</v>
      </c>
      <c r="R128" s="2">
        <f t="shared" ref="R128:R137" si="162">ROUND(CS128*I128,2)</f>
        <v>0</v>
      </c>
      <c r="S128" s="2">
        <f t="shared" ref="S128:S137" si="163">ROUND(CT128*I128,2)</f>
        <v>0</v>
      </c>
      <c r="T128" s="2">
        <f t="shared" ref="T128:T137" si="164">ROUND(CU128*I128,2)</f>
        <v>0</v>
      </c>
      <c r="U128" s="2">
        <f t="shared" ref="U128:U137" si="165">CV128*I128</f>
        <v>0</v>
      </c>
      <c r="V128" s="2">
        <f t="shared" ref="V128:V137" si="166">CW128*I128</f>
        <v>0</v>
      </c>
      <c r="W128" s="2">
        <f t="shared" ref="W128:W137" si="167">ROUND(CX128*I128,2)</f>
        <v>0</v>
      </c>
      <c r="X128" s="2">
        <f t="shared" ref="X128:X137" si="168">ROUND(CY128,2)</f>
        <v>0</v>
      </c>
      <c r="Y128" s="2">
        <f t="shared" ref="Y128:Y137" si="169">ROUND(CZ128,2)</f>
        <v>0</v>
      </c>
      <c r="Z128" s="2"/>
      <c r="AA128" s="2">
        <v>41727981</v>
      </c>
      <c r="AB128" s="2">
        <f t="shared" ref="AB128:AB137" si="170">ROUND((AC128+AD128+AF128),6)</f>
        <v>74.88</v>
      </c>
      <c r="AC128" s="2">
        <f t="shared" ref="AC128:AC137" si="171">ROUND((ES128),6)</f>
        <v>74.88</v>
      </c>
      <c r="AD128" s="2">
        <f t="shared" si="155"/>
        <v>0</v>
      </c>
      <c r="AE128" s="2">
        <f t="shared" si="156"/>
        <v>0</v>
      </c>
      <c r="AF128" s="2">
        <f t="shared" si="156"/>
        <v>0</v>
      </c>
      <c r="AG128" s="2">
        <f t="shared" ref="AG128:AG137" si="172">ROUND((AP128),6)</f>
        <v>0</v>
      </c>
      <c r="AH128" s="2">
        <f t="shared" si="157"/>
        <v>0</v>
      </c>
      <c r="AI128" s="2">
        <f t="shared" si="157"/>
        <v>0</v>
      </c>
      <c r="AJ128" s="2">
        <f t="shared" ref="AJ128:AJ137" si="173">(AS128)</f>
        <v>0</v>
      </c>
      <c r="AK128" s="2">
        <v>74.88</v>
      </c>
      <c r="AL128" s="2">
        <v>74.88</v>
      </c>
      <c r="AM128" s="2">
        <v>0</v>
      </c>
      <c r="AN128" s="2">
        <v>0</v>
      </c>
      <c r="AO128" s="2">
        <v>0</v>
      </c>
      <c r="AP128" s="2">
        <v>0</v>
      </c>
      <c r="AQ128" s="2">
        <v>0</v>
      </c>
      <c r="AR128" s="2">
        <v>0</v>
      </c>
      <c r="AS128" s="2">
        <v>0</v>
      </c>
      <c r="AT128" s="2">
        <v>0</v>
      </c>
      <c r="AU128" s="2">
        <v>0</v>
      </c>
      <c r="AV128" s="2">
        <v>1</v>
      </c>
      <c r="AW128" s="2">
        <v>1</v>
      </c>
      <c r="AX128" s="2"/>
      <c r="AY128" s="2"/>
      <c r="AZ128" s="2">
        <v>1</v>
      </c>
      <c r="BA128" s="2">
        <v>1</v>
      </c>
      <c r="BB128" s="2">
        <v>1</v>
      </c>
      <c r="BC128" s="2">
        <v>1</v>
      </c>
      <c r="BD128" s="2" t="s">
        <v>2</v>
      </c>
      <c r="BE128" s="2" t="s">
        <v>2</v>
      </c>
      <c r="BF128" s="2" t="s">
        <v>2</v>
      </c>
      <c r="BG128" s="2" t="s">
        <v>2</v>
      </c>
      <c r="BH128" s="2">
        <v>3</v>
      </c>
      <c r="BI128" s="2">
        <v>2</v>
      </c>
      <c r="BJ128" s="2" t="s">
        <v>2</v>
      </c>
      <c r="BK128" s="2"/>
      <c r="BL128" s="2"/>
      <c r="BM128" s="2">
        <v>1100</v>
      </c>
      <c r="BN128" s="2">
        <v>0</v>
      </c>
      <c r="BO128" s="2" t="s">
        <v>2</v>
      </c>
      <c r="BP128" s="2">
        <v>0</v>
      </c>
      <c r="BQ128" s="2">
        <v>8</v>
      </c>
      <c r="BR128" s="2">
        <v>0</v>
      </c>
      <c r="BS128" s="2">
        <v>1</v>
      </c>
      <c r="BT128" s="2">
        <v>1</v>
      </c>
      <c r="BU128" s="2">
        <v>1</v>
      </c>
      <c r="BV128" s="2">
        <v>1</v>
      </c>
      <c r="BW128" s="2">
        <v>1</v>
      </c>
      <c r="BX128" s="2">
        <v>1</v>
      </c>
      <c r="BY128" s="2" t="s">
        <v>2</v>
      </c>
      <c r="BZ128" s="2">
        <v>0</v>
      </c>
      <c r="CA128" s="2">
        <v>0</v>
      </c>
      <c r="CB128" s="2" t="s">
        <v>2</v>
      </c>
      <c r="CC128" s="2"/>
      <c r="CD128" s="2"/>
      <c r="CE128" s="2">
        <v>0</v>
      </c>
      <c r="CF128" s="2">
        <v>0</v>
      </c>
      <c r="CG128" s="2">
        <v>0</v>
      </c>
      <c r="CH128" s="2"/>
      <c r="CI128" s="2"/>
      <c r="CJ128" s="2"/>
      <c r="CK128" s="2"/>
      <c r="CL128" s="2"/>
      <c r="CM128" s="2">
        <v>0</v>
      </c>
      <c r="CN128" s="2" t="s">
        <v>2</v>
      </c>
      <c r="CO128" s="2">
        <v>0</v>
      </c>
      <c r="CP128" s="2">
        <f t="shared" ref="CP128:CP137" si="174">(P128+Q128+S128)</f>
        <v>11533</v>
      </c>
      <c r="CQ128" s="2">
        <f t="shared" si="158"/>
        <v>74.88</v>
      </c>
      <c r="CR128" s="2">
        <f t="shared" ref="CR128:CR137" si="175">AD128*BB128</f>
        <v>0</v>
      </c>
      <c r="CS128" s="2">
        <f t="shared" ref="CS128:CS137" si="176">AE128</f>
        <v>0</v>
      </c>
      <c r="CT128" s="2">
        <f t="shared" ref="CT128:CT137" si="177">AF128</f>
        <v>0</v>
      </c>
      <c r="CU128" s="2">
        <f t="shared" ref="CU128:CU137" si="178">AG128</f>
        <v>0</v>
      </c>
      <c r="CV128" s="2">
        <f t="shared" ref="CV128:CV137" si="179">AH128</f>
        <v>0</v>
      </c>
      <c r="CW128" s="2">
        <f t="shared" ref="CW128:CW137" si="180">AI128</f>
        <v>0</v>
      </c>
      <c r="CX128" s="2">
        <f t="shared" ref="CX128:CX137" si="181">AJ128</f>
        <v>0</v>
      </c>
      <c r="CY128" s="2">
        <f t="shared" ref="CY128:CY137" si="182">(((S128+R128)*AT128)/100)</f>
        <v>0</v>
      </c>
      <c r="CZ128" s="2">
        <f t="shared" ref="CZ128:CZ137" si="183">(((S128+R128)*AU128)/100)</f>
        <v>0</v>
      </c>
      <c r="DA128" s="2"/>
      <c r="DB128" s="2"/>
      <c r="DC128" s="2" t="s">
        <v>2</v>
      </c>
      <c r="DD128" s="2" t="s">
        <v>2</v>
      </c>
      <c r="DE128" s="2" t="s">
        <v>2</v>
      </c>
      <c r="DF128" s="2" t="s">
        <v>2</v>
      </c>
      <c r="DG128" s="2" t="s">
        <v>2</v>
      </c>
      <c r="DH128" s="2" t="s">
        <v>2</v>
      </c>
      <c r="DI128" s="2" t="s">
        <v>2</v>
      </c>
      <c r="DJ128" s="2" t="s">
        <v>2</v>
      </c>
      <c r="DK128" s="2" t="s">
        <v>2</v>
      </c>
      <c r="DL128" s="2" t="s">
        <v>2</v>
      </c>
      <c r="DM128" s="2" t="s">
        <v>2</v>
      </c>
      <c r="DN128" s="2">
        <v>0</v>
      </c>
      <c r="DO128" s="2">
        <v>0</v>
      </c>
      <c r="DP128" s="2">
        <v>1</v>
      </c>
      <c r="DQ128" s="2">
        <v>1</v>
      </c>
      <c r="DR128" s="2"/>
      <c r="DS128" s="2"/>
      <c r="DT128" s="2"/>
      <c r="DU128" s="2">
        <v>1003</v>
      </c>
      <c r="DV128" s="2" t="s">
        <v>134</v>
      </c>
      <c r="DW128" s="2" t="s">
        <v>134</v>
      </c>
      <c r="DX128" s="2">
        <v>1</v>
      </c>
      <c r="DY128" s="2"/>
      <c r="DZ128" s="2" t="s">
        <v>2</v>
      </c>
      <c r="EA128" s="2" t="s">
        <v>2</v>
      </c>
      <c r="EB128" s="2" t="s">
        <v>2</v>
      </c>
      <c r="EC128" s="2" t="s">
        <v>2</v>
      </c>
      <c r="ED128" s="2" t="s">
        <v>2</v>
      </c>
      <c r="EE128" s="2">
        <v>37164457</v>
      </c>
      <c r="EF128" s="2">
        <v>8</v>
      </c>
      <c r="EG128" s="2" t="s">
        <v>31</v>
      </c>
      <c r="EH128" s="2">
        <v>0</v>
      </c>
      <c r="EI128" s="2" t="s">
        <v>2</v>
      </c>
      <c r="EJ128" s="2">
        <v>1</v>
      </c>
      <c r="EK128" s="2">
        <v>1100</v>
      </c>
      <c r="EL128" s="2" t="s">
        <v>32</v>
      </c>
      <c r="EM128" s="2" t="s">
        <v>33</v>
      </c>
      <c r="EN128" s="2" t="s">
        <v>2</v>
      </c>
      <c r="EO128" s="2" t="s">
        <v>2</v>
      </c>
      <c r="EP128" s="2"/>
      <c r="EQ128" s="2">
        <v>0</v>
      </c>
      <c r="ER128" s="2">
        <v>0</v>
      </c>
      <c r="ES128" s="2">
        <v>74.88</v>
      </c>
      <c r="ET128" s="2">
        <v>0</v>
      </c>
      <c r="EU128" s="2">
        <v>0</v>
      </c>
      <c r="EV128" s="2">
        <v>0</v>
      </c>
      <c r="EW128" s="2">
        <v>0</v>
      </c>
      <c r="EX128" s="2">
        <v>0</v>
      </c>
      <c r="EY128" s="2">
        <v>0</v>
      </c>
      <c r="EZ128" s="2">
        <v>5</v>
      </c>
      <c r="FA128" s="2"/>
      <c r="FB128" s="2"/>
      <c r="FC128" s="2">
        <v>1</v>
      </c>
      <c r="FD128" s="2">
        <v>18</v>
      </c>
      <c r="FE128" s="2"/>
      <c r="FF128" s="2">
        <v>89.85</v>
      </c>
      <c r="FG128" s="2"/>
      <c r="FH128" s="2"/>
      <c r="FI128" s="2"/>
      <c r="FJ128" s="2"/>
      <c r="FK128" s="2"/>
      <c r="FL128" s="2"/>
      <c r="FM128" s="2"/>
      <c r="FN128" s="2"/>
      <c r="FO128" s="2"/>
      <c r="FP128" s="2"/>
      <c r="FQ128" s="2">
        <v>0</v>
      </c>
      <c r="FR128" s="2">
        <f t="shared" ref="FR128:FR137" si="184">ROUND(IF(AND(BH128=3,BI128=3),P128,0),2)</f>
        <v>0</v>
      </c>
      <c r="FS128" s="2">
        <v>0</v>
      </c>
      <c r="FT128" s="2"/>
      <c r="FU128" s="2"/>
      <c r="FV128" s="2"/>
      <c r="FW128" s="2"/>
      <c r="FX128" s="2">
        <v>0</v>
      </c>
      <c r="FY128" s="2">
        <v>0</v>
      </c>
      <c r="FZ128" s="2"/>
      <c r="GA128" s="2" t="s">
        <v>234</v>
      </c>
      <c r="GB128" s="2"/>
      <c r="GC128" s="2"/>
      <c r="GD128" s="2">
        <v>1</v>
      </c>
      <c r="GE128" s="2"/>
      <c r="GF128" s="2">
        <v>-1937038226</v>
      </c>
      <c r="GG128" s="2">
        <v>2</v>
      </c>
      <c r="GH128" s="2">
        <v>3</v>
      </c>
      <c r="GI128" s="2">
        <v>-2</v>
      </c>
      <c r="GJ128" s="2">
        <v>0</v>
      </c>
      <c r="GK128" s="2">
        <v>0</v>
      </c>
      <c r="GL128" s="2">
        <f t="shared" ref="GL128:GL137" si="185">ROUND(IF(AND(BH128=3,BI128=3,FS128&lt;&gt;0),P128,0),2)</f>
        <v>0</v>
      </c>
      <c r="GM128" s="2">
        <f t="shared" ref="GM128:GM137" si="186">ROUND(O128+X128+Y128,2)+GX128</f>
        <v>11533</v>
      </c>
      <c r="GN128" s="2">
        <f t="shared" ref="GN128:GN137" si="187">IF(OR(BI128=0,BI128=1),ROUND(O128+X128+Y128,2),0)</f>
        <v>0</v>
      </c>
      <c r="GO128" s="2">
        <f t="shared" ref="GO128:GO137" si="188">IF(BI128=2,ROUND(O128+X128+Y128,2),0)</f>
        <v>11533</v>
      </c>
      <c r="GP128" s="2">
        <f t="shared" ref="GP128:GP137" si="189">IF(BI128=4,ROUND(O128+X128+Y128,2)+GX128,0)</f>
        <v>0</v>
      </c>
      <c r="GQ128" s="2"/>
      <c r="GR128" s="2">
        <v>1</v>
      </c>
      <c r="GS128" s="2">
        <v>1</v>
      </c>
      <c r="GT128" s="2">
        <v>0</v>
      </c>
      <c r="GU128" s="2" t="s">
        <v>2</v>
      </c>
      <c r="GV128" s="2">
        <f t="shared" ref="GV128:GV137" si="190">ROUND((GT128),6)</f>
        <v>0</v>
      </c>
      <c r="GW128" s="2">
        <v>1</v>
      </c>
      <c r="GX128" s="2">
        <f t="shared" ref="GX128:GX137" si="191">ROUND(HC128*I128,2)</f>
        <v>0</v>
      </c>
      <c r="GY128" s="2"/>
      <c r="GZ128" s="2"/>
      <c r="HA128" s="2">
        <v>0</v>
      </c>
      <c r="HB128" s="2">
        <v>0</v>
      </c>
      <c r="HC128" s="2">
        <f t="shared" ref="HC128:HC137" si="192">GV128*GW128</f>
        <v>0</v>
      </c>
      <c r="HD128" s="2"/>
      <c r="HE128" s="2" t="s">
        <v>35</v>
      </c>
      <c r="HF128" s="2" t="s">
        <v>35</v>
      </c>
      <c r="HG128" s="2">
        <f t="shared" si="159"/>
        <v>11533</v>
      </c>
      <c r="HH128" s="2"/>
      <c r="HI128" s="2"/>
      <c r="HJ128" s="2"/>
      <c r="HK128" s="2"/>
      <c r="HL128" s="2"/>
      <c r="HM128" s="2" t="s">
        <v>2</v>
      </c>
      <c r="HN128" s="2" t="s">
        <v>2</v>
      </c>
      <c r="HO128" s="2" t="s">
        <v>2</v>
      </c>
      <c r="HP128" s="2" t="s">
        <v>2</v>
      </c>
      <c r="HQ128" s="2" t="s">
        <v>2</v>
      </c>
      <c r="HR128" s="2"/>
      <c r="HS128" s="2"/>
      <c r="HT128" s="2"/>
      <c r="HU128" s="2"/>
      <c r="HV128" s="2"/>
      <c r="HW128" s="2"/>
      <c r="HX128" s="2"/>
      <c r="HY128" s="2"/>
      <c r="HZ128" s="2"/>
      <c r="IA128" s="2"/>
      <c r="IB128" s="2"/>
      <c r="IC128" s="2"/>
      <c r="ID128" s="2"/>
      <c r="IE128" s="2"/>
      <c r="IF128" s="2"/>
      <c r="IG128" s="2"/>
      <c r="IH128" s="2"/>
      <c r="II128" s="2"/>
      <c r="IJ128" s="2"/>
      <c r="IK128" s="2">
        <v>0</v>
      </c>
      <c r="IL128" s="2"/>
      <c r="IM128" s="2"/>
      <c r="IN128" s="2"/>
      <c r="IO128" s="2"/>
      <c r="IP128" s="2"/>
      <c r="IQ128" s="2"/>
      <c r="IR128" s="2"/>
      <c r="IS128" s="2"/>
      <c r="IT128" s="2"/>
      <c r="IU128" s="2"/>
    </row>
    <row r="129" spans="1:255" x14ac:dyDescent="0.2">
      <c r="A129">
        <v>17</v>
      </c>
      <c r="B129">
        <v>1</v>
      </c>
      <c r="E129" t="s">
        <v>232</v>
      </c>
      <c r="F129" t="s">
        <v>29</v>
      </c>
      <c r="G129" t="s">
        <v>233</v>
      </c>
      <c r="H129" t="s">
        <v>134</v>
      </c>
      <c r="I129">
        <f>ROUND(151*1.02,7)</f>
        <v>154.02000000000001</v>
      </c>
      <c r="J129">
        <v>0</v>
      </c>
      <c r="K129">
        <f>ROUND(151*1.02,7)</f>
        <v>154.02000000000001</v>
      </c>
      <c r="O129">
        <f t="shared" si="160"/>
        <v>1126.1199999999999</v>
      </c>
      <c r="P129">
        <f t="shared" si="154"/>
        <v>1126.1199999999999</v>
      </c>
      <c r="Q129">
        <f t="shared" si="161"/>
        <v>0</v>
      </c>
      <c r="R129">
        <f t="shared" si="162"/>
        <v>0</v>
      </c>
      <c r="S129">
        <f t="shared" si="163"/>
        <v>0</v>
      </c>
      <c r="T129">
        <f t="shared" si="164"/>
        <v>0</v>
      </c>
      <c r="U129">
        <f t="shared" si="165"/>
        <v>0</v>
      </c>
      <c r="V129">
        <f t="shared" si="166"/>
        <v>0</v>
      </c>
      <c r="W129">
        <f t="shared" si="167"/>
        <v>0</v>
      </c>
      <c r="X129">
        <f t="shared" si="168"/>
        <v>0</v>
      </c>
      <c r="Y129">
        <f t="shared" si="169"/>
        <v>0</v>
      </c>
      <c r="AA129">
        <v>41727979</v>
      </c>
      <c r="AB129">
        <f t="shared" si="170"/>
        <v>78.67</v>
      </c>
      <c r="AC129">
        <f t="shared" si="171"/>
        <v>78.67</v>
      </c>
      <c r="AD129">
        <f t="shared" si="155"/>
        <v>0</v>
      </c>
      <c r="AE129">
        <f t="shared" si="156"/>
        <v>0</v>
      </c>
      <c r="AF129">
        <f t="shared" si="156"/>
        <v>0</v>
      </c>
      <c r="AG129">
        <f t="shared" si="172"/>
        <v>0</v>
      </c>
      <c r="AH129">
        <f t="shared" si="157"/>
        <v>0</v>
      </c>
      <c r="AI129">
        <f t="shared" si="157"/>
        <v>0</v>
      </c>
      <c r="AJ129">
        <f t="shared" si="173"/>
        <v>0</v>
      </c>
      <c r="AK129">
        <v>78.67</v>
      </c>
      <c r="AL129">
        <v>78.67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1</v>
      </c>
      <c r="AW129">
        <v>1</v>
      </c>
      <c r="AZ129">
        <v>10.76</v>
      </c>
      <c r="BA129">
        <v>1</v>
      </c>
      <c r="BB129">
        <v>1</v>
      </c>
      <c r="BC129">
        <v>10.76</v>
      </c>
      <c r="BD129" t="s">
        <v>2</v>
      </c>
      <c r="BE129" t="s">
        <v>2</v>
      </c>
      <c r="BF129" t="s">
        <v>2</v>
      </c>
      <c r="BG129" t="s">
        <v>2</v>
      </c>
      <c r="BH129">
        <v>3</v>
      </c>
      <c r="BI129">
        <v>2</v>
      </c>
      <c r="BJ129" t="s">
        <v>2</v>
      </c>
      <c r="BM129">
        <v>1100</v>
      </c>
      <c r="BN129">
        <v>0</v>
      </c>
      <c r="BO129" t="s">
        <v>27</v>
      </c>
      <c r="BP129">
        <v>1</v>
      </c>
      <c r="BQ129">
        <v>8</v>
      </c>
      <c r="BR129">
        <v>0</v>
      </c>
      <c r="BS129">
        <v>1</v>
      </c>
      <c r="BT129">
        <v>1</v>
      </c>
      <c r="BU129">
        <v>1</v>
      </c>
      <c r="BV129">
        <v>1</v>
      </c>
      <c r="BW129">
        <v>1</v>
      </c>
      <c r="BX129">
        <v>1</v>
      </c>
      <c r="BY129" t="s">
        <v>2</v>
      </c>
      <c r="BZ129">
        <v>0</v>
      </c>
      <c r="CA129">
        <v>0</v>
      </c>
      <c r="CB129" t="s">
        <v>2</v>
      </c>
      <c r="CE129">
        <v>0</v>
      </c>
      <c r="CF129">
        <v>0</v>
      </c>
      <c r="CG129">
        <v>0</v>
      </c>
      <c r="CM129">
        <v>0</v>
      </c>
      <c r="CN129" t="s">
        <v>2</v>
      </c>
      <c r="CO129">
        <v>0</v>
      </c>
      <c r="CP129">
        <f t="shared" si="174"/>
        <v>1126.1199999999999</v>
      </c>
      <c r="CQ129">
        <f t="shared" si="158"/>
        <v>78.67</v>
      </c>
      <c r="CR129">
        <f t="shared" si="175"/>
        <v>0</v>
      </c>
      <c r="CS129">
        <f t="shared" si="176"/>
        <v>0</v>
      </c>
      <c r="CT129">
        <f t="shared" si="177"/>
        <v>0</v>
      </c>
      <c r="CU129">
        <f t="shared" si="178"/>
        <v>0</v>
      </c>
      <c r="CV129">
        <f t="shared" si="179"/>
        <v>0</v>
      </c>
      <c r="CW129">
        <f t="shared" si="180"/>
        <v>0</v>
      </c>
      <c r="CX129">
        <f t="shared" si="181"/>
        <v>0</v>
      </c>
      <c r="CY129">
        <f t="shared" si="182"/>
        <v>0</v>
      </c>
      <c r="CZ129">
        <f t="shared" si="183"/>
        <v>0</v>
      </c>
      <c r="DC129" t="s">
        <v>2</v>
      </c>
      <c r="DD129" t="s">
        <v>2</v>
      </c>
      <c r="DE129" t="s">
        <v>2</v>
      </c>
      <c r="DF129" t="s">
        <v>2</v>
      </c>
      <c r="DG129" t="s">
        <v>2</v>
      </c>
      <c r="DH129" t="s">
        <v>2</v>
      </c>
      <c r="DI129" t="s">
        <v>2</v>
      </c>
      <c r="DJ129" t="s">
        <v>2</v>
      </c>
      <c r="DK129" t="s">
        <v>2</v>
      </c>
      <c r="DL129" t="s">
        <v>2</v>
      </c>
      <c r="DM129" t="s">
        <v>2</v>
      </c>
      <c r="DN129">
        <v>0</v>
      </c>
      <c r="DO129">
        <v>0</v>
      </c>
      <c r="DP129">
        <v>1</v>
      </c>
      <c r="DQ129">
        <v>1</v>
      </c>
      <c r="DU129">
        <v>1003</v>
      </c>
      <c r="DV129" t="s">
        <v>134</v>
      </c>
      <c r="DW129" t="s">
        <v>134</v>
      </c>
      <c r="DX129">
        <v>1</v>
      </c>
      <c r="DZ129" t="s">
        <v>2</v>
      </c>
      <c r="EA129" t="s">
        <v>2</v>
      </c>
      <c r="EB129" t="s">
        <v>2</v>
      </c>
      <c r="EC129" t="s">
        <v>2</v>
      </c>
      <c r="ED129" t="s">
        <v>2</v>
      </c>
      <c r="EE129">
        <v>37164457</v>
      </c>
      <c r="EF129">
        <v>8</v>
      </c>
      <c r="EG129" t="s">
        <v>31</v>
      </c>
      <c r="EH129">
        <v>0</v>
      </c>
      <c r="EI129" t="s">
        <v>2</v>
      </c>
      <c r="EJ129">
        <v>1</v>
      </c>
      <c r="EK129">
        <v>1100</v>
      </c>
      <c r="EL129" t="s">
        <v>32</v>
      </c>
      <c r="EM129" t="s">
        <v>33</v>
      </c>
      <c r="EN129" t="s">
        <v>2</v>
      </c>
      <c r="EO129" t="s">
        <v>2</v>
      </c>
      <c r="EQ129">
        <v>0</v>
      </c>
      <c r="ER129">
        <v>78.67</v>
      </c>
      <c r="ES129">
        <v>78.67</v>
      </c>
      <c r="ET129">
        <v>0</v>
      </c>
      <c r="EU129">
        <v>0</v>
      </c>
      <c r="EV129">
        <v>0</v>
      </c>
      <c r="EW129">
        <v>0</v>
      </c>
      <c r="EX129">
        <v>0</v>
      </c>
      <c r="EY129">
        <v>0</v>
      </c>
      <c r="EZ129">
        <v>5</v>
      </c>
      <c r="FC129">
        <v>1</v>
      </c>
      <c r="FD129">
        <v>18</v>
      </c>
      <c r="FF129">
        <v>89.85</v>
      </c>
      <c r="FQ129">
        <v>0</v>
      </c>
      <c r="FR129">
        <f t="shared" si="184"/>
        <v>0</v>
      </c>
      <c r="FS129">
        <v>0</v>
      </c>
      <c r="FX129">
        <v>0</v>
      </c>
      <c r="FY129">
        <v>0</v>
      </c>
      <c r="GA129" t="s">
        <v>235</v>
      </c>
      <c r="GD129">
        <v>1</v>
      </c>
      <c r="GF129">
        <v>-1937038226</v>
      </c>
      <c r="GG129">
        <v>1</v>
      </c>
      <c r="GH129">
        <v>3</v>
      </c>
      <c r="GI129">
        <v>4</v>
      </c>
      <c r="GJ129">
        <v>0</v>
      </c>
      <c r="GK129">
        <v>0</v>
      </c>
      <c r="GL129">
        <f t="shared" si="185"/>
        <v>0</v>
      </c>
      <c r="GM129">
        <f t="shared" si="186"/>
        <v>1126.1199999999999</v>
      </c>
      <c r="GN129">
        <f t="shared" si="187"/>
        <v>0</v>
      </c>
      <c r="GO129">
        <f t="shared" si="188"/>
        <v>1126.1199999999999</v>
      </c>
      <c r="GP129">
        <f t="shared" si="189"/>
        <v>0</v>
      </c>
      <c r="GR129">
        <v>1</v>
      </c>
      <c r="GS129">
        <v>1</v>
      </c>
      <c r="GT129">
        <v>0</v>
      </c>
      <c r="GU129" t="s">
        <v>2</v>
      </c>
      <c r="GV129">
        <f t="shared" si="190"/>
        <v>0</v>
      </c>
      <c r="GW129">
        <v>1</v>
      </c>
      <c r="GX129">
        <f t="shared" si="191"/>
        <v>0</v>
      </c>
      <c r="HA129">
        <v>0</v>
      </c>
      <c r="HB129">
        <v>0</v>
      </c>
      <c r="HC129">
        <f t="shared" si="192"/>
        <v>0</v>
      </c>
      <c r="HE129" t="s">
        <v>38</v>
      </c>
      <c r="HF129" t="s">
        <v>28</v>
      </c>
      <c r="HG129">
        <f t="shared" si="159"/>
        <v>12117</v>
      </c>
      <c r="HM129" t="s">
        <v>2</v>
      </c>
      <c r="HN129" t="s">
        <v>2</v>
      </c>
      <c r="HO129" t="s">
        <v>2</v>
      </c>
      <c r="HP129" t="s">
        <v>2</v>
      </c>
      <c r="HQ129" t="s">
        <v>2</v>
      </c>
      <c r="IK129">
        <v>0</v>
      </c>
    </row>
    <row r="130" spans="1:255" x14ac:dyDescent="0.2">
      <c r="A130" s="2">
        <v>17</v>
      </c>
      <c r="B130" s="2">
        <v>1</v>
      </c>
      <c r="C130" s="2"/>
      <c r="D130" s="2"/>
      <c r="E130" s="2" t="s">
        <v>236</v>
      </c>
      <c r="F130" s="2" t="s">
        <v>29</v>
      </c>
      <c r="G130" s="2" t="s">
        <v>237</v>
      </c>
      <c r="H130" s="2" t="s">
        <v>134</v>
      </c>
      <c r="I130" s="2">
        <f>ROUND(46*1.02,7)</f>
        <v>46.92</v>
      </c>
      <c r="J130" s="2">
        <v>0</v>
      </c>
      <c r="K130" s="2">
        <f>ROUND(46*1.02,7)</f>
        <v>46.92</v>
      </c>
      <c r="L130" s="2"/>
      <c r="M130" s="2"/>
      <c r="N130" s="2"/>
      <c r="O130" s="2">
        <f t="shared" si="160"/>
        <v>5934</v>
      </c>
      <c r="P130" s="2">
        <f t="shared" si="154"/>
        <v>5934</v>
      </c>
      <c r="Q130" s="2">
        <f t="shared" si="161"/>
        <v>0</v>
      </c>
      <c r="R130" s="2">
        <f t="shared" si="162"/>
        <v>0</v>
      </c>
      <c r="S130" s="2">
        <f t="shared" si="163"/>
        <v>0</v>
      </c>
      <c r="T130" s="2">
        <f t="shared" si="164"/>
        <v>0</v>
      </c>
      <c r="U130" s="2">
        <f t="shared" si="165"/>
        <v>0</v>
      </c>
      <c r="V130" s="2">
        <f t="shared" si="166"/>
        <v>0</v>
      </c>
      <c r="W130" s="2">
        <f t="shared" si="167"/>
        <v>0</v>
      </c>
      <c r="X130" s="2">
        <f t="shared" si="168"/>
        <v>0</v>
      </c>
      <c r="Y130" s="2">
        <f t="shared" si="169"/>
        <v>0</v>
      </c>
      <c r="Z130" s="2"/>
      <c r="AA130" s="2">
        <v>41727981</v>
      </c>
      <c r="AB130" s="2">
        <f t="shared" si="170"/>
        <v>126.46</v>
      </c>
      <c r="AC130" s="2">
        <f t="shared" si="171"/>
        <v>126.46</v>
      </c>
      <c r="AD130" s="2">
        <f t="shared" si="155"/>
        <v>0</v>
      </c>
      <c r="AE130" s="2">
        <f t="shared" si="156"/>
        <v>0</v>
      </c>
      <c r="AF130" s="2">
        <f t="shared" si="156"/>
        <v>0</v>
      </c>
      <c r="AG130" s="2">
        <f t="shared" si="172"/>
        <v>0</v>
      </c>
      <c r="AH130" s="2">
        <f t="shared" si="157"/>
        <v>0</v>
      </c>
      <c r="AI130" s="2">
        <f t="shared" si="157"/>
        <v>0</v>
      </c>
      <c r="AJ130" s="2">
        <f t="shared" si="173"/>
        <v>0</v>
      </c>
      <c r="AK130" s="2">
        <v>126.46</v>
      </c>
      <c r="AL130" s="2">
        <v>126.46</v>
      </c>
      <c r="AM130" s="2">
        <v>0</v>
      </c>
      <c r="AN130" s="2">
        <v>0</v>
      </c>
      <c r="AO130" s="2">
        <v>0</v>
      </c>
      <c r="AP130" s="2">
        <v>0</v>
      </c>
      <c r="AQ130" s="2">
        <v>0</v>
      </c>
      <c r="AR130" s="2">
        <v>0</v>
      </c>
      <c r="AS130" s="2">
        <v>0</v>
      </c>
      <c r="AT130" s="2">
        <v>0</v>
      </c>
      <c r="AU130" s="2">
        <v>0</v>
      </c>
      <c r="AV130" s="2">
        <v>1</v>
      </c>
      <c r="AW130" s="2">
        <v>1</v>
      </c>
      <c r="AX130" s="2"/>
      <c r="AY130" s="2"/>
      <c r="AZ130" s="2">
        <v>1</v>
      </c>
      <c r="BA130" s="2">
        <v>1</v>
      </c>
      <c r="BB130" s="2">
        <v>1</v>
      </c>
      <c r="BC130" s="2">
        <v>1</v>
      </c>
      <c r="BD130" s="2" t="s">
        <v>2</v>
      </c>
      <c r="BE130" s="2" t="s">
        <v>2</v>
      </c>
      <c r="BF130" s="2" t="s">
        <v>2</v>
      </c>
      <c r="BG130" s="2" t="s">
        <v>2</v>
      </c>
      <c r="BH130" s="2">
        <v>3</v>
      </c>
      <c r="BI130" s="2">
        <v>2</v>
      </c>
      <c r="BJ130" s="2" t="s">
        <v>2</v>
      </c>
      <c r="BK130" s="2"/>
      <c r="BL130" s="2"/>
      <c r="BM130" s="2">
        <v>1100</v>
      </c>
      <c r="BN130" s="2">
        <v>0</v>
      </c>
      <c r="BO130" s="2" t="s">
        <v>2</v>
      </c>
      <c r="BP130" s="2">
        <v>0</v>
      </c>
      <c r="BQ130" s="2">
        <v>8</v>
      </c>
      <c r="BR130" s="2">
        <v>0</v>
      </c>
      <c r="BS130" s="2">
        <v>1</v>
      </c>
      <c r="BT130" s="2">
        <v>1</v>
      </c>
      <c r="BU130" s="2">
        <v>1</v>
      </c>
      <c r="BV130" s="2">
        <v>1</v>
      </c>
      <c r="BW130" s="2">
        <v>1</v>
      </c>
      <c r="BX130" s="2">
        <v>1</v>
      </c>
      <c r="BY130" s="2" t="s">
        <v>2</v>
      </c>
      <c r="BZ130" s="2">
        <v>0</v>
      </c>
      <c r="CA130" s="2">
        <v>0</v>
      </c>
      <c r="CB130" s="2" t="s">
        <v>2</v>
      </c>
      <c r="CC130" s="2"/>
      <c r="CD130" s="2"/>
      <c r="CE130" s="2">
        <v>0</v>
      </c>
      <c r="CF130" s="2">
        <v>0</v>
      </c>
      <c r="CG130" s="2">
        <v>0</v>
      </c>
      <c r="CH130" s="2"/>
      <c r="CI130" s="2"/>
      <c r="CJ130" s="2"/>
      <c r="CK130" s="2"/>
      <c r="CL130" s="2"/>
      <c r="CM130" s="2">
        <v>0</v>
      </c>
      <c r="CN130" s="2" t="s">
        <v>2</v>
      </c>
      <c r="CO130" s="2">
        <v>0</v>
      </c>
      <c r="CP130" s="2">
        <f t="shared" si="174"/>
        <v>5934</v>
      </c>
      <c r="CQ130" s="2">
        <f t="shared" si="158"/>
        <v>126.46</v>
      </c>
      <c r="CR130" s="2">
        <f t="shared" si="175"/>
        <v>0</v>
      </c>
      <c r="CS130" s="2">
        <f t="shared" si="176"/>
        <v>0</v>
      </c>
      <c r="CT130" s="2">
        <f t="shared" si="177"/>
        <v>0</v>
      </c>
      <c r="CU130" s="2">
        <f t="shared" si="178"/>
        <v>0</v>
      </c>
      <c r="CV130" s="2">
        <f t="shared" si="179"/>
        <v>0</v>
      </c>
      <c r="CW130" s="2">
        <f t="shared" si="180"/>
        <v>0</v>
      </c>
      <c r="CX130" s="2">
        <f t="shared" si="181"/>
        <v>0</v>
      </c>
      <c r="CY130" s="2">
        <f t="shared" si="182"/>
        <v>0</v>
      </c>
      <c r="CZ130" s="2">
        <f t="shared" si="183"/>
        <v>0</v>
      </c>
      <c r="DA130" s="2"/>
      <c r="DB130" s="2"/>
      <c r="DC130" s="2" t="s">
        <v>2</v>
      </c>
      <c r="DD130" s="2" t="s">
        <v>2</v>
      </c>
      <c r="DE130" s="2" t="s">
        <v>2</v>
      </c>
      <c r="DF130" s="2" t="s">
        <v>2</v>
      </c>
      <c r="DG130" s="2" t="s">
        <v>2</v>
      </c>
      <c r="DH130" s="2" t="s">
        <v>2</v>
      </c>
      <c r="DI130" s="2" t="s">
        <v>2</v>
      </c>
      <c r="DJ130" s="2" t="s">
        <v>2</v>
      </c>
      <c r="DK130" s="2" t="s">
        <v>2</v>
      </c>
      <c r="DL130" s="2" t="s">
        <v>2</v>
      </c>
      <c r="DM130" s="2" t="s">
        <v>2</v>
      </c>
      <c r="DN130" s="2">
        <v>0</v>
      </c>
      <c r="DO130" s="2">
        <v>0</v>
      </c>
      <c r="DP130" s="2">
        <v>1</v>
      </c>
      <c r="DQ130" s="2">
        <v>1</v>
      </c>
      <c r="DR130" s="2"/>
      <c r="DS130" s="2"/>
      <c r="DT130" s="2"/>
      <c r="DU130" s="2">
        <v>1003</v>
      </c>
      <c r="DV130" s="2" t="s">
        <v>134</v>
      </c>
      <c r="DW130" s="2" t="s">
        <v>134</v>
      </c>
      <c r="DX130" s="2">
        <v>1</v>
      </c>
      <c r="DY130" s="2"/>
      <c r="DZ130" s="2" t="s">
        <v>2</v>
      </c>
      <c r="EA130" s="2" t="s">
        <v>2</v>
      </c>
      <c r="EB130" s="2" t="s">
        <v>2</v>
      </c>
      <c r="EC130" s="2" t="s">
        <v>2</v>
      </c>
      <c r="ED130" s="2" t="s">
        <v>2</v>
      </c>
      <c r="EE130" s="2">
        <v>37164457</v>
      </c>
      <c r="EF130" s="2">
        <v>8</v>
      </c>
      <c r="EG130" s="2" t="s">
        <v>31</v>
      </c>
      <c r="EH130" s="2">
        <v>0</v>
      </c>
      <c r="EI130" s="2" t="s">
        <v>2</v>
      </c>
      <c r="EJ130" s="2">
        <v>1</v>
      </c>
      <c r="EK130" s="2">
        <v>1100</v>
      </c>
      <c r="EL130" s="2" t="s">
        <v>32</v>
      </c>
      <c r="EM130" s="2" t="s">
        <v>33</v>
      </c>
      <c r="EN130" s="2" t="s">
        <v>2</v>
      </c>
      <c r="EO130" s="2" t="s">
        <v>2</v>
      </c>
      <c r="EP130" s="2"/>
      <c r="EQ130" s="2">
        <v>0</v>
      </c>
      <c r="ER130" s="2">
        <v>0</v>
      </c>
      <c r="ES130" s="2">
        <v>126.46</v>
      </c>
      <c r="ET130" s="2">
        <v>0</v>
      </c>
      <c r="EU130" s="2">
        <v>0</v>
      </c>
      <c r="EV130" s="2">
        <v>0</v>
      </c>
      <c r="EW130" s="2">
        <v>0</v>
      </c>
      <c r="EX130" s="2">
        <v>0</v>
      </c>
      <c r="EY130" s="2">
        <v>0</v>
      </c>
      <c r="EZ130" s="2">
        <v>5</v>
      </c>
      <c r="FA130" s="2"/>
      <c r="FB130" s="2"/>
      <c r="FC130" s="2">
        <v>1</v>
      </c>
      <c r="FD130" s="2">
        <v>18</v>
      </c>
      <c r="FE130" s="2"/>
      <c r="FF130" s="2">
        <v>151.75</v>
      </c>
      <c r="FG130" s="2"/>
      <c r="FH130" s="2"/>
      <c r="FI130" s="2"/>
      <c r="FJ130" s="2"/>
      <c r="FK130" s="2"/>
      <c r="FL130" s="2"/>
      <c r="FM130" s="2"/>
      <c r="FN130" s="2"/>
      <c r="FO130" s="2"/>
      <c r="FP130" s="2"/>
      <c r="FQ130" s="2">
        <v>0</v>
      </c>
      <c r="FR130" s="2">
        <f t="shared" si="184"/>
        <v>0</v>
      </c>
      <c r="FS130" s="2">
        <v>0</v>
      </c>
      <c r="FT130" s="2"/>
      <c r="FU130" s="2"/>
      <c r="FV130" s="2"/>
      <c r="FW130" s="2"/>
      <c r="FX130" s="2">
        <v>0</v>
      </c>
      <c r="FY130" s="2">
        <v>0</v>
      </c>
      <c r="FZ130" s="2"/>
      <c r="GA130" s="2" t="s">
        <v>238</v>
      </c>
      <c r="GB130" s="2"/>
      <c r="GC130" s="2"/>
      <c r="GD130" s="2">
        <v>1</v>
      </c>
      <c r="GE130" s="2"/>
      <c r="GF130" s="2">
        <v>-911990264</v>
      </c>
      <c r="GG130" s="2">
        <v>2</v>
      </c>
      <c r="GH130" s="2">
        <v>3</v>
      </c>
      <c r="GI130" s="2">
        <v>-2</v>
      </c>
      <c r="GJ130" s="2">
        <v>0</v>
      </c>
      <c r="GK130" s="2">
        <v>0</v>
      </c>
      <c r="GL130" s="2">
        <f t="shared" si="185"/>
        <v>0</v>
      </c>
      <c r="GM130" s="2">
        <f t="shared" si="186"/>
        <v>5934</v>
      </c>
      <c r="GN130" s="2">
        <f t="shared" si="187"/>
        <v>0</v>
      </c>
      <c r="GO130" s="2">
        <f t="shared" si="188"/>
        <v>5934</v>
      </c>
      <c r="GP130" s="2">
        <f t="shared" si="189"/>
        <v>0</v>
      </c>
      <c r="GQ130" s="2"/>
      <c r="GR130" s="2">
        <v>1</v>
      </c>
      <c r="GS130" s="2">
        <v>1</v>
      </c>
      <c r="GT130" s="2">
        <v>0</v>
      </c>
      <c r="GU130" s="2" t="s">
        <v>2</v>
      </c>
      <c r="GV130" s="2">
        <f t="shared" si="190"/>
        <v>0</v>
      </c>
      <c r="GW130" s="2">
        <v>1</v>
      </c>
      <c r="GX130" s="2">
        <f t="shared" si="191"/>
        <v>0</v>
      </c>
      <c r="GY130" s="2"/>
      <c r="GZ130" s="2"/>
      <c r="HA130" s="2">
        <v>0</v>
      </c>
      <c r="HB130" s="2">
        <v>0</v>
      </c>
      <c r="HC130" s="2">
        <f t="shared" si="192"/>
        <v>0</v>
      </c>
      <c r="HD130" s="2"/>
      <c r="HE130" s="2" t="s">
        <v>35</v>
      </c>
      <c r="HF130" s="2" t="s">
        <v>35</v>
      </c>
      <c r="HG130" s="2">
        <f t="shared" si="159"/>
        <v>5934</v>
      </c>
      <c r="HH130" s="2"/>
      <c r="HI130" s="2"/>
      <c r="HJ130" s="2"/>
      <c r="HK130" s="2"/>
      <c r="HL130" s="2"/>
      <c r="HM130" s="2" t="s">
        <v>2</v>
      </c>
      <c r="HN130" s="2" t="s">
        <v>2</v>
      </c>
      <c r="HO130" s="2" t="s">
        <v>2</v>
      </c>
      <c r="HP130" s="2" t="s">
        <v>2</v>
      </c>
      <c r="HQ130" s="2" t="s">
        <v>2</v>
      </c>
      <c r="HR130" s="2"/>
      <c r="HS130" s="2"/>
      <c r="HT130" s="2"/>
      <c r="HU130" s="2"/>
      <c r="HV130" s="2"/>
      <c r="HW130" s="2"/>
      <c r="HX130" s="2"/>
      <c r="HY130" s="2"/>
      <c r="HZ130" s="2"/>
      <c r="IA130" s="2"/>
      <c r="IB130" s="2"/>
      <c r="IC130" s="2"/>
      <c r="ID130" s="2"/>
      <c r="IE130" s="2"/>
      <c r="IF130" s="2"/>
      <c r="IG130" s="2"/>
      <c r="IH130" s="2"/>
      <c r="II130" s="2"/>
      <c r="IJ130" s="2"/>
      <c r="IK130" s="2">
        <v>0</v>
      </c>
      <c r="IL130" s="2"/>
      <c r="IM130" s="2"/>
      <c r="IN130" s="2"/>
      <c r="IO130" s="2"/>
      <c r="IP130" s="2"/>
      <c r="IQ130" s="2"/>
      <c r="IR130" s="2"/>
      <c r="IS130" s="2"/>
      <c r="IT130" s="2"/>
      <c r="IU130" s="2"/>
    </row>
    <row r="131" spans="1:255" x14ac:dyDescent="0.2">
      <c r="A131">
        <v>17</v>
      </c>
      <c r="B131">
        <v>1</v>
      </c>
      <c r="E131" t="s">
        <v>236</v>
      </c>
      <c r="F131" t="s">
        <v>29</v>
      </c>
      <c r="G131" t="s">
        <v>237</v>
      </c>
      <c r="H131" t="s">
        <v>134</v>
      </c>
      <c r="I131">
        <f>ROUND(46*1.02,7)</f>
        <v>46.92</v>
      </c>
      <c r="J131">
        <v>0</v>
      </c>
      <c r="K131">
        <f>ROUND(46*1.02,7)</f>
        <v>46.92</v>
      </c>
      <c r="O131">
        <f t="shared" si="160"/>
        <v>579.37</v>
      </c>
      <c r="P131">
        <f t="shared" si="154"/>
        <v>579.37</v>
      </c>
      <c r="Q131">
        <f t="shared" si="161"/>
        <v>0</v>
      </c>
      <c r="R131">
        <f t="shared" si="162"/>
        <v>0</v>
      </c>
      <c r="S131">
        <f t="shared" si="163"/>
        <v>0</v>
      </c>
      <c r="T131">
        <f t="shared" si="164"/>
        <v>0</v>
      </c>
      <c r="U131">
        <f t="shared" si="165"/>
        <v>0</v>
      </c>
      <c r="V131">
        <f t="shared" si="166"/>
        <v>0</v>
      </c>
      <c r="W131">
        <f t="shared" si="167"/>
        <v>0</v>
      </c>
      <c r="X131">
        <f t="shared" si="168"/>
        <v>0</v>
      </c>
      <c r="Y131">
        <f t="shared" si="169"/>
        <v>0</v>
      </c>
      <c r="AA131">
        <v>41727979</v>
      </c>
      <c r="AB131">
        <f t="shared" si="170"/>
        <v>132.86000000000001</v>
      </c>
      <c r="AC131">
        <f t="shared" si="171"/>
        <v>132.86000000000001</v>
      </c>
      <c r="AD131">
        <f t="shared" si="155"/>
        <v>0</v>
      </c>
      <c r="AE131">
        <f t="shared" si="156"/>
        <v>0</v>
      </c>
      <c r="AF131">
        <f t="shared" si="156"/>
        <v>0</v>
      </c>
      <c r="AG131">
        <f t="shared" si="172"/>
        <v>0</v>
      </c>
      <c r="AH131">
        <f t="shared" si="157"/>
        <v>0</v>
      </c>
      <c r="AI131">
        <f t="shared" si="157"/>
        <v>0</v>
      </c>
      <c r="AJ131">
        <f t="shared" si="173"/>
        <v>0</v>
      </c>
      <c r="AK131">
        <v>132.86000000000001</v>
      </c>
      <c r="AL131">
        <v>132.86000000000001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1</v>
      </c>
      <c r="AW131">
        <v>1</v>
      </c>
      <c r="AZ131">
        <v>10.76</v>
      </c>
      <c r="BA131">
        <v>1</v>
      </c>
      <c r="BB131">
        <v>1</v>
      </c>
      <c r="BC131">
        <v>10.76</v>
      </c>
      <c r="BD131" t="s">
        <v>2</v>
      </c>
      <c r="BE131" t="s">
        <v>2</v>
      </c>
      <c r="BF131" t="s">
        <v>2</v>
      </c>
      <c r="BG131" t="s">
        <v>2</v>
      </c>
      <c r="BH131">
        <v>3</v>
      </c>
      <c r="BI131">
        <v>2</v>
      </c>
      <c r="BJ131" t="s">
        <v>2</v>
      </c>
      <c r="BM131">
        <v>1100</v>
      </c>
      <c r="BN131">
        <v>0</v>
      </c>
      <c r="BO131" t="s">
        <v>27</v>
      </c>
      <c r="BP131">
        <v>1</v>
      </c>
      <c r="BQ131">
        <v>8</v>
      </c>
      <c r="BR131">
        <v>0</v>
      </c>
      <c r="BS131">
        <v>1</v>
      </c>
      <c r="BT131">
        <v>1</v>
      </c>
      <c r="BU131">
        <v>1</v>
      </c>
      <c r="BV131">
        <v>1</v>
      </c>
      <c r="BW131">
        <v>1</v>
      </c>
      <c r="BX131">
        <v>1</v>
      </c>
      <c r="BY131" t="s">
        <v>2</v>
      </c>
      <c r="BZ131">
        <v>0</v>
      </c>
      <c r="CA131">
        <v>0</v>
      </c>
      <c r="CB131" t="s">
        <v>2</v>
      </c>
      <c r="CE131">
        <v>0</v>
      </c>
      <c r="CF131">
        <v>0</v>
      </c>
      <c r="CG131">
        <v>0</v>
      </c>
      <c r="CM131">
        <v>0</v>
      </c>
      <c r="CN131" t="s">
        <v>2</v>
      </c>
      <c r="CO131">
        <v>0</v>
      </c>
      <c r="CP131">
        <f t="shared" si="174"/>
        <v>579.37</v>
      </c>
      <c r="CQ131">
        <f t="shared" si="158"/>
        <v>132.86000000000001</v>
      </c>
      <c r="CR131">
        <f t="shared" si="175"/>
        <v>0</v>
      </c>
      <c r="CS131">
        <f t="shared" si="176"/>
        <v>0</v>
      </c>
      <c r="CT131">
        <f t="shared" si="177"/>
        <v>0</v>
      </c>
      <c r="CU131">
        <f t="shared" si="178"/>
        <v>0</v>
      </c>
      <c r="CV131">
        <f t="shared" si="179"/>
        <v>0</v>
      </c>
      <c r="CW131">
        <f t="shared" si="180"/>
        <v>0</v>
      </c>
      <c r="CX131">
        <f t="shared" si="181"/>
        <v>0</v>
      </c>
      <c r="CY131">
        <f t="shared" si="182"/>
        <v>0</v>
      </c>
      <c r="CZ131">
        <f t="shared" si="183"/>
        <v>0</v>
      </c>
      <c r="DC131" t="s">
        <v>2</v>
      </c>
      <c r="DD131" t="s">
        <v>2</v>
      </c>
      <c r="DE131" t="s">
        <v>2</v>
      </c>
      <c r="DF131" t="s">
        <v>2</v>
      </c>
      <c r="DG131" t="s">
        <v>2</v>
      </c>
      <c r="DH131" t="s">
        <v>2</v>
      </c>
      <c r="DI131" t="s">
        <v>2</v>
      </c>
      <c r="DJ131" t="s">
        <v>2</v>
      </c>
      <c r="DK131" t="s">
        <v>2</v>
      </c>
      <c r="DL131" t="s">
        <v>2</v>
      </c>
      <c r="DM131" t="s">
        <v>2</v>
      </c>
      <c r="DN131">
        <v>0</v>
      </c>
      <c r="DO131">
        <v>0</v>
      </c>
      <c r="DP131">
        <v>1</v>
      </c>
      <c r="DQ131">
        <v>1</v>
      </c>
      <c r="DU131">
        <v>1003</v>
      </c>
      <c r="DV131" t="s">
        <v>134</v>
      </c>
      <c r="DW131" t="s">
        <v>134</v>
      </c>
      <c r="DX131">
        <v>1</v>
      </c>
      <c r="DZ131" t="s">
        <v>2</v>
      </c>
      <c r="EA131" t="s">
        <v>2</v>
      </c>
      <c r="EB131" t="s">
        <v>2</v>
      </c>
      <c r="EC131" t="s">
        <v>2</v>
      </c>
      <c r="ED131" t="s">
        <v>2</v>
      </c>
      <c r="EE131">
        <v>37164457</v>
      </c>
      <c r="EF131">
        <v>8</v>
      </c>
      <c r="EG131" t="s">
        <v>31</v>
      </c>
      <c r="EH131">
        <v>0</v>
      </c>
      <c r="EI131" t="s">
        <v>2</v>
      </c>
      <c r="EJ131">
        <v>1</v>
      </c>
      <c r="EK131">
        <v>1100</v>
      </c>
      <c r="EL131" t="s">
        <v>32</v>
      </c>
      <c r="EM131" t="s">
        <v>33</v>
      </c>
      <c r="EN131" t="s">
        <v>2</v>
      </c>
      <c r="EO131" t="s">
        <v>2</v>
      </c>
      <c r="EQ131">
        <v>0</v>
      </c>
      <c r="ER131">
        <v>132.86000000000001</v>
      </c>
      <c r="ES131">
        <v>132.86000000000001</v>
      </c>
      <c r="ET131">
        <v>0</v>
      </c>
      <c r="EU131">
        <v>0</v>
      </c>
      <c r="EV131">
        <v>0</v>
      </c>
      <c r="EW131">
        <v>0</v>
      </c>
      <c r="EX131">
        <v>0</v>
      </c>
      <c r="EY131">
        <v>0</v>
      </c>
      <c r="EZ131">
        <v>5</v>
      </c>
      <c r="FC131">
        <v>1</v>
      </c>
      <c r="FD131">
        <v>18</v>
      </c>
      <c r="FF131">
        <v>151.75</v>
      </c>
      <c r="FQ131">
        <v>0</v>
      </c>
      <c r="FR131">
        <f t="shared" si="184"/>
        <v>0</v>
      </c>
      <c r="FS131">
        <v>0</v>
      </c>
      <c r="FX131">
        <v>0</v>
      </c>
      <c r="FY131">
        <v>0</v>
      </c>
      <c r="GA131" t="s">
        <v>239</v>
      </c>
      <c r="GD131">
        <v>1</v>
      </c>
      <c r="GF131">
        <v>-911990264</v>
      </c>
      <c r="GG131">
        <v>1</v>
      </c>
      <c r="GH131">
        <v>3</v>
      </c>
      <c r="GI131">
        <v>4</v>
      </c>
      <c r="GJ131">
        <v>0</v>
      </c>
      <c r="GK131">
        <v>0</v>
      </c>
      <c r="GL131">
        <f t="shared" si="185"/>
        <v>0</v>
      </c>
      <c r="GM131">
        <f t="shared" si="186"/>
        <v>579.37</v>
      </c>
      <c r="GN131">
        <f t="shared" si="187"/>
        <v>0</v>
      </c>
      <c r="GO131">
        <f t="shared" si="188"/>
        <v>579.37</v>
      </c>
      <c r="GP131">
        <f t="shared" si="189"/>
        <v>0</v>
      </c>
      <c r="GR131">
        <v>1</v>
      </c>
      <c r="GS131">
        <v>1</v>
      </c>
      <c r="GT131">
        <v>0</v>
      </c>
      <c r="GU131" t="s">
        <v>2</v>
      </c>
      <c r="GV131">
        <f t="shared" si="190"/>
        <v>0</v>
      </c>
      <c r="GW131">
        <v>1</v>
      </c>
      <c r="GX131">
        <f t="shared" si="191"/>
        <v>0</v>
      </c>
      <c r="HA131">
        <v>0</v>
      </c>
      <c r="HB131">
        <v>0</v>
      </c>
      <c r="HC131">
        <f t="shared" si="192"/>
        <v>0</v>
      </c>
      <c r="HE131" t="s">
        <v>38</v>
      </c>
      <c r="HF131" t="s">
        <v>28</v>
      </c>
      <c r="HG131">
        <f t="shared" si="159"/>
        <v>6234</v>
      </c>
      <c r="HM131" t="s">
        <v>2</v>
      </c>
      <c r="HN131" t="s">
        <v>2</v>
      </c>
      <c r="HO131" t="s">
        <v>2</v>
      </c>
      <c r="HP131" t="s">
        <v>2</v>
      </c>
      <c r="HQ131" t="s">
        <v>2</v>
      </c>
      <c r="IK131">
        <v>0</v>
      </c>
    </row>
    <row r="132" spans="1:255" x14ac:dyDescent="0.2">
      <c r="A132" s="2">
        <v>17</v>
      </c>
      <c r="B132" s="2">
        <v>1</v>
      </c>
      <c r="C132" s="2"/>
      <c r="D132" s="2"/>
      <c r="E132" s="2" t="s">
        <v>240</v>
      </c>
      <c r="F132" s="2" t="s">
        <v>29</v>
      </c>
      <c r="G132" s="2" t="s">
        <v>241</v>
      </c>
      <c r="H132" s="2" t="s">
        <v>19</v>
      </c>
      <c r="I132" s="2">
        <v>0</v>
      </c>
      <c r="J132" s="2">
        <v>0</v>
      </c>
      <c r="K132" s="2">
        <v>0</v>
      </c>
      <c r="L132" s="2"/>
      <c r="M132" s="2"/>
      <c r="N132" s="2"/>
      <c r="O132" s="2">
        <f t="shared" si="160"/>
        <v>0</v>
      </c>
      <c r="P132" s="2">
        <f t="shared" si="154"/>
        <v>0</v>
      </c>
      <c r="Q132" s="2">
        <f t="shared" si="161"/>
        <v>0</v>
      </c>
      <c r="R132" s="2">
        <f t="shared" si="162"/>
        <v>0</v>
      </c>
      <c r="S132" s="2">
        <f t="shared" si="163"/>
        <v>0</v>
      </c>
      <c r="T132" s="2">
        <f t="shared" si="164"/>
        <v>0</v>
      </c>
      <c r="U132" s="2">
        <f t="shared" si="165"/>
        <v>0</v>
      </c>
      <c r="V132" s="2">
        <f t="shared" si="166"/>
        <v>0</v>
      </c>
      <c r="W132" s="2">
        <f t="shared" si="167"/>
        <v>0</v>
      </c>
      <c r="X132" s="2">
        <f t="shared" si="168"/>
        <v>0</v>
      </c>
      <c r="Y132" s="2">
        <f t="shared" si="169"/>
        <v>0</v>
      </c>
      <c r="Z132" s="2"/>
      <c r="AA132" s="2">
        <v>41727981</v>
      </c>
      <c r="AB132" s="2">
        <f t="shared" si="170"/>
        <v>291.67</v>
      </c>
      <c r="AC132" s="2">
        <f t="shared" si="171"/>
        <v>291.67</v>
      </c>
      <c r="AD132" s="2">
        <f t="shared" si="155"/>
        <v>0</v>
      </c>
      <c r="AE132" s="2">
        <f t="shared" si="156"/>
        <v>0</v>
      </c>
      <c r="AF132" s="2">
        <f t="shared" si="156"/>
        <v>0</v>
      </c>
      <c r="AG132" s="2">
        <f t="shared" si="172"/>
        <v>0</v>
      </c>
      <c r="AH132" s="2">
        <f t="shared" si="157"/>
        <v>0</v>
      </c>
      <c r="AI132" s="2">
        <f t="shared" si="157"/>
        <v>0</v>
      </c>
      <c r="AJ132" s="2">
        <f t="shared" si="173"/>
        <v>0</v>
      </c>
      <c r="AK132" s="2">
        <v>291.67</v>
      </c>
      <c r="AL132" s="2">
        <v>291.67</v>
      </c>
      <c r="AM132" s="2">
        <v>0</v>
      </c>
      <c r="AN132" s="2">
        <v>0</v>
      </c>
      <c r="AO132" s="2">
        <v>0</v>
      </c>
      <c r="AP132" s="2">
        <v>0</v>
      </c>
      <c r="AQ132" s="2">
        <v>0</v>
      </c>
      <c r="AR132" s="2">
        <v>0</v>
      </c>
      <c r="AS132" s="2">
        <v>0</v>
      </c>
      <c r="AT132" s="2">
        <v>0</v>
      </c>
      <c r="AU132" s="2">
        <v>0</v>
      </c>
      <c r="AV132" s="2">
        <v>1</v>
      </c>
      <c r="AW132" s="2">
        <v>1</v>
      </c>
      <c r="AX132" s="2"/>
      <c r="AY132" s="2"/>
      <c r="AZ132" s="2">
        <v>1</v>
      </c>
      <c r="BA132" s="2">
        <v>1</v>
      </c>
      <c r="BB132" s="2">
        <v>1</v>
      </c>
      <c r="BC132" s="2">
        <v>1</v>
      </c>
      <c r="BD132" s="2" t="s">
        <v>2</v>
      </c>
      <c r="BE132" s="2" t="s">
        <v>2</v>
      </c>
      <c r="BF132" s="2" t="s">
        <v>2</v>
      </c>
      <c r="BG132" s="2" t="s">
        <v>2</v>
      </c>
      <c r="BH132" s="2">
        <v>3</v>
      </c>
      <c r="BI132" s="2">
        <v>2</v>
      </c>
      <c r="BJ132" s="2" t="s">
        <v>2</v>
      </c>
      <c r="BK132" s="2"/>
      <c r="BL132" s="2"/>
      <c r="BM132" s="2">
        <v>1100</v>
      </c>
      <c r="BN132" s="2">
        <v>0</v>
      </c>
      <c r="BO132" s="2" t="s">
        <v>2</v>
      </c>
      <c r="BP132" s="2">
        <v>0</v>
      </c>
      <c r="BQ132" s="2">
        <v>8</v>
      </c>
      <c r="BR132" s="2">
        <v>0</v>
      </c>
      <c r="BS132" s="2">
        <v>1</v>
      </c>
      <c r="BT132" s="2">
        <v>1</v>
      </c>
      <c r="BU132" s="2">
        <v>1</v>
      </c>
      <c r="BV132" s="2">
        <v>1</v>
      </c>
      <c r="BW132" s="2">
        <v>1</v>
      </c>
      <c r="BX132" s="2">
        <v>1</v>
      </c>
      <c r="BY132" s="2" t="s">
        <v>2</v>
      </c>
      <c r="BZ132" s="2">
        <v>0</v>
      </c>
      <c r="CA132" s="2">
        <v>0</v>
      </c>
      <c r="CB132" s="2" t="s">
        <v>2</v>
      </c>
      <c r="CC132" s="2"/>
      <c r="CD132" s="2"/>
      <c r="CE132" s="2">
        <v>0</v>
      </c>
      <c r="CF132" s="2">
        <v>0</v>
      </c>
      <c r="CG132" s="2">
        <v>0</v>
      </c>
      <c r="CH132" s="2"/>
      <c r="CI132" s="2"/>
      <c r="CJ132" s="2"/>
      <c r="CK132" s="2"/>
      <c r="CL132" s="2"/>
      <c r="CM132" s="2">
        <v>0</v>
      </c>
      <c r="CN132" s="2" t="s">
        <v>2</v>
      </c>
      <c r="CO132" s="2">
        <v>0</v>
      </c>
      <c r="CP132" s="2">
        <f t="shared" si="174"/>
        <v>0</v>
      </c>
      <c r="CQ132" s="2">
        <f t="shared" si="158"/>
        <v>291.67</v>
      </c>
      <c r="CR132" s="2">
        <f t="shared" si="175"/>
        <v>0</v>
      </c>
      <c r="CS132" s="2">
        <f t="shared" si="176"/>
        <v>0</v>
      </c>
      <c r="CT132" s="2">
        <f t="shared" si="177"/>
        <v>0</v>
      </c>
      <c r="CU132" s="2">
        <f t="shared" si="178"/>
        <v>0</v>
      </c>
      <c r="CV132" s="2">
        <f t="shared" si="179"/>
        <v>0</v>
      </c>
      <c r="CW132" s="2">
        <f t="shared" si="180"/>
        <v>0</v>
      </c>
      <c r="CX132" s="2">
        <f t="shared" si="181"/>
        <v>0</v>
      </c>
      <c r="CY132" s="2">
        <f t="shared" si="182"/>
        <v>0</v>
      </c>
      <c r="CZ132" s="2">
        <f t="shared" si="183"/>
        <v>0</v>
      </c>
      <c r="DA132" s="2"/>
      <c r="DB132" s="2"/>
      <c r="DC132" s="2" t="s">
        <v>2</v>
      </c>
      <c r="DD132" s="2" t="s">
        <v>2</v>
      </c>
      <c r="DE132" s="2" t="s">
        <v>2</v>
      </c>
      <c r="DF132" s="2" t="s">
        <v>2</v>
      </c>
      <c r="DG132" s="2" t="s">
        <v>2</v>
      </c>
      <c r="DH132" s="2" t="s">
        <v>2</v>
      </c>
      <c r="DI132" s="2" t="s">
        <v>2</v>
      </c>
      <c r="DJ132" s="2" t="s">
        <v>2</v>
      </c>
      <c r="DK132" s="2" t="s">
        <v>2</v>
      </c>
      <c r="DL132" s="2" t="s">
        <v>2</v>
      </c>
      <c r="DM132" s="2" t="s">
        <v>2</v>
      </c>
      <c r="DN132" s="2">
        <v>0</v>
      </c>
      <c r="DO132" s="2">
        <v>0</v>
      </c>
      <c r="DP132" s="2">
        <v>1</v>
      </c>
      <c r="DQ132" s="2">
        <v>1</v>
      </c>
      <c r="DR132" s="2"/>
      <c r="DS132" s="2"/>
      <c r="DT132" s="2"/>
      <c r="DU132" s="2">
        <v>1013</v>
      </c>
      <c r="DV132" s="2" t="s">
        <v>19</v>
      </c>
      <c r="DW132" s="2" t="s">
        <v>19</v>
      </c>
      <c r="DX132" s="2">
        <v>1</v>
      </c>
      <c r="DY132" s="2"/>
      <c r="DZ132" s="2" t="s">
        <v>2</v>
      </c>
      <c r="EA132" s="2" t="s">
        <v>2</v>
      </c>
      <c r="EB132" s="2" t="s">
        <v>2</v>
      </c>
      <c r="EC132" s="2" t="s">
        <v>2</v>
      </c>
      <c r="ED132" s="2" t="s">
        <v>2</v>
      </c>
      <c r="EE132" s="2">
        <v>37164457</v>
      </c>
      <c r="EF132" s="2">
        <v>8</v>
      </c>
      <c r="EG132" s="2" t="s">
        <v>31</v>
      </c>
      <c r="EH132" s="2">
        <v>0</v>
      </c>
      <c r="EI132" s="2" t="s">
        <v>2</v>
      </c>
      <c r="EJ132" s="2">
        <v>1</v>
      </c>
      <c r="EK132" s="2">
        <v>1100</v>
      </c>
      <c r="EL132" s="2" t="s">
        <v>32</v>
      </c>
      <c r="EM132" s="2" t="s">
        <v>33</v>
      </c>
      <c r="EN132" s="2" t="s">
        <v>2</v>
      </c>
      <c r="EO132" s="2" t="s">
        <v>2</v>
      </c>
      <c r="EP132" s="2"/>
      <c r="EQ132" s="2">
        <v>0</v>
      </c>
      <c r="ER132" s="2">
        <v>0</v>
      </c>
      <c r="ES132" s="2">
        <v>291.67</v>
      </c>
      <c r="ET132" s="2">
        <v>0</v>
      </c>
      <c r="EU132" s="2">
        <v>0</v>
      </c>
      <c r="EV132" s="2">
        <v>0</v>
      </c>
      <c r="EW132" s="2">
        <v>0</v>
      </c>
      <c r="EX132" s="2">
        <v>0</v>
      </c>
      <c r="EY132" s="2">
        <v>0</v>
      </c>
      <c r="EZ132" s="2">
        <v>5</v>
      </c>
      <c r="FA132" s="2"/>
      <c r="FB132" s="2"/>
      <c r="FC132" s="2">
        <v>1</v>
      </c>
      <c r="FD132" s="2">
        <v>18</v>
      </c>
      <c r="FE132" s="2"/>
      <c r="FF132" s="2">
        <v>350</v>
      </c>
      <c r="FG132" s="2"/>
      <c r="FH132" s="2"/>
      <c r="FI132" s="2"/>
      <c r="FJ132" s="2"/>
      <c r="FK132" s="2"/>
      <c r="FL132" s="2"/>
      <c r="FM132" s="2"/>
      <c r="FN132" s="2"/>
      <c r="FO132" s="2"/>
      <c r="FP132" s="2"/>
      <c r="FQ132" s="2">
        <v>0</v>
      </c>
      <c r="FR132" s="2">
        <f t="shared" si="184"/>
        <v>0</v>
      </c>
      <c r="FS132" s="2">
        <v>0</v>
      </c>
      <c r="FT132" s="2"/>
      <c r="FU132" s="2"/>
      <c r="FV132" s="2"/>
      <c r="FW132" s="2"/>
      <c r="FX132" s="2">
        <v>0</v>
      </c>
      <c r="FY132" s="2">
        <v>0</v>
      </c>
      <c r="FZ132" s="2"/>
      <c r="GA132" s="2" t="s">
        <v>242</v>
      </c>
      <c r="GB132" s="2"/>
      <c r="GC132" s="2"/>
      <c r="GD132" s="2">
        <v>1</v>
      </c>
      <c r="GE132" s="2"/>
      <c r="GF132" s="2">
        <v>-590552903</v>
      </c>
      <c r="GG132" s="2">
        <v>2</v>
      </c>
      <c r="GH132" s="2">
        <v>3</v>
      </c>
      <c r="GI132" s="2">
        <v>-2</v>
      </c>
      <c r="GJ132" s="2">
        <v>0</v>
      </c>
      <c r="GK132" s="2">
        <v>0</v>
      </c>
      <c r="GL132" s="2">
        <f t="shared" si="185"/>
        <v>0</v>
      </c>
      <c r="GM132" s="2">
        <f t="shared" si="186"/>
        <v>0</v>
      </c>
      <c r="GN132" s="2">
        <f t="shared" si="187"/>
        <v>0</v>
      </c>
      <c r="GO132" s="2">
        <f t="shared" si="188"/>
        <v>0</v>
      </c>
      <c r="GP132" s="2">
        <f t="shared" si="189"/>
        <v>0</v>
      </c>
      <c r="GQ132" s="2"/>
      <c r="GR132" s="2">
        <v>1</v>
      </c>
      <c r="GS132" s="2">
        <v>1</v>
      </c>
      <c r="GT132" s="2">
        <v>0</v>
      </c>
      <c r="GU132" s="2" t="s">
        <v>2</v>
      </c>
      <c r="GV132" s="2">
        <f t="shared" si="190"/>
        <v>0</v>
      </c>
      <c r="GW132" s="2">
        <v>1</v>
      </c>
      <c r="GX132" s="2">
        <f t="shared" si="191"/>
        <v>0</v>
      </c>
      <c r="GY132" s="2"/>
      <c r="GZ132" s="2"/>
      <c r="HA132" s="2">
        <v>0</v>
      </c>
      <c r="HB132" s="2">
        <v>0</v>
      </c>
      <c r="HC132" s="2">
        <f t="shared" si="192"/>
        <v>0</v>
      </c>
      <c r="HD132" s="2"/>
      <c r="HE132" s="2" t="s">
        <v>35</v>
      </c>
      <c r="HF132" s="2" t="s">
        <v>35</v>
      </c>
      <c r="HG132" s="2">
        <f t="shared" si="159"/>
        <v>0</v>
      </c>
      <c r="HH132" s="2"/>
      <c r="HI132" s="2"/>
      <c r="HJ132" s="2"/>
      <c r="HK132" s="2"/>
      <c r="HL132" s="2"/>
      <c r="HM132" s="2" t="s">
        <v>2</v>
      </c>
      <c r="HN132" s="2" t="s">
        <v>2</v>
      </c>
      <c r="HO132" s="2" t="s">
        <v>2</v>
      </c>
      <c r="HP132" s="2" t="s">
        <v>2</v>
      </c>
      <c r="HQ132" s="2" t="s">
        <v>2</v>
      </c>
      <c r="HR132" s="2"/>
      <c r="HS132" s="2"/>
      <c r="HT132" s="2"/>
      <c r="HU132" s="2"/>
      <c r="HV132" s="2"/>
      <c r="HW132" s="2"/>
      <c r="HX132" s="2"/>
      <c r="HY132" s="2"/>
      <c r="HZ132" s="2"/>
      <c r="IA132" s="2"/>
      <c r="IB132" s="2"/>
      <c r="IC132" s="2"/>
      <c r="ID132" s="2"/>
      <c r="IE132" s="2"/>
      <c r="IF132" s="2"/>
      <c r="IG132" s="2"/>
      <c r="IH132" s="2"/>
      <c r="II132" s="2"/>
      <c r="IJ132" s="2"/>
      <c r="IK132" s="2">
        <v>0</v>
      </c>
      <c r="IL132" s="2"/>
      <c r="IM132" s="2"/>
      <c r="IN132" s="2"/>
      <c r="IO132" s="2"/>
      <c r="IP132" s="2"/>
      <c r="IQ132" s="2"/>
      <c r="IR132" s="2"/>
      <c r="IS132" s="2"/>
      <c r="IT132" s="2"/>
      <c r="IU132" s="2"/>
    </row>
    <row r="133" spans="1:255" x14ac:dyDescent="0.2">
      <c r="A133">
        <v>17</v>
      </c>
      <c r="B133">
        <v>1</v>
      </c>
      <c r="E133" t="s">
        <v>240</v>
      </c>
      <c r="F133" t="s">
        <v>29</v>
      </c>
      <c r="G133" t="s">
        <v>241</v>
      </c>
      <c r="H133" t="s">
        <v>19</v>
      </c>
      <c r="I133">
        <v>0</v>
      </c>
      <c r="J133">
        <v>0</v>
      </c>
      <c r="K133">
        <v>0</v>
      </c>
      <c r="O133">
        <f t="shared" si="160"/>
        <v>0</v>
      </c>
      <c r="P133">
        <f t="shared" si="154"/>
        <v>0</v>
      </c>
      <c r="Q133">
        <f t="shared" si="161"/>
        <v>0</v>
      </c>
      <c r="R133">
        <f t="shared" si="162"/>
        <v>0</v>
      </c>
      <c r="S133">
        <f t="shared" si="163"/>
        <v>0</v>
      </c>
      <c r="T133">
        <f t="shared" si="164"/>
        <v>0</v>
      </c>
      <c r="U133">
        <f t="shared" si="165"/>
        <v>0</v>
      </c>
      <c r="V133">
        <f t="shared" si="166"/>
        <v>0</v>
      </c>
      <c r="W133">
        <f t="shared" si="167"/>
        <v>0</v>
      </c>
      <c r="X133">
        <f t="shared" si="168"/>
        <v>0</v>
      </c>
      <c r="Y133">
        <f t="shared" si="169"/>
        <v>0</v>
      </c>
      <c r="AA133">
        <v>41727979</v>
      </c>
      <c r="AB133">
        <f t="shared" si="170"/>
        <v>306.43</v>
      </c>
      <c r="AC133">
        <f t="shared" si="171"/>
        <v>306.43</v>
      </c>
      <c r="AD133">
        <f t="shared" si="155"/>
        <v>0</v>
      </c>
      <c r="AE133">
        <f t="shared" si="156"/>
        <v>0</v>
      </c>
      <c r="AF133">
        <f t="shared" si="156"/>
        <v>0</v>
      </c>
      <c r="AG133">
        <f t="shared" si="172"/>
        <v>0</v>
      </c>
      <c r="AH133">
        <f t="shared" si="157"/>
        <v>0</v>
      </c>
      <c r="AI133">
        <f t="shared" si="157"/>
        <v>0</v>
      </c>
      <c r="AJ133">
        <f t="shared" si="173"/>
        <v>0</v>
      </c>
      <c r="AK133">
        <v>306.43</v>
      </c>
      <c r="AL133">
        <v>306.43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1</v>
      </c>
      <c r="AW133">
        <v>1</v>
      </c>
      <c r="AZ133">
        <v>10.76</v>
      </c>
      <c r="BA133">
        <v>1</v>
      </c>
      <c r="BB133">
        <v>1</v>
      </c>
      <c r="BC133">
        <v>10.76</v>
      </c>
      <c r="BD133" t="s">
        <v>2</v>
      </c>
      <c r="BE133" t="s">
        <v>2</v>
      </c>
      <c r="BF133" t="s">
        <v>2</v>
      </c>
      <c r="BG133" t="s">
        <v>2</v>
      </c>
      <c r="BH133">
        <v>3</v>
      </c>
      <c r="BI133">
        <v>2</v>
      </c>
      <c r="BJ133" t="s">
        <v>2</v>
      </c>
      <c r="BM133">
        <v>1100</v>
      </c>
      <c r="BN133">
        <v>0</v>
      </c>
      <c r="BO133" t="s">
        <v>27</v>
      </c>
      <c r="BP133">
        <v>1</v>
      </c>
      <c r="BQ133">
        <v>8</v>
      </c>
      <c r="BR133">
        <v>0</v>
      </c>
      <c r="BS133">
        <v>1</v>
      </c>
      <c r="BT133">
        <v>1</v>
      </c>
      <c r="BU133">
        <v>1</v>
      </c>
      <c r="BV133">
        <v>1</v>
      </c>
      <c r="BW133">
        <v>1</v>
      </c>
      <c r="BX133">
        <v>1</v>
      </c>
      <c r="BY133" t="s">
        <v>2</v>
      </c>
      <c r="BZ133">
        <v>0</v>
      </c>
      <c r="CA133">
        <v>0</v>
      </c>
      <c r="CB133" t="s">
        <v>2</v>
      </c>
      <c r="CE133">
        <v>0</v>
      </c>
      <c r="CF133">
        <v>0</v>
      </c>
      <c r="CG133">
        <v>0</v>
      </c>
      <c r="CM133">
        <v>0</v>
      </c>
      <c r="CN133" t="s">
        <v>2</v>
      </c>
      <c r="CO133">
        <v>0</v>
      </c>
      <c r="CP133">
        <f t="shared" si="174"/>
        <v>0</v>
      </c>
      <c r="CQ133">
        <f t="shared" si="158"/>
        <v>306.43</v>
      </c>
      <c r="CR133">
        <f t="shared" si="175"/>
        <v>0</v>
      </c>
      <c r="CS133">
        <f t="shared" si="176"/>
        <v>0</v>
      </c>
      <c r="CT133">
        <f t="shared" si="177"/>
        <v>0</v>
      </c>
      <c r="CU133">
        <f t="shared" si="178"/>
        <v>0</v>
      </c>
      <c r="CV133">
        <f t="shared" si="179"/>
        <v>0</v>
      </c>
      <c r="CW133">
        <f t="shared" si="180"/>
        <v>0</v>
      </c>
      <c r="CX133">
        <f t="shared" si="181"/>
        <v>0</v>
      </c>
      <c r="CY133">
        <f t="shared" si="182"/>
        <v>0</v>
      </c>
      <c r="CZ133">
        <f t="shared" si="183"/>
        <v>0</v>
      </c>
      <c r="DC133" t="s">
        <v>2</v>
      </c>
      <c r="DD133" t="s">
        <v>2</v>
      </c>
      <c r="DE133" t="s">
        <v>2</v>
      </c>
      <c r="DF133" t="s">
        <v>2</v>
      </c>
      <c r="DG133" t="s">
        <v>2</v>
      </c>
      <c r="DH133" t="s">
        <v>2</v>
      </c>
      <c r="DI133" t="s">
        <v>2</v>
      </c>
      <c r="DJ133" t="s">
        <v>2</v>
      </c>
      <c r="DK133" t="s">
        <v>2</v>
      </c>
      <c r="DL133" t="s">
        <v>2</v>
      </c>
      <c r="DM133" t="s">
        <v>2</v>
      </c>
      <c r="DN133">
        <v>0</v>
      </c>
      <c r="DO133">
        <v>0</v>
      </c>
      <c r="DP133">
        <v>1</v>
      </c>
      <c r="DQ133">
        <v>1</v>
      </c>
      <c r="DU133">
        <v>1013</v>
      </c>
      <c r="DV133" t="s">
        <v>19</v>
      </c>
      <c r="DW133" t="s">
        <v>19</v>
      </c>
      <c r="DX133">
        <v>1</v>
      </c>
      <c r="DZ133" t="s">
        <v>2</v>
      </c>
      <c r="EA133" t="s">
        <v>2</v>
      </c>
      <c r="EB133" t="s">
        <v>2</v>
      </c>
      <c r="EC133" t="s">
        <v>2</v>
      </c>
      <c r="ED133" t="s">
        <v>2</v>
      </c>
      <c r="EE133">
        <v>37164457</v>
      </c>
      <c r="EF133">
        <v>8</v>
      </c>
      <c r="EG133" t="s">
        <v>31</v>
      </c>
      <c r="EH133">
        <v>0</v>
      </c>
      <c r="EI133" t="s">
        <v>2</v>
      </c>
      <c r="EJ133">
        <v>1</v>
      </c>
      <c r="EK133">
        <v>1100</v>
      </c>
      <c r="EL133" t="s">
        <v>32</v>
      </c>
      <c r="EM133" t="s">
        <v>33</v>
      </c>
      <c r="EN133" t="s">
        <v>2</v>
      </c>
      <c r="EO133" t="s">
        <v>2</v>
      </c>
      <c r="EQ133">
        <v>0</v>
      </c>
      <c r="ER133">
        <v>306.43</v>
      </c>
      <c r="ES133">
        <v>306.43</v>
      </c>
      <c r="ET133">
        <v>0</v>
      </c>
      <c r="EU133">
        <v>0</v>
      </c>
      <c r="EV133">
        <v>0</v>
      </c>
      <c r="EW133">
        <v>0</v>
      </c>
      <c r="EX133">
        <v>0</v>
      </c>
      <c r="EY133">
        <v>0</v>
      </c>
      <c r="EZ133">
        <v>5</v>
      </c>
      <c r="FC133">
        <v>1</v>
      </c>
      <c r="FD133">
        <v>18</v>
      </c>
      <c r="FF133">
        <v>350</v>
      </c>
      <c r="FQ133">
        <v>0</v>
      </c>
      <c r="FR133">
        <f t="shared" si="184"/>
        <v>0</v>
      </c>
      <c r="FS133">
        <v>0</v>
      </c>
      <c r="FX133">
        <v>0</v>
      </c>
      <c r="FY133">
        <v>0</v>
      </c>
      <c r="GA133" t="s">
        <v>243</v>
      </c>
      <c r="GD133">
        <v>1</v>
      </c>
      <c r="GF133">
        <v>-590552903</v>
      </c>
      <c r="GG133">
        <v>1</v>
      </c>
      <c r="GH133">
        <v>3</v>
      </c>
      <c r="GI133">
        <v>4</v>
      </c>
      <c r="GJ133">
        <v>0</v>
      </c>
      <c r="GK133">
        <v>0</v>
      </c>
      <c r="GL133">
        <f t="shared" si="185"/>
        <v>0</v>
      </c>
      <c r="GM133">
        <f t="shared" si="186"/>
        <v>0</v>
      </c>
      <c r="GN133">
        <f t="shared" si="187"/>
        <v>0</v>
      </c>
      <c r="GO133">
        <f t="shared" si="188"/>
        <v>0</v>
      </c>
      <c r="GP133">
        <f t="shared" si="189"/>
        <v>0</v>
      </c>
      <c r="GR133">
        <v>1</v>
      </c>
      <c r="GS133">
        <v>1</v>
      </c>
      <c r="GT133">
        <v>0</v>
      </c>
      <c r="GU133" t="s">
        <v>2</v>
      </c>
      <c r="GV133">
        <f t="shared" si="190"/>
        <v>0</v>
      </c>
      <c r="GW133">
        <v>1</v>
      </c>
      <c r="GX133">
        <f t="shared" si="191"/>
        <v>0</v>
      </c>
      <c r="HA133">
        <v>0</v>
      </c>
      <c r="HB133">
        <v>0</v>
      </c>
      <c r="HC133">
        <f t="shared" si="192"/>
        <v>0</v>
      </c>
      <c r="HE133" t="s">
        <v>38</v>
      </c>
      <c r="HF133" t="s">
        <v>28</v>
      </c>
      <c r="HG133">
        <f t="shared" si="159"/>
        <v>0</v>
      </c>
      <c r="HM133" t="s">
        <v>2</v>
      </c>
      <c r="HN133" t="s">
        <v>2</v>
      </c>
      <c r="HO133" t="s">
        <v>2</v>
      </c>
      <c r="HP133" t="s">
        <v>2</v>
      </c>
      <c r="HQ133" t="s">
        <v>2</v>
      </c>
      <c r="IK133">
        <v>0</v>
      </c>
    </row>
    <row r="134" spans="1:255" x14ac:dyDescent="0.2">
      <c r="A134" s="2">
        <v>17</v>
      </c>
      <c r="B134" s="2">
        <v>1</v>
      </c>
      <c r="C134" s="2">
        <f>ROW(SmtRes!A291)</f>
        <v>291</v>
      </c>
      <c r="D134" s="2">
        <f>ROW(EtalonRes!A291)</f>
        <v>291</v>
      </c>
      <c r="E134" s="2" t="s">
        <v>244</v>
      </c>
      <c r="F134" s="2" t="s">
        <v>245</v>
      </c>
      <c r="G134" s="2" t="s">
        <v>246</v>
      </c>
      <c r="H134" s="2" t="s">
        <v>130</v>
      </c>
      <c r="I134" s="2">
        <v>0</v>
      </c>
      <c r="J134" s="2">
        <v>0</v>
      </c>
      <c r="K134" s="2">
        <v>0</v>
      </c>
      <c r="L134" s="2"/>
      <c r="M134" s="2"/>
      <c r="N134" s="2"/>
      <c r="O134" s="2">
        <f t="shared" si="160"/>
        <v>0</v>
      </c>
      <c r="P134" s="2">
        <f>ROUND(CQ134*I134,2)</f>
        <v>0</v>
      </c>
      <c r="Q134" s="2">
        <f t="shared" si="161"/>
        <v>0</v>
      </c>
      <c r="R134" s="2">
        <f t="shared" si="162"/>
        <v>0</v>
      </c>
      <c r="S134" s="2">
        <f t="shared" si="163"/>
        <v>0</v>
      </c>
      <c r="T134" s="2">
        <f t="shared" si="164"/>
        <v>0</v>
      </c>
      <c r="U134" s="2">
        <f t="shared" si="165"/>
        <v>0</v>
      </c>
      <c r="V134" s="2">
        <f t="shared" si="166"/>
        <v>0</v>
      </c>
      <c r="W134" s="2">
        <f t="shared" si="167"/>
        <v>0</v>
      </c>
      <c r="X134" s="2">
        <f t="shared" si="168"/>
        <v>0</v>
      </c>
      <c r="Y134" s="2">
        <f t="shared" si="169"/>
        <v>0</v>
      </c>
      <c r="Z134" s="2"/>
      <c r="AA134" s="2">
        <v>41727981</v>
      </c>
      <c r="AB134" s="2">
        <f t="shared" si="170"/>
        <v>601.00549999999998</v>
      </c>
      <c r="AC134" s="2">
        <f t="shared" si="171"/>
        <v>185.57</v>
      </c>
      <c r="AD134" s="2">
        <f>ROUND(((((ET134*ROUND(1.35,7)))-((EU134*ROUND(1.35,7))))+AE134),6)</f>
        <v>7.3304999999999998</v>
      </c>
      <c r="AE134" s="2">
        <f>ROUND(((EU134*ROUND(1.35,7))),6)</f>
        <v>1.026</v>
      </c>
      <c r="AF134" s="2">
        <f>ROUND(((EV134*ROUND(1.35,7))),6)</f>
        <v>408.10500000000002</v>
      </c>
      <c r="AG134" s="2">
        <f t="shared" si="172"/>
        <v>0</v>
      </c>
      <c r="AH134" s="2">
        <f>((EW134*ROUND(1.35,7)))</f>
        <v>43.415999999999997</v>
      </c>
      <c r="AI134" s="2">
        <f>((EX134*ROUND(1.35,7)))</f>
        <v>8.1000000000000003E-2</v>
      </c>
      <c r="AJ134" s="2">
        <f t="shared" si="173"/>
        <v>0</v>
      </c>
      <c r="AK134" s="2">
        <v>493.3</v>
      </c>
      <c r="AL134" s="2">
        <v>185.57</v>
      </c>
      <c r="AM134" s="2">
        <v>5.43</v>
      </c>
      <c r="AN134" s="2">
        <v>0.76</v>
      </c>
      <c r="AO134" s="2">
        <v>302.3</v>
      </c>
      <c r="AP134" s="2">
        <v>0</v>
      </c>
      <c r="AQ134" s="2">
        <v>32.159999999999997</v>
      </c>
      <c r="AR134" s="2">
        <v>0.06</v>
      </c>
      <c r="AS134" s="2">
        <v>0</v>
      </c>
      <c r="AT134" s="2">
        <v>97</v>
      </c>
      <c r="AU134" s="2">
        <v>51</v>
      </c>
      <c r="AV134" s="2">
        <v>1</v>
      </c>
      <c r="AW134" s="2">
        <v>1</v>
      </c>
      <c r="AX134" s="2"/>
      <c r="AY134" s="2"/>
      <c r="AZ134" s="2">
        <v>1</v>
      </c>
      <c r="BA134" s="2">
        <v>1</v>
      </c>
      <c r="BB134" s="2">
        <v>1</v>
      </c>
      <c r="BC134" s="2">
        <v>1</v>
      </c>
      <c r="BD134" s="2" t="s">
        <v>2</v>
      </c>
      <c r="BE134" s="2" t="s">
        <v>2</v>
      </c>
      <c r="BF134" s="2" t="s">
        <v>2</v>
      </c>
      <c r="BG134" s="2" t="s">
        <v>2</v>
      </c>
      <c r="BH134" s="2">
        <v>0</v>
      </c>
      <c r="BI134" s="2">
        <v>2</v>
      </c>
      <c r="BJ134" s="2" t="s">
        <v>247</v>
      </c>
      <c r="BK134" s="2"/>
      <c r="BL134" s="2"/>
      <c r="BM134" s="2">
        <v>108001</v>
      </c>
      <c r="BN134" s="2">
        <v>0</v>
      </c>
      <c r="BO134" s="2" t="s">
        <v>2</v>
      </c>
      <c r="BP134" s="2">
        <v>0</v>
      </c>
      <c r="BQ134" s="2">
        <v>3</v>
      </c>
      <c r="BR134" s="2">
        <v>0</v>
      </c>
      <c r="BS134" s="2">
        <v>1</v>
      </c>
      <c r="BT134" s="2">
        <v>1</v>
      </c>
      <c r="BU134" s="2">
        <v>1</v>
      </c>
      <c r="BV134" s="2">
        <v>1</v>
      </c>
      <c r="BW134" s="2">
        <v>1</v>
      </c>
      <c r="BX134" s="2">
        <v>1</v>
      </c>
      <c r="BY134" s="2" t="s">
        <v>2</v>
      </c>
      <c r="BZ134" s="2">
        <v>97</v>
      </c>
      <c r="CA134" s="2">
        <v>51</v>
      </c>
      <c r="CB134" s="2" t="s">
        <v>2</v>
      </c>
      <c r="CC134" s="2"/>
      <c r="CD134" s="2"/>
      <c r="CE134" s="2">
        <v>0</v>
      </c>
      <c r="CF134" s="2">
        <v>0</v>
      </c>
      <c r="CG134" s="2">
        <v>0</v>
      </c>
      <c r="CH134" s="2"/>
      <c r="CI134" s="2"/>
      <c r="CJ134" s="2"/>
      <c r="CK134" s="2"/>
      <c r="CL134" s="2"/>
      <c r="CM134" s="2">
        <v>0</v>
      </c>
      <c r="CN134" s="2" t="s">
        <v>774</v>
      </c>
      <c r="CO134" s="2">
        <v>0</v>
      </c>
      <c r="CP134" s="2">
        <f t="shared" si="174"/>
        <v>0</v>
      </c>
      <c r="CQ134" s="2">
        <f>AC134*BC134</f>
        <v>185.57</v>
      </c>
      <c r="CR134" s="2">
        <f t="shared" si="175"/>
        <v>7.3304999999999998</v>
      </c>
      <c r="CS134" s="2">
        <f t="shared" si="176"/>
        <v>1.026</v>
      </c>
      <c r="CT134" s="2">
        <f t="shared" si="177"/>
        <v>408.10500000000002</v>
      </c>
      <c r="CU134" s="2">
        <f t="shared" si="178"/>
        <v>0</v>
      </c>
      <c r="CV134" s="2">
        <f t="shared" si="179"/>
        <v>43.415999999999997</v>
      </c>
      <c r="CW134" s="2">
        <f t="shared" si="180"/>
        <v>8.1000000000000003E-2</v>
      </c>
      <c r="CX134" s="2">
        <f t="shared" si="181"/>
        <v>0</v>
      </c>
      <c r="CY134" s="2">
        <f t="shared" si="182"/>
        <v>0</v>
      </c>
      <c r="CZ134" s="2">
        <f t="shared" si="183"/>
        <v>0</v>
      </c>
      <c r="DA134" s="2"/>
      <c r="DB134" s="2"/>
      <c r="DC134" s="2" t="s">
        <v>2</v>
      </c>
      <c r="DD134" s="2" t="s">
        <v>2</v>
      </c>
      <c r="DE134" s="2" t="s">
        <v>21</v>
      </c>
      <c r="DF134" s="2" t="s">
        <v>21</v>
      </c>
      <c r="DG134" s="2" t="s">
        <v>21</v>
      </c>
      <c r="DH134" s="2" t="s">
        <v>2</v>
      </c>
      <c r="DI134" s="2" t="s">
        <v>21</v>
      </c>
      <c r="DJ134" s="2" t="s">
        <v>21</v>
      </c>
      <c r="DK134" s="2" t="s">
        <v>2</v>
      </c>
      <c r="DL134" s="2" t="s">
        <v>2</v>
      </c>
      <c r="DM134" s="2" t="s">
        <v>2</v>
      </c>
      <c r="DN134" s="2">
        <v>0</v>
      </c>
      <c r="DO134" s="2">
        <v>0</v>
      </c>
      <c r="DP134" s="2">
        <v>1</v>
      </c>
      <c r="DQ134" s="2">
        <v>1</v>
      </c>
      <c r="DR134" s="2"/>
      <c r="DS134" s="2"/>
      <c r="DT134" s="2"/>
      <c r="DU134" s="2">
        <v>1003</v>
      </c>
      <c r="DV134" s="2" t="s">
        <v>130</v>
      </c>
      <c r="DW134" s="2" t="s">
        <v>130</v>
      </c>
      <c r="DX134" s="2">
        <v>100</v>
      </c>
      <c r="DY134" s="2"/>
      <c r="DZ134" s="2" t="s">
        <v>2</v>
      </c>
      <c r="EA134" s="2" t="s">
        <v>2</v>
      </c>
      <c r="EB134" s="2" t="s">
        <v>2</v>
      </c>
      <c r="EC134" s="2" t="s">
        <v>2</v>
      </c>
      <c r="ED134" s="2" t="s">
        <v>2</v>
      </c>
      <c r="EE134" s="2">
        <v>37164029</v>
      </c>
      <c r="EF134" s="2">
        <v>3</v>
      </c>
      <c r="EG134" s="2" t="s">
        <v>16</v>
      </c>
      <c r="EH134" s="2">
        <v>0</v>
      </c>
      <c r="EI134" s="2" t="s">
        <v>2</v>
      </c>
      <c r="EJ134" s="2">
        <v>2</v>
      </c>
      <c r="EK134" s="2">
        <v>108001</v>
      </c>
      <c r="EL134" s="2" t="s">
        <v>51</v>
      </c>
      <c r="EM134" s="2" t="s">
        <v>52</v>
      </c>
      <c r="EN134" s="2" t="s">
        <v>2</v>
      </c>
      <c r="EO134" s="2" t="s">
        <v>24</v>
      </c>
      <c r="EP134" s="2"/>
      <c r="EQ134" s="2">
        <v>512</v>
      </c>
      <c r="ER134" s="2">
        <v>493.3</v>
      </c>
      <c r="ES134" s="2">
        <v>185.57</v>
      </c>
      <c r="ET134" s="2">
        <v>5.43</v>
      </c>
      <c r="EU134" s="2">
        <v>0.76</v>
      </c>
      <c r="EV134" s="2">
        <v>302.3</v>
      </c>
      <c r="EW134" s="2">
        <v>32.159999999999997</v>
      </c>
      <c r="EX134" s="2">
        <v>0.06</v>
      </c>
      <c r="EY134" s="2">
        <v>0</v>
      </c>
      <c r="EZ134" s="2"/>
      <c r="FA134" s="2"/>
      <c r="FB134" s="2"/>
      <c r="FC134" s="2"/>
      <c r="FD134" s="2"/>
      <c r="FE134" s="2"/>
      <c r="FF134" s="2"/>
      <c r="FG134" s="2"/>
      <c r="FH134" s="2"/>
      <c r="FI134" s="2"/>
      <c r="FJ134" s="2"/>
      <c r="FK134" s="2"/>
      <c r="FL134" s="2"/>
      <c r="FM134" s="2"/>
      <c r="FN134" s="2"/>
      <c r="FO134" s="2"/>
      <c r="FP134" s="2"/>
      <c r="FQ134" s="2">
        <v>0</v>
      </c>
      <c r="FR134" s="2">
        <f t="shared" si="184"/>
        <v>0</v>
      </c>
      <c r="FS134" s="2">
        <v>0</v>
      </c>
      <c r="FT134" s="2"/>
      <c r="FU134" s="2"/>
      <c r="FV134" s="2"/>
      <c r="FW134" s="2"/>
      <c r="FX134" s="2">
        <v>97</v>
      </c>
      <c r="FY134" s="2">
        <v>51</v>
      </c>
      <c r="FZ134" s="2"/>
      <c r="GA134" s="2" t="s">
        <v>2</v>
      </c>
      <c r="GB134" s="2"/>
      <c r="GC134" s="2"/>
      <c r="GD134" s="2">
        <v>1</v>
      </c>
      <c r="GE134" s="2"/>
      <c r="GF134" s="2">
        <v>-1743376078</v>
      </c>
      <c r="GG134" s="2">
        <v>2</v>
      </c>
      <c r="GH134" s="2">
        <v>1</v>
      </c>
      <c r="GI134" s="2">
        <v>-2</v>
      </c>
      <c r="GJ134" s="2">
        <v>0</v>
      </c>
      <c r="GK134" s="2">
        <v>0</v>
      </c>
      <c r="GL134" s="2">
        <f t="shared" si="185"/>
        <v>0</v>
      </c>
      <c r="GM134" s="2">
        <f t="shared" si="186"/>
        <v>0</v>
      </c>
      <c r="GN134" s="2">
        <f t="shared" si="187"/>
        <v>0</v>
      </c>
      <c r="GO134" s="2">
        <f t="shared" si="188"/>
        <v>0</v>
      </c>
      <c r="GP134" s="2">
        <f t="shared" si="189"/>
        <v>0</v>
      </c>
      <c r="GQ134" s="2"/>
      <c r="GR134" s="2">
        <v>0</v>
      </c>
      <c r="GS134" s="2">
        <v>3</v>
      </c>
      <c r="GT134" s="2">
        <v>0</v>
      </c>
      <c r="GU134" s="2" t="s">
        <v>2</v>
      </c>
      <c r="GV134" s="2">
        <f t="shared" si="190"/>
        <v>0</v>
      </c>
      <c r="GW134" s="2">
        <v>1</v>
      </c>
      <c r="GX134" s="2">
        <f t="shared" si="191"/>
        <v>0</v>
      </c>
      <c r="GY134" s="2"/>
      <c r="GZ134" s="2"/>
      <c r="HA134" s="2">
        <v>0</v>
      </c>
      <c r="HB134" s="2">
        <v>0</v>
      </c>
      <c r="HC134" s="2">
        <f t="shared" si="192"/>
        <v>0</v>
      </c>
      <c r="HD134" s="2"/>
      <c r="HE134" s="2" t="s">
        <v>2</v>
      </c>
      <c r="HF134" s="2" t="s">
        <v>2</v>
      </c>
      <c r="HG134" s="2"/>
      <c r="HH134" s="2"/>
      <c r="HI134" s="2"/>
      <c r="HJ134" s="2"/>
      <c r="HK134" s="2"/>
      <c r="HL134" s="2"/>
      <c r="HM134" s="2" t="s">
        <v>2</v>
      </c>
      <c r="HN134" s="2" t="s">
        <v>53</v>
      </c>
      <c r="HO134" s="2" t="s">
        <v>54</v>
      </c>
      <c r="HP134" s="2" t="s">
        <v>51</v>
      </c>
      <c r="HQ134" s="2" t="s">
        <v>51</v>
      </c>
      <c r="HR134" s="2"/>
      <c r="HS134" s="2"/>
      <c r="HT134" s="2"/>
      <c r="HU134" s="2"/>
      <c r="HV134" s="2"/>
      <c r="HW134" s="2"/>
      <c r="HX134" s="2"/>
      <c r="HY134" s="2"/>
      <c r="HZ134" s="2"/>
      <c r="IA134" s="2"/>
      <c r="IB134" s="2"/>
      <c r="IC134" s="2"/>
      <c r="ID134" s="2"/>
      <c r="IE134" s="2"/>
      <c r="IF134" s="2"/>
      <c r="IG134" s="2"/>
      <c r="IH134" s="2"/>
      <c r="II134" s="2"/>
      <c r="IJ134" s="2"/>
      <c r="IK134" s="2">
        <v>0</v>
      </c>
      <c r="IL134" s="2"/>
      <c r="IM134" s="2"/>
      <c r="IN134" s="2"/>
      <c r="IO134" s="2"/>
      <c r="IP134" s="2"/>
      <c r="IQ134" s="2"/>
      <c r="IR134" s="2"/>
      <c r="IS134" s="2"/>
      <c r="IT134" s="2"/>
      <c r="IU134" s="2"/>
    </row>
    <row r="135" spans="1:255" x14ac:dyDescent="0.2">
      <c r="A135">
        <v>17</v>
      </c>
      <c r="B135">
        <v>1</v>
      </c>
      <c r="C135">
        <f>ROW(SmtRes!A298)</f>
        <v>298</v>
      </c>
      <c r="D135">
        <f>ROW(EtalonRes!A298)</f>
        <v>298</v>
      </c>
      <c r="E135" t="s">
        <v>244</v>
      </c>
      <c r="F135" t="s">
        <v>245</v>
      </c>
      <c r="G135" t="s">
        <v>246</v>
      </c>
      <c r="H135" t="s">
        <v>130</v>
      </c>
      <c r="I135">
        <v>0</v>
      </c>
      <c r="J135">
        <v>0</v>
      </c>
      <c r="K135">
        <v>0</v>
      </c>
      <c r="O135">
        <f t="shared" si="160"/>
        <v>0</v>
      </c>
      <c r="P135">
        <f>ROUND(CQ135*I135,2)</f>
        <v>0</v>
      </c>
      <c r="Q135">
        <f t="shared" si="161"/>
        <v>0</v>
      </c>
      <c r="R135">
        <f t="shared" si="162"/>
        <v>0</v>
      </c>
      <c r="S135">
        <f t="shared" si="163"/>
        <v>0</v>
      </c>
      <c r="T135">
        <f t="shared" si="164"/>
        <v>0</v>
      </c>
      <c r="U135">
        <f t="shared" si="165"/>
        <v>0</v>
      </c>
      <c r="V135">
        <f t="shared" si="166"/>
        <v>0</v>
      </c>
      <c r="W135">
        <f t="shared" si="167"/>
        <v>0</v>
      </c>
      <c r="X135">
        <f t="shared" si="168"/>
        <v>0</v>
      </c>
      <c r="Y135">
        <f t="shared" si="169"/>
        <v>0</v>
      </c>
      <c r="AA135">
        <v>41727979</v>
      </c>
      <c r="AB135">
        <f t="shared" si="170"/>
        <v>601.00549999999998</v>
      </c>
      <c r="AC135">
        <f t="shared" si="171"/>
        <v>185.57</v>
      </c>
      <c r="AD135">
        <f>ROUND(((((ET135*ROUND(1.35,7)))-((EU135*ROUND(1.35,7))))+AE135),6)</f>
        <v>7.3304999999999998</v>
      </c>
      <c r="AE135">
        <f>ROUND(((EU135*ROUND(1.35,7))),6)</f>
        <v>1.026</v>
      </c>
      <c r="AF135">
        <f>ROUND(((EV135*ROUND(1.35,7))),6)</f>
        <v>408.10500000000002</v>
      </c>
      <c r="AG135">
        <f t="shared" si="172"/>
        <v>0</v>
      </c>
      <c r="AH135">
        <f>((EW135*ROUND(1.35,7)))</f>
        <v>43.415999999999997</v>
      </c>
      <c r="AI135">
        <f>((EX135*ROUND(1.35,7)))</f>
        <v>8.1000000000000003E-2</v>
      </c>
      <c r="AJ135">
        <f t="shared" si="173"/>
        <v>0</v>
      </c>
      <c r="AK135">
        <v>493.3</v>
      </c>
      <c r="AL135">
        <v>185.57</v>
      </c>
      <c r="AM135">
        <v>5.43</v>
      </c>
      <c r="AN135">
        <v>0.76</v>
      </c>
      <c r="AO135">
        <v>302.3</v>
      </c>
      <c r="AP135">
        <v>0</v>
      </c>
      <c r="AQ135">
        <v>32.159999999999997</v>
      </c>
      <c r="AR135">
        <v>0.06</v>
      </c>
      <c r="AS135">
        <v>0</v>
      </c>
      <c r="AT135">
        <v>97</v>
      </c>
      <c r="AU135">
        <v>51</v>
      </c>
      <c r="AV135">
        <v>1</v>
      </c>
      <c r="AW135">
        <v>1</v>
      </c>
      <c r="AZ135">
        <v>1</v>
      </c>
      <c r="BA135">
        <v>1</v>
      </c>
      <c r="BB135">
        <v>1</v>
      </c>
      <c r="BC135">
        <v>1</v>
      </c>
      <c r="BD135" t="s">
        <v>2</v>
      </c>
      <c r="BE135" t="s">
        <v>2</v>
      </c>
      <c r="BF135" t="s">
        <v>2</v>
      </c>
      <c r="BG135" t="s">
        <v>2</v>
      </c>
      <c r="BH135">
        <v>0</v>
      </c>
      <c r="BI135">
        <v>2</v>
      </c>
      <c r="BJ135" t="s">
        <v>247</v>
      </c>
      <c r="BM135">
        <v>108001</v>
      </c>
      <c r="BN135">
        <v>0</v>
      </c>
      <c r="BO135" t="s">
        <v>27</v>
      </c>
      <c r="BP135">
        <v>1</v>
      </c>
      <c r="BQ135">
        <v>3</v>
      </c>
      <c r="BR135">
        <v>0</v>
      </c>
      <c r="BS135">
        <v>1</v>
      </c>
      <c r="BT135">
        <v>1</v>
      </c>
      <c r="BU135">
        <v>1</v>
      </c>
      <c r="BV135">
        <v>1</v>
      </c>
      <c r="BW135">
        <v>1</v>
      </c>
      <c r="BX135">
        <v>1</v>
      </c>
      <c r="BY135" t="s">
        <v>2</v>
      </c>
      <c r="BZ135">
        <v>97</v>
      </c>
      <c r="CA135">
        <v>51</v>
      </c>
      <c r="CB135" t="s">
        <v>2</v>
      </c>
      <c r="CE135">
        <v>0</v>
      </c>
      <c r="CF135">
        <v>0</v>
      </c>
      <c r="CG135">
        <v>0</v>
      </c>
      <c r="CM135">
        <v>0</v>
      </c>
      <c r="CN135" t="s">
        <v>774</v>
      </c>
      <c r="CO135">
        <v>0</v>
      </c>
      <c r="CP135">
        <f t="shared" si="174"/>
        <v>0</v>
      </c>
      <c r="CQ135">
        <f>AC135*BC135</f>
        <v>185.57</v>
      </c>
      <c r="CR135">
        <f t="shared" si="175"/>
        <v>7.3304999999999998</v>
      </c>
      <c r="CS135">
        <f t="shared" si="176"/>
        <v>1.026</v>
      </c>
      <c r="CT135">
        <f t="shared" si="177"/>
        <v>408.10500000000002</v>
      </c>
      <c r="CU135">
        <f t="shared" si="178"/>
        <v>0</v>
      </c>
      <c r="CV135">
        <f t="shared" si="179"/>
        <v>43.415999999999997</v>
      </c>
      <c r="CW135">
        <f t="shared" si="180"/>
        <v>8.1000000000000003E-2</v>
      </c>
      <c r="CX135">
        <f t="shared" si="181"/>
        <v>0</v>
      </c>
      <c r="CY135">
        <f t="shared" si="182"/>
        <v>0</v>
      </c>
      <c r="CZ135">
        <f t="shared" si="183"/>
        <v>0</v>
      </c>
      <c r="DC135" t="s">
        <v>2</v>
      </c>
      <c r="DD135" t="s">
        <v>2</v>
      </c>
      <c r="DE135" t="s">
        <v>21</v>
      </c>
      <c r="DF135" t="s">
        <v>21</v>
      </c>
      <c r="DG135" t="s">
        <v>21</v>
      </c>
      <c r="DH135" t="s">
        <v>2</v>
      </c>
      <c r="DI135" t="s">
        <v>21</v>
      </c>
      <c r="DJ135" t="s">
        <v>21</v>
      </c>
      <c r="DK135" t="s">
        <v>2</v>
      </c>
      <c r="DL135" t="s">
        <v>2</v>
      </c>
      <c r="DM135" t="s">
        <v>2</v>
      </c>
      <c r="DN135">
        <v>0</v>
      </c>
      <c r="DO135">
        <v>0</v>
      </c>
      <c r="DP135">
        <v>1</v>
      </c>
      <c r="DQ135">
        <v>1</v>
      </c>
      <c r="DU135">
        <v>1003</v>
      </c>
      <c r="DV135" t="s">
        <v>130</v>
      </c>
      <c r="DW135" t="s">
        <v>130</v>
      </c>
      <c r="DX135">
        <v>100</v>
      </c>
      <c r="DZ135" t="s">
        <v>2</v>
      </c>
      <c r="EA135" t="s">
        <v>2</v>
      </c>
      <c r="EB135" t="s">
        <v>2</v>
      </c>
      <c r="EC135" t="s">
        <v>2</v>
      </c>
      <c r="ED135" t="s">
        <v>2</v>
      </c>
      <c r="EE135">
        <v>37164029</v>
      </c>
      <c r="EF135">
        <v>3</v>
      </c>
      <c r="EG135" t="s">
        <v>16</v>
      </c>
      <c r="EH135">
        <v>0</v>
      </c>
      <c r="EI135" t="s">
        <v>2</v>
      </c>
      <c r="EJ135">
        <v>2</v>
      </c>
      <c r="EK135">
        <v>108001</v>
      </c>
      <c r="EL135" t="s">
        <v>51</v>
      </c>
      <c r="EM135" t="s">
        <v>52</v>
      </c>
      <c r="EN135" t="s">
        <v>2</v>
      </c>
      <c r="EO135" t="s">
        <v>24</v>
      </c>
      <c r="EQ135">
        <v>512</v>
      </c>
      <c r="ER135">
        <v>493.3</v>
      </c>
      <c r="ES135">
        <v>185.57</v>
      </c>
      <c r="ET135">
        <v>5.43</v>
      </c>
      <c r="EU135">
        <v>0.76</v>
      </c>
      <c r="EV135">
        <v>302.3</v>
      </c>
      <c r="EW135">
        <v>32.159999999999997</v>
      </c>
      <c r="EX135">
        <v>0.06</v>
      </c>
      <c r="EY135">
        <v>0</v>
      </c>
      <c r="FQ135">
        <v>0</v>
      </c>
      <c r="FR135">
        <f t="shared" si="184"/>
        <v>0</v>
      </c>
      <c r="FS135">
        <v>0</v>
      </c>
      <c r="FX135">
        <v>97</v>
      </c>
      <c r="FY135">
        <v>51</v>
      </c>
      <c r="GA135" t="s">
        <v>2</v>
      </c>
      <c r="GD135">
        <v>1</v>
      </c>
      <c r="GF135">
        <v>-1743376078</v>
      </c>
      <c r="GG135">
        <v>1</v>
      </c>
      <c r="GH135">
        <v>1</v>
      </c>
      <c r="GI135">
        <v>4</v>
      </c>
      <c r="GJ135">
        <v>0</v>
      </c>
      <c r="GK135">
        <v>0</v>
      </c>
      <c r="GL135">
        <f t="shared" si="185"/>
        <v>0</v>
      </c>
      <c r="GM135">
        <f t="shared" si="186"/>
        <v>0</v>
      </c>
      <c r="GN135">
        <f t="shared" si="187"/>
        <v>0</v>
      </c>
      <c r="GO135">
        <f t="shared" si="188"/>
        <v>0</v>
      </c>
      <c r="GP135">
        <f t="shared" si="189"/>
        <v>0</v>
      </c>
      <c r="GR135">
        <v>0</v>
      </c>
      <c r="GS135">
        <v>3</v>
      </c>
      <c r="GT135">
        <v>0</v>
      </c>
      <c r="GU135" t="s">
        <v>2</v>
      </c>
      <c r="GV135">
        <f t="shared" si="190"/>
        <v>0</v>
      </c>
      <c r="GW135">
        <v>1</v>
      </c>
      <c r="GX135">
        <f t="shared" si="191"/>
        <v>0</v>
      </c>
      <c r="HA135">
        <v>0</v>
      </c>
      <c r="HB135">
        <v>0</v>
      </c>
      <c r="HC135">
        <f t="shared" si="192"/>
        <v>0</v>
      </c>
      <c r="HE135" t="s">
        <v>2</v>
      </c>
      <c r="HF135" t="s">
        <v>2</v>
      </c>
      <c r="HM135" t="s">
        <v>2</v>
      </c>
      <c r="HN135" t="s">
        <v>53</v>
      </c>
      <c r="HO135" t="s">
        <v>54</v>
      </c>
      <c r="HP135" t="s">
        <v>51</v>
      </c>
      <c r="HQ135" t="s">
        <v>51</v>
      </c>
      <c r="IK135">
        <v>0</v>
      </c>
    </row>
    <row r="136" spans="1:255" x14ac:dyDescent="0.2">
      <c r="A136" s="2">
        <v>17</v>
      </c>
      <c r="B136" s="2">
        <v>1</v>
      </c>
      <c r="C136" s="2"/>
      <c r="D136" s="2"/>
      <c r="E136" s="2" t="s">
        <v>248</v>
      </c>
      <c r="F136" s="2" t="s">
        <v>29</v>
      </c>
      <c r="G136" s="2" t="s">
        <v>249</v>
      </c>
      <c r="H136" s="2" t="s">
        <v>134</v>
      </c>
      <c r="I136" s="2">
        <v>0</v>
      </c>
      <c r="J136" s="2">
        <v>0</v>
      </c>
      <c r="K136" s="2">
        <v>0</v>
      </c>
      <c r="L136" s="2"/>
      <c r="M136" s="2"/>
      <c r="N136" s="2"/>
      <c r="O136" s="2">
        <f t="shared" si="160"/>
        <v>0</v>
      </c>
      <c r="P136" s="2">
        <f>ROUND(ROUND(CQ136*I136,0)/BC136,2)</f>
        <v>0</v>
      </c>
      <c r="Q136" s="2">
        <f t="shared" si="161"/>
        <v>0</v>
      </c>
      <c r="R136" s="2">
        <f t="shared" si="162"/>
        <v>0</v>
      </c>
      <c r="S136" s="2">
        <f t="shared" si="163"/>
        <v>0</v>
      </c>
      <c r="T136" s="2">
        <f t="shared" si="164"/>
        <v>0</v>
      </c>
      <c r="U136" s="2">
        <f t="shared" si="165"/>
        <v>0</v>
      </c>
      <c r="V136" s="2">
        <f t="shared" si="166"/>
        <v>0</v>
      </c>
      <c r="W136" s="2">
        <f t="shared" si="167"/>
        <v>0</v>
      </c>
      <c r="X136" s="2">
        <f t="shared" si="168"/>
        <v>0</v>
      </c>
      <c r="Y136" s="2">
        <f t="shared" si="169"/>
        <v>0</v>
      </c>
      <c r="Z136" s="2"/>
      <c r="AA136" s="2">
        <v>41727981</v>
      </c>
      <c r="AB136" s="2">
        <f t="shared" si="170"/>
        <v>90.83</v>
      </c>
      <c r="AC136" s="2">
        <f t="shared" si="171"/>
        <v>90.83</v>
      </c>
      <c r="AD136" s="2">
        <f>ROUND((((ET136)-(EU136))+AE136),6)</f>
        <v>0</v>
      </c>
      <c r="AE136" s="2">
        <f>ROUND((EU136),6)</f>
        <v>0</v>
      </c>
      <c r="AF136" s="2">
        <f>ROUND((EV136),6)</f>
        <v>0</v>
      </c>
      <c r="AG136" s="2">
        <f t="shared" si="172"/>
        <v>0</v>
      </c>
      <c r="AH136" s="2">
        <f>(EW136)</f>
        <v>0</v>
      </c>
      <c r="AI136" s="2">
        <f>(EX136)</f>
        <v>0</v>
      </c>
      <c r="AJ136" s="2">
        <f t="shared" si="173"/>
        <v>0</v>
      </c>
      <c r="AK136" s="2">
        <v>90.83</v>
      </c>
      <c r="AL136" s="2">
        <v>90.83</v>
      </c>
      <c r="AM136" s="2">
        <v>0</v>
      </c>
      <c r="AN136" s="2">
        <v>0</v>
      </c>
      <c r="AO136" s="2">
        <v>0</v>
      </c>
      <c r="AP136" s="2">
        <v>0</v>
      </c>
      <c r="AQ136" s="2">
        <v>0</v>
      </c>
      <c r="AR136" s="2">
        <v>0</v>
      </c>
      <c r="AS136" s="2">
        <v>0</v>
      </c>
      <c r="AT136" s="2">
        <v>0</v>
      </c>
      <c r="AU136" s="2">
        <v>0</v>
      </c>
      <c r="AV136" s="2">
        <v>1</v>
      </c>
      <c r="AW136" s="2">
        <v>1</v>
      </c>
      <c r="AX136" s="2"/>
      <c r="AY136" s="2"/>
      <c r="AZ136" s="2">
        <v>1</v>
      </c>
      <c r="BA136" s="2">
        <v>1</v>
      </c>
      <c r="BB136" s="2">
        <v>1</v>
      </c>
      <c r="BC136" s="2">
        <v>1</v>
      </c>
      <c r="BD136" s="2" t="s">
        <v>2</v>
      </c>
      <c r="BE136" s="2" t="s">
        <v>2</v>
      </c>
      <c r="BF136" s="2" t="s">
        <v>2</v>
      </c>
      <c r="BG136" s="2" t="s">
        <v>2</v>
      </c>
      <c r="BH136" s="2">
        <v>3</v>
      </c>
      <c r="BI136" s="2">
        <v>2</v>
      </c>
      <c r="BJ136" s="2" t="s">
        <v>2</v>
      </c>
      <c r="BK136" s="2"/>
      <c r="BL136" s="2"/>
      <c r="BM136" s="2">
        <v>1100</v>
      </c>
      <c r="BN136" s="2">
        <v>0</v>
      </c>
      <c r="BO136" s="2" t="s">
        <v>2</v>
      </c>
      <c r="BP136" s="2">
        <v>0</v>
      </c>
      <c r="BQ136" s="2">
        <v>8</v>
      </c>
      <c r="BR136" s="2">
        <v>0</v>
      </c>
      <c r="BS136" s="2">
        <v>1</v>
      </c>
      <c r="BT136" s="2">
        <v>1</v>
      </c>
      <c r="BU136" s="2">
        <v>1</v>
      </c>
      <c r="BV136" s="2">
        <v>1</v>
      </c>
      <c r="BW136" s="2">
        <v>1</v>
      </c>
      <c r="BX136" s="2">
        <v>1</v>
      </c>
      <c r="BY136" s="2" t="s">
        <v>2</v>
      </c>
      <c r="BZ136" s="2">
        <v>0</v>
      </c>
      <c r="CA136" s="2">
        <v>0</v>
      </c>
      <c r="CB136" s="2" t="s">
        <v>2</v>
      </c>
      <c r="CC136" s="2"/>
      <c r="CD136" s="2"/>
      <c r="CE136" s="2">
        <v>0</v>
      </c>
      <c r="CF136" s="2">
        <v>0</v>
      </c>
      <c r="CG136" s="2">
        <v>0</v>
      </c>
      <c r="CH136" s="2"/>
      <c r="CI136" s="2"/>
      <c r="CJ136" s="2"/>
      <c r="CK136" s="2"/>
      <c r="CL136" s="2"/>
      <c r="CM136" s="2">
        <v>0</v>
      </c>
      <c r="CN136" s="2" t="s">
        <v>2</v>
      </c>
      <c r="CO136" s="2">
        <v>0</v>
      </c>
      <c r="CP136" s="2">
        <f t="shared" si="174"/>
        <v>0</v>
      </c>
      <c r="CQ136" s="2">
        <f>AC136</f>
        <v>90.83</v>
      </c>
      <c r="CR136" s="2">
        <f t="shared" si="175"/>
        <v>0</v>
      </c>
      <c r="CS136" s="2">
        <f t="shared" si="176"/>
        <v>0</v>
      </c>
      <c r="CT136" s="2">
        <f t="shared" si="177"/>
        <v>0</v>
      </c>
      <c r="CU136" s="2">
        <f t="shared" si="178"/>
        <v>0</v>
      </c>
      <c r="CV136" s="2">
        <f t="shared" si="179"/>
        <v>0</v>
      </c>
      <c r="CW136" s="2">
        <f t="shared" si="180"/>
        <v>0</v>
      </c>
      <c r="CX136" s="2">
        <f t="shared" si="181"/>
        <v>0</v>
      </c>
      <c r="CY136" s="2">
        <f t="shared" si="182"/>
        <v>0</v>
      </c>
      <c r="CZ136" s="2">
        <f t="shared" si="183"/>
        <v>0</v>
      </c>
      <c r="DA136" s="2"/>
      <c r="DB136" s="2"/>
      <c r="DC136" s="2" t="s">
        <v>2</v>
      </c>
      <c r="DD136" s="2" t="s">
        <v>2</v>
      </c>
      <c r="DE136" s="2" t="s">
        <v>2</v>
      </c>
      <c r="DF136" s="2" t="s">
        <v>2</v>
      </c>
      <c r="DG136" s="2" t="s">
        <v>2</v>
      </c>
      <c r="DH136" s="2" t="s">
        <v>2</v>
      </c>
      <c r="DI136" s="2" t="s">
        <v>2</v>
      </c>
      <c r="DJ136" s="2" t="s">
        <v>2</v>
      </c>
      <c r="DK136" s="2" t="s">
        <v>2</v>
      </c>
      <c r="DL136" s="2" t="s">
        <v>2</v>
      </c>
      <c r="DM136" s="2" t="s">
        <v>2</v>
      </c>
      <c r="DN136" s="2">
        <v>0</v>
      </c>
      <c r="DO136" s="2">
        <v>0</v>
      </c>
      <c r="DP136" s="2">
        <v>1</v>
      </c>
      <c r="DQ136" s="2">
        <v>1</v>
      </c>
      <c r="DR136" s="2"/>
      <c r="DS136" s="2"/>
      <c r="DT136" s="2"/>
      <c r="DU136" s="2">
        <v>1003</v>
      </c>
      <c r="DV136" s="2" t="s">
        <v>134</v>
      </c>
      <c r="DW136" s="2" t="s">
        <v>134</v>
      </c>
      <c r="DX136" s="2">
        <v>1</v>
      </c>
      <c r="DY136" s="2"/>
      <c r="DZ136" s="2" t="s">
        <v>2</v>
      </c>
      <c r="EA136" s="2" t="s">
        <v>2</v>
      </c>
      <c r="EB136" s="2" t="s">
        <v>2</v>
      </c>
      <c r="EC136" s="2" t="s">
        <v>2</v>
      </c>
      <c r="ED136" s="2" t="s">
        <v>2</v>
      </c>
      <c r="EE136" s="2">
        <v>37164457</v>
      </c>
      <c r="EF136" s="2">
        <v>8</v>
      </c>
      <c r="EG136" s="2" t="s">
        <v>31</v>
      </c>
      <c r="EH136" s="2">
        <v>0</v>
      </c>
      <c r="EI136" s="2" t="s">
        <v>2</v>
      </c>
      <c r="EJ136" s="2">
        <v>1</v>
      </c>
      <c r="EK136" s="2">
        <v>1100</v>
      </c>
      <c r="EL136" s="2" t="s">
        <v>32</v>
      </c>
      <c r="EM136" s="2" t="s">
        <v>33</v>
      </c>
      <c r="EN136" s="2" t="s">
        <v>2</v>
      </c>
      <c r="EO136" s="2" t="s">
        <v>2</v>
      </c>
      <c r="EP136" s="2"/>
      <c r="EQ136" s="2">
        <v>0</v>
      </c>
      <c r="ER136" s="2">
        <v>0</v>
      </c>
      <c r="ES136" s="2">
        <v>90.83</v>
      </c>
      <c r="ET136" s="2">
        <v>0</v>
      </c>
      <c r="EU136" s="2">
        <v>0</v>
      </c>
      <c r="EV136" s="2">
        <v>0</v>
      </c>
      <c r="EW136" s="2">
        <v>0</v>
      </c>
      <c r="EX136" s="2">
        <v>0</v>
      </c>
      <c r="EY136" s="2">
        <v>0</v>
      </c>
      <c r="EZ136" s="2">
        <v>5</v>
      </c>
      <c r="FA136" s="2"/>
      <c r="FB136" s="2"/>
      <c r="FC136" s="2">
        <v>1</v>
      </c>
      <c r="FD136" s="2">
        <v>18</v>
      </c>
      <c r="FE136" s="2"/>
      <c r="FF136" s="2">
        <v>109</v>
      </c>
      <c r="FG136" s="2"/>
      <c r="FH136" s="2"/>
      <c r="FI136" s="2"/>
      <c r="FJ136" s="2"/>
      <c r="FK136" s="2"/>
      <c r="FL136" s="2"/>
      <c r="FM136" s="2"/>
      <c r="FN136" s="2"/>
      <c r="FO136" s="2"/>
      <c r="FP136" s="2"/>
      <c r="FQ136" s="2">
        <v>0</v>
      </c>
      <c r="FR136" s="2">
        <f t="shared" si="184"/>
        <v>0</v>
      </c>
      <c r="FS136" s="2">
        <v>0</v>
      </c>
      <c r="FT136" s="2"/>
      <c r="FU136" s="2"/>
      <c r="FV136" s="2"/>
      <c r="FW136" s="2"/>
      <c r="FX136" s="2">
        <v>0</v>
      </c>
      <c r="FY136" s="2">
        <v>0</v>
      </c>
      <c r="FZ136" s="2"/>
      <c r="GA136" s="2" t="s">
        <v>250</v>
      </c>
      <c r="GB136" s="2"/>
      <c r="GC136" s="2"/>
      <c r="GD136" s="2">
        <v>1</v>
      </c>
      <c r="GE136" s="2"/>
      <c r="GF136" s="2">
        <v>281943482</v>
      </c>
      <c r="GG136" s="2">
        <v>2</v>
      </c>
      <c r="GH136" s="2">
        <v>3</v>
      </c>
      <c r="GI136" s="2">
        <v>-2</v>
      </c>
      <c r="GJ136" s="2">
        <v>0</v>
      </c>
      <c r="GK136" s="2">
        <v>0</v>
      </c>
      <c r="GL136" s="2">
        <f t="shared" si="185"/>
        <v>0</v>
      </c>
      <c r="GM136" s="2">
        <f t="shared" si="186"/>
        <v>0</v>
      </c>
      <c r="GN136" s="2">
        <f t="shared" si="187"/>
        <v>0</v>
      </c>
      <c r="GO136" s="2">
        <f t="shared" si="188"/>
        <v>0</v>
      </c>
      <c r="GP136" s="2">
        <f t="shared" si="189"/>
        <v>0</v>
      </c>
      <c r="GQ136" s="2"/>
      <c r="GR136" s="2">
        <v>1</v>
      </c>
      <c r="GS136" s="2">
        <v>1</v>
      </c>
      <c r="GT136" s="2">
        <v>0</v>
      </c>
      <c r="GU136" s="2" t="s">
        <v>2</v>
      </c>
      <c r="GV136" s="2">
        <f t="shared" si="190"/>
        <v>0</v>
      </c>
      <c r="GW136" s="2">
        <v>1</v>
      </c>
      <c r="GX136" s="2">
        <f t="shared" si="191"/>
        <v>0</v>
      </c>
      <c r="GY136" s="2"/>
      <c r="GZ136" s="2"/>
      <c r="HA136" s="2">
        <v>0</v>
      </c>
      <c r="HB136" s="2">
        <v>0</v>
      </c>
      <c r="HC136" s="2">
        <f t="shared" si="192"/>
        <v>0</v>
      </c>
      <c r="HD136" s="2"/>
      <c r="HE136" s="2" t="s">
        <v>35</v>
      </c>
      <c r="HF136" s="2" t="s">
        <v>35</v>
      </c>
      <c r="HG136" s="2">
        <f>ROUND(AC136*I136,0)</f>
        <v>0</v>
      </c>
      <c r="HH136" s="2"/>
      <c r="HI136" s="2"/>
      <c r="HJ136" s="2"/>
      <c r="HK136" s="2"/>
      <c r="HL136" s="2"/>
      <c r="HM136" s="2" t="s">
        <v>2</v>
      </c>
      <c r="HN136" s="2" t="s">
        <v>2</v>
      </c>
      <c r="HO136" s="2" t="s">
        <v>2</v>
      </c>
      <c r="HP136" s="2" t="s">
        <v>2</v>
      </c>
      <c r="HQ136" s="2" t="s">
        <v>2</v>
      </c>
      <c r="HR136" s="2"/>
      <c r="HS136" s="2"/>
      <c r="HT136" s="2"/>
      <c r="HU136" s="2"/>
      <c r="HV136" s="2"/>
      <c r="HW136" s="2"/>
      <c r="HX136" s="2"/>
      <c r="HY136" s="2"/>
      <c r="HZ136" s="2"/>
      <c r="IA136" s="2"/>
      <c r="IB136" s="2"/>
      <c r="IC136" s="2"/>
      <c r="ID136" s="2"/>
      <c r="IE136" s="2"/>
      <c r="IF136" s="2"/>
      <c r="IG136" s="2"/>
      <c r="IH136" s="2"/>
      <c r="II136" s="2"/>
      <c r="IJ136" s="2"/>
      <c r="IK136" s="2">
        <v>0</v>
      </c>
      <c r="IL136" s="2"/>
      <c r="IM136" s="2"/>
      <c r="IN136" s="2"/>
      <c r="IO136" s="2"/>
      <c r="IP136" s="2"/>
      <c r="IQ136" s="2"/>
      <c r="IR136" s="2"/>
      <c r="IS136" s="2"/>
      <c r="IT136" s="2"/>
      <c r="IU136" s="2"/>
    </row>
    <row r="137" spans="1:255" x14ac:dyDescent="0.2">
      <c r="A137">
        <v>17</v>
      </c>
      <c r="B137">
        <v>1</v>
      </c>
      <c r="E137" t="s">
        <v>248</v>
      </c>
      <c r="F137" t="s">
        <v>29</v>
      </c>
      <c r="G137" t="s">
        <v>249</v>
      </c>
      <c r="H137" t="s">
        <v>134</v>
      </c>
      <c r="I137">
        <v>0</v>
      </c>
      <c r="J137">
        <v>0</v>
      </c>
      <c r="K137">
        <v>0</v>
      </c>
      <c r="O137">
        <f t="shared" si="160"/>
        <v>0</v>
      </c>
      <c r="P137">
        <f>ROUND(ROUND(CQ137*I137,0)/BC137,2)</f>
        <v>0</v>
      </c>
      <c r="Q137">
        <f t="shared" si="161"/>
        <v>0</v>
      </c>
      <c r="R137">
        <f t="shared" si="162"/>
        <v>0</v>
      </c>
      <c r="S137">
        <f t="shared" si="163"/>
        <v>0</v>
      </c>
      <c r="T137">
        <f t="shared" si="164"/>
        <v>0</v>
      </c>
      <c r="U137">
        <f t="shared" si="165"/>
        <v>0</v>
      </c>
      <c r="V137">
        <f t="shared" si="166"/>
        <v>0</v>
      </c>
      <c r="W137">
        <f t="shared" si="167"/>
        <v>0</v>
      </c>
      <c r="X137">
        <f t="shared" si="168"/>
        <v>0</v>
      </c>
      <c r="Y137">
        <f t="shared" si="169"/>
        <v>0</v>
      </c>
      <c r="AA137">
        <v>41727979</v>
      </c>
      <c r="AB137">
        <f t="shared" si="170"/>
        <v>95.42</v>
      </c>
      <c r="AC137">
        <f t="shared" si="171"/>
        <v>95.42</v>
      </c>
      <c r="AD137">
        <f>ROUND((((ET137)-(EU137))+AE137),6)</f>
        <v>0</v>
      </c>
      <c r="AE137">
        <f>ROUND((EU137),6)</f>
        <v>0</v>
      </c>
      <c r="AF137">
        <f>ROUND((EV137),6)</f>
        <v>0</v>
      </c>
      <c r="AG137">
        <f t="shared" si="172"/>
        <v>0</v>
      </c>
      <c r="AH137">
        <f>(EW137)</f>
        <v>0</v>
      </c>
      <c r="AI137">
        <f>(EX137)</f>
        <v>0</v>
      </c>
      <c r="AJ137">
        <f t="shared" si="173"/>
        <v>0</v>
      </c>
      <c r="AK137">
        <v>95.42</v>
      </c>
      <c r="AL137">
        <v>95.42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1</v>
      </c>
      <c r="AW137">
        <v>1</v>
      </c>
      <c r="AZ137">
        <v>10.76</v>
      </c>
      <c r="BA137">
        <v>1</v>
      </c>
      <c r="BB137">
        <v>1</v>
      </c>
      <c r="BC137">
        <v>10.76</v>
      </c>
      <c r="BD137" t="s">
        <v>2</v>
      </c>
      <c r="BE137" t="s">
        <v>2</v>
      </c>
      <c r="BF137" t="s">
        <v>2</v>
      </c>
      <c r="BG137" t="s">
        <v>2</v>
      </c>
      <c r="BH137">
        <v>3</v>
      </c>
      <c r="BI137">
        <v>2</v>
      </c>
      <c r="BJ137" t="s">
        <v>2</v>
      </c>
      <c r="BM137">
        <v>1100</v>
      </c>
      <c r="BN137">
        <v>0</v>
      </c>
      <c r="BO137" t="s">
        <v>27</v>
      </c>
      <c r="BP137">
        <v>1</v>
      </c>
      <c r="BQ137">
        <v>8</v>
      </c>
      <c r="BR137">
        <v>0</v>
      </c>
      <c r="BS137">
        <v>1</v>
      </c>
      <c r="BT137">
        <v>1</v>
      </c>
      <c r="BU137">
        <v>1</v>
      </c>
      <c r="BV137">
        <v>1</v>
      </c>
      <c r="BW137">
        <v>1</v>
      </c>
      <c r="BX137">
        <v>1</v>
      </c>
      <c r="BY137" t="s">
        <v>2</v>
      </c>
      <c r="BZ137">
        <v>0</v>
      </c>
      <c r="CA137">
        <v>0</v>
      </c>
      <c r="CB137" t="s">
        <v>2</v>
      </c>
      <c r="CE137">
        <v>0</v>
      </c>
      <c r="CF137">
        <v>0</v>
      </c>
      <c r="CG137">
        <v>0</v>
      </c>
      <c r="CM137">
        <v>0</v>
      </c>
      <c r="CN137" t="s">
        <v>2</v>
      </c>
      <c r="CO137">
        <v>0</v>
      </c>
      <c r="CP137">
        <f t="shared" si="174"/>
        <v>0</v>
      </c>
      <c r="CQ137">
        <f>AC137</f>
        <v>95.42</v>
      </c>
      <c r="CR137">
        <f t="shared" si="175"/>
        <v>0</v>
      </c>
      <c r="CS137">
        <f t="shared" si="176"/>
        <v>0</v>
      </c>
      <c r="CT137">
        <f t="shared" si="177"/>
        <v>0</v>
      </c>
      <c r="CU137">
        <f t="shared" si="178"/>
        <v>0</v>
      </c>
      <c r="CV137">
        <f t="shared" si="179"/>
        <v>0</v>
      </c>
      <c r="CW137">
        <f t="shared" si="180"/>
        <v>0</v>
      </c>
      <c r="CX137">
        <f t="shared" si="181"/>
        <v>0</v>
      </c>
      <c r="CY137">
        <f t="shared" si="182"/>
        <v>0</v>
      </c>
      <c r="CZ137">
        <f t="shared" si="183"/>
        <v>0</v>
      </c>
      <c r="DC137" t="s">
        <v>2</v>
      </c>
      <c r="DD137" t="s">
        <v>2</v>
      </c>
      <c r="DE137" t="s">
        <v>2</v>
      </c>
      <c r="DF137" t="s">
        <v>2</v>
      </c>
      <c r="DG137" t="s">
        <v>2</v>
      </c>
      <c r="DH137" t="s">
        <v>2</v>
      </c>
      <c r="DI137" t="s">
        <v>2</v>
      </c>
      <c r="DJ137" t="s">
        <v>2</v>
      </c>
      <c r="DK137" t="s">
        <v>2</v>
      </c>
      <c r="DL137" t="s">
        <v>2</v>
      </c>
      <c r="DM137" t="s">
        <v>2</v>
      </c>
      <c r="DN137">
        <v>0</v>
      </c>
      <c r="DO137">
        <v>0</v>
      </c>
      <c r="DP137">
        <v>1</v>
      </c>
      <c r="DQ137">
        <v>1</v>
      </c>
      <c r="DU137">
        <v>1003</v>
      </c>
      <c r="DV137" t="s">
        <v>134</v>
      </c>
      <c r="DW137" t="s">
        <v>134</v>
      </c>
      <c r="DX137">
        <v>1</v>
      </c>
      <c r="DZ137" t="s">
        <v>2</v>
      </c>
      <c r="EA137" t="s">
        <v>2</v>
      </c>
      <c r="EB137" t="s">
        <v>2</v>
      </c>
      <c r="EC137" t="s">
        <v>2</v>
      </c>
      <c r="ED137" t="s">
        <v>2</v>
      </c>
      <c r="EE137">
        <v>37164457</v>
      </c>
      <c r="EF137">
        <v>8</v>
      </c>
      <c r="EG137" t="s">
        <v>31</v>
      </c>
      <c r="EH137">
        <v>0</v>
      </c>
      <c r="EI137" t="s">
        <v>2</v>
      </c>
      <c r="EJ137">
        <v>1</v>
      </c>
      <c r="EK137">
        <v>1100</v>
      </c>
      <c r="EL137" t="s">
        <v>32</v>
      </c>
      <c r="EM137" t="s">
        <v>33</v>
      </c>
      <c r="EN137" t="s">
        <v>2</v>
      </c>
      <c r="EO137" t="s">
        <v>2</v>
      </c>
      <c r="EQ137">
        <v>0</v>
      </c>
      <c r="ER137">
        <v>95.42</v>
      </c>
      <c r="ES137">
        <v>95.42</v>
      </c>
      <c r="ET137">
        <v>0</v>
      </c>
      <c r="EU137">
        <v>0</v>
      </c>
      <c r="EV137">
        <v>0</v>
      </c>
      <c r="EW137">
        <v>0</v>
      </c>
      <c r="EX137">
        <v>0</v>
      </c>
      <c r="EY137">
        <v>0</v>
      </c>
      <c r="EZ137">
        <v>5</v>
      </c>
      <c r="FC137">
        <v>1</v>
      </c>
      <c r="FD137">
        <v>18</v>
      </c>
      <c r="FF137">
        <v>109</v>
      </c>
      <c r="FQ137">
        <v>0</v>
      </c>
      <c r="FR137">
        <f t="shared" si="184"/>
        <v>0</v>
      </c>
      <c r="FS137">
        <v>0</v>
      </c>
      <c r="FX137">
        <v>0</v>
      </c>
      <c r="FY137">
        <v>0</v>
      </c>
      <c r="GA137" t="s">
        <v>251</v>
      </c>
      <c r="GD137">
        <v>1</v>
      </c>
      <c r="GF137">
        <v>281943482</v>
      </c>
      <c r="GG137">
        <v>1</v>
      </c>
      <c r="GH137">
        <v>3</v>
      </c>
      <c r="GI137">
        <v>4</v>
      </c>
      <c r="GJ137">
        <v>0</v>
      </c>
      <c r="GK137">
        <v>0</v>
      </c>
      <c r="GL137">
        <f t="shared" si="185"/>
        <v>0</v>
      </c>
      <c r="GM137">
        <f t="shared" si="186"/>
        <v>0</v>
      </c>
      <c r="GN137">
        <f t="shared" si="187"/>
        <v>0</v>
      </c>
      <c r="GO137">
        <f t="shared" si="188"/>
        <v>0</v>
      </c>
      <c r="GP137">
        <f t="shared" si="189"/>
        <v>0</v>
      </c>
      <c r="GR137">
        <v>1</v>
      </c>
      <c r="GS137">
        <v>1</v>
      </c>
      <c r="GT137">
        <v>0</v>
      </c>
      <c r="GU137" t="s">
        <v>2</v>
      </c>
      <c r="GV137">
        <f t="shared" si="190"/>
        <v>0</v>
      </c>
      <c r="GW137">
        <v>1</v>
      </c>
      <c r="GX137">
        <f t="shared" si="191"/>
        <v>0</v>
      </c>
      <c r="HA137">
        <v>0</v>
      </c>
      <c r="HB137">
        <v>0</v>
      </c>
      <c r="HC137">
        <f t="shared" si="192"/>
        <v>0</v>
      </c>
      <c r="HE137" t="s">
        <v>38</v>
      </c>
      <c r="HF137" t="s">
        <v>28</v>
      </c>
      <c r="HG137">
        <f>ROUND(AC137*I137,0)</f>
        <v>0</v>
      </c>
      <c r="HM137" t="s">
        <v>2</v>
      </c>
      <c r="HN137" t="s">
        <v>2</v>
      </c>
      <c r="HO137" t="s">
        <v>2</v>
      </c>
      <c r="HP137" t="s">
        <v>2</v>
      </c>
      <c r="HQ137" t="s">
        <v>2</v>
      </c>
      <c r="IK137">
        <v>0</v>
      </c>
    </row>
    <row r="139" spans="1:255" x14ac:dyDescent="0.2">
      <c r="A139" s="3">
        <v>51</v>
      </c>
      <c r="B139" s="3">
        <f>B28</f>
        <v>1</v>
      </c>
      <c r="C139" s="3">
        <f>A28</f>
        <v>5</v>
      </c>
      <c r="D139" s="3">
        <f>ROW(A28)</f>
        <v>28</v>
      </c>
      <c r="E139" s="3"/>
      <c r="F139" s="3" t="str">
        <f>IF(F28&lt;&gt;"",F28,"")</f>
        <v>Новый подраздел</v>
      </c>
      <c r="G139" s="3" t="str">
        <f>IF(G28&lt;&gt;"",G28,"")</f>
        <v>Монтажные работы</v>
      </c>
      <c r="H139" s="3">
        <v>1</v>
      </c>
      <c r="I139" s="3"/>
      <c r="J139" s="3"/>
      <c r="K139" s="3"/>
      <c r="L139" s="3"/>
      <c r="M139" s="3"/>
      <c r="N139" s="3"/>
      <c r="O139" s="3">
        <f t="shared" ref="O139:T139" si="193">ROUND(AB139,2)</f>
        <v>2823190.88</v>
      </c>
      <c r="P139" s="3">
        <f t="shared" si="193"/>
        <v>2810207.88</v>
      </c>
      <c r="Q139" s="3">
        <f t="shared" si="193"/>
        <v>3595.97</v>
      </c>
      <c r="R139" s="3">
        <f t="shared" si="193"/>
        <v>199.29</v>
      </c>
      <c r="S139" s="3">
        <f t="shared" si="193"/>
        <v>9387.0300000000007</v>
      </c>
      <c r="T139" s="3">
        <f t="shared" si="193"/>
        <v>0</v>
      </c>
      <c r="U139" s="3">
        <f>AH139</f>
        <v>980.74354500000004</v>
      </c>
      <c r="V139" s="3">
        <f>AI139</f>
        <v>15.468029999999999</v>
      </c>
      <c r="W139" s="3">
        <f>ROUND(AJ139,2)</f>
        <v>0</v>
      </c>
      <c r="X139" s="3">
        <f>ROUND(AK139,2)</f>
        <v>9036.34</v>
      </c>
      <c r="Y139" s="3">
        <f>ROUND(AL139,2)</f>
        <v>4718.2700000000004</v>
      </c>
      <c r="Z139" s="3"/>
      <c r="AA139" s="3"/>
      <c r="AB139" s="3">
        <f>ROUND(SUMIF(AA32:AA137,"=41727981",O32:O137),2)</f>
        <v>2823190.88</v>
      </c>
      <c r="AC139" s="3">
        <f>ROUND(SUMIF(AA32:AA137,"=41727981",P32:P137),2)</f>
        <v>2810207.88</v>
      </c>
      <c r="AD139" s="3">
        <f>ROUND(SUMIF(AA32:AA137,"=41727981",Q32:Q137),2)</f>
        <v>3595.97</v>
      </c>
      <c r="AE139" s="3">
        <f>ROUND(SUMIF(AA32:AA137,"=41727981",R32:R137),2)</f>
        <v>199.29</v>
      </c>
      <c r="AF139" s="3">
        <f>ROUND(SUMIF(AA32:AA137,"=41727981",S32:S137),2)</f>
        <v>9387.0300000000007</v>
      </c>
      <c r="AG139" s="3">
        <f>ROUND(SUMIF(AA32:AA137,"=41727981",T32:T137),2)</f>
        <v>0</v>
      </c>
      <c r="AH139" s="3">
        <f>SUMIF(AA32:AA137,"=41727981",U32:U137)</f>
        <v>980.74354500000004</v>
      </c>
      <c r="AI139" s="3">
        <f>SUMIF(AA32:AA137,"=41727981",V32:V137)</f>
        <v>15.468029999999999</v>
      </c>
      <c r="AJ139" s="3">
        <f>ROUND(SUMIF(AA32:AA137,"=41727981",W32:W137),2)</f>
        <v>0</v>
      </c>
      <c r="AK139" s="3">
        <f>ROUND(SUMIF(AA32:AA137,"=41727981",X32:X137),2)</f>
        <v>9036.34</v>
      </c>
      <c r="AL139" s="3">
        <f>ROUND(SUMIF(AA32:AA137,"=41727981",Y32:Y137),2)</f>
        <v>4718.2700000000004</v>
      </c>
      <c r="AM139" s="3"/>
      <c r="AN139" s="3"/>
      <c r="AO139" s="3">
        <f t="shared" ref="AO139:BD139" si="194">ROUND(BX139,2)</f>
        <v>0</v>
      </c>
      <c r="AP139" s="3">
        <f t="shared" si="194"/>
        <v>2669064.66</v>
      </c>
      <c r="AQ139" s="3">
        <f t="shared" si="194"/>
        <v>0</v>
      </c>
      <c r="AR139" s="3">
        <f t="shared" si="194"/>
        <v>2836945.49</v>
      </c>
      <c r="AS139" s="3">
        <f t="shared" si="194"/>
        <v>10873.71</v>
      </c>
      <c r="AT139" s="3">
        <f t="shared" si="194"/>
        <v>157007.12</v>
      </c>
      <c r="AU139" s="3">
        <f t="shared" si="194"/>
        <v>0</v>
      </c>
      <c r="AV139" s="3">
        <f t="shared" si="194"/>
        <v>2810207.88</v>
      </c>
      <c r="AW139" s="3">
        <f t="shared" si="194"/>
        <v>141143.22</v>
      </c>
      <c r="AX139" s="3">
        <f t="shared" si="194"/>
        <v>0</v>
      </c>
      <c r="AY139" s="3">
        <f t="shared" si="194"/>
        <v>141143.22</v>
      </c>
      <c r="AZ139" s="3">
        <f t="shared" si="194"/>
        <v>2669064.66</v>
      </c>
      <c r="BA139" s="3">
        <f t="shared" si="194"/>
        <v>0</v>
      </c>
      <c r="BB139" s="3">
        <f t="shared" si="194"/>
        <v>0</v>
      </c>
      <c r="BC139" s="3">
        <f t="shared" si="194"/>
        <v>0</v>
      </c>
      <c r="BD139" s="3">
        <f t="shared" si="194"/>
        <v>0</v>
      </c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>
        <f>ROUND(SUMIF(AA32:AA137,"=41727981",FQ32:FQ137),2)</f>
        <v>0</v>
      </c>
      <c r="BY139" s="3">
        <f>ROUND(SUMIF(AA32:AA137,"=41727981",FR32:FR137),2)</f>
        <v>2669064.66</v>
      </c>
      <c r="BZ139" s="3">
        <f>ROUND(SUMIF(AA32:AA137,"=41727981",GL32:GL137),2)</f>
        <v>0</v>
      </c>
      <c r="CA139" s="3">
        <f>ROUND(SUMIF(AA32:AA137,"=41727981",GM32:GM137),2)</f>
        <v>2836945.49</v>
      </c>
      <c r="CB139" s="3">
        <f>ROUND(SUMIF(AA32:AA137,"=41727981",GN32:GN137),2)</f>
        <v>10873.71</v>
      </c>
      <c r="CC139" s="3">
        <f>ROUND(SUMIF(AA32:AA137,"=41727981",GO32:GO137),2)</f>
        <v>157007.12</v>
      </c>
      <c r="CD139" s="3">
        <f>ROUND(SUMIF(AA32:AA137,"=41727981",GP32:GP137),2)</f>
        <v>0</v>
      </c>
      <c r="CE139" s="3">
        <f>AC139-BX139</f>
        <v>2810207.88</v>
      </c>
      <c r="CF139" s="3">
        <f>AC139-BY139</f>
        <v>141143.21999999974</v>
      </c>
      <c r="CG139" s="3">
        <f>BX139-BZ139</f>
        <v>0</v>
      </c>
      <c r="CH139" s="3">
        <f>AC139-BX139-BY139+BZ139</f>
        <v>141143.21999999974</v>
      </c>
      <c r="CI139" s="3">
        <f>BY139-BZ139</f>
        <v>2669064.66</v>
      </c>
      <c r="CJ139" s="3">
        <f>ROUND(SUMIF(AA32:AA137,"=41727981",GX32:GX137),2)</f>
        <v>0</v>
      </c>
      <c r="CK139" s="3">
        <f>ROUND(SUMIF(AA32:AA137,"=41727981",GY32:GY137),2)</f>
        <v>0</v>
      </c>
      <c r="CL139" s="3">
        <f>ROUND(SUMIF(AA32:AA137,"=41727981",GZ32:GZ137),2)</f>
        <v>0</v>
      </c>
      <c r="CM139" s="3">
        <f>ROUND(SUMIF(AA32:AA137,"=41727981",HD32:HD137),2)</f>
        <v>0</v>
      </c>
      <c r="CN139" s="3"/>
      <c r="CO139" s="3"/>
      <c r="CP139" s="3"/>
      <c r="CQ139" s="3"/>
      <c r="CR139" s="3"/>
      <c r="CS139" s="3"/>
      <c r="CT139" s="3"/>
      <c r="CU139" s="3"/>
      <c r="CV139" s="3"/>
      <c r="CW139" s="3"/>
      <c r="CX139" s="3"/>
      <c r="CY139" s="3"/>
      <c r="CZ139" s="3"/>
      <c r="DA139" s="3"/>
      <c r="DB139" s="3"/>
      <c r="DC139" s="3"/>
      <c r="DD139" s="3"/>
      <c r="DE139" s="3"/>
      <c r="DF139" s="3"/>
      <c r="DG139" s="4">
        <f t="shared" ref="DG139:DL139" si="195">ROUND(DT139,2)</f>
        <v>622802.78</v>
      </c>
      <c r="DH139" s="4">
        <f t="shared" si="195"/>
        <v>609819.78</v>
      </c>
      <c r="DI139" s="4">
        <f t="shared" si="195"/>
        <v>3595.97</v>
      </c>
      <c r="DJ139" s="4">
        <f t="shared" si="195"/>
        <v>199.29</v>
      </c>
      <c r="DK139" s="4">
        <f t="shared" si="195"/>
        <v>9387.0300000000007</v>
      </c>
      <c r="DL139" s="4">
        <f t="shared" si="195"/>
        <v>0</v>
      </c>
      <c r="DM139" s="4">
        <f>DZ139</f>
        <v>980.74354500000004</v>
      </c>
      <c r="DN139" s="4">
        <f>EA139</f>
        <v>15.468029999999999</v>
      </c>
      <c r="DO139" s="4">
        <f>ROUND(EB139,2)</f>
        <v>0</v>
      </c>
      <c r="DP139" s="4">
        <f>ROUND(EC139,2)</f>
        <v>9036.34</v>
      </c>
      <c r="DQ139" s="4">
        <f>ROUND(ED139,2)</f>
        <v>4718.2700000000004</v>
      </c>
      <c r="DR139" s="4"/>
      <c r="DS139" s="4"/>
      <c r="DT139" s="4">
        <f>ROUND(SUMIF(AA32:AA137,"=41727979",O32:O137),2)</f>
        <v>622802.78</v>
      </c>
      <c r="DU139" s="4">
        <f>ROUND(SUMIF(AA32:AA137,"=41727979",P32:P137),2)</f>
        <v>609819.78</v>
      </c>
      <c r="DV139" s="4">
        <f>ROUND(SUMIF(AA32:AA137,"=41727979",Q32:Q137),2)</f>
        <v>3595.97</v>
      </c>
      <c r="DW139" s="4">
        <f>ROUND(SUMIF(AA32:AA137,"=41727979",R32:R137),2)</f>
        <v>199.29</v>
      </c>
      <c r="DX139" s="4">
        <f>ROUND(SUMIF(AA32:AA137,"=41727979",S32:S137),2)</f>
        <v>9387.0300000000007</v>
      </c>
      <c r="DY139" s="4">
        <f>ROUND(SUMIF(AA32:AA137,"=41727979",T32:T137),2)</f>
        <v>0</v>
      </c>
      <c r="DZ139" s="4">
        <f>SUMIF(AA32:AA137,"=41727979",U32:U137)</f>
        <v>980.74354500000004</v>
      </c>
      <c r="EA139" s="4">
        <f>SUMIF(AA32:AA137,"=41727979",V32:V137)</f>
        <v>15.468029999999999</v>
      </c>
      <c r="EB139" s="4">
        <f>ROUND(SUMIF(AA32:AA137,"=41727979",W32:W137),2)</f>
        <v>0</v>
      </c>
      <c r="EC139" s="4">
        <f>ROUND(SUMIF(AA32:AA137,"=41727979",X32:X137),2)</f>
        <v>9036.34</v>
      </c>
      <c r="ED139" s="4">
        <f>ROUND(SUMIF(AA32:AA137,"=41727979",Y32:Y137),2)</f>
        <v>4718.2700000000004</v>
      </c>
      <c r="EE139" s="4"/>
      <c r="EF139" s="4"/>
      <c r="EG139" s="4">
        <f t="shared" ref="EG139:EV139" si="196">ROUND(FP139,2)</f>
        <v>0</v>
      </c>
      <c r="EH139" s="4">
        <f t="shared" si="196"/>
        <v>573924.15</v>
      </c>
      <c r="EI139" s="4">
        <f t="shared" si="196"/>
        <v>0</v>
      </c>
      <c r="EJ139" s="4">
        <f t="shared" si="196"/>
        <v>636557.39</v>
      </c>
      <c r="EK139" s="4">
        <f t="shared" si="196"/>
        <v>10873.71</v>
      </c>
      <c r="EL139" s="4">
        <f t="shared" si="196"/>
        <v>51759.53</v>
      </c>
      <c r="EM139" s="4">
        <f t="shared" si="196"/>
        <v>0</v>
      </c>
      <c r="EN139" s="4">
        <f t="shared" si="196"/>
        <v>609819.78</v>
      </c>
      <c r="EO139" s="4">
        <f t="shared" si="196"/>
        <v>35895.629999999997</v>
      </c>
      <c r="EP139" s="4">
        <f t="shared" si="196"/>
        <v>0</v>
      </c>
      <c r="EQ139" s="4">
        <f t="shared" si="196"/>
        <v>35895.629999999997</v>
      </c>
      <c r="ER139" s="4">
        <f t="shared" si="196"/>
        <v>573924.15</v>
      </c>
      <c r="ES139" s="4">
        <f t="shared" si="196"/>
        <v>0</v>
      </c>
      <c r="ET139" s="4">
        <f t="shared" si="196"/>
        <v>0</v>
      </c>
      <c r="EU139" s="4">
        <f t="shared" si="196"/>
        <v>0</v>
      </c>
      <c r="EV139" s="4">
        <f t="shared" si="196"/>
        <v>0</v>
      </c>
      <c r="EW139" s="4"/>
      <c r="EX139" s="4"/>
      <c r="EY139" s="4"/>
      <c r="EZ139" s="4"/>
      <c r="FA139" s="4"/>
      <c r="FB139" s="4"/>
      <c r="FC139" s="4"/>
      <c r="FD139" s="4"/>
      <c r="FE139" s="4"/>
      <c r="FF139" s="4"/>
      <c r="FG139" s="4"/>
      <c r="FH139" s="4"/>
      <c r="FI139" s="4"/>
      <c r="FJ139" s="4"/>
      <c r="FK139" s="4"/>
      <c r="FL139" s="4"/>
      <c r="FM139" s="4"/>
      <c r="FN139" s="4"/>
      <c r="FO139" s="4"/>
      <c r="FP139" s="4">
        <f>ROUND(SUMIF(AA32:AA137,"=41727979",FQ32:FQ137),2)</f>
        <v>0</v>
      </c>
      <c r="FQ139" s="4">
        <f>ROUND(SUMIF(AA32:AA137,"=41727979",FR32:FR137),2)</f>
        <v>573924.15</v>
      </c>
      <c r="FR139" s="4">
        <f>ROUND(SUMIF(AA32:AA137,"=41727979",GL32:GL137),2)</f>
        <v>0</v>
      </c>
      <c r="FS139" s="4">
        <f>ROUND(SUMIF(AA32:AA137,"=41727979",GM32:GM137),2)</f>
        <v>636557.39</v>
      </c>
      <c r="FT139" s="4">
        <f>ROUND(SUMIF(AA32:AA137,"=41727979",GN32:GN137),2)</f>
        <v>10873.71</v>
      </c>
      <c r="FU139" s="4">
        <f>ROUND(SUMIF(AA32:AA137,"=41727979",GO32:GO137),2)</f>
        <v>51759.53</v>
      </c>
      <c r="FV139" s="4">
        <f>ROUND(SUMIF(AA32:AA137,"=41727979",GP32:GP137),2)</f>
        <v>0</v>
      </c>
      <c r="FW139" s="4">
        <f>DU139-FP139</f>
        <v>609819.78</v>
      </c>
      <c r="FX139" s="4">
        <f>DU139-FQ139</f>
        <v>35895.630000000005</v>
      </c>
      <c r="FY139" s="4">
        <f>FP139-FR139</f>
        <v>0</v>
      </c>
      <c r="FZ139" s="4">
        <f>DU139-FP139-FQ139+FR139</f>
        <v>35895.630000000005</v>
      </c>
      <c r="GA139" s="4">
        <f>FQ139-FR139</f>
        <v>573924.15</v>
      </c>
      <c r="GB139" s="4">
        <f>ROUND(SUMIF(AA32:AA137,"=41727979",GX32:GX137),2)</f>
        <v>0</v>
      </c>
      <c r="GC139" s="4">
        <f>ROUND(SUMIF(AA32:AA137,"=41727979",GY32:GY137),2)</f>
        <v>0</v>
      </c>
      <c r="GD139" s="4">
        <f>ROUND(SUMIF(AA32:AA137,"=41727979",GZ32:GZ137),2)</f>
        <v>0</v>
      </c>
      <c r="GE139" s="4">
        <f>ROUND(SUMIF(AA32:AA137,"=41727979",HD32:HD137),2)</f>
        <v>0</v>
      </c>
      <c r="GF139" s="4"/>
      <c r="GG139" s="4"/>
      <c r="GH139" s="4"/>
      <c r="GI139" s="4"/>
      <c r="GJ139" s="4"/>
      <c r="GK139" s="4"/>
      <c r="GL139" s="4"/>
      <c r="GM139" s="4"/>
      <c r="GN139" s="4"/>
      <c r="GO139" s="4"/>
      <c r="GP139" s="4"/>
      <c r="GQ139" s="4"/>
      <c r="GR139" s="4"/>
      <c r="GS139" s="4"/>
      <c r="GT139" s="4"/>
      <c r="GU139" s="4"/>
      <c r="GV139" s="4"/>
      <c r="GW139" s="4"/>
      <c r="GX139" s="4">
        <v>0</v>
      </c>
    </row>
    <row r="141" spans="1:255" x14ac:dyDescent="0.2">
      <c r="A141" s="5">
        <v>50</v>
      </c>
      <c r="B141" s="5">
        <v>0</v>
      </c>
      <c r="C141" s="5">
        <v>0</v>
      </c>
      <c r="D141" s="5">
        <v>1</v>
      </c>
      <c r="E141" s="5">
        <v>201</v>
      </c>
      <c r="F141" s="5">
        <f>ROUND(Source!O139,O141)</f>
        <v>2823190.88</v>
      </c>
      <c r="G141" s="5" t="s">
        <v>252</v>
      </c>
      <c r="H141" s="5" t="s">
        <v>253</v>
      </c>
      <c r="I141" s="5"/>
      <c r="J141" s="5"/>
      <c r="K141" s="5">
        <v>201</v>
      </c>
      <c r="L141" s="5">
        <v>1</v>
      </c>
      <c r="M141" s="5">
        <v>3</v>
      </c>
      <c r="N141" s="5" t="s">
        <v>2</v>
      </c>
      <c r="O141" s="5">
        <v>2</v>
      </c>
      <c r="P141" s="5">
        <f>ROUND(Source!DG139,O141)</f>
        <v>622802.78</v>
      </c>
      <c r="Q141" s="5"/>
      <c r="R141" s="5"/>
      <c r="S141" s="5"/>
      <c r="T141" s="5"/>
      <c r="U141" s="5"/>
      <c r="V141" s="5"/>
      <c r="W141" s="5">
        <v>154126.22</v>
      </c>
      <c r="X141" s="5">
        <v>1</v>
      </c>
      <c r="Y141" s="5">
        <v>154126.22</v>
      </c>
      <c r="Z141" s="5">
        <v>48878.63</v>
      </c>
      <c r="AA141" s="5">
        <v>1</v>
      </c>
      <c r="AB141" s="5">
        <v>525937</v>
      </c>
    </row>
    <row r="142" spans="1:255" x14ac:dyDescent="0.2">
      <c r="A142" s="5">
        <v>50</v>
      </c>
      <c r="B142" s="5">
        <v>0</v>
      </c>
      <c r="C142" s="5">
        <v>0</v>
      </c>
      <c r="D142" s="5">
        <v>1</v>
      </c>
      <c r="E142" s="5">
        <v>202</v>
      </c>
      <c r="F142" s="5">
        <f>ROUND(Source!P139,O142)</f>
        <v>2810207.88</v>
      </c>
      <c r="G142" s="5" t="s">
        <v>254</v>
      </c>
      <c r="H142" s="5" t="s">
        <v>255</v>
      </c>
      <c r="I142" s="5"/>
      <c r="J142" s="5"/>
      <c r="K142" s="5">
        <v>202</v>
      </c>
      <c r="L142" s="5">
        <v>2</v>
      </c>
      <c r="M142" s="5">
        <v>3</v>
      </c>
      <c r="N142" s="5" t="s">
        <v>2</v>
      </c>
      <c r="O142" s="5">
        <v>2</v>
      </c>
      <c r="P142" s="5">
        <f>ROUND(Source!DH139,O142)</f>
        <v>609819.78</v>
      </c>
      <c r="Q142" s="5"/>
      <c r="R142" s="5"/>
      <c r="S142" s="5"/>
      <c r="T142" s="5"/>
      <c r="U142" s="5"/>
      <c r="V142" s="5"/>
      <c r="W142" s="5">
        <v>2810207.88</v>
      </c>
      <c r="X142" s="5">
        <v>1</v>
      </c>
      <c r="Y142" s="5">
        <v>2810207.88</v>
      </c>
      <c r="Z142" s="5">
        <v>609819.78</v>
      </c>
      <c r="AA142" s="5">
        <v>1</v>
      </c>
      <c r="AB142" s="5">
        <v>0</v>
      </c>
    </row>
    <row r="143" spans="1:255" x14ac:dyDescent="0.2">
      <c r="A143" s="5">
        <v>50</v>
      </c>
      <c r="B143" s="5">
        <v>0</v>
      </c>
      <c r="C143" s="5">
        <v>0</v>
      </c>
      <c r="D143" s="5">
        <v>1</v>
      </c>
      <c r="E143" s="5">
        <v>222</v>
      </c>
      <c r="F143" s="5">
        <f>ROUND(Source!AO139,O143)</f>
        <v>0</v>
      </c>
      <c r="G143" s="5" t="s">
        <v>256</v>
      </c>
      <c r="H143" s="5" t="s">
        <v>257</v>
      </c>
      <c r="I143" s="5"/>
      <c r="J143" s="5"/>
      <c r="K143" s="5">
        <v>222</v>
      </c>
      <c r="L143" s="5">
        <v>3</v>
      </c>
      <c r="M143" s="5">
        <v>3</v>
      </c>
      <c r="N143" s="5" t="s">
        <v>2</v>
      </c>
      <c r="O143" s="5">
        <v>2</v>
      </c>
      <c r="P143" s="5">
        <f>ROUND(Source!EG139,O143)</f>
        <v>0</v>
      </c>
      <c r="Q143" s="5"/>
      <c r="R143" s="5"/>
      <c r="S143" s="5"/>
      <c r="T143" s="5"/>
      <c r="U143" s="5"/>
      <c r="V143" s="5"/>
      <c r="W143" s="5">
        <v>0</v>
      </c>
      <c r="X143" s="5">
        <v>1</v>
      </c>
      <c r="Y143" s="5">
        <v>0</v>
      </c>
      <c r="Z143" s="5">
        <v>0</v>
      </c>
      <c r="AA143" s="5">
        <v>1</v>
      </c>
      <c r="AB143" s="5">
        <v>0</v>
      </c>
    </row>
    <row r="144" spans="1:255" x14ac:dyDescent="0.2">
      <c r="A144" s="5">
        <v>50</v>
      </c>
      <c r="B144" s="5">
        <v>0</v>
      </c>
      <c r="C144" s="5">
        <v>0</v>
      </c>
      <c r="D144" s="5">
        <v>1</v>
      </c>
      <c r="E144" s="5">
        <v>225</v>
      </c>
      <c r="F144" s="5">
        <f>ROUND(Source!AV139,O144)</f>
        <v>2810207.88</v>
      </c>
      <c r="G144" s="5" t="s">
        <v>258</v>
      </c>
      <c r="H144" s="5" t="s">
        <v>259</v>
      </c>
      <c r="I144" s="5"/>
      <c r="J144" s="5"/>
      <c r="K144" s="5">
        <v>225</v>
      </c>
      <c r="L144" s="5">
        <v>4</v>
      </c>
      <c r="M144" s="5">
        <v>3</v>
      </c>
      <c r="N144" s="5" t="s">
        <v>2</v>
      </c>
      <c r="O144" s="5">
        <v>2</v>
      </c>
      <c r="P144" s="5">
        <f>ROUND(Source!EN139,O144)</f>
        <v>609819.78</v>
      </c>
      <c r="Q144" s="5"/>
      <c r="R144" s="5"/>
      <c r="S144" s="5"/>
      <c r="T144" s="5"/>
      <c r="U144" s="5"/>
      <c r="V144" s="5"/>
      <c r="W144" s="5">
        <v>2810207.88</v>
      </c>
      <c r="X144" s="5">
        <v>1</v>
      </c>
      <c r="Y144" s="5">
        <v>2810207.88</v>
      </c>
      <c r="Z144" s="5">
        <v>609819.78</v>
      </c>
      <c r="AA144" s="5">
        <v>1</v>
      </c>
      <c r="AB144" s="5">
        <v>0</v>
      </c>
    </row>
    <row r="145" spans="1:28" x14ac:dyDescent="0.2">
      <c r="A145" s="5">
        <v>50</v>
      </c>
      <c r="B145" s="5">
        <v>1</v>
      </c>
      <c r="C145" s="5">
        <v>0</v>
      </c>
      <c r="D145" s="5"/>
      <c r="E145" s="5">
        <v>300</v>
      </c>
      <c r="F145" s="5">
        <v>141143.22</v>
      </c>
      <c r="G145" s="5" t="s">
        <v>260</v>
      </c>
      <c r="H145" s="5" t="s">
        <v>261</v>
      </c>
      <c r="I145" s="5"/>
      <c r="J145" s="5"/>
      <c r="K145" s="5"/>
      <c r="L145" s="5"/>
      <c r="M145" s="5">
        <v>0</v>
      </c>
      <c r="N145" s="5" t="s">
        <v>2</v>
      </c>
      <c r="O145" s="5">
        <v>2</v>
      </c>
      <c r="P145" s="5">
        <v>35347.15</v>
      </c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</row>
    <row r="146" spans="1:28" x14ac:dyDescent="0.2">
      <c r="A146" s="5">
        <v>50</v>
      </c>
      <c r="B146" s="5">
        <v>1</v>
      </c>
      <c r="C146" s="5">
        <v>0</v>
      </c>
      <c r="D146" s="5"/>
      <c r="E146" s="5">
        <v>300</v>
      </c>
      <c r="F146" s="5">
        <v>0</v>
      </c>
      <c r="G146" s="5" t="s">
        <v>262</v>
      </c>
      <c r="H146" s="5" t="s">
        <v>263</v>
      </c>
      <c r="I146" s="5"/>
      <c r="J146" s="5"/>
      <c r="K146" s="5"/>
      <c r="L146" s="5"/>
      <c r="M146" s="5">
        <v>0</v>
      </c>
      <c r="N146" s="5" t="s">
        <v>2</v>
      </c>
      <c r="O146" s="5">
        <v>2</v>
      </c>
      <c r="P146" s="5">
        <v>325.18</v>
      </c>
      <c r="Q146" s="5" t="s">
        <v>2</v>
      </c>
      <c r="R146" s="5"/>
      <c r="S146" s="5"/>
      <c r="T146" s="5" t="s">
        <v>264</v>
      </c>
      <c r="U146" s="5"/>
      <c r="V146" s="5"/>
      <c r="W146" s="5"/>
      <c r="X146" s="5"/>
      <c r="Y146" s="5"/>
      <c r="Z146" s="5"/>
      <c r="AA146" s="5"/>
      <c r="AB146" s="5"/>
    </row>
    <row r="147" spans="1:28" x14ac:dyDescent="0.2">
      <c r="A147" s="5">
        <v>50</v>
      </c>
      <c r="B147" s="5">
        <v>1</v>
      </c>
      <c r="C147" s="5">
        <v>0</v>
      </c>
      <c r="D147" s="5"/>
      <c r="E147" s="5">
        <v>300</v>
      </c>
      <c r="F147" s="5">
        <v>0</v>
      </c>
      <c r="G147" s="5" t="s">
        <v>265</v>
      </c>
      <c r="H147" s="5" t="s">
        <v>266</v>
      </c>
      <c r="I147" s="5"/>
      <c r="J147" s="5"/>
      <c r="K147" s="5"/>
      <c r="L147" s="5"/>
      <c r="M147" s="5">
        <v>0</v>
      </c>
      <c r="N147" s="5" t="s">
        <v>2</v>
      </c>
      <c r="O147" s="5">
        <v>2</v>
      </c>
      <c r="P147" s="5">
        <v>223.3</v>
      </c>
      <c r="Q147" s="5" t="s">
        <v>2</v>
      </c>
      <c r="R147" s="5"/>
      <c r="S147" s="5"/>
      <c r="T147" s="5" t="s">
        <v>264</v>
      </c>
      <c r="U147" s="5"/>
      <c r="V147" s="5"/>
      <c r="W147" s="5"/>
      <c r="X147" s="5"/>
      <c r="Y147" s="5"/>
      <c r="Z147" s="5"/>
      <c r="AA147" s="5"/>
      <c r="AB147" s="5"/>
    </row>
    <row r="148" spans="1:28" x14ac:dyDescent="0.2">
      <c r="A148" s="5">
        <v>50</v>
      </c>
      <c r="B148" s="5">
        <v>0</v>
      </c>
      <c r="C148" s="5">
        <v>0</v>
      </c>
      <c r="D148" s="5">
        <v>1</v>
      </c>
      <c r="E148" s="5">
        <v>226</v>
      </c>
      <c r="F148" s="5">
        <f>ROUND(Source!AW139,O148)</f>
        <v>141143.22</v>
      </c>
      <c r="G148" s="5" t="s">
        <v>267</v>
      </c>
      <c r="H148" s="5" t="s">
        <v>268</v>
      </c>
      <c r="I148" s="5"/>
      <c r="J148" s="5"/>
      <c r="K148" s="5">
        <v>226</v>
      </c>
      <c r="L148" s="5">
        <v>5</v>
      </c>
      <c r="M148" s="5">
        <v>3</v>
      </c>
      <c r="N148" s="5" t="s">
        <v>2</v>
      </c>
      <c r="O148" s="5">
        <v>2</v>
      </c>
      <c r="P148" s="5">
        <f>ROUND(Source!EO139,O148)</f>
        <v>35895.629999999997</v>
      </c>
      <c r="Q148" s="5"/>
      <c r="R148" s="5"/>
      <c r="S148" s="5"/>
      <c r="T148" s="5"/>
      <c r="U148" s="5"/>
      <c r="V148" s="5"/>
      <c r="W148" s="5">
        <v>141143.22</v>
      </c>
      <c r="X148" s="5">
        <v>1</v>
      </c>
      <c r="Y148" s="5">
        <v>141143.22</v>
      </c>
      <c r="Z148" s="5">
        <v>35895.629999999997</v>
      </c>
      <c r="AA148" s="5">
        <v>1</v>
      </c>
      <c r="AB148" s="5">
        <v>386237</v>
      </c>
    </row>
    <row r="149" spans="1:28" x14ac:dyDescent="0.2">
      <c r="A149" s="5">
        <v>50</v>
      </c>
      <c r="B149" s="5">
        <v>0</v>
      </c>
      <c r="C149" s="5">
        <v>0</v>
      </c>
      <c r="D149" s="5">
        <v>1</v>
      </c>
      <c r="E149" s="5">
        <v>227</v>
      </c>
      <c r="F149" s="5">
        <f>ROUND(Source!AX139,O149)</f>
        <v>0</v>
      </c>
      <c r="G149" s="5" t="s">
        <v>269</v>
      </c>
      <c r="H149" s="5" t="s">
        <v>270</v>
      </c>
      <c r="I149" s="5"/>
      <c r="J149" s="5"/>
      <c r="K149" s="5">
        <v>227</v>
      </c>
      <c r="L149" s="5">
        <v>6</v>
      </c>
      <c r="M149" s="5">
        <v>3</v>
      </c>
      <c r="N149" s="5" t="s">
        <v>2</v>
      </c>
      <c r="O149" s="5">
        <v>2</v>
      </c>
      <c r="P149" s="5">
        <f>ROUND(Source!EP139,O149)</f>
        <v>0</v>
      </c>
      <c r="Q149" s="5"/>
      <c r="R149" s="5"/>
      <c r="S149" s="5"/>
      <c r="T149" s="5"/>
      <c r="U149" s="5"/>
      <c r="V149" s="5"/>
      <c r="W149" s="5">
        <v>0</v>
      </c>
      <c r="X149" s="5">
        <v>1</v>
      </c>
      <c r="Y149" s="5">
        <v>0</v>
      </c>
      <c r="Z149" s="5">
        <v>0</v>
      </c>
      <c r="AA149" s="5">
        <v>1</v>
      </c>
      <c r="AB149" s="5">
        <v>0</v>
      </c>
    </row>
    <row r="150" spans="1:28" x14ac:dyDescent="0.2">
      <c r="A150" s="5">
        <v>50</v>
      </c>
      <c r="B150" s="5">
        <v>0</v>
      </c>
      <c r="C150" s="5">
        <v>0</v>
      </c>
      <c r="D150" s="5">
        <v>1</v>
      </c>
      <c r="E150" s="5">
        <v>228</v>
      </c>
      <c r="F150" s="5">
        <f>ROUND(Source!AY139,O150)</f>
        <v>141143.22</v>
      </c>
      <c r="G150" s="5" t="s">
        <v>271</v>
      </c>
      <c r="H150" s="5" t="s">
        <v>272</v>
      </c>
      <c r="I150" s="5"/>
      <c r="J150" s="5"/>
      <c r="K150" s="5">
        <v>228</v>
      </c>
      <c r="L150" s="5">
        <v>7</v>
      </c>
      <c r="M150" s="5">
        <v>3</v>
      </c>
      <c r="N150" s="5" t="s">
        <v>2</v>
      </c>
      <c r="O150" s="5">
        <v>2</v>
      </c>
      <c r="P150" s="5">
        <f>ROUND(Source!EQ139,O150)</f>
        <v>35895.629999999997</v>
      </c>
      <c r="Q150" s="5"/>
      <c r="R150" s="5"/>
      <c r="S150" s="5"/>
      <c r="T150" s="5"/>
      <c r="U150" s="5"/>
      <c r="V150" s="5"/>
      <c r="W150" s="5">
        <v>141143.22</v>
      </c>
      <c r="X150" s="5">
        <v>1</v>
      </c>
      <c r="Y150" s="5">
        <v>141143.22</v>
      </c>
      <c r="Z150" s="5">
        <v>35895.629999999997</v>
      </c>
      <c r="AA150" s="5">
        <v>1</v>
      </c>
      <c r="AB150" s="5">
        <v>386237</v>
      </c>
    </row>
    <row r="151" spans="1:28" x14ac:dyDescent="0.2">
      <c r="A151" s="5">
        <v>50</v>
      </c>
      <c r="B151" s="5">
        <v>1</v>
      </c>
      <c r="C151" s="5">
        <v>0</v>
      </c>
      <c r="D151" s="5"/>
      <c r="E151" s="5">
        <v>300</v>
      </c>
      <c r="F151" s="5">
        <v>2669064.66</v>
      </c>
      <c r="G151" s="5" t="s">
        <v>273</v>
      </c>
      <c r="H151" s="5" t="s">
        <v>274</v>
      </c>
      <c r="I151" s="5"/>
      <c r="J151" s="5"/>
      <c r="K151" s="5"/>
      <c r="L151" s="5"/>
      <c r="M151" s="5">
        <v>0</v>
      </c>
      <c r="N151" s="5" t="s">
        <v>2</v>
      </c>
      <c r="O151" s="5">
        <v>2</v>
      </c>
      <c r="P151" s="5">
        <v>550737.52</v>
      </c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</row>
    <row r="152" spans="1:28" x14ac:dyDescent="0.2">
      <c r="A152" s="5">
        <v>50</v>
      </c>
      <c r="B152" s="5">
        <v>1</v>
      </c>
      <c r="C152" s="5">
        <v>0</v>
      </c>
      <c r="D152" s="5"/>
      <c r="E152" s="5">
        <v>300</v>
      </c>
      <c r="F152" s="5">
        <v>0</v>
      </c>
      <c r="G152" s="5" t="s">
        <v>275</v>
      </c>
      <c r="H152" s="5" t="s">
        <v>263</v>
      </c>
      <c r="I152" s="5"/>
      <c r="J152" s="5"/>
      <c r="K152" s="5"/>
      <c r="L152" s="5"/>
      <c r="M152" s="5">
        <v>0</v>
      </c>
      <c r="N152" s="5" t="s">
        <v>2</v>
      </c>
      <c r="O152" s="5">
        <v>2</v>
      </c>
      <c r="P152" s="5">
        <v>16421.12</v>
      </c>
      <c r="Q152" s="5" t="s">
        <v>2</v>
      </c>
      <c r="R152" s="5"/>
      <c r="S152" s="5"/>
      <c r="T152" s="5" t="s">
        <v>276</v>
      </c>
      <c r="U152" s="5"/>
      <c r="V152" s="5"/>
      <c r="W152" s="5"/>
      <c r="X152" s="5"/>
      <c r="Y152" s="5"/>
      <c r="Z152" s="5"/>
      <c r="AA152" s="5"/>
      <c r="AB152" s="5"/>
    </row>
    <row r="153" spans="1:28" x14ac:dyDescent="0.2">
      <c r="A153" s="5">
        <v>50</v>
      </c>
      <c r="B153" s="5">
        <v>1</v>
      </c>
      <c r="C153" s="5">
        <v>0</v>
      </c>
      <c r="D153" s="5"/>
      <c r="E153" s="5">
        <v>300</v>
      </c>
      <c r="F153" s="5">
        <v>0</v>
      </c>
      <c r="G153" s="5" t="s">
        <v>277</v>
      </c>
      <c r="H153" s="5" t="s">
        <v>278</v>
      </c>
      <c r="I153" s="5"/>
      <c r="J153" s="5"/>
      <c r="K153" s="5"/>
      <c r="L153" s="5"/>
      <c r="M153" s="5">
        <v>0</v>
      </c>
      <c r="N153" s="5" t="s">
        <v>2</v>
      </c>
      <c r="O153" s="5">
        <v>2</v>
      </c>
      <c r="P153" s="5">
        <v>6765.51</v>
      </c>
      <c r="Q153" s="5" t="s">
        <v>2</v>
      </c>
      <c r="R153" s="5"/>
      <c r="S153" s="5"/>
      <c r="T153" s="5" t="s">
        <v>276</v>
      </c>
      <c r="U153" s="5"/>
      <c r="V153" s="5"/>
      <c r="W153" s="5"/>
      <c r="X153" s="5"/>
      <c r="Y153" s="5"/>
      <c r="Z153" s="5"/>
      <c r="AA153" s="5"/>
      <c r="AB153" s="5"/>
    </row>
    <row r="154" spans="1:28" x14ac:dyDescent="0.2">
      <c r="A154" s="5">
        <v>50</v>
      </c>
      <c r="B154" s="5">
        <v>0</v>
      </c>
      <c r="C154" s="5">
        <v>0</v>
      </c>
      <c r="D154" s="5">
        <v>1</v>
      </c>
      <c r="E154" s="5">
        <v>216</v>
      </c>
      <c r="F154" s="5">
        <f>ROUND(Source!AP139,O154)</f>
        <v>2669064.66</v>
      </c>
      <c r="G154" s="5" t="s">
        <v>279</v>
      </c>
      <c r="H154" s="5" t="s">
        <v>280</v>
      </c>
      <c r="I154" s="5"/>
      <c r="J154" s="5"/>
      <c r="K154" s="5">
        <v>216</v>
      </c>
      <c r="L154" s="5">
        <v>8</v>
      </c>
      <c r="M154" s="5">
        <v>3</v>
      </c>
      <c r="N154" s="5" t="s">
        <v>2</v>
      </c>
      <c r="O154" s="5">
        <v>2</v>
      </c>
      <c r="P154" s="5">
        <f>ROUND(Source!EH139,O154)</f>
        <v>573924.15</v>
      </c>
      <c r="Q154" s="5"/>
      <c r="R154" s="5"/>
      <c r="S154" s="5"/>
      <c r="T154" s="5"/>
      <c r="U154" s="5"/>
      <c r="V154" s="5"/>
      <c r="W154" s="5">
        <v>2669064.66</v>
      </c>
      <c r="X154" s="5">
        <v>1</v>
      </c>
      <c r="Y154" s="5">
        <v>2669064.66</v>
      </c>
      <c r="Z154" s="5">
        <v>573924.15</v>
      </c>
      <c r="AA154" s="5">
        <v>1</v>
      </c>
      <c r="AB154" s="5">
        <v>2795011</v>
      </c>
    </row>
    <row r="155" spans="1:28" x14ac:dyDescent="0.2">
      <c r="A155" s="5">
        <v>50</v>
      </c>
      <c r="B155" s="5">
        <v>0</v>
      </c>
      <c r="C155" s="5">
        <v>0</v>
      </c>
      <c r="D155" s="5">
        <v>1</v>
      </c>
      <c r="E155" s="5">
        <v>223</v>
      </c>
      <c r="F155" s="5">
        <f>ROUND(Source!AQ139,O155)</f>
        <v>0</v>
      </c>
      <c r="G155" s="5" t="s">
        <v>281</v>
      </c>
      <c r="H155" s="5" t="s">
        <v>282</v>
      </c>
      <c r="I155" s="5"/>
      <c r="J155" s="5"/>
      <c r="K155" s="5">
        <v>223</v>
      </c>
      <c r="L155" s="5">
        <v>9</v>
      </c>
      <c r="M155" s="5">
        <v>3</v>
      </c>
      <c r="N155" s="5" t="s">
        <v>2</v>
      </c>
      <c r="O155" s="5">
        <v>2</v>
      </c>
      <c r="P155" s="5">
        <f>ROUND(Source!EI139,O155)</f>
        <v>0</v>
      </c>
      <c r="Q155" s="5"/>
      <c r="R155" s="5"/>
      <c r="S155" s="5"/>
      <c r="T155" s="5"/>
      <c r="U155" s="5"/>
      <c r="V155" s="5"/>
      <c r="W155" s="5">
        <v>0</v>
      </c>
      <c r="X155" s="5">
        <v>1</v>
      </c>
      <c r="Y155" s="5">
        <v>0</v>
      </c>
      <c r="Z155" s="5">
        <v>0</v>
      </c>
      <c r="AA155" s="5">
        <v>1</v>
      </c>
      <c r="AB155" s="5">
        <v>0</v>
      </c>
    </row>
    <row r="156" spans="1:28" x14ac:dyDescent="0.2">
      <c r="A156" s="5">
        <v>50</v>
      </c>
      <c r="B156" s="5">
        <v>0</v>
      </c>
      <c r="C156" s="5">
        <v>0</v>
      </c>
      <c r="D156" s="5">
        <v>1</v>
      </c>
      <c r="E156" s="5">
        <v>229</v>
      </c>
      <c r="F156" s="5">
        <f>ROUND(Source!AZ139,O156)</f>
        <v>2669064.66</v>
      </c>
      <c r="G156" s="5" t="s">
        <v>283</v>
      </c>
      <c r="H156" s="5" t="s">
        <v>284</v>
      </c>
      <c r="I156" s="5"/>
      <c r="J156" s="5"/>
      <c r="K156" s="5">
        <v>229</v>
      </c>
      <c r="L156" s="5">
        <v>10</v>
      </c>
      <c r="M156" s="5">
        <v>3</v>
      </c>
      <c r="N156" s="5" t="s">
        <v>2</v>
      </c>
      <c r="O156" s="5">
        <v>2</v>
      </c>
      <c r="P156" s="5">
        <f>ROUND(Source!ER139,O156)</f>
        <v>573924.15</v>
      </c>
      <c r="Q156" s="5"/>
      <c r="R156" s="5"/>
      <c r="S156" s="5"/>
      <c r="T156" s="5"/>
      <c r="U156" s="5"/>
      <c r="V156" s="5"/>
      <c r="W156" s="5">
        <v>2669064.66</v>
      </c>
      <c r="X156" s="5">
        <v>1</v>
      </c>
      <c r="Y156" s="5">
        <v>2669064.66</v>
      </c>
      <c r="Z156" s="5">
        <v>573924.15</v>
      </c>
      <c r="AA156" s="5">
        <v>1</v>
      </c>
      <c r="AB156" s="5">
        <v>2795011</v>
      </c>
    </row>
    <row r="157" spans="1:28" x14ac:dyDescent="0.2">
      <c r="A157" s="5">
        <v>50</v>
      </c>
      <c r="B157" s="5">
        <v>0</v>
      </c>
      <c r="C157" s="5">
        <v>0</v>
      </c>
      <c r="D157" s="5">
        <v>1</v>
      </c>
      <c r="E157" s="5">
        <v>203</v>
      </c>
      <c r="F157" s="5">
        <f>ROUND(Source!Q139,O157)</f>
        <v>3595.97</v>
      </c>
      <c r="G157" s="5" t="s">
        <v>285</v>
      </c>
      <c r="H157" s="5" t="s">
        <v>286</v>
      </c>
      <c r="I157" s="5"/>
      <c r="J157" s="5"/>
      <c r="K157" s="5">
        <v>203</v>
      </c>
      <c r="L157" s="5">
        <v>11</v>
      </c>
      <c r="M157" s="5">
        <v>3</v>
      </c>
      <c r="N157" s="5" t="s">
        <v>2</v>
      </c>
      <c r="O157" s="5">
        <v>2</v>
      </c>
      <c r="P157" s="5">
        <f>ROUND(Source!DI139,O157)</f>
        <v>3595.97</v>
      </c>
      <c r="Q157" s="5"/>
      <c r="R157" s="5"/>
      <c r="S157" s="5"/>
      <c r="T157" s="5"/>
      <c r="U157" s="5"/>
      <c r="V157" s="5"/>
      <c r="W157" s="5">
        <v>3595.97</v>
      </c>
      <c r="X157" s="5">
        <v>1</v>
      </c>
      <c r="Y157" s="5">
        <v>3595.97</v>
      </c>
      <c r="Z157" s="5">
        <v>3595.97</v>
      </c>
      <c r="AA157" s="5">
        <v>1</v>
      </c>
      <c r="AB157" s="5">
        <v>38693</v>
      </c>
    </row>
    <row r="158" spans="1:28" x14ac:dyDescent="0.2">
      <c r="A158" s="5">
        <v>50</v>
      </c>
      <c r="B158" s="5">
        <v>0</v>
      </c>
      <c r="C158" s="5">
        <v>0</v>
      </c>
      <c r="D158" s="5">
        <v>1</v>
      </c>
      <c r="E158" s="5">
        <v>231</v>
      </c>
      <c r="F158" s="5">
        <f>ROUND(Source!BB139,O158)</f>
        <v>0</v>
      </c>
      <c r="G158" s="5" t="s">
        <v>287</v>
      </c>
      <c r="H158" s="5" t="s">
        <v>288</v>
      </c>
      <c r="I158" s="5"/>
      <c r="J158" s="5"/>
      <c r="K158" s="5">
        <v>231</v>
      </c>
      <c r="L158" s="5">
        <v>12</v>
      </c>
      <c r="M158" s="5">
        <v>3</v>
      </c>
      <c r="N158" s="5" t="s">
        <v>2</v>
      </c>
      <c r="O158" s="5">
        <v>2</v>
      </c>
      <c r="P158" s="5">
        <f>ROUND(Source!ET139,O158)</f>
        <v>0</v>
      </c>
      <c r="Q158" s="5"/>
      <c r="R158" s="5"/>
      <c r="S158" s="5"/>
      <c r="T158" s="5"/>
      <c r="U158" s="5"/>
      <c r="V158" s="5"/>
      <c r="W158" s="5">
        <v>0</v>
      </c>
      <c r="X158" s="5">
        <v>1</v>
      </c>
      <c r="Y158" s="5">
        <v>0</v>
      </c>
      <c r="Z158" s="5">
        <v>0</v>
      </c>
      <c r="AA158" s="5">
        <v>1</v>
      </c>
      <c r="AB158" s="5">
        <v>0</v>
      </c>
    </row>
    <row r="159" spans="1:28" x14ac:dyDescent="0.2">
      <c r="A159" s="5">
        <v>50</v>
      </c>
      <c r="B159" s="5">
        <v>0</v>
      </c>
      <c r="C159" s="5">
        <v>0</v>
      </c>
      <c r="D159" s="5">
        <v>1</v>
      </c>
      <c r="E159" s="5">
        <v>204</v>
      </c>
      <c r="F159" s="5">
        <f>ROUND(Source!R139,O159)</f>
        <v>199.29</v>
      </c>
      <c r="G159" s="5" t="s">
        <v>289</v>
      </c>
      <c r="H159" s="5" t="s">
        <v>290</v>
      </c>
      <c r="I159" s="5"/>
      <c r="J159" s="5"/>
      <c r="K159" s="5">
        <v>204</v>
      </c>
      <c r="L159" s="5">
        <v>13</v>
      </c>
      <c r="M159" s="5">
        <v>3</v>
      </c>
      <c r="N159" s="5" t="s">
        <v>2</v>
      </c>
      <c r="O159" s="5">
        <v>2</v>
      </c>
      <c r="P159" s="5">
        <f>ROUND(Source!DJ139,O159)</f>
        <v>199.29</v>
      </c>
      <c r="Q159" s="5"/>
      <c r="R159" s="5"/>
      <c r="S159" s="5"/>
      <c r="T159" s="5"/>
      <c r="U159" s="5"/>
      <c r="V159" s="5"/>
      <c r="W159" s="5">
        <v>199.29000000000002</v>
      </c>
      <c r="X159" s="5">
        <v>1</v>
      </c>
      <c r="Y159" s="5">
        <v>199.29000000000002</v>
      </c>
      <c r="Z159" s="5">
        <v>199.29000000000002</v>
      </c>
      <c r="AA159" s="5">
        <v>1</v>
      </c>
      <c r="AB159" s="5">
        <v>2144</v>
      </c>
    </row>
    <row r="160" spans="1:28" x14ac:dyDescent="0.2">
      <c r="A160" s="5">
        <v>50</v>
      </c>
      <c r="B160" s="5">
        <v>0</v>
      </c>
      <c r="C160" s="5">
        <v>0</v>
      </c>
      <c r="D160" s="5">
        <v>1</v>
      </c>
      <c r="E160" s="5">
        <v>205</v>
      </c>
      <c r="F160" s="5">
        <f>ROUND(Source!S139,O160)</f>
        <v>9387.0300000000007</v>
      </c>
      <c r="G160" s="5" t="s">
        <v>291</v>
      </c>
      <c r="H160" s="5" t="s">
        <v>292</v>
      </c>
      <c r="I160" s="5"/>
      <c r="J160" s="5"/>
      <c r="K160" s="5">
        <v>205</v>
      </c>
      <c r="L160" s="5">
        <v>14</v>
      </c>
      <c r="M160" s="5">
        <v>3</v>
      </c>
      <c r="N160" s="5" t="s">
        <v>2</v>
      </c>
      <c r="O160" s="5">
        <v>2</v>
      </c>
      <c r="P160" s="5">
        <f>ROUND(Source!DK139,O160)</f>
        <v>9387.0300000000007</v>
      </c>
      <c r="Q160" s="5"/>
      <c r="R160" s="5"/>
      <c r="S160" s="5"/>
      <c r="T160" s="5"/>
      <c r="U160" s="5"/>
      <c r="V160" s="5"/>
      <c r="W160" s="5">
        <v>9387.0300000000007</v>
      </c>
      <c r="X160" s="5">
        <v>1</v>
      </c>
      <c r="Y160" s="5">
        <v>9387.0300000000007</v>
      </c>
      <c r="Z160" s="5">
        <v>9387.0300000000007</v>
      </c>
      <c r="AA160" s="5">
        <v>1</v>
      </c>
      <c r="AB160" s="5">
        <v>101007</v>
      </c>
    </row>
    <row r="161" spans="1:88" x14ac:dyDescent="0.2">
      <c r="A161" s="5">
        <v>50</v>
      </c>
      <c r="B161" s="5">
        <v>0</v>
      </c>
      <c r="C161" s="5">
        <v>0</v>
      </c>
      <c r="D161" s="5">
        <v>1</v>
      </c>
      <c r="E161" s="5">
        <v>232</v>
      </c>
      <c r="F161" s="5">
        <f>ROUND(Source!BC139,O161)</f>
        <v>0</v>
      </c>
      <c r="G161" s="5" t="s">
        <v>293</v>
      </c>
      <c r="H161" s="5" t="s">
        <v>294</v>
      </c>
      <c r="I161" s="5"/>
      <c r="J161" s="5"/>
      <c r="K161" s="5">
        <v>232</v>
      </c>
      <c r="L161" s="5">
        <v>15</v>
      </c>
      <c r="M161" s="5">
        <v>3</v>
      </c>
      <c r="N161" s="5" t="s">
        <v>2</v>
      </c>
      <c r="O161" s="5">
        <v>2</v>
      </c>
      <c r="P161" s="5">
        <f>ROUND(Source!EU139,O161)</f>
        <v>0</v>
      </c>
      <c r="Q161" s="5"/>
      <c r="R161" s="5"/>
      <c r="S161" s="5"/>
      <c r="T161" s="5"/>
      <c r="U161" s="5"/>
      <c r="V161" s="5"/>
      <c r="W161" s="5">
        <v>0</v>
      </c>
      <c r="X161" s="5">
        <v>1</v>
      </c>
      <c r="Y161" s="5">
        <v>0</v>
      </c>
      <c r="Z161" s="5">
        <v>0</v>
      </c>
      <c r="AA161" s="5">
        <v>1</v>
      </c>
      <c r="AB161" s="5">
        <v>0</v>
      </c>
    </row>
    <row r="162" spans="1:88" x14ac:dyDescent="0.2">
      <c r="A162" s="5">
        <v>50</v>
      </c>
      <c r="B162" s="5">
        <v>0</v>
      </c>
      <c r="C162" s="5">
        <v>0</v>
      </c>
      <c r="D162" s="5">
        <v>1</v>
      </c>
      <c r="E162" s="5">
        <v>214</v>
      </c>
      <c r="F162" s="5">
        <f>ROUND(Source!AS139,O162)</f>
        <v>10873.71</v>
      </c>
      <c r="G162" s="5" t="s">
        <v>295</v>
      </c>
      <c r="H162" s="5" t="s">
        <v>296</v>
      </c>
      <c r="I162" s="5"/>
      <c r="J162" s="5"/>
      <c r="K162" s="5">
        <v>214</v>
      </c>
      <c r="L162" s="5">
        <v>16</v>
      </c>
      <c r="M162" s="5">
        <v>3</v>
      </c>
      <c r="N162" s="5" t="s">
        <v>2</v>
      </c>
      <c r="O162" s="5">
        <v>2</v>
      </c>
      <c r="P162" s="5">
        <f>ROUND(Source!EK139,O162)</f>
        <v>10873.71</v>
      </c>
      <c r="Q162" s="5"/>
      <c r="R162" s="5"/>
      <c r="S162" s="5"/>
      <c r="T162" s="5"/>
      <c r="U162" s="5"/>
      <c r="V162" s="5"/>
      <c r="W162" s="5">
        <v>10873.71</v>
      </c>
      <c r="X162" s="5">
        <v>1</v>
      </c>
      <c r="Y162" s="5">
        <v>10873.71</v>
      </c>
      <c r="Z162" s="5">
        <v>10873.71</v>
      </c>
      <c r="AA162" s="5">
        <v>1</v>
      </c>
      <c r="AB162" s="5">
        <v>117001</v>
      </c>
    </row>
    <row r="163" spans="1:88" x14ac:dyDescent="0.2">
      <c r="A163" s="5">
        <v>50</v>
      </c>
      <c r="B163" s="5">
        <v>0</v>
      </c>
      <c r="C163" s="5">
        <v>0</v>
      </c>
      <c r="D163" s="5">
        <v>1</v>
      </c>
      <c r="E163" s="5">
        <v>215</v>
      </c>
      <c r="F163" s="5">
        <f>ROUND(Source!AT139,O163)</f>
        <v>157007.12</v>
      </c>
      <c r="G163" s="5" t="s">
        <v>297</v>
      </c>
      <c r="H163" s="5" t="s">
        <v>298</v>
      </c>
      <c r="I163" s="5"/>
      <c r="J163" s="5"/>
      <c r="K163" s="5">
        <v>215</v>
      </c>
      <c r="L163" s="5">
        <v>17</v>
      </c>
      <c r="M163" s="5">
        <v>3</v>
      </c>
      <c r="N163" s="5" t="s">
        <v>2</v>
      </c>
      <c r="O163" s="5">
        <v>2</v>
      </c>
      <c r="P163" s="5">
        <f>ROUND(Source!EL139,O163)</f>
        <v>51759.53</v>
      </c>
      <c r="Q163" s="5"/>
      <c r="R163" s="5"/>
      <c r="S163" s="5"/>
      <c r="T163" s="5"/>
      <c r="U163" s="5"/>
      <c r="V163" s="5"/>
      <c r="W163" s="5">
        <v>157007.12</v>
      </c>
      <c r="X163" s="5">
        <v>1</v>
      </c>
      <c r="Y163" s="5">
        <v>157007.12</v>
      </c>
      <c r="Z163" s="5">
        <v>51759.53</v>
      </c>
      <c r="AA163" s="5">
        <v>1</v>
      </c>
      <c r="AB163" s="5">
        <v>556933</v>
      </c>
    </row>
    <row r="164" spans="1:88" x14ac:dyDescent="0.2">
      <c r="A164" s="5">
        <v>50</v>
      </c>
      <c r="B164" s="5">
        <v>0</v>
      </c>
      <c r="C164" s="5">
        <v>0</v>
      </c>
      <c r="D164" s="5">
        <v>1</v>
      </c>
      <c r="E164" s="5">
        <v>217</v>
      </c>
      <c r="F164" s="5">
        <f>ROUND(Source!AU139,O164)</f>
        <v>0</v>
      </c>
      <c r="G164" s="5" t="s">
        <v>299</v>
      </c>
      <c r="H164" s="5" t="s">
        <v>300</v>
      </c>
      <c r="I164" s="5"/>
      <c r="J164" s="5"/>
      <c r="K164" s="5">
        <v>217</v>
      </c>
      <c r="L164" s="5">
        <v>18</v>
      </c>
      <c r="M164" s="5">
        <v>3</v>
      </c>
      <c r="N164" s="5" t="s">
        <v>2</v>
      </c>
      <c r="O164" s="5">
        <v>2</v>
      </c>
      <c r="P164" s="5">
        <f>ROUND(Source!EM139,O164)</f>
        <v>0</v>
      </c>
      <c r="Q164" s="5"/>
      <c r="R164" s="5"/>
      <c r="S164" s="5"/>
      <c r="T164" s="5"/>
      <c r="U164" s="5"/>
      <c r="V164" s="5"/>
      <c r="W164" s="5">
        <v>0</v>
      </c>
      <c r="X164" s="5">
        <v>1</v>
      </c>
      <c r="Y164" s="5">
        <v>0</v>
      </c>
      <c r="Z164" s="5">
        <v>0</v>
      </c>
      <c r="AA164" s="5">
        <v>1</v>
      </c>
      <c r="AB164" s="5">
        <v>0</v>
      </c>
    </row>
    <row r="165" spans="1:88" x14ac:dyDescent="0.2">
      <c r="A165" s="5">
        <v>50</v>
      </c>
      <c r="B165" s="5">
        <v>0</v>
      </c>
      <c r="C165" s="5">
        <v>0</v>
      </c>
      <c r="D165" s="5">
        <v>1</v>
      </c>
      <c r="E165" s="5">
        <v>230</v>
      </c>
      <c r="F165" s="5">
        <f>ROUND(Source!BA139,O165)</f>
        <v>0</v>
      </c>
      <c r="G165" s="5" t="s">
        <v>301</v>
      </c>
      <c r="H165" s="5" t="s">
        <v>302</v>
      </c>
      <c r="I165" s="5"/>
      <c r="J165" s="5"/>
      <c r="K165" s="5">
        <v>230</v>
      </c>
      <c r="L165" s="5">
        <v>19</v>
      </c>
      <c r="M165" s="5">
        <v>3</v>
      </c>
      <c r="N165" s="5" t="s">
        <v>2</v>
      </c>
      <c r="O165" s="5">
        <v>2</v>
      </c>
      <c r="P165" s="5">
        <f>ROUND(Source!ES139,O165)</f>
        <v>0</v>
      </c>
      <c r="Q165" s="5"/>
      <c r="R165" s="5"/>
      <c r="S165" s="5"/>
      <c r="T165" s="5"/>
      <c r="U165" s="5"/>
      <c r="V165" s="5"/>
      <c r="W165" s="5">
        <v>0</v>
      </c>
      <c r="X165" s="5">
        <v>1</v>
      </c>
      <c r="Y165" s="5">
        <v>0</v>
      </c>
      <c r="Z165" s="5">
        <v>0</v>
      </c>
      <c r="AA165" s="5">
        <v>1</v>
      </c>
      <c r="AB165" s="5">
        <v>0</v>
      </c>
    </row>
    <row r="166" spans="1:88" x14ac:dyDescent="0.2">
      <c r="A166" s="5">
        <v>50</v>
      </c>
      <c r="B166" s="5">
        <v>0</v>
      </c>
      <c r="C166" s="5">
        <v>0</v>
      </c>
      <c r="D166" s="5">
        <v>1</v>
      </c>
      <c r="E166" s="5">
        <v>206</v>
      </c>
      <c r="F166" s="5">
        <f>ROUND(Source!T139,O166)</f>
        <v>0</v>
      </c>
      <c r="G166" s="5" t="s">
        <v>303</v>
      </c>
      <c r="H166" s="5" t="s">
        <v>304</v>
      </c>
      <c r="I166" s="5"/>
      <c r="J166" s="5"/>
      <c r="K166" s="5">
        <v>206</v>
      </c>
      <c r="L166" s="5">
        <v>20</v>
      </c>
      <c r="M166" s="5">
        <v>3</v>
      </c>
      <c r="N166" s="5" t="s">
        <v>2</v>
      </c>
      <c r="O166" s="5">
        <v>2</v>
      </c>
      <c r="P166" s="5">
        <f>ROUND(Source!DL139,O166)</f>
        <v>0</v>
      </c>
      <c r="Q166" s="5"/>
      <c r="R166" s="5"/>
      <c r="S166" s="5"/>
      <c r="T166" s="5"/>
      <c r="U166" s="5"/>
      <c r="V166" s="5"/>
      <c r="W166" s="5">
        <v>0</v>
      </c>
      <c r="X166" s="5">
        <v>1</v>
      </c>
      <c r="Y166" s="5">
        <v>0</v>
      </c>
      <c r="Z166" s="5">
        <v>0</v>
      </c>
      <c r="AA166" s="5">
        <v>1</v>
      </c>
      <c r="AB166" s="5">
        <v>0</v>
      </c>
    </row>
    <row r="167" spans="1:88" x14ac:dyDescent="0.2">
      <c r="A167" s="5">
        <v>50</v>
      </c>
      <c r="B167" s="5">
        <v>0</v>
      </c>
      <c r="C167" s="5">
        <v>0</v>
      </c>
      <c r="D167" s="5">
        <v>1</v>
      </c>
      <c r="E167" s="5">
        <v>207</v>
      </c>
      <c r="F167" s="5">
        <f>Source!U139</f>
        <v>980.74354500000004</v>
      </c>
      <c r="G167" s="5" t="s">
        <v>305</v>
      </c>
      <c r="H167" s="5" t="s">
        <v>306</v>
      </c>
      <c r="I167" s="5"/>
      <c r="J167" s="5"/>
      <c r="K167" s="5">
        <v>207</v>
      </c>
      <c r="L167" s="5">
        <v>21</v>
      </c>
      <c r="M167" s="5">
        <v>3</v>
      </c>
      <c r="N167" s="5" t="s">
        <v>2</v>
      </c>
      <c r="O167" s="5">
        <v>-1</v>
      </c>
      <c r="P167" s="5">
        <f>Source!DM139</f>
        <v>980.74354500000004</v>
      </c>
      <c r="Q167" s="5"/>
      <c r="R167" s="5"/>
      <c r="S167" s="5"/>
      <c r="T167" s="5"/>
      <c r="U167" s="5"/>
      <c r="V167" s="5"/>
      <c r="W167" s="5">
        <v>980.74354500000004</v>
      </c>
      <c r="X167" s="5">
        <v>1</v>
      </c>
      <c r="Y167" s="5">
        <v>980.74354500000004</v>
      </c>
      <c r="Z167" s="5">
        <v>980.74354500000004</v>
      </c>
      <c r="AA167" s="5">
        <v>1</v>
      </c>
      <c r="AB167" s="5">
        <v>980.74354500000004</v>
      </c>
    </row>
    <row r="168" spans="1:88" x14ac:dyDescent="0.2">
      <c r="A168" s="5">
        <v>50</v>
      </c>
      <c r="B168" s="5">
        <v>0</v>
      </c>
      <c r="C168" s="5">
        <v>0</v>
      </c>
      <c r="D168" s="5">
        <v>1</v>
      </c>
      <c r="E168" s="5">
        <v>208</v>
      </c>
      <c r="F168" s="5">
        <f>Source!V139</f>
        <v>15.468029999999999</v>
      </c>
      <c r="G168" s="5" t="s">
        <v>307</v>
      </c>
      <c r="H168" s="5" t="s">
        <v>308</v>
      </c>
      <c r="I168" s="5"/>
      <c r="J168" s="5"/>
      <c r="K168" s="5">
        <v>208</v>
      </c>
      <c r="L168" s="5">
        <v>22</v>
      </c>
      <c r="M168" s="5">
        <v>3</v>
      </c>
      <c r="N168" s="5" t="s">
        <v>2</v>
      </c>
      <c r="O168" s="5">
        <v>-1</v>
      </c>
      <c r="P168" s="5">
        <f>Source!DN139</f>
        <v>15.468029999999999</v>
      </c>
      <c r="Q168" s="5"/>
      <c r="R168" s="5"/>
      <c r="S168" s="5"/>
      <c r="T168" s="5"/>
      <c r="U168" s="5"/>
      <c r="V168" s="5"/>
      <c r="W168" s="5">
        <v>15.468030000000001</v>
      </c>
      <c r="X168" s="5">
        <v>1</v>
      </c>
      <c r="Y168" s="5">
        <v>15.468030000000001</v>
      </c>
      <c r="Z168" s="5">
        <v>15.468030000000001</v>
      </c>
      <c r="AA168" s="5">
        <v>1</v>
      </c>
      <c r="AB168" s="5">
        <v>15.468030000000001</v>
      </c>
    </row>
    <row r="169" spans="1:88" x14ac:dyDescent="0.2">
      <c r="A169" s="5">
        <v>50</v>
      </c>
      <c r="B169" s="5">
        <v>0</v>
      </c>
      <c r="C169" s="5">
        <v>0</v>
      </c>
      <c r="D169" s="5">
        <v>1</v>
      </c>
      <c r="E169" s="5">
        <v>209</v>
      </c>
      <c r="F169" s="5">
        <f>ROUND(Source!W139,O169)</f>
        <v>0</v>
      </c>
      <c r="G169" s="5" t="s">
        <v>309</v>
      </c>
      <c r="H169" s="5" t="s">
        <v>310</v>
      </c>
      <c r="I169" s="5"/>
      <c r="J169" s="5"/>
      <c r="K169" s="5">
        <v>209</v>
      </c>
      <c r="L169" s="5">
        <v>23</v>
      </c>
      <c r="M169" s="5">
        <v>3</v>
      </c>
      <c r="N169" s="5" t="s">
        <v>2</v>
      </c>
      <c r="O169" s="5">
        <v>2</v>
      </c>
      <c r="P169" s="5">
        <f>ROUND(Source!DO139,O169)</f>
        <v>0</v>
      </c>
      <c r="Q169" s="5"/>
      <c r="R169" s="5"/>
      <c r="S169" s="5"/>
      <c r="T169" s="5"/>
      <c r="U169" s="5"/>
      <c r="V169" s="5"/>
      <c r="W169" s="5">
        <v>0</v>
      </c>
      <c r="X169" s="5">
        <v>1</v>
      </c>
      <c r="Y169" s="5">
        <v>0</v>
      </c>
      <c r="Z169" s="5">
        <v>0</v>
      </c>
      <c r="AA169" s="5">
        <v>1</v>
      </c>
      <c r="AB169" s="5">
        <v>0</v>
      </c>
    </row>
    <row r="170" spans="1:88" x14ac:dyDescent="0.2">
      <c r="A170" s="5">
        <v>50</v>
      </c>
      <c r="B170" s="5">
        <v>0</v>
      </c>
      <c r="C170" s="5">
        <v>0</v>
      </c>
      <c r="D170" s="5">
        <v>1</v>
      </c>
      <c r="E170" s="5">
        <v>233</v>
      </c>
      <c r="F170" s="5">
        <f>ROUND(Source!BD139,O170)</f>
        <v>0</v>
      </c>
      <c r="G170" s="5" t="s">
        <v>311</v>
      </c>
      <c r="H170" s="5" t="s">
        <v>312</v>
      </c>
      <c r="I170" s="5"/>
      <c r="J170" s="5"/>
      <c r="K170" s="5">
        <v>233</v>
      </c>
      <c r="L170" s="5">
        <v>24</v>
      </c>
      <c r="M170" s="5">
        <v>3</v>
      </c>
      <c r="N170" s="5" t="s">
        <v>2</v>
      </c>
      <c r="O170" s="5">
        <v>2</v>
      </c>
      <c r="P170" s="5">
        <f>ROUND(Source!EV139,O170)</f>
        <v>0</v>
      </c>
      <c r="Q170" s="5"/>
      <c r="R170" s="5"/>
      <c r="S170" s="5"/>
      <c r="T170" s="5"/>
      <c r="U170" s="5"/>
      <c r="V170" s="5"/>
      <c r="W170" s="5">
        <v>0</v>
      </c>
      <c r="X170" s="5">
        <v>1</v>
      </c>
      <c r="Y170" s="5">
        <v>0</v>
      </c>
      <c r="Z170" s="5">
        <v>0</v>
      </c>
      <c r="AA170" s="5">
        <v>1</v>
      </c>
      <c r="AB170" s="5">
        <v>0</v>
      </c>
    </row>
    <row r="171" spans="1:88" x14ac:dyDescent="0.2">
      <c r="A171" s="5">
        <v>50</v>
      </c>
      <c r="B171" s="5">
        <v>0</v>
      </c>
      <c r="C171" s="5">
        <v>0</v>
      </c>
      <c r="D171" s="5">
        <v>1</v>
      </c>
      <c r="E171" s="5">
        <v>210</v>
      </c>
      <c r="F171" s="5">
        <f>ROUND(Source!X139,O171)</f>
        <v>9036.34</v>
      </c>
      <c r="G171" s="5" t="s">
        <v>313</v>
      </c>
      <c r="H171" s="5" t="s">
        <v>314</v>
      </c>
      <c r="I171" s="5"/>
      <c r="J171" s="5"/>
      <c r="K171" s="5">
        <v>210</v>
      </c>
      <c r="L171" s="5">
        <v>25</v>
      </c>
      <c r="M171" s="5">
        <v>3</v>
      </c>
      <c r="N171" s="5" t="s">
        <v>2</v>
      </c>
      <c r="O171" s="5">
        <v>2</v>
      </c>
      <c r="P171" s="5">
        <f>ROUND(Source!DP139,O171)</f>
        <v>9036.34</v>
      </c>
      <c r="Q171" s="5"/>
      <c r="R171" s="5"/>
      <c r="S171" s="5"/>
      <c r="T171" s="5"/>
      <c r="U171" s="5"/>
      <c r="V171" s="5"/>
      <c r="W171" s="5">
        <v>9036.34</v>
      </c>
      <c r="X171" s="5">
        <v>1</v>
      </c>
      <c r="Y171" s="5">
        <v>9036.34</v>
      </c>
      <c r="Z171" s="5">
        <v>9036.34</v>
      </c>
      <c r="AA171" s="5">
        <v>1</v>
      </c>
      <c r="AB171" s="5">
        <v>97232</v>
      </c>
    </row>
    <row r="172" spans="1:88" x14ac:dyDescent="0.2">
      <c r="A172" s="5">
        <v>50</v>
      </c>
      <c r="B172" s="5">
        <v>0</v>
      </c>
      <c r="C172" s="5">
        <v>0</v>
      </c>
      <c r="D172" s="5">
        <v>1</v>
      </c>
      <c r="E172" s="5">
        <v>211</v>
      </c>
      <c r="F172" s="5">
        <f>ROUND(Source!Y139,O172)</f>
        <v>4718.2700000000004</v>
      </c>
      <c r="G172" s="5" t="s">
        <v>315</v>
      </c>
      <c r="H172" s="5" t="s">
        <v>316</v>
      </c>
      <c r="I172" s="5"/>
      <c r="J172" s="5"/>
      <c r="K172" s="5">
        <v>211</v>
      </c>
      <c r="L172" s="5">
        <v>26</v>
      </c>
      <c r="M172" s="5">
        <v>3</v>
      </c>
      <c r="N172" s="5" t="s">
        <v>2</v>
      </c>
      <c r="O172" s="5">
        <v>2</v>
      </c>
      <c r="P172" s="5">
        <f>ROUND(Source!DQ139,O172)</f>
        <v>4718.2700000000004</v>
      </c>
      <c r="Q172" s="5"/>
      <c r="R172" s="5"/>
      <c r="S172" s="5"/>
      <c r="T172" s="5"/>
      <c r="U172" s="5"/>
      <c r="V172" s="5"/>
      <c r="W172" s="5">
        <v>4718.2700000000004</v>
      </c>
      <c r="X172" s="5">
        <v>1</v>
      </c>
      <c r="Y172" s="5">
        <v>4718.2700000000004</v>
      </c>
      <c r="Z172" s="5">
        <v>4718.2700000000004</v>
      </c>
      <c r="AA172" s="5">
        <v>1</v>
      </c>
      <c r="AB172" s="5">
        <v>50770</v>
      </c>
    </row>
    <row r="173" spans="1:88" x14ac:dyDescent="0.2">
      <c r="A173" s="5">
        <v>50</v>
      </c>
      <c r="B173" s="5">
        <v>0</v>
      </c>
      <c r="C173" s="5">
        <v>0</v>
      </c>
      <c r="D173" s="5">
        <v>1</v>
      </c>
      <c r="E173" s="5">
        <v>224</v>
      </c>
      <c r="F173" s="5">
        <f>ROUND(Source!AR139,O173)</f>
        <v>2836945.49</v>
      </c>
      <c r="G173" s="5" t="s">
        <v>317</v>
      </c>
      <c r="H173" s="5" t="s">
        <v>318</v>
      </c>
      <c r="I173" s="5"/>
      <c r="J173" s="5"/>
      <c r="K173" s="5">
        <v>224</v>
      </c>
      <c r="L173" s="5">
        <v>27</v>
      </c>
      <c r="M173" s="5">
        <v>3</v>
      </c>
      <c r="N173" s="5" t="s">
        <v>2</v>
      </c>
      <c r="O173" s="5">
        <v>2</v>
      </c>
      <c r="P173" s="5">
        <f>ROUND(Source!EJ139,O173)</f>
        <v>636557.39</v>
      </c>
      <c r="Q173" s="5"/>
      <c r="R173" s="5"/>
      <c r="S173" s="5"/>
      <c r="T173" s="5"/>
      <c r="U173" s="5"/>
      <c r="V173" s="5"/>
      <c r="W173" s="5">
        <v>2836945.49</v>
      </c>
      <c r="X173" s="5">
        <v>1</v>
      </c>
      <c r="Y173" s="5">
        <v>2836945.49</v>
      </c>
      <c r="Z173" s="5">
        <v>636557.39</v>
      </c>
      <c r="AA173" s="5">
        <v>1</v>
      </c>
      <c r="AB173" s="5">
        <v>3468945</v>
      </c>
    </row>
    <row r="175" spans="1:88" x14ac:dyDescent="0.2">
      <c r="A175" s="1">
        <v>5</v>
      </c>
      <c r="B175" s="1">
        <v>1</v>
      </c>
      <c r="C175" s="1"/>
      <c r="D175" s="1">
        <f>ROW(A184)</f>
        <v>184</v>
      </c>
      <c r="E175" s="1"/>
      <c r="F175" s="1" t="s">
        <v>15</v>
      </c>
      <c r="G175" s="1" t="s">
        <v>319</v>
      </c>
      <c r="H175" s="1" t="s">
        <v>2</v>
      </c>
      <c r="I175" s="1">
        <v>0</v>
      </c>
      <c r="J175" s="1"/>
      <c r="K175" s="1">
        <v>-1</v>
      </c>
      <c r="L175" s="1"/>
      <c r="M175" s="1" t="s">
        <v>2</v>
      </c>
      <c r="N175" s="1"/>
      <c r="O175" s="1"/>
      <c r="P175" s="1"/>
      <c r="Q175" s="1"/>
      <c r="R175" s="1"/>
      <c r="S175" s="1">
        <v>0</v>
      </c>
      <c r="T175" s="1">
        <v>41727980</v>
      </c>
      <c r="U175" s="1" t="s">
        <v>2</v>
      </c>
      <c r="V175" s="1">
        <v>0</v>
      </c>
      <c r="W175" s="1"/>
      <c r="X175" s="1"/>
      <c r="Y175" s="1"/>
      <c r="Z175" s="1"/>
      <c r="AA175" s="1"/>
      <c r="AB175" s="1" t="s">
        <v>2</v>
      </c>
      <c r="AC175" s="1" t="s">
        <v>2</v>
      </c>
      <c r="AD175" s="1" t="s">
        <v>2</v>
      </c>
      <c r="AE175" s="1" t="s">
        <v>2</v>
      </c>
      <c r="AF175" s="1" t="s">
        <v>2</v>
      </c>
      <c r="AG175" s="1" t="s">
        <v>2</v>
      </c>
      <c r="AH175" s="1"/>
      <c r="AI175" s="1"/>
      <c r="AJ175" s="1"/>
      <c r="AK175" s="1"/>
      <c r="AL175" s="1"/>
      <c r="AM175" s="1"/>
      <c r="AN175" s="1"/>
      <c r="AO175" s="1"/>
      <c r="AP175" s="1" t="s">
        <v>2</v>
      </c>
      <c r="AQ175" s="1" t="s">
        <v>2</v>
      </c>
      <c r="AR175" s="1" t="s">
        <v>2</v>
      </c>
      <c r="AS175" s="1"/>
      <c r="AT175" s="1"/>
      <c r="AU175" s="1"/>
      <c r="AV175" s="1"/>
      <c r="AW175" s="1"/>
      <c r="AX175" s="1"/>
      <c r="AY175" s="1"/>
      <c r="AZ175" s="1" t="s">
        <v>2</v>
      </c>
      <c r="BA175" s="1"/>
      <c r="BB175" s="1" t="s">
        <v>2</v>
      </c>
      <c r="BC175" s="1" t="s">
        <v>2</v>
      </c>
      <c r="BD175" s="1" t="s">
        <v>2</v>
      </c>
      <c r="BE175" s="1" t="s">
        <v>2</v>
      </c>
      <c r="BF175" s="1" t="s">
        <v>2</v>
      </c>
      <c r="BG175" s="1" t="s">
        <v>2</v>
      </c>
      <c r="BH175" s="1" t="s">
        <v>2</v>
      </c>
      <c r="BI175" s="1" t="s">
        <v>2</v>
      </c>
      <c r="BJ175" s="1" t="s">
        <v>2</v>
      </c>
      <c r="BK175" s="1" t="s">
        <v>2</v>
      </c>
      <c r="BL175" s="1" t="s">
        <v>2</v>
      </c>
      <c r="BM175" s="1" t="s">
        <v>2</v>
      </c>
      <c r="BN175" s="1" t="s">
        <v>2</v>
      </c>
      <c r="BO175" s="1" t="s">
        <v>2</v>
      </c>
      <c r="BP175" s="1" t="s">
        <v>2</v>
      </c>
      <c r="BQ175" s="1"/>
      <c r="BR175" s="1"/>
      <c r="BS175" s="1"/>
      <c r="BT175" s="1"/>
      <c r="BU175" s="1"/>
      <c r="BV175" s="1"/>
      <c r="BW175" s="1"/>
      <c r="BX175" s="1">
        <v>0</v>
      </c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>
        <v>0</v>
      </c>
    </row>
    <row r="177" spans="1:255" x14ac:dyDescent="0.2">
      <c r="A177" s="3">
        <v>52</v>
      </c>
      <c r="B177" s="3">
        <f t="shared" ref="B177:G177" si="197">B184</f>
        <v>1</v>
      </c>
      <c r="C177" s="3">
        <f t="shared" si="197"/>
        <v>5</v>
      </c>
      <c r="D177" s="3">
        <f t="shared" si="197"/>
        <v>175</v>
      </c>
      <c r="E177" s="3">
        <f t="shared" si="197"/>
        <v>0</v>
      </c>
      <c r="F177" s="3" t="str">
        <f t="shared" si="197"/>
        <v>Новый подраздел</v>
      </c>
      <c r="G177" s="3" t="str">
        <f t="shared" si="197"/>
        <v>Пусконаладочные работы</v>
      </c>
      <c r="H177" s="3"/>
      <c r="I177" s="3"/>
      <c r="J177" s="3"/>
      <c r="K177" s="3"/>
      <c r="L177" s="3"/>
      <c r="M177" s="3"/>
      <c r="N177" s="3"/>
      <c r="O177" s="3">
        <f t="shared" ref="O177:AT177" si="198">O184</f>
        <v>18520.57</v>
      </c>
      <c r="P177" s="3">
        <f t="shared" si="198"/>
        <v>0</v>
      </c>
      <c r="Q177" s="3">
        <f t="shared" si="198"/>
        <v>0</v>
      </c>
      <c r="R177" s="3">
        <f t="shared" si="198"/>
        <v>0</v>
      </c>
      <c r="S177" s="3">
        <f t="shared" si="198"/>
        <v>18520.57</v>
      </c>
      <c r="T177" s="3">
        <f t="shared" si="198"/>
        <v>0</v>
      </c>
      <c r="U177" s="3">
        <f t="shared" si="198"/>
        <v>1306.0999999999999</v>
      </c>
      <c r="V177" s="3">
        <f t="shared" si="198"/>
        <v>0</v>
      </c>
      <c r="W177" s="3">
        <f t="shared" si="198"/>
        <v>0</v>
      </c>
      <c r="X177" s="3">
        <f t="shared" si="198"/>
        <v>13705.23</v>
      </c>
      <c r="Y177" s="3">
        <f t="shared" si="198"/>
        <v>6667.4</v>
      </c>
      <c r="Z177" s="3">
        <f t="shared" si="198"/>
        <v>0</v>
      </c>
      <c r="AA177" s="3">
        <f t="shared" si="198"/>
        <v>0</v>
      </c>
      <c r="AB177" s="3">
        <f t="shared" si="198"/>
        <v>18520.57</v>
      </c>
      <c r="AC177" s="3">
        <f t="shared" si="198"/>
        <v>0</v>
      </c>
      <c r="AD177" s="3">
        <f t="shared" si="198"/>
        <v>0</v>
      </c>
      <c r="AE177" s="3">
        <f t="shared" si="198"/>
        <v>0</v>
      </c>
      <c r="AF177" s="3">
        <f t="shared" si="198"/>
        <v>18520.57</v>
      </c>
      <c r="AG177" s="3">
        <f t="shared" si="198"/>
        <v>0</v>
      </c>
      <c r="AH177" s="3">
        <f t="shared" si="198"/>
        <v>1306.0999999999999</v>
      </c>
      <c r="AI177" s="3">
        <f t="shared" si="198"/>
        <v>0</v>
      </c>
      <c r="AJ177" s="3">
        <f t="shared" si="198"/>
        <v>0</v>
      </c>
      <c r="AK177" s="3">
        <f t="shared" si="198"/>
        <v>13705.23</v>
      </c>
      <c r="AL177" s="3">
        <f t="shared" si="198"/>
        <v>6667.4</v>
      </c>
      <c r="AM177" s="3">
        <f t="shared" si="198"/>
        <v>0</v>
      </c>
      <c r="AN177" s="3">
        <f t="shared" si="198"/>
        <v>0</v>
      </c>
      <c r="AO177" s="3">
        <f t="shared" si="198"/>
        <v>0</v>
      </c>
      <c r="AP177" s="3">
        <f t="shared" si="198"/>
        <v>0</v>
      </c>
      <c r="AQ177" s="3">
        <f t="shared" si="198"/>
        <v>0</v>
      </c>
      <c r="AR177" s="3">
        <f t="shared" si="198"/>
        <v>38893.199999999997</v>
      </c>
      <c r="AS177" s="3">
        <f t="shared" si="198"/>
        <v>0</v>
      </c>
      <c r="AT177" s="3">
        <f t="shared" si="198"/>
        <v>0</v>
      </c>
      <c r="AU177" s="3">
        <f t="shared" ref="AU177:BZ177" si="199">AU184</f>
        <v>38893.199999999997</v>
      </c>
      <c r="AV177" s="3">
        <f t="shared" si="199"/>
        <v>0</v>
      </c>
      <c r="AW177" s="3">
        <f t="shared" si="199"/>
        <v>0</v>
      </c>
      <c r="AX177" s="3">
        <f t="shared" si="199"/>
        <v>0</v>
      </c>
      <c r="AY177" s="3">
        <f t="shared" si="199"/>
        <v>0</v>
      </c>
      <c r="AZ177" s="3">
        <f t="shared" si="199"/>
        <v>0</v>
      </c>
      <c r="BA177" s="3">
        <f t="shared" si="199"/>
        <v>0</v>
      </c>
      <c r="BB177" s="3">
        <f t="shared" si="199"/>
        <v>0</v>
      </c>
      <c r="BC177" s="3">
        <f t="shared" si="199"/>
        <v>0</v>
      </c>
      <c r="BD177" s="3">
        <f t="shared" si="199"/>
        <v>0</v>
      </c>
      <c r="BE177" s="3">
        <f t="shared" si="199"/>
        <v>0</v>
      </c>
      <c r="BF177" s="3">
        <f t="shared" si="199"/>
        <v>0</v>
      </c>
      <c r="BG177" s="3">
        <f t="shared" si="199"/>
        <v>0</v>
      </c>
      <c r="BH177" s="3">
        <f t="shared" si="199"/>
        <v>0</v>
      </c>
      <c r="BI177" s="3">
        <f t="shared" si="199"/>
        <v>0</v>
      </c>
      <c r="BJ177" s="3">
        <f t="shared" si="199"/>
        <v>0</v>
      </c>
      <c r="BK177" s="3">
        <f t="shared" si="199"/>
        <v>0</v>
      </c>
      <c r="BL177" s="3">
        <f t="shared" si="199"/>
        <v>0</v>
      </c>
      <c r="BM177" s="3">
        <f t="shared" si="199"/>
        <v>0</v>
      </c>
      <c r="BN177" s="3">
        <f t="shared" si="199"/>
        <v>0</v>
      </c>
      <c r="BO177" s="3">
        <f t="shared" si="199"/>
        <v>0</v>
      </c>
      <c r="BP177" s="3">
        <f t="shared" si="199"/>
        <v>0</v>
      </c>
      <c r="BQ177" s="3">
        <f t="shared" si="199"/>
        <v>0</v>
      </c>
      <c r="BR177" s="3">
        <f t="shared" si="199"/>
        <v>0</v>
      </c>
      <c r="BS177" s="3">
        <f t="shared" si="199"/>
        <v>0</v>
      </c>
      <c r="BT177" s="3">
        <f t="shared" si="199"/>
        <v>0</v>
      </c>
      <c r="BU177" s="3">
        <f t="shared" si="199"/>
        <v>0</v>
      </c>
      <c r="BV177" s="3">
        <f t="shared" si="199"/>
        <v>0</v>
      </c>
      <c r="BW177" s="3">
        <f t="shared" si="199"/>
        <v>0</v>
      </c>
      <c r="BX177" s="3">
        <f t="shared" si="199"/>
        <v>0</v>
      </c>
      <c r="BY177" s="3">
        <f t="shared" si="199"/>
        <v>0</v>
      </c>
      <c r="BZ177" s="3">
        <f t="shared" si="199"/>
        <v>0</v>
      </c>
      <c r="CA177" s="3">
        <f t="shared" ref="CA177:DF177" si="200">CA184</f>
        <v>38893.199999999997</v>
      </c>
      <c r="CB177" s="3">
        <f t="shared" si="200"/>
        <v>0</v>
      </c>
      <c r="CC177" s="3">
        <f t="shared" si="200"/>
        <v>0</v>
      </c>
      <c r="CD177" s="3">
        <f t="shared" si="200"/>
        <v>38893.199999999997</v>
      </c>
      <c r="CE177" s="3">
        <f t="shared" si="200"/>
        <v>0</v>
      </c>
      <c r="CF177" s="3">
        <f t="shared" si="200"/>
        <v>0</v>
      </c>
      <c r="CG177" s="3">
        <f t="shared" si="200"/>
        <v>0</v>
      </c>
      <c r="CH177" s="3">
        <f t="shared" si="200"/>
        <v>0</v>
      </c>
      <c r="CI177" s="3">
        <f t="shared" si="200"/>
        <v>0</v>
      </c>
      <c r="CJ177" s="3">
        <f t="shared" si="200"/>
        <v>0</v>
      </c>
      <c r="CK177" s="3">
        <f t="shared" si="200"/>
        <v>0</v>
      </c>
      <c r="CL177" s="3">
        <f t="shared" si="200"/>
        <v>0</v>
      </c>
      <c r="CM177" s="3">
        <f t="shared" si="200"/>
        <v>0</v>
      </c>
      <c r="CN177" s="3">
        <f t="shared" si="200"/>
        <v>0</v>
      </c>
      <c r="CO177" s="3">
        <f t="shared" si="200"/>
        <v>0</v>
      </c>
      <c r="CP177" s="3">
        <f t="shared" si="200"/>
        <v>0</v>
      </c>
      <c r="CQ177" s="3">
        <f t="shared" si="200"/>
        <v>0</v>
      </c>
      <c r="CR177" s="3">
        <f t="shared" si="200"/>
        <v>0</v>
      </c>
      <c r="CS177" s="3">
        <f t="shared" si="200"/>
        <v>0</v>
      </c>
      <c r="CT177" s="3">
        <f t="shared" si="200"/>
        <v>0</v>
      </c>
      <c r="CU177" s="3">
        <f t="shared" si="200"/>
        <v>0</v>
      </c>
      <c r="CV177" s="3">
        <f t="shared" si="200"/>
        <v>0</v>
      </c>
      <c r="CW177" s="3">
        <f t="shared" si="200"/>
        <v>0</v>
      </c>
      <c r="CX177" s="3">
        <f t="shared" si="200"/>
        <v>0</v>
      </c>
      <c r="CY177" s="3">
        <f t="shared" si="200"/>
        <v>0</v>
      </c>
      <c r="CZ177" s="3">
        <f t="shared" si="200"/>
        <v>0</v>
      </c>
      <c r="DA177" s="3">
        <f t="shared" si="200"/>
        <v>0</v>
      </c>
      <c r="DB177" s="3">
        <f t="shared" si="200"/>
        <v>0</v>
      </c>
      <c r="DC177" s="3">
        <f t="shared" si="200"/>
        <v>0</v>
      </c>
      <c r="DD177" s="3">
        <f t="shared" si="200"/>
        <v>0</v>
      </c>
      <c r="DE177" s="3">
        <f t="shared" si="200"/>
        <v>0</v>
      </c>
      <c r="DF177" s="3">
        <f t="shared" si="200"/>
        <v>0</v>
      </c>
      <c r="DG177" s="4">
        <f t="shared" ref="DG177:EL177" si="201">DG184</f>
        <v>18520.57</v>
      </c>
      <c r="DH177" s="4">
        <f t="shared" si="201"/>
        <v>0</v>
      </c>
      <c r="DI177" s="4">
        <f t="shared" si="201"/>
        <v>0</v>
      </c>
      <c r="DJ177" s="4">
        <f t="shared" si="201"/>
        <v>0</v>
      </c>
      <c r="DK177" s="4">
        <f t="shared" si="201"/>
        <v>18520.57</v>
      </c>
      <c r="DL177" s="4">
        <f t="shared" si="201"/>
        <v>0</v>
      </c>
      <c r="DM177" s="4">
        <f t="shared" si="201"/>
        <v>1306.0999999999999</v>
      </c>
      <c r="DN177" s="4">
        <f t="shared" si="201"/>
        <v>0</v>
      </c>
      <c r="DO177" s="4">
        <f t="shared" si="201"/>
        <v>0</v>
      </c>
      <c r="DP177" s="4">
        <f t="shared" si="201"/>
        <v>13705.23</v>
      </c>
      <c r="DQ177" s="4">
        <f t="shared" si="201"/>
        <v>6667.4</v>
      </c>
      <c r="DR177" s="4">
        <f t="shared" si="201"/>
        <v>0</v>
      </c>
      <c r="DS177" s="4">
        <f t="shared" si="201"/>
        <v>0</v>
      </c>
      <c r="DT177" s="4">
        <f t="shared" si="201"/>
        <v>18520.57</v>
      </c>
      <c r="DU177" s="4">
        <f t="shared" si="201"/>
        <v>0</v>
      </c>
      <c r="DV177" s="4">
        <f t="shared" si="201"/>
        <v>0</v>
      </c>
      <c r="DW177" s="4">
        <f t="shared" si="201"/>
        <v>0</v>
      </c>
      <c r="DX177" s="4">
        <f t="shared" si="201"/>
        <v>18520.57</v>
      </c>
      <c r="DY177" s="4">
        <f t="shared" si="201"/>
        <v>0</v>
      </c>
      <c r="DZ177" s="4">
        <f t="shared" si="201"/>
        <v>1306.0999999999999</v>
      </c>
      <c r="EA177" s="4">
        <f t="shared" si="201"/>
        <v>0</v>
      </c>
      <c r="EB177" s="4">
        <f t="shared" si="201"/>
        <v>0</v>
      </c>
      <c r="EC177" s="4">
        <f t="shared" si="201"/>
        <v>13705.23</v>
      </c>
      <c r="ED177" s="4">
        <f t="shared" si="201"/>
        <v>6667.4</v>
      </c>
      <c r="EE177" s="4">
        <f t="shared" si="201"/>
        <v>0</v>
      </c>
      <c r="EF177" s="4">
        <f t="shared" si="201"/>
        <v>0</v>
      </c>
      <c r="EG177" s="4">
        <f t="shared" si="201"/>
        <v>0</v>
      </c>
      <c r="EH177" s="4">
        <f t="shared" si="201"/>
        <v>0</v>
      </c>
      <c r="EI177" s="4">
        <f t="shared" si="201"/>
        <v>0</v>
      </c>
      <c r="EJ177" s="4">
        <f t="shared" si="201"/>
        <v>38893.199999999997</v>
      </c>
      <c r="EK177" s="4">
        <f t="shared" si="201"/>
        <v>0</v>
      </c>
      <c r="EL177" s="4">
        <f t="shared" si="201"/>
        <v>0</v>
      </c>
      <c r="EM177" s="4">
        <f t="shared" ref="EM177:FR177" si="202">EM184</f>
        <v>38893.199999999997</v>
      </c>
      <c r="EN177" s="4">
        <f t="shared" si="202"/>
        <v>0</v>
      </c>
      <c r="EO177" s="4">
        <f t="shared" si="202"/>
        <v>0</v>
      </c>
      <c r="EP177" s="4">
        <f t="shared" si="202"/>
        <v>0</v>
      </c>
      <c r="EQ177" s="4">
        <f t="shared" si="202"/>
        <v>0</v>
      </c>
      <c r="ER177" s="4">
        <f t="shared" si="202"/>
        <v>0</v>
      </c>
      <c r="ES177" s="4">
        <f t="shared" si="202"/>
        <v>0</v>
      </c>
      <c r="ET177" s="4">
        <f t="shared" si="202"/>
        <v>0</v>
      </c>
      <c r="EU177" s="4">
        <f t="shared" si="202"/>
        <v>0</v>
      </c>
      <c r="EV177" s="4">
        <f t="shared" si="202"/>
        <v>0</v>
      </c>
      <c r="EW177" s="4">
        <f t="shared" si="202"/>
        <v>0</v>
      </c>
      <c r="EX177" s="4">
        <f t="shared" si="202"/>
        <v>0</v>
      </c>
      <c r="EY177" s="4">
        <f t="shared" si="202"/>
        <v>0</v>
      </c>
      <c r="EZ177" s="4">
        <f t="shared" si="202"/>
        <v>0</v>
      </c>
      <c r="FA177" s="4">
        <f t="shared" si="202"/>
        <v>0</v>
      </c>
      <c r="FB177" s="4">
        <f t="shared" si="202"/>
        <v>0</v>
      </c>
      <c r="FC177" s="4">
        <f t="shared" si="202"/>
        <v>0</v>
      </c>
      <c r="FD177" s="4">
        <f t="shared" si="202"/>
        <v>0</v>
      </c>
      <c r="FE177" s="4">
        <f t="shared" si="202"/>
        <v>0</v>
      </c>
      <c r="FF177" s="4">
        <f t="shared" si="202"/>
        <v>0</v>
      </c>
      <c r="FG177" s="4">
        <f t="shared" si="202"/>
        <v>0</v>
      </c>
      <c r="FH177" s="4">
        <f t="shared" si="202"/>
        <v>0</v>
      </c>
      <c r="FI177" s="4">
        <f t="shared" si="202"/>
        <v>0</v>
      </c>
      <c r="FJ177" s="4">
        <f t="shared" si="202"/>
        <v>0</v>
      </c>
      <c r="FK177" s="4">
        <f t="shared" si="202"/>
        <v>0</v>
      </c>
      <c r="FL177" s="4">
        <f t="shared" si="202"/>
        <v>0</v>
      </c>
      <c r="FM177" s="4">
        <f t="shared" si="202"/>
        <v>0</v>
      </c>
      <c r="FN177" s="4">
        <f t="shared" si="202"/>
        <v>0</v>
      </c>
      <c r="FO177" s="4">
        <f t="shared" si="202"/>
        <v>0</v>
      </c>
      <c r="FP177" s="4">
        <f t="shared" si="202"/>
        <v>0</v>
      </c>
      <c r="FQ177" s="4">
        <f t="shared" si="202"/>
        <v>0</v>
      </c>
      <c r="FR177" s="4">
        <f t="shared" si="202"/>
        <v>0</v>
      </c>
      <c r="FS177" s="4">
        <f t="shared" ref="FS177:GX177" si="203">FS184</f>
        <v>38893.199999999997</v>
      </c>
      <c r="FT177" s="4">
        <f t="shared" si="203"/>
        <v>0</v>
      </c>
      <c r="FU177" s="4">
        <f t="shared" si="203"/>
        <v>0</v>
      </c>
      <c r="FV177" s="4">
        <f t="shared" si="203"/>
        <v>38893.199999999997</v>
      </c>
      <c r="FW177" s="4">
        <f t="shared" si="203"/>
        <v>0</v>
      </c>
      <c r="FX177" s="4">
        <f t="shared" si="203"/>
        <v>0</v>
      </c>
      <c r="FY177" s="4">
        <f t="shared" si="203"/>
        <v>0</v>
      </c>
      <c r="FZ177" s="4">
        <f t="shared" si="203"/>
        <v>0</v>
      </c>
      <c r="GA177" s="4">
        <f t="shared" si="203"/>
        <v>0</v>
      </c>
      <c r="GB177" s="4">
        <f t="shared" si="203"/>
        <v>0</v>
      </c>
      <c r="GC177" s="4">
        <f t="shared" si="203"/>
        <v>0</v>
      </c>
      <c r="GD177" s="4">
        <f t="shared" si="203"/>
        <v>0</v>
      </c>
      <c r="GE177" s="4">
        <f t="shared" si="203"/>
        <v>0</v>
      </c>
      <c r="GF177" s="4">
        <f t="shared" si="203"/>
        <v>0</v>
      </c>
      <c r="GG177" s="4">
        <f t="shared" si="203"/>
        <v>0</v>
      </c>
      <c r="GH177" s="4">
        <f t="shared" si="203"/>
        <v>0</v>
      </c>
      <c r="GI177" s="4">
        <f t="shared" si="203"/>
        <v>0</v>
      </c>
      <c r="GJ177" s="4">
        <f t="shared" si="203"/>
        <v>0</v>
      </c>
      <c r="GK177" s="4">
        <f t="shared" si="203"/>
        <v>0</v>
      </c>
      <c r="GL177" s="4">
        <f t="shared" si="203"/>
        <v>0</v>
      </c>
      <c r="GM177" s="4">
        <f t="shared" si="203"/>
        <v>0</v>
      </c>
      <c r="GN177" s="4">
        <f t="shared" si="203"/>
        <v>0</v>
      </c>
      <c r="GO177" s="4">
        <f t="shared" si="203"/>
        <v>0</v>
      </c>
      <c r="GP177" s="4">
        <f t="shared" si="203"/>
        <v>0</v>
      </c>
      <c r="GQ177" s="4">
        <f t="shared" si="203"/>
        <v>0</v>
      </c>
      <c r="GR177" s="4">
        <f t="shared" si="203"/>
        <v>0</v>
      </c>
      <c r="GS177" s="4">
        <f t="shared" si="203"/>
        <v>0</v>
      </c>
      <c r="GT177" s="4">
        <f t="shared" si="203"/>
        <v>0</v>
      </c>
      <c r="GU177" s="4">
        <f t="shared" si="203"/>
        <v>0</v>
      </c>
      <c r="GV177" s="4">
        <f t="shared" si="203"/>
        <v>0</v>
      </c>
      <c r="GW177" s="4">
        <f t="shared" si="203"/>
        <v>0</v>
      </c>
      <c r="GX177" s="4">
        <f t="shared" si="203"/>
        <v>0</v>
      </c>
    </row>
    <row r="179" spans="1:255" x14ac:dyDescent="0.2">
      <c r="A179" s="2">
        <v>17</v>
      </c>
      <c r="B179" s="2">
        <v>1</v>
      </c>
      <c r="C179" s="2">
        <f>ROW(SmtRes!A303)</f>
        <v>303</v>
      </c>
      <c r="D179" s="2">
        <f>ROW(EtalonRes!A303)</f>
        <v>303</v>
      </c>
      <c r="E179" s="2" t="s">
        <v>320</v>
      </c>
      <c r="F179" s="2" t="s">
        <v>321</v>
      </c>
      <c r="G179" s="2" t="s">
        <v>322</v>
      </c>
      <c r="H179" s="2" t="s">
        <v>323</v>
      </c>
      <c r="I179" s="2">
        <v>1</v>
      </c>
      <c r="J179" s="2">
        <v>0</v>
      </c>
      <c r="K179" s="2">
        <v>1</v>
      </c>
      <c r="L179" s="2"/>
      <c r="M179" s="2"/>
      <c r="N179" s="2"/>
      <c r="O179" s="2">
        <f>ROUND(CP179,2)</f>
        <v>13641.17</v>
      </c>
      <c r="P179" s="2">
        <f>ROUND(CQ179*I179,2)</f>
        <v>0</v>
      </c>
      <c r="Q179" s="2">
        <f>ROUND(CR179*I179,2)</f>
        <v>0</v>
      </c>
      <c r="R179" s="2">
        <f>ROUND(CS179*I179,2)</f>
        <v>0</v>
      </c>
      <c r="S179" s="2">
        <f>ROUND(CT179*I179,2)</f>
        <v>13641.17</v>
      </c>
      <c r="T179" s="2">
        <f>ROUND(CU179*I179,2)</f>
        <v>0</v>
      </c>
      <c r="U179" s="2">
        <f>CV179*I179</f>
        <v>962</v>
      </c>
      <c r="V179" s="2">
        <f>CW179*I179</f>
        <v>0</v>
      </c>
      <c r="W179" s="2">
        <f>ROUND(CX179*I179,2)</f>
        <v>0</v>
      </c>
      <c r="X179" s="2">
        <f t="shared" ref="X179:Y182" si="204">ROUND(CY179,2)</f>
        <v>10094.469999999999</v>
      </c>
      <c r="Y179" s="2">
        <f t="shared" si="204"/>
        <v>4910.82</v>
      </c>
      <c r="Z179" s="2"/>
      <c r="AA179" s="2">
        <v>41727981</v>
      </c>
      <c r="AB179" s="2">
        <f>ROUND((AC179+AD179+AF179),6)</f>
        <v>13641.17</v>
      </c>
      <c r="AC179" s="2">
        <f>ROUND((ES179),6)</f>
        <v>0</v>
      </c>
      <c r="AD179" s="2">
        <f>ROUND((((ET179)-(EU179))+AE179),6)</f>
        <v>0</v>
      </c>
      <c r="AE179" s="2">
        <f t="shared" ref="AE179:AF182" si="205">ROUND((EU179),6)</f>
        <v>0</v>
      </c>
      <c r="AF179" s="2">
        <f t="shared" si="205"/>
        <v>13641.17</v>
      </c>
      <c r="AG179" s="2">
        <f>ROUND((AP179),6)</f>
        <v>0</v>
      </c>
      <c r="AH179" s="2">
        <f t="shared" ref="AH179:AI182" si="206">(EW179)</f>
        <v>962</v>
      </c>
      <c r="AI179" s="2">
        <f t="shared" si="206"/>
        <v>0</v>
      </c>
      <c r="AJ179" s="2">
        <f>(AS179)</f>
        <v>0</v>
      </c>
      <c r="AK179" s="2">
        <v>13641.17</v>
      </c>
      <c r="AL179" s="2">
        <v>0</v>
      </c>
      <c r="AM179" s="2">
        <v>0</v>
      </c>
      <c r="AN179" s="2">
        <v>0</v>
      </c>
      <c r="AO179" s="2">
        <v>13641.17</v>
      </c>
      <c r="AP179" s="2">
        <v>0</v>
      </c>
      <c r="AQ179" s="2">
        <v>962</v>
      </c>
      <c r="AR179" s="2">
        <v>0</v>
      </c>
      <c r="AS179" s="2">
        <v>0</v>
      </c>
      <c r="AT179" s="2">
        <v>74</v>
      </c>
      <c r="AU179" s="2">
        <v>36</v>
      </c>
      <c r="AV179" s="2">
        <v>1</v>
      </c>
      <c r="AW179" s="2">
        <v>1</v>
      </c>
      <c r="AX179" s="2"/>
      <c r="AY179" s="2"/>
      <c r="AZ179" s="2">
        <v>1</v>
      </c>
      <c r="BA179" s="2">
        <v>1</v>
      </c>
      <c r="BB179" s="2">
        <v>1</v>
      </c>
      <c r="BC179" s="2">
        <v>1</v>
      </c>
      <c r="BD179" s="2" t="s">
        <v>2</v>
      </c>
      <c r="BE179" s="2" t="s">
        <v>2</v>
      </c>
      <c r="BF179" s="2" t="s">
        <v>2</v>
      </c>
      <c r="BG179" s="2" t="s">
        <v>2</v>
      </c>
      <c r="BH179" s="2">
        <v>0</v>
      </c>
      <c r="BI179" s="2">
        <v>4</v>
      </c>
      <c r="BJ179" s="2" t="s">
        <v>324</v>
      </c>
      <c r="BK179" s="2"/>
      <c r="BL179" s="2"/>
      <c r="BM179" s="2">
        <v>200002</v>
      </c>
      <c r="BN179" s="2">
        <v>0</v>
      </c>
      <c r="BO179" s="2" t="s">
        <v>2</v>
      </c>
      <c r="BP179" s="2">
        <v>0</v>
      </c>
      <c r="BQ179" s="2">
        <v>4</v>
      </c>
      <c r="BR179" s="2">
        <v>0</v>
      </c>
      <c r="BS179" s="2">
        <v>1</v>
      </c>
      <c r="BT179" s="2">
        <v>1</v>
      </c>
      <c r="BU179" s="2">
        <v>1</v>
      </c>
      <c r="BV179" s="2">
        <v>1</v>
      </c>
      <c r="BW179" s="2">
        <v>1</v>
      </c>
      <c r="BX179" s="2">
        <v>1</v>
      </c>
      <c r="BY179" s="2" t="s">
        <v>2</v>
      </c>
      <c r="BZ179" s="2">
        <v>74</v>
      </c>
      <c r="CA179" s="2">
        <v>36</v>
      </c>
      <c r="CB179" s="2" t="s">
        <v>2</v>
      </c>
      <c r="CC179" s="2"/>
      <c r="CD179" s="2"/>
      <c r="CE179" s="2">
        <v>0</v>
      </c>
      <c r="CF179" s="2">
        <v>0</v>
      </c>
      <c r="CG179" s="2">
        <v>0</v>
      </c>
      <c r="CH179" s="2"/>
      <c r="CI179" s="2"/>
      <c r="CJ179" s="2"/>
      <c r="CK179" s="2"/>
      <c r="CL179" s="2"/>
      <c r="CM179" s="2">
        <v>0</v>
      </c>
      <c r="CN179" s="2" t="s">
        <v>2</v>
      </c>
      <c r="CO179" s="2">
        <v>0</v>
      </c>
      <c r="CP179" s="2">
        <f>(P179+Q179+S179)</f>
        <v>13641.17</v>
      </c>
      <c r="CQ179" s="2">
        <f>AC179*BC179</f>
        <v>0</v>
      </c>
      <c r="CR179" s="2">
        <f>AD179*BB179</f>
        <v>0</v>
      </c>
      <c r="CS179" s="2">
        <f t="shared" ref="CS179:CX182" si="207">AE179</f>
        <v>0</v>
      </c>
      <c r="CT179" s="2">
        <f t="shared" si="207"/>
        <v>13641.17</v>
      </c>
      <c r="CU179" s="2">
        <f t="shared" si="207"/>
        <v>0</v>
      </c>
      <c r="CV179" s="2">
        <f t="shared" si="207"/>
        <v>962</v>
      </c>
      <c r="CW179" s="2">
        <f t="shared" si="207"/>
        <v>0</v>
      </c>
      <c r="CX179" s="2">
        <f t="shared" si="207"/>
        <v>0</v>
      </c>
      <c r="CY179" s="2">
        <f>(((S179+R179)*AT179)/100)</f>
        <v>10094.4658</v>
      </c>
      <c r="CZ179" s="2">
        <f>(((S179+R179)*AU179)/100)</f>
        <v>4910.8212000000003</v>
      </c>
      <c r="DA179" s="2"/>
      <c r="DB179" s="2"/>
      <c r="DC179" s="2" t="s">
        <v>2</v>
      </c>
      <c r="DD179" s="2" t="s">
        <v>2</v>
      </c>
      <c r="DE179" s="2" t="s">
        <v>2</v>
      </c>
      <c r="DF179" s="2" t="s">
        <v>2</v>
      </c>
      <c r="DG179" s="2" t="s">
        <v>2</v>
      </c>
      <c r="DH179" s="2" t="s">
        <v>2</v>
      </c>
      <c r="DI179" s="2" t="s">
        <v>2</v>
      </c>
      <c r="DJ179" s="2" t="s">
        <v>2</v>
      </c>
      <c r="DK179" s="2" t="s">
        <v>2</v>
      </c>
      <c r="DL179" s="2" t="s">
        <v>2</v>
      </c>
      <c r="DM179" s="2" t="s">
        <v>2</v>
      </c>
      <c r="DN179" s="2">
        <v>0</v>
      </c>
      <c r="DO179" s="2">
        <v>0</v>
      </c>
      <c r="DP179" s="2">
        <v>1</v>
      </c>
      <c r="DQ179" s="2">
        <v>1</v>
      </c>
      <c r="DR179" s="2"/>
      <c r="DS179" s="2"/>
      <c r="DT179" s="2"/>
      <c r="DU179" s="2">
        <v>1013</v>
      </c>
      <c r="DV179" s="2" t="s">
        <v>323</v>
      </c>
      <c r="DW179" s="2" t="s">
        <v>323</v>
      </c>
      <c r="DX179" s="2">
        <v>1</v>
      </c>
      <c r="DY179" s="2"/>
      <c r="DZ179" s="2" t="s">
        <v>2</v>
      </c>
      <c r="EA179" s="2" t="s">
        <v>2</v>
      </c>
      <c r="EB179" s="2" t="s">
        <v>2</v>
      </c>
      <c r="EC179" s="2" t="s">
        <v>2</v>
      </c>
      <c r="ED179" s="2" t="s">
        <v>2</v>
      </c>
      <c r="EE179" s="2">
        <v>37164668</v>
      </c>
      <c r="EF179" s="2">
        <v>4</v>
      </c>
      <c r="EG179" s="2" t="s">
        <v>319</v>
      </c>
      <c r="EH179" s="2">
        <v>83</v>
      </c>
      <c r="EI179" s="2" t="s">
        <v>319</v>
      </c>
      <c r="EJ179" s="2">
        <v>4</v>
      </c>
      <c r="EK179" s="2">
        <v>200002</v>
      </c>
      <c r="EL179" s="2" t="s">
        <v>325</v>
      </c>
      <c r="EM179" s="2" t="s">
        <v>326</v>
      </c>
      <c r="EN179" s="2" t="s">
        <v>2</v>
      </c>
      <c r="EO179" s="2" t="s">
        <v>2</v>
      </c>
      <c r="EP179" s="2"/>
      <c r="EQ179" s="2">
        <v>0</v>
      </c>
      <c r="ER179" s="2">
        <v>13641.17</v>
      </c>
      <c r="ES179" s="2">
        <v>0</v>
      </c>
      <c r="ET179" s="2">
        <v>0</v>
      </c>
      <c r="EU179" s="2">
        <v>0</v>
      </c>
      <c r="EV179" s="2">
        <v>13641.17</v>
      </c>
      <c r="EW179" s="2">
        <v>962</v>
      </c>
      <c r="EX179" s="2">
        <v>0</v>
      </c>
      <c r="EY179" s="2">
        <v>0</v>
      </c>
      <c r="EZ179" s="2"/>
      <c r="FA179" s="2"/>
      <c r="FB179" s="2"/>
      <c r="FC179" s="2"/>
      <c r="FD179" s="2"/>
      <c r="FE179" s="2"/>
      <c r="FF179" s="2"/>
      <c r="FG179" s="2"/>
      <c r="FH179" s="2"/>
      <c r="FI179" s="2"/>
      <c r="FJ179" s="2"/>
      <c r="FK179" s="2"/>
      <c r="FL179" s="2"/>
      <c r="FM179" s="2"/>
      <c r="FN179" s="2"/>
      <c r="FO179" s="2"/>
      <c r="FP179" s="2"/>
      <c r="FQ179" s="2">
        <v>0</v>
      </c>
      <c r="FR179" s="2">
        <f>ROUND(IF(AND(BH179=3,BI179=3),P179,0),2)</f>
        <v>0</v>
      </c>
      <c r="FS179" s="2">
        <v>0</v>
      </c>
      <c r="FT179" s="2"/>
      <c r="FU179" s="2"/>
      <c r="FV179" s="2"/>
      <c r="FW179" s="2"/>
      <c r="FX179" s="2">
        <v>74</v>
      </c>
      <c r="FY179" s="2">
        <v>36</v>
      </c>
      <c r="FZ179" s="2"/>
      <c r="GA179" s="2" t="s">
        <v>2</v>
      </c>
      <c r="GB179" s="2"/>
      <c r="GC179" s="2"/>
      <c r="GD179" s="2">
        <v>1</v>
      </c>
      <c r="GE179" s="2"/>
      <c r="GF179" s="2">
        <v>-108074911</v>
      </c>
      <c r="GG179" s="2">
        <v>2</v>
      </c>
      <c r="GH179" s="2">
        <v>1</v>
      </c>
      <c r="GI179" s="2">
        <v>-2</v>
      </c>
      <c r="GJ179" s="2">
        <v>0</v>
      </c>
      <c r="GK179" s="2">
        <v>0</v>
      </c>
      <c r="GL179" s="2">
        <f>ROUND(IF(AND(BH179=3,BI179=3,FS179&lt;&gt;0),P179,0),2)</f>
        <v>0</v>
      </c>
      <c r="GM179" s="2">
        <f>ROUND(O179+X179+Y179,2)+GX179</f>
        <v>28646.46</v>
      </c>
      <c r="GN179" s="2">
        <f>IF(OR(BI179=0,BI179=1),ROUND(O179+X179+Y179,2),0)</f>
        <v>0</v>
      </c>
      <c r="GO179" s="2">
        <f>IF(BI179=2,ROUND(O179+X179+Y179,2),0)</f>
        <v>0</v>
      </c>
      <c r="GP179" s="2">
        <f>IF(BI179=4,ROUND(O179+X179+Y179,2)+GX179,0)</f>
        <v>28646.46</v>
      </c>
      <c r="GQ179" s="2"/>
      <c r="GR179" s="2">
        <v>0</v>
      </c>
      <c r="GS179" s="2">
        <v>3</v>
      </c>
      <c r="GT179" s="2">
        <v>0</v>
      </c>
      <c r="GU179" s="2" t="s">
        <v>2</v>
      </c>
      <c r="GV179" s="2">
        <f>ROUND((GT179),6)</f>
        <v>0</v>
      </c>
      <c r="GW179" s="2">
        <v>1</v>
      </c>
      <c r="GX179" s="2">
        <f>ROUND(HC179*I179,2)</f>
        <v>0</v>
      </c>
      <c r="GY179" s="2"/>
      <c r="GZ179" s="2"/>
      <c r="HA179" s="2">
        <v>0</v>
      </c>
      <c r="HB179" s="2">
        <v>0</v>
      </c>
      <c r="HC179" s="2">
        <f>GV179*GW179</f>
        <v>0</v>
      </c>
      <c r="HD179" s="2"/>
      <c r="HE179" s="2" t="s">
        <v>2</v>
      </c>
      <c r="HF179" s="2" t="s">
        <v>2</v>
      </c>
      <c r="HG179" s="2"/>
      <c r="HH179" s="2"/>
      <c r="HI179" s="2"/>
      <c r="HJ179" s="2"/>
      <c r="HK179" s="2"/>
      <c r="HL179" s="2"/>
      <c r="HM179" s="2" t="s">
        <v>2</v>
      </c>
      <c r="HN179" s="2" t="s">
        <v>327</v>
      </c>
      <c r="HO179" s="2" t="s">
        <v>328</v>
      </c>
      <c r="HP179" s="2" t="s">
        <v>319</v>
      </c>
      <c r="HQ179" s="2" t="s">
        <v>319</v>
      </c>
      <c r="HR179" s="2"/>
      <c r="HS179" s="2"/>
      <c r="HT179" s="2"/>
      <c r="HU179" s="2"/>
      <c r="HV179" s="2"/>
      <c r="HW179" s="2"/>
      <c r="HX179" s="2"/>
      <c r="HY179" s="2"/>
      <c r="HZ179" s="2"/>
      <c r="IA179" s="2"/>
      <c r="IB179" s="2"/>
      <c r="IC179" s="2"/>
      <c r="ID179" s="2"/>
      <c r="IE179" s="2"/>
      <c r="IF179" s="2"/>
      <c r="IG179" s="2"/>
      <c r="IH179" s="2"/>
      <c r="II179" s="2"/>
      <c r="IJ179" s="2"/>
      <c r="IK179" s="2">
        <v>0</v>
      </c>
      <c r="IL179" s="2"/>
      <c r="IM179" s="2"/>
      <c r="IN179" s="2"/>
      <c r="IO179" s="2"/>
      <c r="IP179" s="2"/>
      <c r="IQ179" s="2"/>
      <c r="IR179" s="2"/>
      <c r="IS179" s="2"/>
      <c r="IT179" s="2"/>
      <c r="IU179" s="2"/>
    </row>
    <row r="180" spans="1:255" x14ac:dyDescent="0.2">
      <c r="A180">
        <v>17</v>
      </c>
      <c r="B180">
        <v>1</v>
      </c>
      <c r="C180">
        <f>ROW(SmtRes!A308)</f>
        <v>308</v>
      </c>
      <c r="D180">
        <f>ROW(EtalonRes!A308)</f>
        <v>308</v>
      </c>
      <c r="E180" t="s">
        <v>320</v>
      </c>
      <c r="F180" t="s">
        <v>321</v>
      </c>
      <c r="G180" t="s">
        <v>322</v>
      </c>
      <c r="H180" t="s">
        <v>323</v>
      </c>
      <c r="I180">
        <v>1</v>
      </c>
      <c r="J180">
        <v>0</v>
      </c>
      <c r="K180">
        <v>1</v>
      </c>
      <c r="O180">
        <f>ROUND(CP180,2)</f>
        <v>13641.17</v>
      </c>
      <c r="P180">
        <f>ROUND(CQ180*I180,2)</f>
        <v>0</v>
      </c>
      <c r="Q180">
        <f>ROUND(CR180*I180,2)</f>
        <v>0</v>
      </c>
      <c r="R180">
        <f>ROUND(CS180*I180,2)</f>
        <v>0</v>
      </c>
      <c r="S180">
        <f>ROUND(CT180*I180,2)</f>
        <v>13641.17</v>
      </c>
      <c r="T180">
        <f>ROUND(CU180*I180,2)</f>
        <v>0</v>
      </c>
      <c r="U180">
        <f>CV180*I180</f>
        <v>962</v>
      </c>
      <c r="V180">
        <f>CW180*I180</f>
        <v>0</v>
      </c>
      <c r="W180">
        <f>ROUND(CX180*I180,2)</f>
        <v>0</v>
      </c>
      <c r="X180">
        <f t="shared" si="204"/>
        <v>10094.469999999999</v>
      </c>
      <c r="Y180">
        <f t="shared" si="204"/>
        <v>4910.82</v>
      </c>
      <c r="AA180">
        <v>41727979</v>
      </c>
      <c r="AB180">
        <f>ROUND((AC180+AD180+AF180),6)</f>
        <v>13641.17</v>
      </c>
      <c r="AC180">
        <f>ROUND((ES180),6)</f>
        <v>0</v>
      </c>
      <c r="AD180">
        <f>ROUND((((ET180)-(EU180))+AE180),6)</f>
        <v>0</v>
      </c>
      <c r="AE180">
        <f t="shared" si="205"/>
        <v>0</v>
      </c>
      <c r="AF180">
        <f t="shared" si="205"/>
        <v>13641.17</v>
      </c>
      <c r="AG180">
        <f>ROUND((AP180),6)</f>
        <v>0</v>
      </c>
      <c r="AH180">
        <f t="shared" si="206"/>
        <v>962</v>
      </c>
      <c r="AI180">
        <f t="shared" si="206"/>
        <v>0</v>
      </c>
      <c r="AJ180">
        <f>(AS180)</f>
        <v>0</v>
      </c>
      <c r="AK180">
        <v>13641.17</v>
      </c>
      <c r="AL180">
        <v>0</v>
      </c>
      <c r="AM180">
        <v>0</v>
      </c>
      <c r="AN180">
        <v>0</v>
      </c>
      <c r="AO180">
        <v>13641.17</v>
      </c>
      <c r="AP180">
        <v>0</v>
      </c>
      <c r="AQ180">
        <v>962</v>
      </c>
      <c r="AR180">
        <v>0</v>
      </c>
      <c r="AS180">
        <v>0</v>
      </c>
      <c r="AT180">
        <v>74</v>
      </c>
      <c r="AU180">
        <v>36</v>
      </c>
      <c r="AV180">
        <v>1</v>
      </c>
      <c r="AW180">
        <v>1</v>
      </c>
      <c r="AZ180">
        <v>1</v>
      </c>
      <c r="BA180">
        <v>1</v>
      </c>
      <c r="BB180">
        <v>1</v>
      </c>
      <c r="BC180">
        <v>1</v>
      </c>
      <c r="BD180" t="s">
        <v>2</v>
      </c>
      <c r="BE180" t="s">
        <v>2</v>
      </c>
      <c r="BF180" t="s">
        <v>2</v>
      </c>
      <c r="BG180" t="s">
        <v>2</v>
      </c>
      <c r="BH180">
        <v>0</v>
      </c>
      <c r="BI180">
        <v>4</v>
      </c>
      <c r="BJ180" t="s">
        <v>324</v>
      </c>
      <c r="BM180">
        <v>200002</v>
      </c>
      <c r="BN180">
        <v>0</v>
      </c>
      <c r="BO180" t="s">
        <v>27</v>
      </c>
      <c r="BP180">
        <v>1</v>
      </c>
      <c r="BQ180">
        <v>4</v>
      </c>
      <c r="BR180">
        <v>0</v>
      </c>
      <c r="BS180">
        <v>1</v>
      </c>
      <c r="BT180">
        <v>1</v>
      </c>
      <c r="BU180">
        <v>1</v>
      </c>
      <c r="BV180">
        <v>1</v>
      </c>
      <c r="BW180">
        <v>1</v>
      </c>
      <c r="BX180">
        <v>1</v>
      </c>
      <c r="BY180" t="s">
        <v>2</v>
      </c>
      <c r="BZ180">
        <v>74</v>
      </c>
      <c r="CA180">
        <v>36</v>
      </c>
      <c r="CB180" t="s">
        <v>2</v>
      </c>
      <c r="CE180">
        <v>0</v>
      </c>
      <c r="CF180">
        <v>0</v>
      </c>
      <c r="CG180">
        <v>0</v>
      </c>
      <c r="CM180">
        <v>0</v>
      </c>
      <c r="CN180" t="s">
        <v>2</v>
      </c>
      <c r="CO180">
        <v>0</v>
      </c>
      <c r="CP180">
        <f>(P180+Q180+S180)</f>
        <v>13641.17</v>
      </c>
      <c r="CQ180">
        <f>AC180*BC180</f>
        <v>0</v>
      </c>
      <c r="CR180">
        <f>AD180*BB180</f>
        <v>0</v>
      </c>
      <c r="CS180">
        <f t="shared" si="207"/>
        <v>0</v>
      </c>
      <c r="CT180">
        <f t="shared" si="207"/>
        <v>13641.17</v>
      </c>
      <c r="CU180">
        <f t="shared" si="207"/>
        <v>0</v>
      </c>
      <c r="CV180">
        <f t="shared" si="207"/>
        <v>962</v>
      </c>
      <c r="CW180">
        <f t="shared" si="207"/>
        <v>0</v>
      </c>
      <c r="CX180">
        <f t="shared" si="207"/>
        <v>0</v>
      </c>
      <c r="CY180">
        <f>(((S180+R180)*AT180)/100)</f>
        <v>10094.4658</v>
      </c>
      <c r="CZ180">
        <f>(((S180+R180)*AU180)/100)</f>
        <v>4910.8212000000003</v>
      </c>
      <c r="DC180" t="s">
        <v>2</v>
      </c>
      <c r="DD180" t="s">
        <v>2</v>
      </c>
      <c r="DE180" t="s">
        <v>2</v>
      </c>
      <c r="DF180" t="s">
        <v>2</v>
      </c>
      <c r="DG180" t="s">
        <v>2</v>
      </c>
      <c r="DH180" t="s">
        <v>2</v>
      </c>
      <c r="DI180" t="s">
        <v>2</v>
      </c>
      <c r="DJ180" t="s">
        <v>2</v>
      </c>
      <c r="DK180" t="s">
        <v>2</v>
      </c>
      <c r="DL180" t="s">
        <v>2</v>
      </c>
      <c r="DM180" t="s">
        <v>2</v>
      </c>
      <c r="DN180">
        <v>0</v>
      </c>
      <c r="DO180">
        <v>0</v>
      </c>
      <c r="DP180">
        <v>1</v>
      </c>
      <c r="DQ180">
        <v>1</v>
      </c>
      <c r="DU180">
        <v>1013</v>
      </c>
      <c r="DV180" t="s">
        <v>323</v>
      </c>
      <c r="DW180" t="s">
        <v>323</v>
      </c>
      <c r="DX180">
        <v>1</v>
      </c>
      <c r="DZ180" t="s">
        <v>2</v>
      </c>
      <c r="EA180" t="s">
        <v>2</v>
      </c>
      <c r="EB180" t="s">
        <v>2</v>
      </c>
      <c r="EC180" t="s">
        <v>2</v>
      </c>
      <c r="ED180" t="s">
        <v>2</v>
      </c>
      <c r="EE180">
        <v>37164668</v>
      </c>
      <c r="EF180">
        <v>4</v>
      </c>
      <c r="EG180" t="s">
        <v>319</v>
      </c>
      <c r="EH180">
        <v>83</v>
      </c>
      <c r="EI180" t="s">
        <v>319</v>
      </c>
      <c r="EJ180">
        <v>4</v>
      </c>
      <c r="EK180">
        <v>200002</v>
      </c>
      <c r="EL180" t="s">
        <v>325</v>
      </c>
      <c r="EM180" t="s">
        <v>326</v>
      </c>
      <c r="EN180" t="s">
        <v>2</v>
      </c>
      <c r="EO180" t="s">
        <v>2</v>
      </c>
      <c r="EQ180">
        <v>0</v>
      </c>
      <c r="ER180">
        <v>13641.17</v>
      </c>
      <c r="ES180">
        <v>0</v>
      </c>
      <c r="ET180">
        <v>0</v>
      </c>
      <c r="EU180">
        <v>0</v>
      </c>
      <c r="EV180">
        <v>13641.17</v>
      </c>
      <c r="EW180">
        <v>962</v>
      </c>
      <c r="EX180">
        <v>0</v>
      </c>
      <c r="EY180">
        <v>0</v>
      </c>
      <c r="FQ180">
        <v>0</v>
      </c>
      <c r="FR180">
        <f>ROUND(IF(AND(BH180=3,BI180=3),P180,0),2)</f>
        <v>0</v>
      </c>
      <c r="FS180">
        <v>0</v>
      </c>
      <c r="FX180">
        <v>74</v>
      </c>
      <c r="FY180">
        <v>36</v>
      </c>
      <c r="GA180" t="s">
        <v>2</v>
      </c>
      <c r="GD180">
        <v>1</v>
      </c>
      <c r="GF180">
        <v>-108074911</v>
      </c>
      <c r="GG180">
        <v>1</v>
      </c>
      <c r="GH180">
        <v>1</v>
      </c>
      <c r="GI180">
        <v>4</v>
      </c>
      <c r="GJ180">
        <v>0</v>
      </c>
      <c r="GK180">
        <v>0</v>
      </c>
      <c r="GL180">
        <f>ROUND(IF(AND(BH180=3,BI180=3,FS180&lt;&gt;0),P180,0),2)</f>
        <v>0</v>
      </c>
      <c r="GM180">
        <f>ROUND(O180+X180+Y180,2)+GX180</f>
        <v>28646.46</v>
      </c>
      <c r="GN180">
        <f>IF(OR(BI180=0,BI180=1),ROUND(O180+X180+Y180,2),0)</f>
        <v>0</v>
      </c>
      <c r="GO180">
        <f>IF(BI180=2,ROUND(O180+X180+Y180,2),0)</f>
        <v>0</v>
      </c>
      <c r="GP180">
        <f>IF(BI180=4,ROUND(O180+X180+Y180,2)+GX180,0)</f>
        <v>28646.46</v>
      </c>
      <c r="GR180">
        <v>0</v>
      </c>
      <c r="GS180">
        <v>3</v>
      </c>
      <c r="GT180">
        <v>0</v>
      </c>
      <c r="GU180" t="s">
        <v>2</v>
      </c>
      <c r="GV180">
        <f>ROUND((GT180),6)</f>
        <v>0</v>
      </c>
      <c r="GW180">
        <v>1</v>
      </c>
      <c r="GX180">
        <f>ROUND(HC180*I180,2)</f>
        <v>0</v>
      </c>
      <c r="HA180">
        <v>0</v>
      </c>
      <c r="HB180">
        <v>0</v>
      </c>
      <c r="HC180">
        <f>GV180*GW180</f>
        <v>0</v>
      </c>
      <c r="HE180" t="s">
        <v>2</v>
      </c>
      <c r="HF180" t="s">
        <v>2</v>
      </c>
      <c r="HM180" t="s">
        <v>2</v>
      </c>
      <c r="HN180" t="s">
        <v>327</v>
      </c>
      <c r="HO180" t="s">
        <v>328</v>
      </c>
      <c r="HP180" t="s">
        <v>319</v>
      </c>
      <c r="HQ180" t="s">
        <v>319</v>
      </c>
      <c r="IK180">
        <v>0</v>
      </c>
    </row>
    <row r="181" spans="1:255" x14ac:dyDescent="0.2">
      <c r="A181" s="2">
        <v>17</v>
      </c>
      <c r="B181" s="2">
        <v>1</v>
      </c>
      <c r="C181" s="2">
        <f>ROW(SmtRes!A313)</f>
        <v>313</v>
      </c>
      <c r="D181" s="2">
        <f>ROW(EtalonRes!A313)</f>
        <v>313</v>
      </c>
      <c r="E181" s="2" t="s">
        <v>329</v>
      </c>
      <c r="F181" s="2" t="s">
        <v>330</v>
      </c>
      <c r="G181" s="2" t="s">
        <v>331</v>
      </c>
      <c r="H181" s="2" t="s">
        <v>332</v>
      </c>
      <c r="I181" s="2">
        <v>62</v>
      </c>
      <c r="J181" s="2">
        <v>0</v>
      </c>
      <c r="K181" s="2">
        <v>62</v>
      </c>
      <c r="L181" s="2"/>
      <c r="M181" s="2"/>
      <c r="N181" s="2"/>
      <c r="O181" s="2">
        <f>ROUND(CP181,2)</f>
        <v>4879.3999999999996</v>
      </c>
      <c r="P181" s="2">
        <f>ROUND(CQ181*I181,2)</f>
        <v>0</v>
      </c>
      <c r="Q181" s="2">
        <f>ROUND(CR181*I181,2)</f>
        <v>0</v>
      </c>
      <c r="R181" s="2">
        <f>ROUND(CS181*I181,2)</f>
        <v>0</v>
      </c>
      <c r="S181" s="2">
        <f>ROUND(CT181*I181,2)</f>
        <v>4879.3999999999996</v>
      </c>
      <c r="T181" s="2">
        <f>ROUND(CU181*I181,2)</f>
        <v>0</v>
      </c>
      <c r="U181" s="2">
        <f>CV181*I181</f>
        <v>344.09999999999997</v>
      </c>
      <c r="V181" s="2">
        <f>CW181*I181</f>
        <v>0</v>
      </c>
      <c r="W181" s="2">
        <f>ROUND(CX181*I181,2)</f>
        <v>0</v>
      </c>
      <c r="X181" s="2">
        <f t="shared" si="204"/>
        <v>3610.76</v>
      </c>
      <c r="Y181" s="2">
        <f t="shared" si="204"/>
        <v>1756.58</v>
      </c>
      <c r="Z181" s="2"/>
      <c r="AA181" s="2">
        <v>41727981</v>
      </c>
      <c r="AB181" s="2">
        <f>ROUND((AC181+AD181+AF181),6)</f>
        <v>78.7</v>
      </c>
      <c r="AC181" s="2">
        <f>ROUND((ES181),6)</f>
        <v>0</v>
      </c>
      <c r="AD181" s="2">
        <f>ROUND((((ET181)-(EU181))+AE181),6)</f>
        <v>0</v>
      </c>
      <c r="AE181" s="2">
        <f t="shared" si="205"/>
        <v>0</v>
      </c>
      <c r="AF181" s="2">
        <f t="shared" si="205"/>
        <v>78.7</v>
      </c>
      <c r="AG181" s="2">
        <f>ROUND((AP181),6)</f>
        <v>0</v>
      </c>
      <c r="AH181" s="2">
        <f t="shared" si="206"/>
        <v>5.55</v>
      </c>
      <c r="AI181" s="2">
        <f t="shared" si="206"/>
        <v>0</v>
      </c>
      <c r="AJ181" s="2">
        <f>(AS181)</f>
        <v>0</v>
      </c>
      <c r="AK181" s="2">
        <v>78.7</v>
      </c>
      <c r="AL181" s="2">
        <v>0</v>
      </c>
      <c r="AM181" s="2">
        <v>0</v>
      </c>
      <c r="AN181" s="2">
        <v>0</v>
      </c>
      <c r="AO181" s="2">
        <v>78.7</v>
      </c>
      <c r="AP181" s="2">
        <v>0</v>
      </c>
      <c r="AQ181" s="2">
        <v>5.55</v>
      </c>
      <c r="AR181" s="2">
        <v>0</v>
      </c>
      <c r="AS181" s="2">
        <v>0</v>
      </c>
      <c r="AT181" s="2">
        <v>74</v>
      </c>
      <c r="AU181" s="2">
        <v>36</v>
      </c>
      <c r="AV181" s="2">
        <v>1</v>
      </c>
      <c r="AW181" s="2">
        <v>1</v>
      </c>
      <c r="AX181" s="2"/>
      <c r="AY181" s="2"/>
      <c r="AZ181" s="2">
        <v>1</v>
      </c>
      <c r="BA181" s="2">
        <v>1</v>
      </c>
      <c r="BB181" s="2">
        <v>1</v>
      </c>
      <c r="BC181" s="2">
        <v>1</v>
      </c>
      <c r="BD181" s="2" t="s">
        <v>2</v>
      </c>
      <c r="BE181" s="2" t="s">
        <v>2</v>
      </c>
      <c r="BF181" s="2" t="s">
        <v>2</v>
      </c>
      <c r="BG181" s="2" t="s">
        <v>2</v>
      </c>
      <c r="BH181" s="2">
        <v>0</v>
      </c>
      <c r="BI181" s="2">
        <v>4</v>
      </c>
      <c r="BJ181" s="2" t="s">
        <v>333</v>
      </c>
      <c r="BK181" s="2"/>
      <c r="BL181" s="2"/>
      <c r="BM181" s="2">
        <v>200002</v>
      </c>
      <c r="BN181" s="2">
        <v>0</v>
      </c>
      <c r="BO181" s="2" t="s">
        <v>2</v>
      </c>
      <c r="BP181" s="2">
        <v>0</v>
      </c>
      <c r="BQ181" s="2">
        <v>4</v>
      </c>
      <c r="BR181" s="2">
        <v>0</v>
      </c>
      <c r="BS181" s="2">
        <v>1</v>
      </c>
      <c r="BT181" s="2">
        <v>1</v>
      </c>
      <c r="BU181" s="2">
        <v>1</v>
      </c>
      <c r="BV181" s="2">
        <v>1</v>
      </c>
      <c r="BW181" s="2">
        <v>1</v>
      </c>
      <c r="BX181" s="2">
        <v>1</v>
      </c>
      <c r="BY181" s="2" t="s">
        <v>2</v>
      </c>
      <c r="BZ181" s="2">
        <v>74</v>
      </c>
      <c r="CA181" s="2">
        <v>36</v>
      </c>
      <c r="CB181" s="2" t="s">
        <v>2</v>
      </c>
      <c r="CC181" s="2"/>
      <c r="CD181" s="2"/>
      <c r="CE181" s="2">
        <v>0</v>
      </c>
      <c r="CF181" s="2">
        <v>0</v>
      </c>
      <c r="CG181" s="2">
        <v>0</v>
      </c>
      <c r="CH181" s="2"/>
      <c r="CI181" s="2"/>
      <c r="CJ181" s="2"/>
      <c r="CK181" s="2"/>
      <c r="CL181" s="2"/>
      <c r="CM181" s="2">
        <v>0</v>
      </c>
      <c r="CN181" s="2" t="s">
        <v>2</v>
      </c>
      <c r="CO181" s="2">
        <v>0</v>
      </c>
      <c r="CP181" s="2">
        <f>(P181+Q181+S181)</f>
        <v>4879.3999999999996</v>
      </c>
      <c r="CQ181" s="2">
        <f>AC181*BC181</f>
        <v>0</v>
      </c>
      <c r="CR181" s="2">
        <f>AD181*BB181</f>
        <v>0</v>
      </c>
      <c r="CS181" s="2">
        <f t="shared" si="207"/>
        <v>0</v>
      </c>
      <c r="CT181" s="2">
        <f t="shared" si="207"/>
        <v>78.7</v>
      </c>
      <c r="CU181" s="2">
        <f t="shared" si="207"/>
        <v>0</v>
      </c>
      <c r="CV181" s="2">
        <f t="shared" si="207"/>
        <v>5.55</v>
      </c>
      <c r="CW181" s="2">
        <f t="shared" si="207"/>
        <v>0</v>
      </c>
      <c r="CX181" s="2">
        <f t="shared" si="207"/>
        <v>0</v>
      </c>
      <c r="CY181" s="2">
        <f>(((S181+R181)*AT181)/100)</f>
        <v>3610.7559999999999</v>
      </c>
      <c r="CZ181" s="2">
        <f>(((S181+R181)*AU181)/100)</f>
        <v>1756.5839999999998</v>
      </c>
      <c r="DA181" s="2"/>
      <c r="DB181" s="2"/>
      <c r="DC181" s="2" t="s">
        <v>2</v>
      </c>
      <c r="DD181" s="2" t="s">
        <v>2</v>
      </c>
      <c r="DE181" s="2" t="s">
        <v>2</v>
      </c>
      <c r="DF181" s="2" t="s">
        <v>2</v>
      </c>
      <c r="DG181" s="2" t="s">
        <v>2</v>
      </c>
      <c r="DH181" s="2" t="s">
        <v>2</v>
      </c>
      <c r="DI181" s="2" t="s">
        <v>2</v>
      </c>
      <c r="DJ181" s="2" t="s">
        <v>2</v>
      </c>
      <c r="DK181" s="2" t="s">
        <v>2</v>
      </c>
      <c r="DL181" s="2" t="s">
        <v>2</v>
      </c>
      <c r="DM181" s="2" t="s">
        <v>2</v>
      </c>
      <c r="DN181" s="2">
        <v>0</v>
      </c>
      <c r="DO181" s="2">
        <v>0</v>
      </c>
      <c r="DP181" s="2">
        <v>1</v>
      </c>
      <c r="DQ181" s="2">
        <v>1</v>
      </c>
      <c r="DR181" s="2"/>
      <c r="DS181" s="2"/>
      <c r="DT181" s="2"/>
      <c r="DU181" s="2">
        <v>1013</v>
      </c>
      <c r="DV181" s="2" t="s">
        <v>332</v>
      </c>
      <c r="DW181" s="2" t="s">
        <v>332</v>
      </c>
      <c r="DX181" s="2">
        <v>1</v>
      </c>
      <c r="DY181" s="2"/>
      <c r="DZ181" s="2" t="s">
        <v>2</v>
      </c>
      <c r="EA181" s="2" t="s">
        <v>2</v>
      </c>
      <c r="EB181" s="2" t="s">
        <v>2</v>
      </c>
      <c r="EC181" s="2" t="s">
        <v>2</v>
      </c>
      <c r="ED181" s="2" t="s">
        <v>2</v>
      </c>
      <c r="EE181" s="2">
        <v>37164668</v>
      </c>
      <c r="EF181" s="2">
        <v>4</v>
      </c>
      <c r="EG181" s="2" t="s">
        <v>319</v>
      </c>
      <c r="EH181" s="2">
        <v>83</v>
      </c>
      <c r="EI181" s="2" t="s">
        <v>319</v>
      </c>
      <c r="EJ181" s="2">
        <v>4</v>
      </c>
      <c r="EK181" s="2">
        <v>200002</v>
      </c>
      <c r="EL181" s="2" t="s">
        <v>325</v>
      </c>
      <c r="EM181" s="2" t="s">
        <v>326</v>
      </c>
      <c r="EN181" s="2" t="s">
        <v>2</v>
      </c>
      <c r="EO181" s="2" t="s">
        <v>2</v>
      </c>
      <c r="EP181" s="2"/>
      <c r="EQ181" s="2">
        <v>0</v>
      </c>
      <c r="ER181" s="2">
        <v>78.7</v>
      </c>
      <c r="ES181" s="2">
        <v>0</v>
      </c>
      <c r="ET181" s="2">
        <v>0</v>
      </c>
      <c r="EU181" s="2">
        <v>0</v>
      </c>
      <c r="EV181" s="2">
        <v>78.7</v>
      </c>
      <c r="EW181" s="2">
        <v>5.55</v>
      </c>
      <c r="EX181" s="2">
        <v>0</v>
      </c>
      <c r="EY181" s="2">
        <v>0</v>
      </c>
      <c r="EZ181" s="2"/>
      <c r="FA181" s="2"/>
      <c r="FB181" s="2"/>
      <c r="FC181" s="2"/>
      <c r="FD181" s="2"/>
      <c r="FE181" s="2"/>
      <c r="FF181" s="2"/>
      <c r="FG181" s="2"/>
      <c r="FH181" s="2"/>
      <c r="FI181" s="2"/>
      <c r="FJ181" s="2"/>
      <c r="FK181" s="2"/>
      <c r="FL181" s="2"/>
      <c r="FM181" s="2"/>
      <c r="FN181" s="2"/>
      <c r="FO181" s="2"/>
      <c r="FP181" s="2"/>
      <c r="FQ181" s="2">
        <v>0</v>
      </c>
      <c r="FR181" s="2">
        <f>ROUND(IF(AND(BH181=3,BI181=3),P181,0),2)</f>
        <v>0</v>
      </c>
      <c r="FS181" s="2">
        <v>0</v>
      </c>
      <c r="FT181" s="2"/>
      <c r="FU181" s="2"/>
      <c r="FV181" s="2"/>
      <c r="FW181" s="2"/>
      <c r="FX181" s="2">
        <v>74</v>
      </c>
      <c r="FY181" s="2">
        <v>36</v>
      </c>
      <c r="FZ181" s="2"/>
      <c r="GA181" s="2" t="s">
        <v>2</v>
      </c>
      <c r="GB181" s="2"/>
      <c r="GC181" s="2"/>
      <c r="GD181" s="2">
        <v>1</v>
      </c>
      <c r="GE181" s="2"/>
      <c r="GF181" s="2">
        <v>-1575621047</v>
      </c>
      <c r="GG181" s="2">
        <v>2</v>
      </c>
      <c r="GH181" s="2">
        <v>1</v>
      </c>
      <c r="GI181" s="2">
        <v>-2</v>
      </c>
      <c r="GJ181" s="2">
        <v>0</v>
      </c>
      <c r="GK181" s="2">
        <v>0</v>
      </c>
      <c r="GL181" s="2">
        <f>ROUND(IF(AND(BH181=3,BI181=3,FS181&lt;&gt;0),P181,0),2)</f>
        <v>0</v>
      </c>
      <c r="GM181" s="2">
        <f>ROUND(O181+X181+Y181,2)+GX181</f>
        <v>10246.74</v>
      </c>
      <c r="GN181" s="2">
        <f>IF(OR(BI181=0,BI181=1),ROUND(O181+X181+Y181,2),0)</f>
        <v>0</v>
      </c>
      <c r="GO181" s="2">
        <f>IF(BI181=2,ROUND(O181+X181+Y181,2),0)</f>
        <v>0</v>
      </c>
      <c r="GP181" s="2">
        <f>IF(BI181=4,ROUND(O181+X181+Y181,2)+GX181,0)</f>
        <v>10246.74</v>
      </c>
      <c r="GQ181" s="2"/>
      <c r="GR181" s="2">
        <v>0</v>
      </c>
      <c r="GS181" s="2">
        <v>3</v>
      </c>
      <c r="GT181" s="2">
        <v>0</v>
      </c>
      <c r="GU181" s="2" t="s">
        <v>2</v>
      </c>
      <c r="GV181" s="2">
        <f>ROUND((GT181),6)</f>
        <v>0</v>
      </c>
      <c r="GW181" s="2">
        <v>1</v>
      </c>
      <c r="GX181" s="2">
        <f>ROUND(HC181*I181,2)</f>
        <v>0</v>
      </c>
      <c r="GY181" s="2"/>
      <c r="GZ181" s="2"/>
      <c r="HA181" s="2">
        <v>0</v>
      </c>
      <c r="HB181" s="2">
        <v>0</v>
      </c>
      <c r="HC181" s="2">
        <f>GV181*GW181</f>
        <v>0</v>
      </c>
      <c r="HD181" s="2"/>
      <c r="HE181" s="2" t="s">
        <v>2</v>
      </c>
      <c r="HF181" s="2" t="s">
        <v>2</v>
      </c>
      <c r="HG181" s="2"/>
      <c r="HH181" s="2"/>
      <c r="HI181" s="2"/>
      <c r="HJ181" s="2"/>
      <c r="HK181" s="2"/>
      <c r="HL181" s="2"/>
      <c r="HM181" s="2" t="s">
        <v>2</v>
      </c>
      <c r="HN181" s="2" t="s">
        <v>327</v>
      </c>
      <c r="HO181" s="2" t="s">
        <v>328</v>
      </c>
      <c r="HP181" s="2" t="s">
        <v>319</v>
      </c>
      <c r="HQ181" s="2" t="s">
        <v>319</v>
      </c>
      <c r="HR181" s="2"/>
      <c r="HS181" s="2"/>
      <c r="HT181" s="2"/>
      <c r="HU181" s="2"/>
      <c r="HV181" s="2"/>
      <c r="HW181" s="2"/>
      <c r="HX181" s="2"/>
      <c r="HY181" s="2"/>
      <c r="HZ181" s="2"/>
      <c r="IA181" s="2"/>
      <c r="IB181" s="2"/>
      <c r="IC181" s="2"/>
      <c r="ID181" s="2"/>
      <c r="IE181" s="2"/>
      <c r="IF181" s="2"/>
      <c r="IG181" s="2"/>
      <c r="IH181" s="2"/>
      <c r="II181" s="2"/>
      <c r="IJ181" s="2"/>
      <c r="IK181" s="2">
        <v>0</v>
      </c>
      <c r="IL181" s="2"/>
      <c r="IM181" s="2"/>
      <c r="IN181" s="2"/>
      <c r="IO181" s="2"/>
      <c r="IP181" s="2"/>
      <c r="IQ181" s="2"/>
      <c r="IR181" s="2"/>
      <c r="IS181" s="2"/>
      <c r="IT181" s="2"/>
      <c r="IU181" s="2"/>
    </row>
    <row r="182" spans="1:255" x14ac:dyDescent="0.2">
      <c r="A182">
        <v>17</v>
      </c>
      <c r="B182">
        <v>1</v>
      </c>
      <c r="C182">
        <f>ROW(SmtRes!A318)</f>
        <v>318</v>
      </c>
      <c r="D182">
        <f>ROW(EtalonRes!A318)</f>
        <v>318</v>
      </c>
      <c r="E182" t="s">
        <v>329</v>
      </c>
      <c r="F182" t="s">
        <v>330</v>
      </c>
      <c r="G182" t="s">
        <v>331</v>
      </c>
      <c r="H182" t="s">
        <v>332</v>
      </c>
      <c r="I182">
        <v>62</v>
      </c>
      <c r="J182">
        <v>0</v>
      </c>
      <c r="K182">
        <v>62</v>
      </c>
      <c r="O182">
        <f>ROUND(CP182,2)</f>
        <v>4879.3999999999996</v>
      </c>
      <c r="P182">
        <f>ROUND(CQ182*I182,2)</f>
        <v>0</v>
      </c>
      <c r="Q182">
        <f>ROUND(CR182*I182,2)</f>
        <v>0</v>
      </c>
      <c r="R182">
        <f>ROUND(CS182*I182,2)</f>
        <v>0</v>
      </c>
      <c r="S182">
        <f>ROUND(CT182*I182,2)</f>
        <v>4879.3999999999996</v>
      </c>
      <c r="T182">
        <f>ROUND(CU182*I182,2)</f>
        <v>0</v>
      </c>
      <c r="U182">
        <f>CV182*I182</f>
        <v>344.09999999999997</v>
      </c>
      <c r="V182">
        <f>CW182*I182</f>
        <v>0</v>
      </c>
      <c r="W182">
        <f>ROUND(CX182*I182,2)</f>
        <v>0</v>
      </c>
      <c r="X182">
        <f t="shared" si="204"/>
        <v>3610.76</v>
      </c>
      <c r="Y182">
        <f t="shared" si="204"/>
        <v>1756.58</v>
      </c>
      <c r="AA182">
        <v>41727979</v>
      </c>
      <c r="AB182">
        <f>ROUND((AC182+AD182+AF182),6)</f>
        <v>78.7</v>
      </c>
      <c r="AC182">
        <f>ROUND((ES182),6)</f>
        <v>0</v>
      </c>
      <c r="AD182">
        <f>ROUND((((ET182)-(EU182))+AE182),6)</f>
        <v>0</v>
      </c>
      <c r="AE182">
        <f t="shared" si="205"/>
        <v>0</v>
      </c>
      <c r="AF182">
        <f t="shared" si="205"/>
        <v>78.7</v>
      </c>
      <c r="AG182">
        <f>ROUND((AP182),6)</f>
        <v>0</v>
      </c>
      <c r="AH182">
        <f t="shared" si="206"/>
        <v>5.55</v>
      </c>
      <c r="AI182">
        <f t="shared" si="206"/>
        <v>0</v>
      </c>
      <c r="AJ182">
        <f>(AS182)</f>
        <v>0</v>
      </c>
      <c r="AK182">
        <v>78.7</v>
      </c>
      <c r="AL182">
        <v>0</v>
      </c>
      <c r="AM182">
        <v>0</v>
      </c>
      <c r="AN182">
        <v>0</v>
      </c>
      <c r="AO182">
        <v>78.7</v>
      </c>
      <c r="AP182">
        <v>0</v>
      </c>
      <c r="AQ182">
        <v>5.55</v>
      </c>
      <c r="AR182">
        <v>0</v>
      </c>
      <c r="AS182">
        <v>0</v>
      </c>
      <c r="AT182">
        <v>74</v>
      </c>
      <c r="AU182">
        <v>36</v>
      </c>
      <c r="AV182">
        <v>1</v>
      </c>
      <c r="AW182">
        <v>1</v>
      </c>
      <c r="AZ182">
        <v>1</v>
      </c>
      <c r="BA182">
        <v>1</v>
      </c>
      <c r="BB182">
        <v>1</v>
      </c>
      <c r="BC182">
        <v>1</v>
      </c>
      <c r="BD182" t="s">
        <v>2</v>
      </c>
      <c r="BE182" t="s">
        <v>2</v>
      </c>
      <c r="BF182" t="s">
        <v>2</v>
      </c>
      <c r="BG182" t="s">
        <v>2</v>
      </c>
      <c r="BH182">
        <v>0</v>
      </c>
      <c r="BI182">
        <v>4</v>
      </c>
      <c r="BJ182" t="s">
        <v>333</v>
      </c>
      <c r="BM182">
        <v>200002</v>
      </c>
      <c r="BN182">
        <v>0</v>
      </c>
      <c r="BO182" t="s">
        <v>27</v>
      </c>
      <c r="BP182">
        <v>1</v>
      </c>
      <c r="BQ182">
        <v>4</v>
      </c>
      <c r="BR182">
        <v>0</v>
      </c>
      <c r="BS182">
        <v>1</v>
      </c>
      <c r="BT182">
        <v>1</v>
      </c>
      <c r="BU182">
        <v>1</v>
      </c>
      <c r="BV182">
        <v>1</v>
      </c>
      <c r="BW182">
        <v>1</v>
      </c>
      <c r="BX182">
        <v>1</v>
      </c>
      <c r="BY182" t="s">
        <v>2</v>
      </c>
      <c r="BZ182">
        <v>74</v>
      </c>
      <c r="CA182">
        <v>36</v>
      </c>
      <c r="CB182" t="s">
        <v>2</v>
      </c>
      <c r="CE182">
        <v>0</v>
      </c>
      <c r="CF182">
        <v>0</v>
      </c>
      <c r="CG182">
        <v>0</v>
      </c>
      <c r="CM182">
        <v>0</v>
      </c>
      <c r="CN182" t="s">
        <v>2</v>
      </c>
      <c r="CO182">
        <v>0</v>
      </c>
      <c r="CP182">
        <f>(P182+Q182+S182)</f>
        <v>4879.3999999999996</v>
      </c>
      <c r="CQ182">
        <f>AC182*BC182</f>
        <v>0</v>
      </c>
      <c r="CR182">
        <f>AD182*BB182</f>
        <v>0</v>
      </c>
      <c r="CS182">
        <f t="shared" si="207"/>
        <v>0</v>
      </c>
      <c r="CT182">
        <f t="shared" si="207"/>
        <v>78.7</v>
      </c>
      <c r="CU182">
        <f t="shared" si="207"/>
        <v>0</v>
      </c>
      <c r="CV182">
        <f t="shared" si="207"/>
        <v>5.55</v>
      </c>
      <c r="CW182">
        <f t="shared" si="207"/>
        <v>0</v>
      </c>
      <c r="CX182">
        <f t="shared" si="207"/>
        <v>0</v>
      </c>
      <c r="CY182">
        <f>(((S182+R182)*AT182)/100)</f>
        <v>3610.7559999999999</v>
      </c>
      <c r="CZ182">
        <f>(((S182+R182)*AU182)/100)</f>
        <v>1756.5839999999998</v>
      </c>
      <c r="DC182" t="s">
        <v>2</v>
      </c>
      <c r="DD182" t="s">
        <v>2</v>
      </c>
      <c r="DE182" t="s">
        <v>2</v>
      </c>
      <c r="DF182" t="s">
        <v>2</v>
      </c>
      <c r="DG182" t="s">
        <v>2</v>
      </c>
      <c r="DH182" t="s">
        <v>2</v>
      </c>
      <c r="DI182" t="s">
        <v>2</v>
      </c>
      <c r="DJ182" t="s">
        <v>2</v>
      </c>
      <c r="DK182" t="s">
        <v>2</v>
      </c>
      <c r="DL182" t="s">
        <v>2</v>
      </c>
      <c r="DM182" t="s">
        <v>2</v>
      </c>
      <c r="DN182">
        <v>0</v>
      </c>
      <c r="DO182">
        <v>0</v>
      </c>
      <c r="DP182">
        <v>1</v>
      </c>
      <c r="DQ182">
        <v>1</v>
      </c>
      <c r="DU182">
        <v>1013</v>
      </c>
      <c r="DV182" t="s">
        <v>332</v>
      </c>
      <c r="DW182" t="s">
        <v>332</v>
      </c>
      <c r="DX182">
        <v>1</v>
      </c>
      <c r="DZ182" t="s">
        <v>2</v>
      </c>
      <c r="EA182" t="s">
        <v>2</v>
      </c>
      <c r="EB182" t="s">
        <v>2</v>
      </c>
      <c r="EC182" t="s">
        <v>2</v>
      </c>
      <c r="ED182" t="s">
        <v>2</v>
      </c>
      <c r="EE182">
        <v>37164668</v>
      </c>
      <c r="EF182">
        <v>4</v>
      </c>
      <c r="EG182" t="s">
        <v>319</v>
      </c>
      <c r="EH182">
        <v>83</v>
      </c>
      <c r="EI182" t="s">
        <v>319</v>
      </c>
      <c r="EJ182">
        <v>4</v>
      </c>
      <c r="EK182">
        <v>200002</v>
      </c>
      <c r="EL182" t="s">
        <v>325</v>
      </c>
      <c r="EM182" t="s">
        <v>326</v>
      </c>
      <c r="EN182" t="s">
        <v>2</v>
      </c>
      <c r="EO182" t="s">
        <v>2</v>
      </c>
      <c r="EQ182">
        <v>0</v>
      </c>
      <c r="ER182">
        <v>78.7</v>
      </c>
      <c r="ES182">
        <v>0</v>
      </c>
      <c r="ET182">
        <v>0</v>
      </c>
      <c r="EU182">
        <v>0</v>
      </c>
      <c r="EV182">
        <v>78.7</v>
      </c>
      <c r="EW182">
        <v>5.55</v>
      </c>
      <c r="EX182">
        <v>0</v>
      </c>
      <c r="EY182">
        <v>0</v>
      </c>
      <c r="FQ182">
        <v>0</v>
      </c>
      <c r="FR182">
        <f>ROUND(IF(AND(BH182=3,BI182=3),P182,0),2)</f>
        <v>0</v>
      </c>
      <c r="FS182">
        <v>0</v>
      </c>
      <c r="FX182">
        <v>74</v>
      </c>
      <c r="FY182">
        <v>36</v>
      </c>
      <c r="GA182" t="s">
        <v>2</v>
      </c>
      <c r="GD182">
        <v>1</v>
      </c>
      <c r="GF182">
        <v>-1575621047</v>
      </c>
      <c r="GG182">
        <v>1</v>
      </c>
      <c r="GH182">
        <v>1</v>
      </c>
      <c r="GI182">
        <v>4</v>
      </c>
      <c r="GJ182">
        <v>0</v>
      </c>
      <c r="GK182">
        <v>0</v>
      </c>
      <c r="GL182">
        <f>ROUND(IF(AND(BH182=3,BI182=3,FS182&lt;&gt;0),P182,0),2)</f>
        <v>0</v>
      </c>
      <c r="GM182">
        <f>ROUND(O182+X182+Y182,2)+GX182</f>
        <v>10246.74</v>
      </c>
      <c r="GN182">
        <f>IF(OR(BI182=0,BI182=1),ROUND(O182+X182+Y182,2),0)</f>
        <v>0</v>
      </c>
      <c r="GO182">
        <f>IF(BI182=2,ROUND(O182+X182+Y182,2),0)</f>
        <v>0</v>
      </c>
      <c r="GP182">
        <f>IF(BI182=4,ROUND(O182+X182+Y182,2)+GX182,0)</f>
        <v>10246.74</v>
      </c>
      <c r="GR182">
        <v>0</v>
      </c>
      <c r="GS182">
        <v>3</v>
      </c>
      <c r="GT182">
        <v>0</v>
      </c>
      <c r="GU182" t="s">
        <v>2</v>
      </c>
      <c r="GV182">
        <f>ROUND((GT182),6)</f>
        <v>0</v>
      </c>
      <c r="GW182">
        <v>1</v>
      </c>
      <c r="GX182">
        <f>ROUND(HC182*I182,2)</f>
        <v>0</v>
      </c>
      <c r="HA182">
        <v>0</v>
      </c>
      <c r="HB182">
        <v>0</v>
      </c>
      <c r="HC182">
        <f>GV182*GW182</f>
        <v>0</v>
      </c>
      <c r="HE182" t="s">
        <v>2</v>
      </c>
      <c r="HF182" t="s">
        <v>2</v>
      </c>
      <c r="HM182" t="s">
        <v>2</v>
      </c>
      <c r="HN182" t="s">
        <v>327</v>
      </c>
      <c r="HO182" t="s">
        <v>328</v>
      </c>
      <c r="HP182" t="s">
        <v>319</v>
      </c>
      <c r="HQ182" t="s">
        <v>319</v>
      </c>
      <c r="IK182">
        <v>0</v>
      </c>
    </row>
    <row r="184" spans="1:255" x14ac:dyDescent="0.2">
      <c r="A184" s="3">
        <v>51</v>
      </c>
      <c r="B184" s="3">
        <f>B175</f>
        <v>1</v>
      </c>
      <c r="C184" s="3">
        <f>A175</f>
        <v>5</v>
      </c>
      <c r="D184" s="3">
        <f>ROW(A175)</f>
        <v>175</v>
      </c>
      <c r="E184" s="3"/>
      <c r="F184" s="3" t="str">
        <f>IF(F175&lt;&gt;"",F175,"")</f>
        <v>Новый подраздел</v>
      </c>
      <c r="G184" s="3" t="str">
        <f>IF(G175&lt;&gt;"",G175,"")</f>
        <v>Пусконаладочные работы</v>
      </c>
      <c r="H184" s="3">
        <v>0</v>
      </c>
      <c r="I184" s="3"/>
      <c r="J184" s="3"/>
      <c r="K184" s="3"/>
      <c r="L184" s="3"/>
      <c r="M184" s="3"/>
      <c r="N184" s="3"/>
      <c r="O184" s="3">
        <f t="shared" ref="O184:T184" si="208">ROUND(AB184,2)</f>
        <v>18520.57</v>
      </c>
      <c r="P184" s="3">
        <f t="shared" si="208"/>
        <v>0</v>
      </c>
      <c r="Q184" s="3">
        <f t="shared" si="208"/>
        <v>0</v>
      </c>
      <c r="R184" s="3">
        <f t="shared" si="208"/>
        <v>0</v>
      </c>
      <c r="S184" s="3">
        <f t="shared" si="208"/>
        <v>18520.57</v>
      </c>
      <c r="T184" s="3">
        <f t="shared" si="208"/>
        <v>0</v>
      </c>
      <c r="U184" s="3">
        <f>AH184</f>
        <v>1306.0999999999999</v>
      </c>
      <c r="V184" s="3">
        <f>AI184</f>
        <v>0</v>
      </c>
      <c r="W184" s="3">
        <f>ROUND(AJ184,2)</f>
        <v>0</v>
      </c>
      <c r="X184" s="3">
        <f>ROUND(AK184,2)</f>
        <v>13705.23</v>
      </c>
      <c r="Y184" s="3">
        <f>ROUND(AL184,2)</f>
        <v>6667.4</v>
      </c>
      <c r="Z184" s="3"/>
      <c r="AA184" s="3"/>
      <c r="AB184" s="3">
        <f>ROUND(SUMIF(AA179:AA182,"=41727981",O179:O182),2)</f>
        <v>18520.57</v>
      </c>
      <c r="AC184" s="3">
        <f>ROUND(SUMIF(AA179:AA182,"=41727981",P179:P182),2)</f>
        <v>0</v>
      </c>
      <c r="AD184" s="3">
        <f>ROUND(SUMIF(AA179:AA182,"=41727981",Q179:Q182),2)</f>
        <v>0</v>
      </c>
      <c r="AE184" s="3">
        <f>ROUND(SUMIF(AA179:AA182,"=41727981",R179:R182),2)</f>
        <v>0</v>
      </c>
      <c r="AF184" s="3">
        <f>ROUND(SUMIF(AA179:AA182,"=41727981",S179:S182),2)</f>
        <v>18520.57</v>
      </c>
      <c r="AG184" s="3">
        <f>ROUND(SUMIF(AA179:AA182,"=41727981",T179:T182),2)</f>
        <v>0</v>
      </c>
      <c r="AH184" s="3">
        <f>SUMIF(AA179:AA182,"=41727981",U179:U182)</f>
        <v>1306.0999999999999</v>
      </c>
      <c r="AI184" s="3">
        <f>SUMIF(AA179:AA182,"=41727981",V179:V182)</f>
        <v>0</v>
      </c>
      <c r="AJ184" s="3">
        <f>ROUND(SUMIF(AA179:AA182,"=41727981",W179:W182),2)</f>
        <v>0</v>
      </c>
      <c r="AK184" s="3">
        <f>ROUND(SUMIF(AA179:AA182,"=41727981",X179:X182),2)</f>
        <v>13705.23</v>
      </c>
      <c r="AL184" s="3">
        <f>ROUND(SUMIF(AA179:AA182,"=41727981",Y179:Y182),2)</f>
        <v>6667.4</v>
      </c>
      <c r="AM184" s="3"/>
      <c r="AN184" s="3"/>
      <c r="AO184" s="3">
        <f t="shared" ref="AO184:BD184" si="209">ROUND(BX184,2)</f>
        <v>0</v>
      </c>
      <c r="AP184" s="3">
        <f t="shared" si="209"/>
        <v>0</v>
      </c>
      <c r="AQ184" s="3">
        <f t="shared" si="209"/>
        <v>0</v>
      </c>
      <c r="AR184" s="3">
        <f t="shared" si="209"/>
        <v>38893.199999999997</v>
      </c>
      <c r="AS184" s="3">
        <f t="shared" si="209"/>
        <v>0</v>
      </c>
      <c r="AT184" s="3">
        <f t="shared" si="209"/>
        <v>0</v>
      </c>
      <c r="AU184" s="3">
        <f t="shared" si="209"/>
        <v>38893.199999999997</v>
      </c>
      <c r="AV184" s="3">
        <f t="shared" si="209"/>
        <v>0</v>
      </c>
      <c r="AW184" s="3">
        <f t="shared" si="209"/>
        <v>0</v>
      </c>
      <c r="AX184" s="3">
        <f t="shared" si="209"/>
        <v>0</v>
      </c>
      <c r="AY184" s="3">
        <f t="shared" si="209"/>
        <v>0</v>
      </c>
      <c r="AZ184" s="3">
        <f t="shared" si="209"/>
        <v>0</v>
      </c>
      <c r="BA184" s="3">
        <f t="shared" si="209"/>
        <v>0</v>
      </c>
      <c r="BB184" s="3">
        <f t="shared" si="209"/>
        <v>0</v>
      </c>
      <c r="BC184" s="3">
        <f t="shared" si="209"/>
        <v>0</v>
      </c>
      <c r="BD184" s="3">
        <f t="shared" si="209"/>
        <v>0</v>
      </c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>
        <f>ROUND(SUMIF(AA179:AA182,"=41727981",FQ179:FQ182),2)</f>
        <v>0</v>
      </c>
      <c r="BY184" s="3">
        <f>ROUND(SUMIF(AA179:AA182,"=41727981",FR179:FR182),2)</f>
        <v>0</v>
      </c>
      <c r="BZ184" s="3">
        <f>ROUND(SUMIF(AA179:AA182,"=41727981",GL179:GL182),2)</f>
        <v>0</v>
      </c>
      <c r="CA184" s="3">
        <f>ROUND(SUMIF(AA179:AA182,"=41727981",GM179:GM182),2)</f>
        <v>38893.199999999997</v>
      </c>
      <c r="CB184" s="3">
        <f>ROUND(SUMIF(AA179:AA182,"=41727981",GN179:GN182),2)</f>
        <v>0</v>
      </c>
      <c r="CC184" s="3">
        <f>ROUND(SUMIF(AA179:AA182,"=41727981",GO179:GO182),2)</f>
        <v>0</v>
      </c>
      <c r="CD184" s="3">
        <f>ROUND(SUMIF(AA179:AA182,"=41727981",GP179:GP182),2)</f>
        <v>38893.199999999997</v>
      </c>
      <c r="CE184" s="3">
        <f>AC184-BX184</f>
        <v>0</v>
      </c>
      <c r="CF184" s="3">
        <f>AC184-BY184</f>
        <v>0</v>
      </c>
      <c r="CG184" s="3">
        <f>BX184-BZ184</f>
        <v>0</v>
      </c>
      <c r="CH184" s="3">
        <f>AC184-BX184-BY184+BZ184</f>
        <v>0</v>
      </c>
      <c r="CI184" s="3">
        <f>BY184-BZ184</f>
        <v>0</v>
      </c>
      <c r="CJ184" s="3">
        <f>ROUND(SUMIF(AA179:AA182,"=41727981",GX179:GX182),2)</f>
        <v>0</v>
      </c>
      <c r="CK184" s="3">
        <f>ROUND(SUMIF(AA179:AA182,"=41727981",GY179:GY182),2)</f>
        <v>0</v>
      </c>
      <c r="CL184" s="3">
        <f>ROUND(SUMIF(AA179:AA182,"=41727981",GZ179:GZ182),2)</f>
        <v>0</v>
      </c>
      <c r="CM184" s="3">
        <f>ROUND(SUMIF(AA179:AA182,"=41727981",HD179:HD182),2)</f>
        <v>0</v>
      </c>
      <c r="CN184" s="3"/>
      <c r="CO184" s="3"/>
      <c r="CP184" s="3"/>
      <c r="CQ184" s="3"/>
      <c r="CR184" s="3"/>
      <c r="CS184" s="3"/>
      <c r="CT184" s="3"/>
      <c r="CU184" s="3"/>
      <c r="CV184" s="3"/>
      <c r="CW184" s="3"/>
      <c r="CX184" s="3"/>
      <c r="CY184" s="3"/>
      <c r="CZ184" s="3"/>
      <c r="DA184" s="3"/>
      <c r="DB184" s="3"/>
      <c r="DC184" s="3"/>
      <c r="DD184" s="3"/>
      <c r="DE184" s="3"/>
      <c r="DF184" s="3"/>
      <c r="DG184" s="4">
        <f t="shared" ref="DG184:DL184" si="210">ROUND(DT184,2)</f>
        <v>18520.57</v>
      </c>
      <c r="DH184" s="4">
        <f t="shared" si="210"/>
        <v>0</v>
      </c>
      <c r="DI184" s="4">
        <f t="shared" si="210"/>
        <v>0</v>
      </c>
      <c r="DJ184" s="4">
        <f t="shared" si="210"/>
        <v>0</v>
      </c>
      <c r="DK184" s="4">
        <f t="shared" si="210"/>
        <v>18520.57</v>
      </c>
      <c r="DL184" s="4">
        <f t="shared" si="210"/>
        <v>0</v>
      </c>
      <c r="DM184" s="4">
        <f>DZ184</f>
        <v>1306.0999999999999</v>
      </c>
      <c r="DN184" s="4">
        <f>EA184</f>
        <v>0</v>
      </c>
      <c r="DO184" s="4">
        <f>ROUND(EB184,2)</f>
        <v>0</v>
      </c>
      <c r="DP184" s="4">
        <f>ROUND(EC184,2)</f>
        <v>13705.23</v>
      </c>
      <c r="DQ184" s="4">
        <f>ROUND(ED184,2)</f>
        <v>6667.4</v>
      </c>
      <c r="DR184" s="4"/>
      <c r="DS184" s="4"/>
      <c r="DT184" s="4">
        <f>ROUND(SUMIF(AA179:AA182,"=41727979",O179:O182),2)</f>
        <v>18520.57</v>
      </c>
      <c r="DU184" s="4">
        <f>ROUND(SUMIF(AA179:AA182,"=41727979",P179:P182),2)</f>
        <v>0</v>
      </c>
      <c r="DV184" s="4">
        <f>ROUND(SUMIF(AA179:AA182,"=41727979",Q179:Q182),2)</f>
        <v>0</v>
      </c>
      <c r="DW184" s="4">
        <f>ROUND(SUMIF(AA179:AA182,"=41727979",R179:R182),2)</f>
        <v>0</v>
      </c>
      <c r="DX184" s="4">
        <f>ROUND(SUMIF(AA179:AA182,"=41727979",S179:S182),2)</f>
        <v>18520.57</v>
      </c>
      <c r="DY184" s="4">
        <f>ROUND(SUMIF(AA179:AA182,"=41727979",T179:T182),2)</f>
        <v>0</v>
      </c>
      <c r="DZ184" s="4">
        <f>SUMIF(AA179:AA182,"=41727979",U179:U182)</f>
        <v>1306.0999999999999</v>
      </c>
      <c r="EA184" s="4">
        <f>SUMIF(AA179:AA182,"=41727979",V179:V182)</f>
        <v>0</v>
      </c>
      <c r="EB184" s="4">
        <f>ROUND(SUMIF(AA179:AA182,"=41727979",W179:W182),2)</f>
        <v>0</v>
      </c>
      <c r="EC184" s="4">
        <f>ROUND(SUMIF(AA179:AA182,"=41727979",X179:X182),2)</f>
        <v>13705.23</v>
      </c>
      <c r="ED184" s="4">
        <f>ROUND(SUMIF(AA179:AA182,"=41727979",Y179:Y182),2)</f>
        <v>6667.4</v>
      </c>
      <c r="EE184" s="4"/>
      <c r="EF184" s="4"/>
      <c r="EG184" s="4">
        <f t="shared" ref="EG184:EV184" si="211">ROUND(FP184,2)</f>
        <v>0</v>
      </c>
      <c r="EH184" s="4">
        <f t="shared" si="211"/>
        <v>0</v>
      </c>
      <c r="EI184" s="4">
        <f t="shared" si="211"/>
        <v>0</v>
      </c>
      <c r="EJ184" s="4">
        <f t="shared" si="211"/>
        <v>38893.199999999997</v>
      </c>
      <c r="EK184" s="4">
        <f t="shared" si="211"/>
        <v>0</v>
      </c>
      <c r="EL184" s="4">
        <f t="shared" si="211"/>
        <v>0</v>
      </c>
      <c r="EM184" s="4">
        <f t="shared" si="211"/>
        <v>38893.199999999997</v>
      </c>
      <c r="EN184" s="4">
        <f t="shared" si="211"/>
        <v>0</v>
      </c>
      <c r="EO184" s="4">
        <f t="shared" si="211"/>
        <v>0</v>
      </c>
      <c r="EP184" s="4">
        <f t="shared" si="211"/>
        <v>0</v>
      </c>
      <c r="EQ184" s="4">
        <f t="shared" si="211"/>
        <v>0</v>
      </c>
      <c r="ER184" s="4">
        <f t="shared" si="211"/>
        <v>0</v>
      </c>
      <c r="ES184" s="4">
        <f t="shared" si="211"/>
        <v>0</v>
      </c>
      <c r="ET184" s="4">
        <f t="shared" si="211"/>
        <v>0</v>
      </c>
      <c r="EU184" s="4">
        <f t="shared" si="211"/>
        <v>0</v>
      </c>
      <c r="EV184" s="4">
        <f t="shared" si="211"/>
        <v>0</v>
      </c>
      <c r="EW184" s="4"/>
      <c r="EX184" s="4"/>
      <c r="EY184" s="4"/>
      <c r="EZ184" s="4"/>
      <c r="FA184" s="4"/>
      <c r="FB184" s="4"/>
      <c r="FC184" s="4"/>
      <c r="FD184" s="4"/>
      <c r="FE184" s="4"/>
      <c r="FF184" s="4"/>
      <c r="FG184" s="4"/>
      <c r="FH184" s="4"/>
      <c r="FI184" s="4"/>
      <c r="FJ184" s="4"/>
      <c r="FK184" s="4"/>
      <c r="FL184" s="4"/>
      <c r="FM184" s="4"/>
      <c r="FN184" s="4"/>
      <c r="FO184" s="4"/>
      <c r="FP184" s="4">
        <f>ROUND(SUMIF(AA179:AA182,"=41727979",FQ179:FQ182),2)</f>
        <v>0</v>
      </c>
      <c r="FQ184" s="4">
        <f>ROUND(SUMIF(AA179:AA182,"=41727979",FR179:FR182),2)</f>
        <v>0</v>
      </c>
      <c r="FR184" s="4">
        <f>ROUND(SUMIF(AA179:AA182,"=41727979",GL179:GL182),2)</f>
        <v>0</v>
      </c>
      <c r="FS184" s="4">
        <f>ROUND(SUMIF(AA179:AA182,"=41727979",GM179:GM182),2)</f>
        <v>38893.199999999997</v>
      </c>
      <c r="FT184" s="4">
        <f>ROUND(SUMIF(AA179:AA182,"=41727979",GN179:GN182),2)</f>
        <v>0</v>
      </c>
      <c r="FU184" s="4">
        <f>ROUND(SUMIF(AA179:AA182,"=41727979",GO179:GO182),2)</f>
        <v>0</v>
      </c>
      <c r="FV184" s="4">
        <f>ROUND(SUMIF(AA179:AA182,"=41727979",GP179:GP182),2)</f>
        <v>38893.199999999997</v>
      </c>
      <c r="FW184" s="4">
        <f>DU184-FP184</f>
        <v>0</v>
      </c>
      <c r="FX184" s="4">
        <f>DU184-FQ184</f>
        <v>0</v>
      </c>
      <c r="FY184" s="4">
        <f>FP184-FR184</f>
        <v>0</v>
      </c>
      <c r="FZ184" s="4">
        <f>DU184-FP184-FQ184+FR184</f>
        <v>0</v>
      </c>
      <c r="GA184" s="4">
        <f>FQ184-FR184</f>
        <v>0</v>
      </c>
      <c r="GB184" s="4">
        <f>ROUND(SUMIF(AA179:AA182,"=41727979",GX179:GX182),2)</f>
        <v>0</v>
      </c>
      <c r="GC184" s="4">
        <f>ROUND(SUMIF(AA179:AA182,"=41727979",GY179:GY182),2)</f>
        <v>0</v>
      </c>
      <c r="GD184" s="4">
        <f>ROUND(SUMIF(AA179:AA182,"=41727979",GZ179:GZ182),2)</f>
        <v>0</v>
      </c>
      <c r="GE184" s="4">
        <f>ROUND(SUMIF(AA179:AA182,"=41727979",HD179:HD182),2)</f>
        <v>0</v>
      </c>
      <c r="GF184" s="4"/>
      <c r="GG184" s="4"/>
      <c r="GH184" s="4"/>
      <c r="GI184" s="4"/>
      <c r="GJ184" s="4"/>
      <c r="GK184" s="4"/>
      <c r="GL184" s="4"/>
      <c r="GM184" s="4"/>
      <c r="GN184" s="4"/>
      <c r="GO184" s="4"/>
      <c r="GP184" s="4"/>
      <c r="GQ184" s="4"/>
      <c r="GR184" s="4"/>
      <c r="GS184" s="4"/>
      <c r="GT184" s="4"/>
      <c r="GU184" s="4"/>
      <c r="GV184" s="4"/>
      <c r="GW184" s="4"/>
      <c r="GX184" s="4">
        <v>0</v>
      </c>
    </row>
    <row r="186" spans="1:255" x14ac:dyDescent="0.2">
      <c r="A186" s="5">
        <v>50</v>
      </c>
      <c r="B186" s="5">
        <v>0</v>
      </c>
      <c r="C186" s="5">
        <v>0</v>
      </c>
      <c r="D186" s="5">
        <v>1</v>
      </c>
      <c r="E186" s="5">
        <v>201</v>
      </c>
      <c r="F186" s="5">
        <f>ROUND(Source!O184,O186)</f>
        <v>18520.57</v>
      </c>
      <c r="G186" s="5" t="s">
        <v>252</v>
      </c>
      <c r="H186" s="5" t="s">
        <v>253</v>
      </c>
      <c r="I186" s="5"/>
      <c r="J186" s="5"/>
      <c r="K186" s="5">
        <v>201</v>
      </c>
      <c r="L186" s="5">
        <v>1</v>
      </c>
      <c r="M186" s="5">
        <v>3</v>
      </c>
      <c r="N186" s="5" t="s">
        <v>2</v>
      </c>
      <c r="O186" s="5">
        <v>2</v>
      </c>
      <c r="P186" s="5">
        <f>ROUND(Source!DG184,O186)</f>
        <v>18520.57</v>
      </c>
      <c r="Q186" s="5"/>
      <c r="R186" s="5"/>
      <c r="S186" s="5"/>
      <c r="T186" s="5"/>
      <c r="U186" s="5"/>
      <c r="V186" s="5"/>
      <c r="W186" s="5">
        <v>18520.57</v>
      </c>
      <c r="X186" s="5">
        <v>1</v>
      </c>
      <c r="Y186" s="5">
        <v>18520.57</v>
      </c>
      <c r="Z186" s="5">
        <v>18520.57</v>
      </c>
      <c r="AA186" s="5">
        <v>1</v>
      </c>
      <c r="AB186" s="5">
        <v>620439</v>
      </c>
    </row>
    <row r="187" spans="1:255" x14ac:dyDescent="0.2">
      <c r="A187" s="5">
        <v>50</v>
      </c>
      <c r="B187" s="5">
        <v>0</v>
      </c>
      <c r="C187" s="5">
        <v>0</v>
      </c>
      <c r="D187" s="5">
        <v>1</v>
      </c>
      <c r="E187" s="5">
        <v>202</v>
      </c>
      <c r="F187" s="5">
        <f>ROUND(Source!P184,O187)</f>
        <v>0</v>
      </c>
      <c r="G187" s="5" t="s">
        <v>254</v>
      </c>
      <c r="H187" s="5" t="s">
        <v>255</v>
      </c>
      <c r="I187" s="5"/>
      <c r="J187" s="5"/>
      <c r="K187" s="5">
        <v>202</v>
      </c>
      <c r="L187" s="5">
        <v>2</v>
      </c>
      <c r="M187" s="5">
        <v>3</v>
      </c>
      <c r="N187" s="5" t="s">
        <v>2</v>
      </c>
      <c r="O187" s="5">
        <v>2</v>
      </c>
      <c r="P187" s="5">
        <f>ROUND(Source!DH184,O187)</f>
        <v>0</v>
      </c>
      <c r="Q187" s="5"/>
      <c r="R187" s="5"/>
      <c r="S187" s="5"/>
      <c r="T187" s="5"/>
      <c r="U187" s="5"/>
      <c r="V187" s="5"/>
      <c r="W187" s="5">
        <v>0</v>
      </c>
      <c r="X187" s="5">
        <v>1</v>
      </c>
      <c r="Y187" s="5">
        <v>0</v>
      </c>
      <c r="Z187" s="5">
        <v>0</v>
      </c>
      <c r="AA187" s="5">
        <v>1</v>
      </c>
      <c r="AB187" s="5">
        <v>0</v>
      </c>
    </row>
    <row r="188" spans="1:255" x14ac:dyDescent="0.2">
      <c r="A188" s="5">
        <v>50</v>
      </c>
      <c r="B188" s="5">
        <v>0</v>
      </c>
      <c r="C188" s="5">
        <v>0</v>
      </c>
      <c r="D188" s="5">
        <v>1</v>
      </c>
      <c r="E188" s="5">
        <v>222</v>
      </c>
      <c r="F188" s="5">
        <f>ROUND(Source!AO184,O188)</f>
        <v>0</v>
      </c>
      <c r="G188" s="5" t="s">
        <v>256</v>
      </c>
      <c r="H188" s="5" t="s">
        <v>257</v>
      </c>
      <c r="I188" s="5"/>
      <c r="J188" s="5"/>
      <c r="K188" s="5">
        <v>222</v>
      </c>
      <c r="L188" s="5">
        <v>3</v>
      </c>
      <c r="M188" s="5">
        <v>3</v>
      </c>
      <c r="N188" s="5" t="s">
        <v>2</v>
      </c>
      <c r="O188" s="5">
        <v>2</v>
      </c>
      <c r="P188" s="5">
        <f>ROUND(Source!EG184,O188)</f>
        <v>0</v>
      </c>
      <c r="Q188" s="5"/>
      <c r="R188" s="5"/>
      <c r="S188" s="5"/>
      <c r="T188" s="5"/>
      <c r="U188" s="5"/>
      <c r="V188" s="5"/>
      <c r="W188" s="5">
        <v>0</v>
      </c>
      <c r="X188" s="5">
        <v>1</v>
      </c>
      <c r="Y188" s="5">
        <v>0</v>
      </c>
      <c r="Z188" s="5">
        <v>0</v>
      </c>
      <c r="AA188" s="5">
        <v>1</v>
      </c>
      <c r="AB188" s="5">
        <v>0</v>
      </c>
    </row>
    <row r="189" spans="1:255" x14ac:dyDescent="0.2">
      <c r="A189" s="5">
        <v>50</v>
      </c>
      <c r="B189" s="5">
        <v>0</v>
      </c>
      <c r="C189" s="5">
        <v>0</v>
      </c>
      <c r="D189" s="5">
        <v>1</v>
      </c>
      <c r="E189" s="5">
        <v>225</v>
      </c>
      <c r="F189" s="5">
        <f>ROUND(Source!AV184,O189)</f>
        <v>0</v>
      </c>
      <c r="G189" s="5" t="s">
        <v>258</v>
      </c>
      <c r="H189" s="5" t="s">
        <v>259</v>
      </c>
      <c r="I189" s="5"/>
      <c r="J189" s="5"/>
      <c r="K189" s="5">
        <v>225</v>
      </c>
      <c r="L189" s="5">
        <v>4</v>
      </c>
      <c r="M189" s="5">
        <v>3</v>
      </c>
      <c r="N189" s="5" t="s">
        <v>2</v>
      </c>
      <c r="O189" s="5">
        <v>2</v>
      </c>
      <c r="P189" s="5">
        <f>ROUND(Source!EN184,O189)</f>
        <v>0</v>
      </c>
      <c r="Q189" s="5"/>
      <c r="R189" s="5"/>
      <c r="S189" s="5"/>
      <c r="T189" s="5"/>
      <c r="U189" s="5"/>
      <c r="V189" s="5"/>
      <c r="W189" s="5">
        <v>0</v>
      </c>
      <c r="X189" s="5">
        <v>1</v>
      </c>
      <c r="Y189" s="5">
        <v>0</v>
      </c>
      <c r="Z189" s="5">
        <v>0</v>
      </c>
      <c r="AA189" s="5">
        <v>1</v>
      </c>
      <c r="AB189" s="5">
        <v>0</v>
      </c>
    </row>
    <row r="190" spans="1:255" x14ac:dyDescent="0.2">
      <c r="A190" s="5">
        <v>50</v>
      </c>
      <c r="B190" s="5">
        <v>0</v>
      </c>
      <c r="C190" s="5">
        <v>0</v>
      </c>
      <c r="D190" s="5">
        <v>1</v>
      </c>
      <c r="E190" s="5">
        <v>226</v>
      </c>
      <c r="F190" s="5">
        <f>ROUND(Source!AW184,O190)</f>
        <v>0</v>
      </c>
      <c r="G190" s="5" t="s">
        <v>267</v>
      </c>
      <c r="H190" s="5" t="s">
        <v>268</v>
      </c>
      <c r="I190" s="5"/>
      <c r="J190" s="5"/>
      <c r="K190" s="5">
        <v>226</v>
      </c>
      <c r="L190" s="5">
        <v>5</v>
      </c>
      <c r="M190" s="5">
        <v>3</v>
      </c>
      <c r="N190" s="5" t="s">
        <v>2</v>
      </c>
      <c r="O190" s="5">
        <v>2</v>
      </c>
      <c r="P190" s="5">
        <f>ROUND(Source!EO184,O190)</f>
        <v>0</v>
      </c>
      <c r="Q190" s="5"/>
      <c r="R190" s="5"/>
      <c r="S190" s="5"/>
      <c r="T190" s="5"/>
      <c r="U190" s="5"/>
      <c r="V190" s="5"/>
      <c r="W190" s="5">
        <v>0</v>
      </c>
      <c r="X190" s="5">
        <v>1</v>
      </c>
      <c r="Y190" s="5">
        <v>0</v>
      </c>
      <c r="Z190" s="5">
        <v>0</v>
      </c>
      <c r="AA190" s="5">
        <v>1</v>
      </c>
      <c r="AB190" s="5">
        <v>0</v>
      </c>
    </row>
    <row r="191" spans="1:255" x14ac:dyDescent="0.2">
      <c r="A191" s="5">
        <v>50</v>
      </c>
      <c r="B191" s="5">
        <v>0</v>
      </c>
      <c r="C191" s="5">
        <v>0</v>
      </c>
      <c r="D191" s="5">
        <v>1</v>
      </c>
      <c r="E191" s="5">
        <v>227</v>
      </c>
      <c r="F191" s="5">
        <f>ROUND(Source!AX184,O191)</f>
        <v>0</v>
      </c>
      <c r="G191" s="5" t="s">
        <v>269</v>
      </c>
      <c r="H191" s="5" t="s">
        <v>270</v>
      </c>
      <c r="I191" s="5"/>
      <c r="J191" s="5"/>
      <c r="K191" s="5">
        <v>227</v>
      </c>
      <c r="L191" s="5">
        <v>6</v>
      </c>
      <c r="M191" s="5">
        <v>3</v>
      </c>
      <c r="N191" s="5" t="s">
        <v>2</v>
      </c>
      <c r="O191" s="5">
        <v>2</v>
      </c>
      <c r="P191" s="5">
        <f>ROUND(Source!EP184,O191)</f>
        <v>0</v>
      </c>
      <c r="Q191" s="5"/>
      <c r="R191" s="5"/>
      <c r="S191" s="5"/>
      <c r="T191" s="5"/>
      <c r="U191" s="5"/>
      <c r="V191" s="5"/>
      <c r="W191" s="5">
        <v>0</v>
      </c>
      <c r="X191" s="5">
        <v>1</v>
      </c>
      <c r="Y191" s="5">
        <v>0</v>
      </c>
      <c r="Z191" s="5">
        <v>0</v>
      </c>
      <c r="AA191" s="5">
        <v>1</v>
      </c>
      <c r="AB191" s="5">
        <v>0</v>
      </c>
    </row>
    <row r="192" spans="1:255" x14ac:dyDescent="0.2">
      <c r="A192" s="5">
        <v>50</v>
      </c>
      <c r="B192" s="5">
        <v>0</v>
      </c>
      <c r="C192" s="5">
        <v>0</v>
      </c>
      <c r="D192" s="5">
        <v>1</v>
      </c>
      <c r="E192" s="5">
        <v>228</v>
      </c>
      <c r="F192" s="5">
        <f>ROUND(Source!AY184,O192)</f>
        <v>0</v>
      </c>
      <c r="G192" s="5" t="s">
        <v>271</v>
      </c>
      <c r="H192" s="5" t="s">
        <v>272</v>
      </c>
      <c r="I192" s="5"/>
      <c r="J192" s="5"/>
      <c r="K192" s="5">
        <v>228</v>
      </c>
      <c r="L192" s="5">
        <v>7</v>
      </c>
      <c r="M192" s="5">
        <v>3</v>
      </c>
      <c r="N192" s="5" t="s">
        <v>2</v>
      </c>
      <c r="O192" s="5">
        <v>2</v>
      </c>
      <c r="P192" s="5">
        <f>ROUND(Source!EQ184,O192)</f>
        <v>0</v>
      </c>
      <c r="Q192" s="5"/>
      <c r="R192" s="5"/>
      <c r="S192" s="5"/>
      <c r="T192" s="5"/>
      <c r="U192" s="5"/>
      <c r="V192" s="5"/>
      <c r="W192" s="5">
        <v>0</v>
      </c>
      <c r="X192" s="5">
        <v>1</v>
      </c>
      <c r="Y192" s="5">
        <v>0</v>
      </c>
      <c r="Z192" s="5">
        <v>0</v>
      </c>
      <c r="AA192" s="5">
        <v>1</v>
      </c>
      <c r="AB192" s="5">
        <v>0</v>
      </c>
    </row>
    <row r="193" spans="1:28" x14ac:dyDescent="0.2">
      <c r="A193" s="5">
        <v>50</v>
      </c>
      <c r="B193" s="5">
        <v>0</v>
      </c>
      <c r="C193" s="5">
        <v>0</v>
      </c>
      <c r="D193" s="5">
        <v>1</v>
      </c>
      <c r="E193" s="5">
        <v>216</v>
      </c>
      <c r="F193" s="5">
        <f>ROUND(Source!AP184,O193)</f>
        <v>0</v>
      </c>
      <c r="G193" s="5" t="s">
        <v>279</v>
      </c>
      <c r="H193" s="5" t="s">
        <v>280</v>
      </c>
      <c r="I193" s="5"/>
      <c r="J193" s="5"/>
      <c r="K193" s="5">
        <v>216</v>
      </c>
      <c r="L193" s="5">
        <v>8</v>
      </c>
      <c r="M193" s="5">
        <v>3</v>
      </c>
      <c r="N193" s="5" t="s">
        <v>2</v>
      </c>
      <c r="O193" s="5">
        <v>2</v>
      </c>
      <c r="P193" s="5">
        <f>ROUND(Source!EH184,O193)</f>
        <v>0</v>
      </c>
      <c r="Q193" s="5"/>
      <c r="R193" s="5"/>
      <c r="S193" s="5"/>
      <c r="T193" s="5"/>
      <c r="U193" s="5"/>
      <c r="V193" s="5"/>
      <c r="W193" s="5">
        <v>0</v>
      </c>
      <c r="X193" s="5">
        <v>1</v>
      </c>
      <c r="Y193" s="5">
        <v>0</v>
      </c>
      <c r="Z193" s="5">
        <v>0</v>
      </c>
      <c r="AA193" s="5">
        <v>1</v>
      </c>
      <c r="AB193" s="5">
        <v>0</v>
      </c>
    </row>
    <row r="194" spans="1:28" x14ac:dyDescent="0.2">
      <c r="A194" s="5">
        <v>50</v>
      </c>
      <c r="B194" s="5">
        <v>0</v>
      </c>
      <c r="C194" s="5">
        <v>0</v>
      </c>
      <c r="D194" s="5">
        <v>1</v>
      </c>
      <c r="E194" s="5">
        <v>223</v>
      </c>
      <c r="F194" s="5">
        <f>ROUND(Source!AQ184,O194)</f>
        <v>0</v>
      </c>
      <c r="G194" s="5" t="s">
        <v>281</v>
      </c>
      <c r="H194" s="5" t="s">
        <v>282</v>
      </c>
      <c r="I194" s="5"/>
      <c r="J194" s="5"/>
      <c r="K194" s="5">
        <v>223</v>
      </c>
      <c r="L194" s="5">
        <v>9</v>
      </c>
      <c r="M194" s="5">
        <v>3</v>
      </c>
      <c r="N194" s="5" t="s">
        <v>2</v>
      </c>
      <c r="O194" s="5">
        <v>2</v>
      </c>
      <c r="P194" s="5">
        <f>ROUND(Source!EI184,O194)</f>
        <v>0</v>
      </c>
      <c r="Q194" s="5"/>
      <c r="R194" s="5"/>
      <c r="S194" s="5"/>
      <c r="T194" s="5"/>
      <c r="U194" s="5"/>
      <c r="V194" s="5"/>
      <c r="W194" s="5">
        <v>0</v>
      </c>
      <c r="X194" s="5">
        <v>1</v>
      </c>
      <c r="Y194" s="5">
        <v>0</v>
      </c>
      <c r="Z194" s="5">
        <v>0</v>
      </c>
      <c r="AA194" s="5">
        <v>1</v>
      </c>
      <c r="AB194" s="5">
        <v>0</v>
      </c>
    </row>
    <row r="195" spans="1:28" x14ac:dyDescent="0.2">
      <c r="A195" s="5">
        <v>50</v>
      </c>
      <c r="B195" s="5">
        <v>0</v>
      </c>
      <c r="C195" s="5">
        <v>0</v>
      </c>
      <c r="D195" s="5">
        <v>1</v>
      </c>
      <c r="E195" s="5">
        <v>229</v>
      </c>
      <c r="F195" s="5">
        <f>ROUND(Source!AZ184,O195)</f>
        <v>0</v>
      </c>
      <c r="G195" s="5" t="s">
        <v>283</v>
      </c>
      <c r="H195" s="5" t="s">
        <v>284</v>
      </c>
      <c r="I195" s="5"/>
      <c r="J195" s="5"/>
      <c r="K195" s="5">
        <v>229</v>
      </c>
      <c r="L195" s="5">
        <v>10</v>
      </c>
      <c r="M195" s="5">
        <v>3</v>
      </c>
      <c r="N195" s="5" t="s">
        <v>2</v>
      </c>
      <c r="O195" s="5">
        <v>2</v>
      </c>
      <c r="P195" s="5">
        <f>ROUND(Source!ER184,O195)</f>
        <v>0</v>
      </c>
      <c r="Q195" s="5"/>
      <c r="R195" s="5"/>
      <c r="S195" s="5"/>
      <c r="T195" s="5"/>
      <c r="U195" s="5"/>
      <c r="V195" s="5"/>
      <c r="W195" s="5">
        <v>0</v>
      </c>
      <c r="X195" s="5">
        <v>1</v>
      </c>
      <c r="Y195" s="5">
        <v>0</v>
      </c>
      <c r="Z195" s="5">
        <v>0</v>
      </c>
      <c r="AA195" s="5">
        <v>1</v>
      </c>
      <c r="AB195" s="5">
        <v>0</v>
      </c>
    </row>
    <row r="196" spans="1:28" x14ac:dyDescent="0.2">
      <c r="A196" s="5">
        <v>50</v>
      </c>
      <c r="B196" s="5">
        <v>0</v>
      </c>
      <c r="C196" s="5">
        <v>0</v>
      </c>
      <c r="D196" s="5">
        <v>1</v>
      </c>
      <c r="E196" s="5">
        <v>203</v>
      </c>
      <c r="F196" s="5">
        <f>ROUND(Source!Q184,O196)</f>
        <v>0</v>
      </c>
      <c r="G196" s="5" t="s">
        <v>285</v>
      </c>
      <c r="H196" s="5" t="s">
        <v>286</v>
      </c>
      <c r="I196" s="5"/>
      <c r="J196" s="5"/>
      <c r="K196" s="5">
        <v>203</v>
      </c>
      <c r="L196" s="5">
        <v>11</v>
      </c>
      <c r="M196" s="5">
        <v>3</v>
      </c>
      <c r="N196" s="5" t="s">
        <v>2</v>
      </c>
      <c r="O196" s="5">
        <v>2</v>
      </c>
      <c r="P196" s="5">
        <f>ROUND(Source!DI184,O196)</f>
        <v>0</v>
      </c>
      <c r="Q196" s="5"/>
      <c r="R196" s="5"/>
      <c r="S196" s="5"/>
      <c r="T196" s="5"/>
      <c r="U196" s="5"/>
      <c r="V196" s="5"/>
      <c r="W196" s="5">
        <v>0</v>
      </c>
      <c r="X196" s="5">
        <v>1</v>
      </c>
      <c r="Y196" s="5">
        <v>0</v>
      </c>
      <c r="Z196" s="5">
        <v>0</v>
      </c>
      <c r="AA196" s="5">
        <v>1</v>
      </c>
      <c r="AB196" s="5">
        <v>0</v>
      </c>
    </row>
    <row r="197" spans="1:28" x14ac:dyDescent="0.2">
      <c r="A197" s="5">
        <v>50</v>
      </c>
      <c r="B197" s="5">
        <v>0</v>
      </c>
      <c r="C197" s="5">
        <v>0</v>
      </c>
      <c r="D197" s="5">
        <v>1</v>
      </c>
      <c r="E197" s="5">
        <v>231</v>
      </c>
      <c r="F197" s="5">
        <f>ROUND(Source!BB184,O197)</f>
        <v>0</v>
      </c>
      <c r="G197" s="5" t="s">
        <v>287</v>
      </c>
      <c r="H197" s="5" t="s">
        <v>288</v>
      </c>
      <c r="I197" s="5"/>
      <c r="J197" s="5"/>
      <c r="K197" s="5">
        <v>231</v>
      </c>
      <c r="L197" s="5">
        <v>12</v>
      </c>
      <c r="M197" s="5">
        <v>3</v>
      </c>
      <c r="N197" s="5" t="s">
        <v>2</v>
      </c>
      <c r="O197" s="5">
        <v>2</v>
      </c>
      <c r="P197" s="5">
        <f>ROUND(Source!ET184,O197)</f>
        <v>0</v>
      </c>
      <c r="Q197" s="5"/>
      <c r="R197" s="5"/>
      <c r="S197" s="5"/>
      <c r="T197" s="5"/>
      <c r="U197" s="5"/>
      <c r="V197" s="5"/>
      <c r="W197" s="5">
        <v>0</v>
      </c>
      <c r="X197" s="5">
        <v>1</v>
      </c>
      <c r="Y197" s="5">
        <v>0</v>
      </c>
      <c r="Z197" s="5">
        <v>0</v>
      </c>
      <c r="AA197" s="5">
        <v>1</v>
      </c>
      <c r="AB197" s="5">
        <v>0</v>
      </c>
    </row>
    <row r="198" spans="1:28" x14ac:dyDescent="0.2">
      <c r="A198" s="5">
        <v>50</v>
      </c>
      <c r="B198" s="5">
        <v>0</v>
      </c>
      <c r="C198" s="5">
        <v>0</v>
      </c>
      <c r="D198" s="5">
        <v>1</v>
      </c>
      <c r="E198" s="5">
        <v>204</v>
      </c>
      <c r="F198" s="5">
        <f>ROUND(Source!R184,O198)</f>
        <v>0</v>
      </c>
      <c r="G198" s="5" t="s">
        <v>289</v>
      </c>
      <c r="H198" s="5" t="s">
        <v>290</v>
      </c>
      <c r="I198" s="5"/>
      <c r="J198" s="5"/>
      <c r="K198" s="5">
        <v>204</v>
      </c>
      <c r="L198" s="5">
        <v>13</v>
      </c>
      <c r="M198" s="5">
        <v>3</v>
      </c>
      <c r="N198" s="5" t="s">
        <v>2</v>
      </c>
      <c r="O198" s="5">
        <v>2</v>
      </c>
      <c r="P198" s="5">
        <f>ROUND(Source!DJ184,O198)</f>
        <v>0</v>
      </c>
      <c r="Q198" s="5"/>
      <c r="R198" s="5"/>
      <c r="S198" s="5"/>
      <c r="T198" s="5"/>
      <c r="U198" s="5"/>
      <c r="V198" s="5"/>
      <c r="W198" s="5">
        <v>0</v>
      </c>
      <c r="X198" s="5">
        <v>1</v>
      </c>
      <c r="Y198" s="5">
        <v>0</v>
      </c>
      <c r="Z198" s="5">
        <v>0</v>
      </c>
      <c r="AA198" s="5">
        <v>1</v>
      </c>
      <c r="AB198" s="5">
        <v>0</v>
      </c>
    </row>
    <row r="199" spans="1:28" x14ac:dyDescent="0.2">
      <c r="A199" s="5">
        <v>50</v>
      </c>
      <c r="B199" s="5">
        <v>0</v>
      </c>
      <c r="C199" s="5">
        <v>0</v>
      </c>
      <c r="D199" s="5">
        <v>1</v>
      </c>
      <c r="E199" s="5">
        <v>205</v>
      </c>
      <c r="F199" s="5">
        <f>ROUND(Source!S184,O199)</f>
        <v>18520.57</v>
      </c>
      <c r="G199" s="5" t="s">
        <v>291</v>
      </c>
      <c r="H199" s="5" t="s">
        <v>292</v>
      </c>
      <c r="I199" s="5"/>
      <c r="J199" s="5"/>
      <c r="K199" s="5">
        <v>205</v>
      </c>
      <c r="L199" s="5">
        <v>14</v>
      </c>
      <c r="M199" s="5">
        <v>3</v>
      </c>
      <c r="N199" s="5" t="s">
        <v>2</v>
      </c>
      <c r="O199" s="5">
        <v>2</v>
      </c>
      <c r="P199" s="5">
        <f>ROUND(Source!DK184,O199)</f>
        <v>18520.57</v>
      </c>
      <c r="Q199" s="5"/>
      <c r="R199" s="5"/>
      <c r="S199" s="5"/>
      <c r="T199" s="5"/>
      <c r="U199" s="5"/>
      <c r="V199" s="5"/>
      <c r="W199" s="5">
        <v>18520.57</v>
      </c>
      <c r="X199" s="5">
        <v>1</v>
      </c>
      <c r="Y199" s="5">
        <v>18520.57</v>
      </c>
      <c r="Z199" s="5">
        <v>18520.57</v>
      </c>
      <c r="AA199" s="5">
        <v>1</v>
      </c>
      <c r="AB199" s="5">
        <v>620439</v>
      </c>
    </row>
    <row r="200" spans="1:28" x14ac:dyDescent="0.2">
      <c r="A200" s="5">
        <v>50</v>
      </c>
      <c r="B200" s="5">
        <v>0</v>
      </c>
      <c r="C200" s="5">
        <v>0</v>
      </c>
      <c r="D200" s="5">
        <v>1</v>
      </c>
      <c r="E200" s="5">
        <v>232</v>
      </c>
      <c r="F200" s="5">
        <f>ROUND(Source!BC184,O200)</f>
        <v>0</v>
      </c>
      <c r="G200" s="5" t="s">
        <v>293</v>
      </c>
      <c r="H200" s="5" t="s">
        <v>294</v>
      </c>
      <c r="I200" s="5"/>
      <c r="J200" s="5"/>
      <c r="K200" s="5">
        <v>232</v>
      </c>
      <c r="L200" s="5">
        <v>15</v>
      </c>
      <c r="M200" s="5">
        <v>3</v>
      </c>
      <c r="N200" s="5" t="s">
        <v>2</v>
      </c>
      <c r="O200" s="5">
        <v>2</v>
      </c>
      <c r="P200" s="5">
        <f>ROUND(Source!EU184,O200)</f>
        <v>0</v>
      </c>
      <c r="Q200" s="5"/>
      <c r="R200" s="5"/>
      <c r="S200" s="5"/>
      <c r="T200" s="5"/>
      <c r="U200" s="5"/>
      <c r="V200" s="5"/>
      <c r="W200" s="5">
        <v>0</v>
      </c>
      <c r="X200" s="5">
        <v>1</v>
      </c>
      <c r="Y200" s="5">
        <v>0</v>
      </c>
      <c r="Z200" s="5">
        <v>0</v>
      </c>
      <c r="AA200" s="5">
        <v>1</v>
      </c>
      <c r="AB200" s="5">
        <v>0</v>
      </c>
    </row>
    <row r="201" spans="1:28" x14ac:dyDescent="0.2">
      <c r="A201" s="5">
        <v>50</v>
      </c>
      <c r="B201" s="5">
        <v>0</v>
      </c>
      <c r="C201" s="5">
        <v>0</v>
      </c>
      <c r="D201" s="5">
        <v>1</v>
      </c>
      <c r="E201" s="5">
        <v>214</v>
      </c>
      <c r="F201" s="5">
        <f>ROUND(Source!AS184,O201)</f>
        <v>0</v>
      </c>
      <c r="G201" s="5" t="s">
        <v>295</v>
      </c>
      <c r="H201" s="5" t="s">
        <v>296</v>
      </c>
      <c r="I201" s="5"/>
      <c r="J201" s="5"/>
      <c r="K201" s="5">
        <v>214</v>
      </c>
      <c r="L201" s="5">
        <v>16</v>
      </c>
      <c r="M201" s="5">
        <v>3</v>
      </c>
      <c r="N201" s="5" t="s">
        <v>2</v>
      </c>
      <c r="O201" s="5">
        <v>2</v>
      </c>
      <c r="P201" s="5">
        <f>ROUND(Source!EK184,O201)</f>
        <v>0</v>
      </c>
      <c r="Q201" s="5"/>
      <c r="R201" s="5"/>
      <c r="S201" s="5"/>
      <c r="T201" s="5"/>
      <c r="U201" s="5"/>
      <c r="V201" s="5"/>
      <c r="W201" s="5">
        <v>0</v>
      </c>
      <c r="X201" s="5">
        <v>1</v>
      </c>
      <c r="Y201" s="5">
        <v>0</v>
      </c>
      <c r="Z201" s="5">
        <v>0</v>
      </c>
      <c r="AA201" s="5">
        <v>1</v>
      </c>
      <c r="AB201" s="5">
        <v>0</v>
      </c>
    </row>
    <row r="202" spans="1:28" x14ac:dyDescent="0.2">
      <c r="A202" s="5">
        <v>50</v>
      </c>
      <c r="B202" s="5">
        <v>0</v>
      </c>
      <c r="C202" s="5">
        <v>0</v>
      </c>
      <c r="D202" s="5">
        <v>1</v>
      </c>
      <c r="E202" s="5">
        <v>215</v>
      </c>
      <c r="F202" s="5">
        <f>ROUND(Source!AT184,O202)</f>
        <v>0</v>
      </c>
      <c r="G202" s="5" t="s">
        <v>297</v>
      </c>
      <c r="H202" s="5" t="s">
        <v>298</v>
      </c>
      <c r="I202" s="5"/>
      <c r="J202" s="5"/>
      <c r="K202" s="5">
        <v>215</v>
      </c>
      <c r="L202" s="5">
        <v>17</v>
      </c>
      <c r="M202" s="5">
        <v>3</v>
      </c>
      <c r="N202" s="5" t="s">
        <v>2</v>
      </c>
      <c r="O202" s="5">
        <v>2</v>
      </c>
      <c r="P202" s="5">
        <f>ROUND(Source!EL184,O202)</f>
        <v>0</v>
      </c>
      <c r="Q202" s="5"/>
      <c r="R202" s="5"/>
      <c r="S202" s="5"/>
      <c r="T202" s="5"/>
      <c r="U202" s="5"/>
      <c r="V202" s="5"/>
      <c r="W202" s="5">
        <v>0</v>
      </c>
      <c r="X202" s="5">
        <v>1</v>
      </c>
      <c r="Y202" s="5">
        <v>0</v>
      </c>
      <c r="Z202" s="5">
        <v>0</v>
      </c>
      <c r="AA202" s="5">
        <v>1</v>
      </c>
      <c r="AB202" s="5">
        <v>0</v>
      </c>
    </row>
    <row r="203" spans="1:28" x14ac:dyDescent="0.2">
      <c r="A203" s="5">
        <v>50</v>
      </c>
      <c r="B203" s="5">
        <v>0</v>
      </c>
      <c r="C203" s="5">
        <v>0</v>
      </c>
      <c r="D203" s="5">
        <v>1</v>
      </c>
      <c r="E203" s="5">
        <v>217</v>
      </c>
      <c r="F203" s="5">
        <f>ROUND(Source!AU184,O203)</f>
        <v>38893.199999999997</v>
      </c>
      <c r="G203" s="5" t="s">
        <v>299</v>
      </c>
      <c r="H203" s="5" t="s">
        <v>300</v>
      </c>
      <c r="I203" s="5"/>
      <c r="J203" s="5"/>
      <c r="K203" s="5">
        <v>217</v>
      </c>
      <c r="L203" s="5">
        <v>18</v>
      </c>
      <c r="M203" s="5">
        <v>3</v>
      </c>
      <c r="N203" s="5" t="s">
        <v>2</v>
      </c>
      <c r="O203" s="5">
        <v>2</v>
      </c>
      <c r="P203" s="5">
        <f>ROUND(Source!EM184,O203)</f>
        <v>38893.199999999997</v>
      </c>
      <c r="Q203" s="5"/>
      <c r="R203" s="5"/>
      <c r="S203" s="5"/>
      <c r="T203" s="5"/>
      <c r="U203" s="5"/>
      <c r="V203" s="5"/>
      <c r="W203" s="5">
        <v>38893.199999999997</v>
      </c>
      <c r="X203" s="5">
        <v>1</v>
      </c>
      <c r="Y203" s="5">
        <v>38893.199999999997</v>
      </c>
      <c r="Z203" s="5">
        <v>38893.199999999997</v>
      </c>
      <c r="AA203" s="5">
        <v>1</v>
      </c>
      <c r="AB203" s="5">
        <v>1302922</v>
      </c>
    </row>
    <row r="204" spans="1:28" x14ac:dyDescent="0.2">
      <c r="A204" s="5">
        <v>50</v>
      </c>
      <c r="B204" s="5">
        <v>0</v>
      </c>
      <c r="C204" s="5">
        <v>0</v>
      </c>
      <c r="D204" s="5">
        <v>1</v>
      </c>
      <c r="E204" s="5">
        <v>230</v>
      </c>
      <c r="F204" s="5">
        <f>ROUND(Source!BA184,O204)</f>
        <v>0</v>
      </c>
      <c r="G204" s="5" t="s">
        <v>301</v>
      </c>
      <c r="H204" s="5" t="s">
        <v>302</v>
      </c>
      <c r="I204" s="5"/>
      <c r="J204" s="5"/>
      <c r="K204" s="5">
        <v>230</v>
      </c>
      <c r="L204" s="5">
        <v>19</v>
      </c>
      <c r="M204" s="5">
        <v>3</v>
      </c>
      <c r="N204" s="5" t="s">
        <v>2</v>
      </c>
      <c r="O204" s="5">
        <v>2</v>
      </c>
      <c r="P204" s="5">
        <f>ROUND(Source!ES184,O204)</f>
        <v>0</v>
      </c>
      <c r="Q204" s="5"/>
      <c r="R204" s="5"/>
      <c r="S204" s="5"/>
      <c r="T204" s="5"/>
      <c r="U204" s="5"/>
      <c r="V204" s="5"/>
      <c r="W204" s="5">
        <v>0</v>
      </c>
      <c r="X204" s="5">
        <v>1</v>
      </c>
      <c r="Y204" s="5">
        <v>0</v>
      </c>
      <c r="Z204" s="5">
        <v>0</v>
      </c>
      <c r="AA204" s="5">
        <v>1</v>
      </c>
      <c r="AB204" s="5">
        <v>0</v>
      </c>
    </row>
    <row r="205" spans="1:28" x14ac:dyDescent="0.2">
      <c r="A205" s="5">
        <v>50</v>
      </c>
      <c r="B205" s="5">
        <v>0</v>
      </c>
      <c r="C205" s="5">
        <v>0</v>
      </c>
      <c r="D205" s="5">
        <v>1</v>
      </c>
      <c r="E205" s="5">
        <v>206</v>
      </c>
      <c r="F205" s="5">
        <f>ROUND(Source!T184,O205)</f>
        <v>0</v>
      </c>
      <c r="G205" s="5" t="s">
        <v>303</v>
      </c>
      <c r="H205" s="5" t="s">
        <v>304</v>
      </c>
      <c r="I205" s="5"/>
      <c r="J205" s="5"/>
      <c r="K205" s="5">
        <v>206</v>
      </c>
      <c r="L205" s="5">
        <v>20</v>
      </c>
      <c r="M205" s="5">
        <v>3</v>
      </c>
      <c r="N205" s="5" t="s">
        <v>2</v>
      </c>
      <c r="O205" s="5">
        <v>2</v>
      </c>
      <c r="P205" s="5">
        <f>ROUND(Source!DL184,O205)</f>
        <v>0</v>
      </c>
      <c r="Q205" s="5"/>
      <c r="R205" s="5"/>
      <c r="S205" s="5"/>
      <c r="T205" s="5"/>
      <c r="U205" s="5"/>
      <c r="V205" s="5"/>
      <c r="W205" s="5">
        <v>0</v>
      </c>
      <c r="X205" s="5">
        <v>1</v>
      </c>
      <c r="Y205" s="5">
        <v>0</v>
      </c>
      <c r="Z205" s="5">
        <v>0</v>
      </c>
      <c r="AA205" s="5">
        <v>1</v>
      </c>
      <c r="AB205" s="5">
        <v>0</v>
      </c>
    </row>
    <row r="206" spans="1:28" x14ac:dyDescent="0.2">
      <c r="A206" s="5">
        <v>50</v>
      </c>
      <c r="B206" s="5">
        <v>0</v>
      </c>
      <c r="C206" s="5">
        <v>0</v>
      </c>
      <c r="D206" s="5">
        <v>1</v>
      </c>
      <c r="E206" s="5">
        <v>207</v>
      </c>
      <c r="F206" s="5">
        <f>Source!U184</f>
        <v>1306.0999999999999</v>
      </c>
      <c r="G206" s="5" t="s">
        <v>305</v>
      </c>
      <c r="H206" s="5" t="s">
        <v>306</v>
      </c>
      <c r="I206" s="5"/>
      <c r="J206" s="5"/>
      <c r="K206" s="5">
        <v>207</v>
      </c>
      <c r="L206" s="5">
        <v>21</v>
      </c>
      <c r="M206" s="5">
        <v>3</v>
      </c>
      <c r="N206" s="5" t="s">
        <v>2</v>
      </c>
      <c r="O206" s="5">
        <v>-1</v>
      </c>
      <c r="P206" s="5">
        <f>Source!DM184</f>
        <v>1306.0999999999999</v>
      </c>
      <c r="Q206" s="5"/>
      <c r="R206" s="5"/>
      <c r="S206" s="5"/>
      <c r="T206" s="5"/>
      <c r="U206" s="5"/>
      <c r="V206" s="5"/>
      <c r="W206" s="5">
        <v>1306.0999999999999</v>
      </c>
      <c r="X206" s="5">
        <v>1</v>
      </c>
      <c r="Y206" s="5">
        <v>1306.0999999999999</v>
      </c>
      <c r="Z206" s="5">
        <v>1306.0999999999999</v>
      </c>
      <c r="AA206" s="5">
        <v>1</v>
      </c>
      <c r="AB206" s="5">
        <v>1306.0999999999999</v>
      </c>
    </row>
    <row r="207" spans="1:28" x14ac:dyDescent="0.2">
      <c r="A207" s="5">
        <v>50</v>
      </c>
      <c r="B207" s="5">
        <v>0</v>
      </c>
      <c r="C207" s="5">
        <v>0</v>
      </c>
      <c r="D207" s="5">
        <v>1</v>
      </c>
      <c r="E207" s="5">
        <v>208</v>
      </c>
      <c r="F207" s="5">
        <f>Source!V184</f>
        <v>0</v>
      </c>
      <c r="G207" s="5" t="s">
        <v>307</v>
      </c>
      <c r="H207" s="5" t="s">
        <v>308</v>
      </c>
      <c r="I207" s="5"/>
      <c r="J207" s="5"/>
      <c r="K207" s="5">
        <v>208</v>
      </c>
      <c r="L207" s="5">
        <v>22</v>
      </c>
      <c r="M207" s="5">
        <v>3</v>
      </c>
      <c r="N207" s="5" t="s">
        <v>2</v>
      </c>
      <c r="O207" s="5">
        <v>-1</v>
      </c>
      <c r="P207" s="5">
        <f>Source!DN184</f>
        <v>0</v>
      </c>
      <c r="Q207" s="5"/>
      <c r="R207" s="5"/>
      <c r="S207" s="5"/>
      <c r="T207" s="5"/>
      <c r="U207" s="5"/>
      <c r="V207" s="5"/>
      <c r="W207" s="5">
        <v>0</v>
      </c>
      <c r="X207" s="5">
        <v>1</v>
      </c>
      <c r="Y207" s="5">
        <v>0</v>
      </c>
      <c r="Z207" s="5">
        <v>0</v>
      </c>
      <c r="AA207" s="5">
        <v>1</v>
      </c>
      <c r="AB207" s="5">
        <v>0</v>
      </c>
    </row>
    <row r="208" spans="1:28" x14ac:dyDescent="0.2">
      <c r="A208" s="5">
        <v>50</v>
      </c>
      <c r="B208" s="5">
        <v>0</v>
      </c>
      <c r="C208" s="5">
        <v>0</v>
      </c>
      <c r="D208" s="5">
        <v>1</v>
      </c>
      <c r="E208" s="5">
        <v>209</v>
      </c>
      <c r="F208" s="5">
        <f>ROUND(Source!W184,O208)</f>
        <v>0</v>
      </c>
      <c r="G208" s="5" t="s">
        <v>309</v>
      </c>
      <c r="H208" s="5" t="s">
        <v>310</v>
      </c>
      <c r="I208" s="5"/>
      <c r="J208" s="5"/>
      <c r="K208" s="5">
        <v>209</v>
      </c>
      <c r="L208" s="5">
        <v>23</v>
      </c>
      <c r="M208" s="5">
        <v>3</v>
      </c>
      <c r="N208" s="5" t="s">
        <v>2</v>
      </c>
      <c r="O208" s="5">
        <v>2</v>
      </c>
      <c r="P208" s="5">
        <f>ROUND(Source!DO184,O208)</f>
        <v>0</v>
      </c>
      <c r="Q208" s="5"/>
      <c r="R208" s="5"/>
      <c r="S208" s="5"/>
      <c r="T208" s="5"/>
      <c r="U208" s="5"/>
      <c r="V208" s="5"/>
      <c r="W208" s="5">
        <v>0</v>
      </c>
      <c r="X208" s="5">
        <v>1</v>
      </c>
      <c r="Y208" s="5">
        <v>0</v>
      </c>
      <c r="Z208" s="5">
        <v>0</v>
      </c>
      <c r="AA208" s="5">
        <v>1</v>
      </c>
      <c r="AB208" s="5">
        <v>0</v>
      </c>
    </row>
    <row r="209" spans="1:206" x14ac:dyDescent="0.2">
      <c r="A209" s="5">
        <v>50</v>
      </c>
      <c r="B209" s="5">
        <v>0</v>
      </c>
      <c r="C209" s="5">
        <v>0</v>
      </c>
      <c r="D209" s="5">
        <v>1</v>
      </c>
      <c r="E209" s="5">
        <v>233</v>
      </c>
      <c r="F209" s="5">
        <f>ROUND(Source!BD184,O209)</f>
        <v>0</v>
      </c>
      <c r="G209" s="5" t="s">
        <v>311</v>
      </c>
      <c r="H209" s="5" t="s">
        <v>312</v>
      </c>
      <c r="I209" s="5"/>
      <c r="J209" s="5"/>
      <c r="K209" s="5">
        <v>233</v>
      </c>
      <c r="L209" s="5">
        <v>24</v>
      </c>
      <c r="M209" s="5">
        <v>3</v>
      </c>
      <c r="N209" s="5" t="s">
        <v>2</v>
      </c>
      <c r="O209" s="5">
        <v>2</v>
      </c>
      <c r="P209" s="5">
        <f>ROUND(Source!EV184,O209)</f>
        <v>0</v>
      </c>
      <c r="Q209" s="5"/>
      <c r="R209" s="5"/>
      <c r="S209" s="5"/>
      <c r="T209" s="5"/>
      <c r="U209" s="5"/>
      <c r="V209" s="5"/>
      <c r="W209" s="5">
        <v>0</v>
      </c>
      <c r="X209" s="5">
        <v>1</v>
      </c>
      <c r="Y209" s="5">
        <v>0</v>
      </c>
      <c r="Z209" s="5">
        <v>0</v>
      </c>
      <c r="AA209" s="5">
        <v>1</v>
      </c>
      <c r="AB209" s="5">
        <v>0</v>
      </c>
    </row>
    <row r="210" spans="1:206" x14ac:dyDescent="0.2">
      <c r="A210" s="5">
        <v>50</v>
      </c>
      <c r="B210" s="5">
        <v>0</v>
      </c>
      <c r="C210" s="5">
        <v>0</v>
      </c>
      <c r="D210" s="5">
        <v>1</v>
      </c>
      <c r="E210" s="5">
        <v>210</v>
      </c>
      <c r="F210" s="5">
        <f>ROUND(Source!X184,O210)</f>
        <v>13705.23</v>
      </c>
      <c r="G210" s="5" t="s">
        <v>313</v>
      </c>
      <c r="H210" s="5" t="s">
        <v>314</v>
      </c>
      <c r="I210" s="5"/>
      <c r="J210" s="5"/>
      <c r="K210" s="5">
        <v>210</v>
      </c>
      <c r="L210" s="5">
        <v>25</v>
      </c>
      <c r="M210" s="5">
        <v>3</v>
      </c>
      <c r="N210" s="5" t="s">
        <v>2</v>
      </c>
      <c r="O210" s="5">
        <v>2</v>
      </c>
      <c r="P210" s="5">
        <f>ROUND(Source!DP184,O210)</f>
        <v>13705.23</v>
      </c>
      <c r="Q210" s="5"/>
      <c r="R210" s="5"/>
      <c r="S210" s="5"/>
      <c r="T210" s="5"/>
      <c r="U210" s="5"/>
      <c r="V210" s="5"/>
      <c r="W210" s="5">
        <v>13705.23</v>
      </c>
      <c r="X210" s="5">
        <v>1</v>
      </c>
      <c r="Y210" s="5">
        <v>13705.23</v>
      </c>
      <c r="Z210" s="5">
        <v>13705.23</v>
      </c>
      <c r="AA210" s="5">
        <v>1</v>
      </c>
      <c r="AB210" s="5">
        <v>459124</v>
      </c>
    </row>
    <row r="211" spans="1:206" x14ac:dyDescent="0.2">
      <c r="A211" s="5">
        <v>50</v>
      </c>
      <c r="B211" s="5">
        <v>0</v>
      </c>
      <c r="C211" s="5">
        <v>0</v>
      </c>
      <c r="D211" s="5">
        <v>1</v>
      </c>
      <c r="E211" s="5">
        <v>211</v>
      </c>
      <c r="F211" s="5">
        <f>ROUND(Source!Y184,O211)</f>
        <v>6667.4</v>
      </c>
      <c r="G211" s="5" t="s">
        <v>315</v>
      </c>
      <c r="H211" s="5" t="s">
        <v>316</v>
      </c>
      <c r="I211" s="5"/>
      <c r="J211" s="5"/>
      <c r="K211" s="5">
        <v>211</v>
      </c>
      <c r="L211" s="5">
        <v>26</v>
      </c>
      <c r="M211" s="5">
        <v>3</v>
      </c>
      <c r="N211" s="5" t="s">
        <v>2</v>
      </c>
      <c r="O211" s="5">
        <v>2</v>
      </c>
      <c r="P211" s="5">
        <f>ROUND(Source!DQ184,O211)</f>
        <v>6667.4</v>
      </c>
      <c r="Q211" s="5"/>
      <c r="R211" s="5"/>
      <c r="S211" s="5"/>
      <c r="T211" s="5"/>
      <c r="U211" s="5"/>
      <c r="V211" s="5"/>
      <c r="W211" s="5">
        <v>6667.4</v>
      </c>
      <c r="X211" s="5">
        <v>1</v>
      </c>
      <c r="Y211" s="5">
        <v>6667.4</v>
      </c>
      <c r="Z211" s="5">
        <v>6667.4</v>
      </c>
      <c r="AA211" s="5">
        <v>1</v>
      </c>
      <c r="AB211" s="5">
        <v>223358</v>
      </c>
    </row>
    <row r="212" spans="1:206" x14ac:dyDescent="0.2">
      <c r="A212" s="5">
        <v>50</v>
      </c>
      <c r="B212" s="5">
        <v>0</v>
      </c>
      <c r="C212" s="5">
        <v>0</v>
      </c>
      <c r="D212" s="5">
        <v>1</v>
      </c>
      <c r="E212" s="5">
        <v>224</v>
      </c>
      <c r="F212" s="5">
        <f>ROUND(Source!AR184,O212)</f>
        <v>38893.199999999997</v>
      </c>
      <c r="G212" s="5" t="s">
        <v>317</v>
      </c>
      <c r="H212" s="5" t="s">
        <v>318</v>
      </c>
      <c r="I212" s="5"/>
      <c r="J212" s="5"/>
      <c r="K212" s="5">
        <v>224</v>
      </c>
      <c r="L212" s="5">
        <v>27</v>
      </c>
      <c r="M212" s="5">
        <v>3</v>
      </c>
      <c r="N212" s="5" t="s">
        <v>2</v>
      </c>
      <c r="O212" s="5">
        <v>2</v>
      </c>
      <c r="P212" s="5">
        <f>ROUND(Source!EJ184,O212)</f>
        <v>38893.199999999997</v>
      </c>
      <c r="Q212" s="5"/>
      <c r="R212" s="5"/>
      <c r="S212" s="5"/>
      <c r="T212" s="5"/>
      <c r="U212" s="5"/>
      <c r="V212" s="5"/>
      <c r="W212" s="5">
        <v>38893.199999999997</v>
      </c>
      <c r="X212" s="5">
        <v>1</v>
      </c>
      <c r="Y212" s="5">
        <v>38893.199999999997</v>
      </c>
      <c r="Z212" s="5">
        <v>38893.199999999997</v>
      </c>
      <c r="AA212" s="5">
        <v>1</v>
      </c>
      <c r="AB212" s="5">
        <v>1302922</v>
      </c>
    </row>
    <row r="214" spans="1:206" x14ac:dyDescent="0.2">
      <c r="A214" s="3">
        <v>51</v>
      </c>
      <c r="B214" s="3">
        <f>B24</f>
        <v>1</v>
      </c>
      <c r="C214" s="3">
        <f>A24</f>
        <v>4</v>
      </c>
      <c r="D214" s="3">
        <f>ROW(A24)</f>
        <v>24</v>
      </c>
      <c r="E214" s="3"/>
      <c r="F214" s="3" t="str">
        <f>IF(F24&lt;&gt;"",F24,"")</f>
        <v>Новый раздел</v>
      </c>
      <c r="G214" s="3" t="str">
        <f>IF(G24&lt;&gt;"",G24,"")</f>
        <v>Автоматическая установка аэрозольного пожаротушения</v>
      </c>
      <c r="H214" s="3">
        <v>1</v>
      </c>
      <c r="I214" s="3"/>
      <c r="J214" s="3"/>
      <c r="K214" s="3"/>
      <c r="L214" s="3"/>
      <c r="M214" s="3"/>
      <c r="N214" s="3"/>
      <c r="O214" s="3">
        <f t="shared" ref="O214:T214" si="212">ROUND(O139+O184+AB214,2)</f>
        <v>2841711.45</v>
      </c>
      <c r="P214" s="3">
        <f t="shared" si="212"/>
        <v>2810207.88</v>
      </c>
      <c r="Q214" s="3">
        <f t="shared" si="212"/>
        <v>3595.97</v>
      </c>
      <c r="R214" s="3">
        <f t="shared" si="212"/>
        <v>199.29</v>
      </c>
      <c r="S214" s="3">
        <f t="shared" si="212"/>
        <v>27907.599999999999</v>
      </c>
      <c r="T214" s="3">
        <f t="shared" si="212"/>
        <v>0</v>
      </c>
      <c r="U214" s="3">
        <f>U139+U184+AH214</f>
        <v>2286.8435449999997</v>
      </c>
      <c r="V214" s="3">
        <f>V139+V184+AI214</f>
        <v>15.468029999999999</v>
      </c>
      <c r="W214" s="3">
        <f>ROUND(W139+W184+AJ214,2)</f>
        <v>0</v>
      </c>
      <c r="X214" s="3">
        <f>ROUND(X139+X184+AK214,2)</f>
        <v>22741.57</v>
      </c>
      <c r="Y214" s="3">
        <f>ROUND(Y139+Y184+AL214,2)</f>
        <v>11385.67</v>
      </c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>
        <f t="shared" ref="AO214:BD214" si="213">ROUND(AO139+AO184+BX214,2)</f>
        <v>0</v>
      </c>
      <c r="AP214" s="3">
        <f t="shared" si="213"/>
        <v>2669064.66</v>
      </c>
      <c r="AQ214" s="3">
        <f t="shared" si="213"/>
        <v>0</v>
      </c>
      <c r="AR214" s="3">
        <f t="shared" si="213"/>
        <v>2875838.69</v>
      </c>
      <c r="AS214" s="3">
        <f t="shared" si="213"/>
        <v>10873.71</v>
      </c>
      <c r="AT214" s="3">
        <f t="shared" si="213"/>
        <v>157007.12</v>
      </c>
      <c r="AU214" s="3">
        <f t="shared" si="213"/>
        <v>38893.199999999997</v>
      </c>
      <c r="AV214" s="3">
        <f t="shared" si="213"/>
        <v>2810207.88</v>
      </c>
      <c r="AW214" s="3">
        <f t="shared" si="213"/>
        <v>141143.22</v>
      </c>
      <c r="AX214" s="3">
        <f t="shared" si="213"/>
        <v>0</v>
      </c>
      <c r="AY214" s="3">
        <f t="shared" si="213"/>
        <v>141143.22</v>
      </c>
      <c r="AZ214" s="3">
        <f t="shared" si="213"/>
        <v>2669064.66</v>
      </c>
      <c r="BA214" s="3">
        <f t="shared" si="213"/>
        <v>0</v>
      </c>
      <c r="BB214" s="3">
        <f t="shared" si="213"/>
        <v>0</v>
      </c>
      <c r="BC214" s="3">
        <f t="shared" si="213"/>
        <v>0</v>
      </c>
      <c r="BD214" s="3">
        <f t="shared" si="213"/>
        <v>0</v>
      </c>
      <c r="BE214" s="3"/>
      <c r="BF214" s="3"/>
      <c r="BG214" s="3"/>
      <c r="BH214" s="3"/>
      <c r="BI214" s="3"/>
      <c r="BJ214" s="3"/>
      <c r="BK214" s="3"/>
      <c r="BL214" s="3"/>
      <c r="BM214" s="3"/>
      <c r="BN214" s="3"/>
      <c r="BO214" s="3"/>
      <c r="BP214" s="3"/>
      <c r="BQ214" s="3"/>
      <c r="BR214" s="3"/>
      <c r="BS214" s="3"/>
      <c r="BT214" s="3"/>
      <c r="BU214" s="3"/>
      <c r="BV214" s="3"/>
      <c r="BW214" s="3"/>
      <c r="BX214" s="3"/>
      <c r="BY214" s="3"/>
      <c r="BZ214" s="3"/>
      <c r="CA214" s="3"/>
      <c r="CB214" s="3"/>
      <c r="CC214" s="3"/>
      <c r="CD214" s="3"/>
      <c r="CE214" s="3"/>
      <c r="CF214" s="3"/>
      <c r="CG214" s="3"/>
      <c r="CH214" s="3"/>
      <c r="CI214" s="3"/>
      <c r="CJ214" s="3"/>
      <c r="CK214" s="3"/>
      <c r="CL214" s="3"/>
      <c r="CM214" s="3"/>
      <c r="CN214" s="3"/>
      <c r="CO214" s="3"/>
      <c r="CP214" s="3"/>
      <c r="CQ214" s="3"/>
      <c r="CR214" s="3"/>
      <c r="CS214" s="3"/>
      <c r="CT214" s="3"/>
      <c r="CU214" s="3"/>
      <c r="CV214" s="3"/>
      <c r="CW214" s="3"/>
      <c r="CX214" s="3"/>
      <c r="CY214" s="3"/>
      <c r="CZ214" s="3"/>
      <c r="DA214" s="3"/>
      <c r="DB214" s="3"/>
      <c r="DC214" s="3"/>
      <c r="DD214" s="3"/>
      <c r="DE214" s="3"/>
      <c r="DF214" s="3"/>
      <c r="DG214" s="4">
        <f t="shared" ref="DG214:DL214" si="214">ROUND(DG139+DG184+DT214,2)</f>
        <v>641323.35</v>
      </c>
      <c r="DH214" s="4">
        <f t="shared" si="214"/>
        <v>609819.78</v>
      </c>
      <c r="DI214" s="4">
        <f t="shared" si="214"/>
        <v>3595.97</v>
      </c>
      <c r="DJ214" s="4">
        <f t="shared" si="214"/>
        <v>199.29</v>
      </c>
      <c r="DK214" s="4">
        <f t="shared" si="214"/>
        <v>27907.599999999999</v>
      </c>
      <c r="DL214" s="4">
        <f t="shared" si="214"/>
        <v>0</v>
      </c>
      <c r="DM214" s="4">
        <f>DM139+DM184+DZ214</f>
        <v>2286.8435449999997</v>
      </c>
      <c r="DN214" s="4">
        <f>DN139+DN184+EA214</f>
        <v>15.468029999999999</v>
      </c>
      <c r="DO214" s="4">
        <f>ROUND(DO139+DO184+EB214,2)</f>
        <v>0</v>
      </c>
      <c r="DP214" s="4">
        <f>ROUND(DP139+DP184+EC214,2)</f>
        <v>22741.57</v>
      </c>
      <c r="DQ214" s="4">
        <f>ROUND(DQ139+DQ184+ED214,2)</f>
        <v>11385.67</v>
      </c>
      <c r="DR214" s="4"/>
      <c r="DS214" s="4"/>
      <c r="DT214" s="4"/>
      <c r="DU214" s="4"/>
      <c r="DV214" s="4"/>
      <c r="DW214" s="4"/>
      <c r="DX214" s="4"/>
      <c r="DY214" s="4"/>
      <c r="DZ214" s="4"/>
      <c r="EA214" s="4"/>
      <c r="EB214" s="4"/>
      <c r="EC214" s="4"/>
      <c r="ED214" s="4"/>
      <c r="EE214" s="4"/>
      <c r="EF214" s="4"/>
      <c r="EG214" s="4">
        <f t="shared" ref="EG214:EV214" si="215">ROUND(EG139+EG184+FP214,2)</f>
        <v>0</v>
      </c>
      <c r="EH214" s="4">
        <f t="shared" si="215"/>
        <v>573924.15</v>
      </c>
      <c r="EI214" s="4">
        <f t="shared" si="215"/>
        <v>0</v>
      </c>
      <c r="EJ214" s="4">
        <f t="shared" si="215"/>
        <v>675450.59</v>
      </c>
      <c r="EK214" s="4">
        <f t="shared" si="215"/>
        <v>10873.71</v>
      </c>
      <c r="EL214" s="4">
        <f t="shared" si="215"/>
        <v>51759.53</v>
      </c>
      <c r="EM214" s="4">
        <f t="shared" si="215"/>
        <v>38893.199999999997</v>
      </c>
      <c r="EN214" s="4">
        <f t="shared" si="215"/>
        <v>609819.78</v>
      </c>
      <c r="EO214" s="4">
        <f t="shared" si="215"/>
        <v>35895.629999999997</v>
      </c>
      <c r="EP214" s="4">
        <f t="shared" si="215"/>
        <v>0</v>
      </c>
      <c r="EQ214" s="4">
        <f t="shared" si="215"/>
        <v>35895.629999999997</v>
      </c>
      <c r="ER214" s="4">
        <f t="shared" si="215"/>
        <v>573924.15</v>
      </c>
      <c r="ES214" s="4">
        <f t="shared" si="215"/>
        <v>0</v>
      </c>
      <c r="ET214" s="4">
        <f t="shared" si="215"/>
        <v>0</v>
      </c>
      <c r="EU214" s="4">
        <f t="shared" si="215"/>
        <v>0</v>
      </c>
      <c r="EV214" s="4">
        <f t="shared" si="215"/>
        <v>0</v>
      </c>
      <c r="EW214" s="4"/>
      <c r="EX214" s="4"/>
      <c r="EY214" s="4"/>
      <c r="EZ214" s="4"/>
      <c r="FA214" s="4"/>
      <c r="FB214" s="4"/>
      <c r="FC214" s="4"/>
      <c r="FD214" s="4"/>
      <c r="FE214" s="4"/>
      <c r="FF214" s="4"/>
      <c r="FG214" s="4"/>
      <c r="FH214" s="4"/>
      <c r="FI214" s="4"/>
      <c r="FJ214" s="4"/>
      <c r="FK214" s="4"/>
      <c r="FL214" s="4"/>
      <c r="FM214" s="4"/>
      <c r="FN214" s="4"/>
      <c r="FO214" s="4"/>
      <c r="FP214" s="4"/>
      <c r="FQ214" s="4"/>
      <c r="FR214" s="4"/>
      <c r="FS214" s="4"/>
      <c r="FT214" s="4"/>
      <c r="FU214" s="4"/>
      <c r="FV214" s="4"/>
      <c r="FW214" s="4"/>
      <c r="FX214" s="4"/>
      <c r="FY214" s="4"/>
      <c r="FZ214" s="4"/>
      <c r="GA214" s="4"/>
      <c r="GB214" s="4"/>
      <c r="GC214" s="4"/>
      <c r="GD214" s="4"/>
      <c r="GE214" s="4"/>
      <c r="GF214" s="4"/>
      <c r="GG214" s="4"/>
      <c r="GH214" s="4"/>
      <c r="GI214" s="4"/>
      <c r="GJ214" s="4"/>
      <c r="GK214" s="4"/>
      <c r="GL214" s="4"/>
      <c r="GM214" s="4"/>
      <c r="GN214" s="4"/>
      <c r="GO214" s="4"/>
      <c r="GP214" s="4"/>
      <c r="GQ214" s="4"/>
      <c r="GR214" s="4"/>
      <c r="GS214" s="4"/>
      <c r="GT214" s="4"/>
      <c r="GU214" s="4"/>
      <c r="GV214" s="4"/>
      <c r="GW214" s="4"/>
      <c r="GX214" s="4">
        <v>0</v>
      </c>
    </row>
    <row r="216" spans="1:206" x14ac:dyDescent="0.2">
      <c r="A216" s="5">
        <v>50</v>
      </c>
      <c r="B216" s="5">
        <v>0</v>
      </c>
      <c r="C216" s="5">
        <v>0</v>
      </c>
      <c r="D216" s="5">
        <v>1</v>
      </c>
      <c r="E216" s="5">
        <v>201</v>
      </c>
      <c r="F216" s="5">
        <f>ROUND(Source!O214,O216)</f>
        <v>2841711.45</v>
      </c>
      <c r="G216" s="5" t="s">
        <v>252</v>
      </c>
      <c r="H216" s="5" t="s">
        <v>253</v>
      </c>
      <c r="I216" s="5"/>
      <c r="J216" s="5"/>
      <c r="K216" s="5">
        <v>201</v>
      </c>
      <c r="L216" s="5">
        <v>1</v>
      </c>
      <c r="M216" s="5">
        <v>3</v>
      </c>
      <c r="N216" s="5" t="s">
        <v>2</v>
      </c>
      <c r="O216" s="5">
        <v>2</v>
      </c>
      <c r="P216" s="5">
        <f>ROUND(Source!DG214,O216)</f>
        <v>641323.35</v>
      </c>
      <c r="Q216" s="5"/>
      <c r="R216" s="5"/>
      <c r="S216" s="5"/>
      <c r="T216" s="5"/>
      <c r="U216" s="5"/>
      <c r="V216" s="5"/>
      <c r="W216" s="5">
        <v>172646.79</v>
      </c>
      <c r="X216" s="5">
        <v>1</v>
      </c>
      <c r="Y216" s="5">
        <v>172646.79</v>
      </c>
      <c r="Z216" s="5">
        <v>67399.199999999997</v>
      </c>
      <c r="AA216" s="5">
        <v>1</v>
      </c>
      <c r="AB216" s="5">
        <v>1146376</v>
      </c>
    </row>
    <row r="217" spans="1:206" x14ac:dyDescent="0.2">
      <c r="A217" s="5">
        <v>50</v>
      </c>
      <c r="B217" s="5">
        <v>0</v>
      </c>
      <c r="C217" s="5">
        <v>0</v>
      </c>
      <c r="D217" s="5">
        <v>1</v>
      </c>
      <c r="E217" s="5">
        <v>202</v>
      </c>
      <c r="F217" s="5">
        <f>ROUND(Source!P214,O217)</f>
        <v>2810207.88</v>
      </c>
      <c r="G217" s="5" t="s">
        <v>254</v>
      </c>
      <c r="H217" s="5" t="s">
        <v>255</v>
      </c>
      <c r="I217" s="5"/>
      <c r="J217" s="5"/>
      <c r="K217" s="5">
        <v>202</v>
      </c>
      <c r="L217" s="5">
        <v>2</v>
      </c>
      <c r="M217" s="5">
        <v>3</v>
      </c>
      <c r="N217" s="5" t="s">
        <v>2</v>
      </c>
      <c r="O217" s="5">
        <v>2</v>
      </c>
      <c r="P217" s="5">
        <f>ROUND(Source!DH214,O217)</f>
        <v>609819.78</v>
      </c>
      <c r="Q217" s="5"/>
      <c r="R217" s="5"/>
      <c r="S217" s="5"/>
      <c r="T217" s="5"/>
      <c r="U217" s="5"/>
      <c r="V217" s="5"/>
      <c r="W217" s="5">
        <v>2810207.88</v>
      </c>
      <c r="X217" s="5">
        <v>1</v>
      </c>
      <c r="Y217" s="5">
        <v>2810207.88</v>
      </c>
      <c r="Z217" s="5">
        <v>609819.78</v>
      </c>
      <c r="AA217" s="5">
        <v>1</v>
      </c>
      <c r="AB217" s="5">
        <v>0</v>
      </c>
    </row>
    <row r="218" spans="1:206" x14ac:dyDescent="0.2">
      <c r="A218" s="5">
        <v>50</v>
      </c>
      <c r="B218" s="5">
        <v>0</v>
      </c>
      <c r="C218" s="5">
        <v>0</v>
      </c>
      <c r="D218" s="5">
        <v>1</v>
      </c>
      <c r="E218" s="5">
        <v>222</v>
      </c>
      <c r="F218" s="5">
        <f>ROUND(Source!AO214,O218)</f>
        <v>0</v>
      </c>
      <c r="G218" s="5" t="s">
        <v>256</v>
      </c>
      <c r="H218" s="5" t="s">
        <v>257</v>
      </c>
      <c r="I218" s="5"/>
      <c r="J218" s="5"/>
      <c r="K218" s="5">
        <v>222</v>
      </c>
      <c r="L218" s="5">
        <v>3</v>
      </c>
      <c r="M218" s="5">
        <v>3</v>
      </c>
      <c r="N218" s="5" t="s">
        <v>2</v>
      </c>
      <c r="O218" s="5">
        <v>2</v>
      </c>
      <c r="P218" s="5">
        <f>ROUND(Source!EG214,O218)</f>
        <v>0</v>
      </c>
      <c r="Q218" s="5"/>
      <c r="R218" s="5"/>
      <c r="S218" s="5"/>
      <c r="T218" s="5"/>
      <c r="U218" s="5"/>
      <c r="V218" s="5"/>
      <c r="W218" s="5">
        <v>0</v>
      </c>
      <c r="X218" s="5">
        <v>1</v>
      </c>
      <c r="Y218" s="5">
        <v>0</v>
      </c>
      <c r="Z218" s="5">
        <v>0</v>
      </c>
      <c r="AA218" s="5">
        <v>1</v>
      </c>
      <c r="AB218" s="5">
        <v>0</v>
      </c>
    </row>
    <row r="219" spans="1:206" x14ac:dyDescent="0.2">
      <c r="A219" s="5">
        <v>50</v>
      </c>
      <c r="B219" s="5">
        <v>0</v>
      </c>
      <c r="C219" s="5">
        <v>0</v>
      </c>
      <c r="D219" s="5">
        <v>1</v>
      </c>
      <c r="E219" s="5">
        <v>225</v>
      </c>
      <c r="F219" s="5">
        <f>ROUND(Source!AV214,O219)</f>
        <v>2810207.88</v>
      </c>
      <c r="G219" s="5" t="s">
        <v>258</v>
      </c>
      <c r="H219" s="5" t="s">
        <v>259</v>
      </c>
      <c r="I219" s="5"/>
      <c r="J219" s="5"/>
      <c r="K219" s="5">
        <v>225</v>
      </c>
      <c r="L219" s="5">
        <v>4</v>
      </c>
      <c r="M219" s="5">
        <v>3</v>
      </c>
      <c r="N219" s="5" t="s">
        <v>2</v>
      </c>
      <c r="O219" s="5">
        <v>2</v>
      </c>
      <c r="P219" s="5">
        <f>ROUND(Source!EN214,O219)</f>
        <v>609819.78</v>
      </c>
      <c r="Q219" s="5"/>
      <c r="R219" s="5"/>
      <c r="S219" s="5"/>
      <c r="T219" s="5"/>
      <c r="U219" s="5"/>
      <c r="V219" s="5"/>
      <c r="W219" s="5">
        <v>2810207.88</v>
      </c>
      <c r="X219" s="5">
        <v>1</v>
      </c>
      <c r="Y219" s="5">
        <v>2810207.88</v>
      </c>
      <c r="Z219" s="5">
        <v>609819.78</v>
      </c>
      <c r="AA219" s="5">
        <v>1</v>
      </c>
      <c r="AB219" s="5">
        <v>0</v>
      </c>
    </row>
    <row r="220" spans="1:206" x14ac:dyDescent="0.2">
      <c r="A220" s="5">
        <v>50</v>
      </c>
      <c r="B220" s="5">
        <v>1</v>
      </c>
      <c r="C220" s="5">
        <v>0</v>
      </c>
      <c r="D220" s="5"/>
      <c r="E220" s="5">
        <v>300</v>
      </c>
      <c r="F220" s="5">
        <v>141143.22</v>
      </c>
      <c r="G220" s="5" t="s">
        <v>260</v>
      </c>
      <c r="H220" s="5" t="s">
        <v>261</v>
      </c>
      <c r="I220" s="5"/>
      <c r="J220" s="5"/>
      <c r="K220" s="5"/>
      <c r="L220" s="5"/>
      <c r="M220" s="5">
        <v>0</v>
      </c>
      <c r="N220" s="5" t="s">
        <v>2</v>
      </c>
      <c r="O220" s="5">
        <v>2</v>
      </c>
      <c r="P220" s="5">
        <v>35347.15</v>
      </c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</row>
    <row r="221" spans="1:206" x14ac:dyDescent="0.2">
      <c r="A221" s="5">
        <v>50</v>
      </c>
      <c r="B221" s="5">
        <v>1</v>
      </c>
      <c r="C221" s="5">
        <v>0</v>
      </c>
      <c r="D221" s="5"/>
      <c r="E221" s="5">
        <v>300</v>
      </c>
      <c r="F221" s="5">
        <v>0</v>
      </c>
      <c r="G221" s="5" t="s">
        <v>262</v>
      </c>
      <c r="H221" s="5" t="s">
        <v>263</v>
      </c>
      <c r="I221" s="5"/>
      <c r="J221" s="5"/>
      <c r="K221" s="5"/>
      <c r="L221" s="5"/>
      <c r="M221" s="5">
        <v>0</v>
      </c>
      <c r="N221" s="5" t="s">
        <v>2</v>
      </c>
      <c r="O221" s="5">
        <v>2</v>
      </c>
      <c r="P221" s="5">
        <v>325.18</v>
      </c>
      <c r="Q221" s="5" t="s">
        <v>2</v>
      </c>
      <c r="R221" s="5"/>
      <c r="S221" s="5"/>
      <c r="T221" s="5" t="s">
        <v>264</v>
      </c>
      <c r="U221" s="5"/>
      <c r="V221" s="5"/>
      <c r="W221" s="5"/>
      <c r="X221" s="5"/>
      <c r="Y221" s="5"/>
      <c r="Z221" s="5"/>
      <c r="AA221" s="5"/>
      <c r="AB221" s="5"/>
    </row>
    <row r="222" spans="1:206" x14ac:dyDescent="0.2">
      <c r="A222" s="5">
        <v>50</v>
      </c>
      <c r="B222" s="5">
        <v>1</v>
      </c>
      <c r="C222" s="5">
        <v>0</v>
      </c>
      <c r="D222" s="5"/>
      <c r="E222" s="5">
        <v>300</v>
      </c>
      <c r="F222" s="5">
        <v>0</v>
      </c>
      <c r="G222" s="5" t="s">
        <v>265</v>
      </c>
      <c r="H222" s="5" t="s">
        <v>266</v>
      </c>
      <c r="I222" s="5"/>
      <c r="J222" s="5"/>
      <c r="K222" s="5"/>
      <c r="L222" s="5"/>
      <c r="M222" s="5">
        <v>0</v>
      </c>
      <c r="N222" s="5" t="s">
        <v>2</v>
      </c>
      <c r="O222" s="5">
        <v>2</v>
      </c>
      <c r="P222" s="5">
        <v>223.3</v>
      </c>
      <c r="Q222" s="5" t="s">
        <v>2</v>
      </c>
      <c r="R222" s="5"/>
      <c r="S222" s="5"/>
      <c r="T222" s="5" t="s">
        <v>264</v>
      </c>
      <c r="U222" s="5"/>
      <c r="V222" s="5"/>
      <c r="W222" s="5"/>
      <c r="X222" s="5"/>
      <c r="Y222" s="5"/>
      <c r="Z222" s="5"/>
      <c r="AA222" s="5"/>
      <c r="AB222" s="5"/>
    </row>
    <row r="223" spans="1:206" x14ac:dyDescent="0.2">
      <c r="A223" s="5">
        <v>50</v>
      </c>
      <c r="B223" s="5">
        <v>0</v>
      </c>
      <c r="C223" s="5">
        <v>0</v>
      </c>
      <c r="D223" s="5">
        <v>1</v>
      </c>
      <c r="E223" s="5">
        <v>226</v>
      </c>
      <c r="F223" s="5">
        <f>ROUND(Source!AW214,O223)</f>
        <v>141143.22</v>
      </c>
      <c r="G223" s="5" t="s">
        <v>267</v>
      </c>
      <c r="H223" s="5" t="s">
        <v>268</v>
      </c>
      <c r="I223" s="5"/>
      <c r="J223" s="5"/>
      <c r="K223" s="5">
        <v>226</v>
      </c>
      <c r="L223" s="5">
        <v>5</v>
      </c>
      <c r="M223" s="5">
        <v>3</v>
      </c>
      <c r="N223" s="5" t="s">
        <v>2</v>
      </c>
      <c r="O223" s="5">
        <v>2</v>
      </c>
      <c r="P223" s="5">
        <f>ROUND(Source!EO214,O223)</f>
        <v>35895.629999999997</v>
      </c>
      <c r="Q223" s="5"/>
      <c r="R223" s="5"/>
      <c r="S223" s="5"/>
      <c r="T223" s="5"/>
      <c r="U223" s="5"/>
      <c r="V223" s="5"/>
      <c r="W223" s="5">
        <v>141143.22</v>
      </c>
      <c r="X223" s="5">
        <v>1</v>
      </c>
      <c r="Y223" s="5">
        <v>141143.22</v>
      </c>
      <c r="Z223" s="5">
        <v>35895.629999999997</v>
      </c>
      <c r="AA223" s="5">
        <v>1</v>
      </c>
      <c r="AB223" s="5">
        <v>386237</v>
      </c>
    </row>
    <row r="224" spans="1:206" x14ac:dyDescent="0.2">
      <c r="A224" s="5">
        <v>50</v>
      </c>
      <c r="B224" s="5">
        <v>0</v>
      </c>
      <c r="C224" s="5">
        <v>0</v>
      </c>
      <c r="D224" s="5">
        <v>1</v>
      </c>
      <c r="E224" s="5">
        <v>227</v>
      </c>
      <c r="F224" s="5">
        <f>ROUND(Source!AX214,O224)</f>
        <v>0</v>
      </c>
      <c r="G224" s="5" t="s">
        <v>269</v>
      </c>
      <c r="H224" s="5" t="s">
        <v>270</v>
      </c>
      <c r="I224" s="5"/>
      <c r="J224" s="5"/>
      <c r="K224" s="5">
        <v>227</v>
      </c>
      <c r="L224" s="5">
        <v>6</v>
      </c>
      <c r="M224" s="5">
        <v>3</v>
      </c>
      <c r="N224" s="5" t="s">
        <v>2</v>
      </c>
      <c r="O224" s="5">
        <v>2</v>
      </c>
      <c r="P224" s="5">
        <f>ROUND(Source!EP214,O224)</f>
        <v>0</v>
      </c>
      <c r="Q224" s="5"/>
      <c r="R224" s="5"/>
      <c r="S224" s="5"/>
      <c r="T224" s="5"/>
      <c r="U224" s="5"/>
      <c r="V224" s="5"/>
      <c r="W224" s="5">
        <v>0</v>
      </c>
      <c r="X224" s="5">
        <v>1</v>
      </c>
      <c r="Y224" s="5">
        <v>0</v>
      </c>
      <c r="Z224" s="5">
        <v>0</v>
      </c>
      <c r="AA224" s="5">
        <v>1</v>
      </c>
      <c r="AB224" s="5">
        <v>0</v>
      </c>
    </row>
    <row r="225" spans="1:28" x14ac:dyDescent="0.2">
      <c r="A225" s="5">
        <v>50</v>
      </c>
      <c r="B225" s="5">
        <v>0</v>
      </c>
      <c r="C225" s="5">
        <v>0</v>
      </c>
      <c r="D225" s="5">
        <v>1</v>
      </c>
      <c r="E225" s="5">
        <v>228</v>
      </c>
      <c r="F225" s="5">
        <f>ROUND(Source!AY214,O225)</f>
        <v>141143.22</v>
      </c>
      <c r="G225" s="5" t="s">
        <v>271</v>
      </c>
      <c r="H225" s="5" t="s">
        <v>272</v>
      </c>
      <c r="I225" s="5"/>
      <c r="J225" s="5"/>
      <c r="K225" s="5">
        <v>228</v>
      </c>
      <c r="L225" s="5">
        <v>7</v>
      </c>
      <c r="M225" s="5">
        <v>3</v>
      </c>
      <c r="N225" s="5" t="s">
        <v>2</v>
      </c>
      <c r="O225" s="5">
        <v>2</v>
      </c>
      <c r="P225" s="5">
        <f>ROUND(Source!EQ214,O225)</f>
        <v>35895.629999999997</v>
      </c>
      <c r="Q225" s="5"/>
      <c r="R225" s="5"/>
      <c r="S225" s="5"/>
      <c r="T225" s="5"/>
      <c r="U225" s="5"/>
      <c r="V225" s="5"/>
      <c r="W225" s="5">
        <v>141143.22</v>
      </c>
      <c r="X225" s="5">
        <v>1</v>
      </c>
      <c r="Y225" s="5">
        <v>141143.22</v>
      </c>
      <c r="Z225" s="5">
        <v>35895.629999999997</v>
      </c>
      <c r="AA225" s="5">
        <v>1</v>
      </c>
      <c r="AB225" s="5">
        <v>386237</v>
      </c>
    </row>
    <row r="226" spans="1:28" x14ac:dyDescent="0.2">
      <c r="A226" s="5">
        <v>50</v>
      </c>
      <c r="B226" s="5">
        <v>1</v>
      </c>
      <c r="C226" s="5">
        <v>0</v>
      </c>
      <c r="D226" s="5"/>
      <c r="E226" s="5">
        <v>300</v>
      </c>
      <c r="F226" s="5">
        <v>2669064.66</v>
      </c>
      <c r="G226" s="5" t="s">
        <v>273</v>
      </c>
      <c r="H226" s="5" t="s">
        <v>274</v>
      </c>
      <c r="I226" s="5"/>
      <c r="J226" s="5"/>
      <c r="K226" s="5"/>
      <c r="L226" s="5"/>
      <c r="M226" s="5">
        <v>0</v>
      </c>
      <c r="N226" s="5" t="s">
        <v>2</v>
      </c>
      <c r="O226" s="5">
        <v>2</v>
      </c>
      <c r="P226" s="5">
        <v>550737.52</v>
      </c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</row>
    <row r="227" spans="1:28" x14ac:dyDescent="0.2">
      <c r="A227" s="5">
        <v>50</v>
      </c>
      <c r="B227" s="5">
        <v>1</v>
      </c>
      <c r="C227" s="5">
        <v>0</v>
      </c>
      <c r="D227" s="5"/>
      <c r="E227" s="5">
        <v>300</v>
      </c>
      <c r="F227" s="5">
        <v>0</v>
      </c>
      <c r="G227" s="5" t="s">
        <v>275</v>
      </c>
      <c r="H227" s="5" t="s">
        <v>263</v>
      </c>
      <c r="I227" s="5"/>
      <c r="J227" s="5"/>
      <c r="K227" s="5"/>
      <c r="L227" s="5"/>
      <c r="M227" s="5">
        <v>0</v>
      </c>
      <c r="N227" s="5" t="s">
        <v>2</v>
      </c>
      <c r="O227" s="5">
        <v>2</v>
      </c>
      <c r="P227" s="5">
        <v>16421.12</v>
      </c>
      <c r="Q227" s="5" t="s">
        <v>2</v>
      </c>
      <c r="R227" s="5"/>
      <c r="S227" s="5"/>
      <c r="T227" s="5" t="s">
        <v>276</v>
      </c>
      <c r="U227" s="5"/>
      <c r="V227" s="5"/>
      <c r="W227" s="5"/>
      <c r="X227" s="5"/>
      <c r="Y227" s="5"/>
      <c r="Z227" s="5"/>
      <c r="AA227" s="5"/>
      <c r="AB227" s="5"/>
    </row>
    <row r="228" spans="1:28" x14ac:dyDescent="0.2">
      <c r="A228" s="5">
        <v>50</v>
      </c>
      <c r="B228" s="5">
        <v>1</v>
      </c>
      <c r="C228" s="5">
        <v>0</v>
      </c>
      <c r="D228" s="5"/>
      <c r="E228" s="5">
        <v>300</v>
      </c>
      <c r="F228" s="5">
        <v>0</v>
      </c>
      <c r="G228" s="5" t="s">
        <v>277</v>
      </c>
      <c r="H228" s="5" t="s">
        <v>278</v>
      </c>
      <c r="I228" s="5"/>
      <c r="J228" s="5"/>
      <c r="K228" s="5"/>
      <c r="L228" s="5"/>
      <c r="M228" s="5">
        <v>0</v>
      </c>
      <c r="N228" s="5" t="s">
        <v>2</v>
      </c>
      <c r="O228" s="5">
        <v>2</v>
      </c>
      <c r="P228" s="5">
        <v>6765.51</v>
      </c>
      <c r="Q228" s="5" t="s">
        <v>2</v>
      </c>
      <c r="R228" s="5"/>
      <c r="S228" s="5"/>
      <c r="T228" s="5" t="s">
        <v>276</v>
      </c>
      <c r="U228" s="5"/>
      <c r="V228" s="5"/>
      <c r="W228" s="5"/>
      <c r="X228" s="5"/>
      <c r="Y228" s="5"/>
      <c r="Z228" s="5"/>
      <c r="AA228" s="5"/>
      <c r="AB228" s="5"/>
    </row>
    <row r="229" spans="1:28" x14ac:dyDescent="0.2">
      <c r="A229" s="5">
        <v>50</v>
      </c>
      <c r="B229" s="5">
        <v>0</v>
      </c>
      <c r="C229" s="5">
        <v>0</v>
      </c>
      <c r="D229" s="5">
        <v>1</v>
      </c>
      <c r="E229" s="5">
        <v>216</v>
      </c>
      <c r="F229" s="5">
        <f>ROUND(Source!AP214,O229)</f>
        <v>2669064.66</v>
      </c>
      <c r="G229" s="5" t="s">
        <v>279</v>
      </c>
      <c r="H229" s="5" t="s">
        <v>280</v>
      </c>
      <c r="I229" s="5"/>
      <c r="J229" s="5"/>
      <c r="K229" s="5">
        <v>216</v>
      </c>
      <c r="L229" s="5">
        <v>8</v>
      </c>
      <c r="M229" s="5">
        <v>3</v>
      </c>
      <c r="N229" s="5" t="s">
        <v>2</v>
      </c>
      <c r="O229" s="5">
        <v>2</v>
      </c>
      <c r="P229" s="5">
        <f>ROUND(Source!EH214,O229)</f>
        <v>573924.15</v>
      </c>
      <c r="Q229" s="5"/>
      <c r="R229" s="5"/>
      <c r="S229" s="5"/>
      <c r="T229" s="5"/>
      <c r="U229" s="5"/>
      <c r="V229" s="5"/>
      <c r="W229" s="5">
        <v>2669064.66</v>
      </c>
      <c r="X229" s="5">
        <v>1</v>
      </c>
      <c r="Y229" s="5">
        <v>2669064.66</v>
      </c>
      <c r="Z229" s="5">
        <v>573924.15</v>
      </c>
      <c r="AA229" s="5">
        <v>1</v>
      </c>
      <c r="AB229" s="5">
        <v>2795011</v>
      </c>
    </row>
    <row r="230" spans="1:28" x14ac:dyDescent="0.2">
      <c r="A230" s="5">
        <v>50</v>
      </c>
      <c r="B230" s="5">
        <v>0</v>
      </c>
      <c r="C230" s="5">
        <v>0</v>
      </c>
      <c r="D230" s="5">
        <v>1</v>
      </c>
      <c r="E230" s="5">
        <v>223</v>
      </c>
      <c r="F230" s="5">
        <f>ROUND(Source!AQ214,O230)</f>
        <v>0</v>
      </c>
      <c r="G230" s="5" t="s">
        <v>281</v>
      </c>
      <c r="H230" s="5" t="s">
        <v>282</v>
      </c>
      <c r="I230" s="5"/>
      <c r="J230" s="5"/>
      <c r="K230" s="5">
        <v>223</v>
      </c>
      <c r="L230" s="5">
        <v>9</v>
      </c>
      <c r="M230" s="5">
        <v>3</v>
      </c>
      <c r="N230" s="5" t="s">
        <v>2</v>
      </c>
      <c r="O230" s="5">
        <v>2</v>
      </c>
      <c r="P230" s="5">
        <f>ROUND(Source!EI214,O230)</f>
        <v>0</v>
      </c>
      <c r="Q230" s="5"/>
      <c r="R230" s="5"/>
      <c r="S230" s="5"/>
      <c r="T230" s="5"/>
      <c r="U230" s="5"/>
      <c r="V230" s="5"/>
      <c r="W230" s="5">
        <v>0</v>
      </c>
      <c r="X230" s="5">
        <v>1</v>
      </c>
      <c r="Y230" s="5">
        <v>0</v>
      </c>
      <c r="Z230" s="5">
        <v>0</v>
      </c>
      <c r="AA230" s="5">
        <v>1</v>
      </c>
      <c r="AB230" s="5">
        <v>0</v>
      </c>
    </row>
    <row r="231" spans="1:28" x14ac:dyDescent="0.2">
      <c r="A231" s="5">
        <v>50</v>
      </c>
      <c r="B231" s="5">
        <v>0</v>
      </c>
      <c r="C231" s="5">
        <v>0</v>
      </c>
      <c r="D231" s="5">
        <v>1</v>
      </c>
      <c r="E231" s="5">
        <v>229</v>
      </c>
      <c r="F231" s="5">
        <f>ROUND(Source!AZ214,O231)</f>
        <v>2669064.66</v>
      </c>
      <c r="G231" s="5" t="s">
        <v>283</v>
      </c>
      <c r="H231" s="5" t="s">
        <v>284</v>
      </c>
      <c r="I231" s="5"/>
      <c r="J231" s="5"/>
      <c r="K231" s="5">
        <v>229</v>
      </c>
      <c r="L231" s="5">
        <v>10</v>
      </c>
      <c r="M231" s="5">
        <v>3</v>
      </c>
      <c r="N231" s="5" t="s">
        <v>2</v>
      </c>
      <c r="O231" s="5">
        <v>2</v>
      </c>
      <c r="P231" s="5">
        <f>ROUND(Source!ER214,O231)</f>
        <v>573924.15</v>
      </c>
      <c r="Q231" s="5"/>
      <c r="R231" s="5"/>
      <c r="S231" s="5"/>
      <c r="T231" s="5"/>
      <c r="U231" s="5"/>
      <c r="V231" s="5"/>
      <c r="W231" s="5">
        <v>2669064.66</v>
      </c>
      <c r="X231" s="5">
        <v>1</v>
      </c>
      <c r="Y231" s="5">
        <v>2669064.66</v>
      </c>
      <c r="Z231" s="5">
        <v>573924.15</v>
      </c>
      <c r="AA231" s="5">
        <v>1</v>
      </c>
      <c r="AB231" s="5">
        <v>2795011</v>
      </c>
    </row>
    <row r="232" spans="1:28" x14ac:dyDescent="0.2">
      <c r="A232" s="5">
        <v>50</v>
      </c>
      <c r="B232" s="5">
        <v>0</v>
      </c>
      <c r="C232" s="5">
        <v>0</v>
      </c>
      <c r="D232" s="5">
        <v>1</v>
      </c>
      <c r="E232" s="5">
        <v>203</v>
      </c>
      <c r="F232" s="5">
        <f>ROUND(Source!Q214,O232)</f>
        <v>3595.97</v>
      </c>
      <c r="G232" s="5" t="s">
        <v>285</v>
      </c>
      <c r="H232" s="5" t="s">
        <v>286</v>
      </c>
      <c r="I232" s="5"/>
      <c r="J232" s="5"/>
      <c r="K232" s="5">
        <v>203</v>
      </c>
      <c r="L232" s="5">
        <v>11</v>
      </c>
      <c r="M232" s="5">
        <v>3</v>
      </c>
      <c r="N232" s="5" t="s">
        <v>2</v>
      </c>
      <c r="O232" s="5">
        <v>2</v>
      </c>
      <c r="P232" s="5">
        <f>ROUND(Source!DI214,O232)</f>
        <v>3595.97</v>
      </c>
      <c r="Q232" s="5"/>
      <c r="R232" s="5"/>
      <c r="S232" s="5"/>
      <c r="T232" s="5"/>
      <c r="U232" s="5"/>
      <c r="V232" s="5"/>
      <c r="W232" s="5">
        <v>3595.97</v>
      </c>
      <c r="X232" s="5">
        <v>1</v>
      </c>
      <c r="Y232" s="5">
        <v>3595.97</v>
      </c>
      <c r="Z232" s="5">
        <v>3595.97</v>
      </c>
      <c r="AA232" s="5">
        <v>1</v>
      </c>
      <c r="AB232" s="5">
        <v>38693</v>
      </c>
    </row>
    <row r="233" spans="1:28" x14ac:dyDescent="0.2">
      <c r="A233" s="5">
        <v>50</v>
      </c>
      <c r="B233" s="5">
        <v>0</v>
      </c>
      <c r="C233" s="5">
        <v>0</v>
      </c>
      <c r="D233" s="5">
        <v>1</v>
      </c>
      <c r="E233" s="5">
        <v>231</v>
      </c>
      <c r="F233" s="5">
        <f>ROUND(Source!BB214,O233)</f>
        <v>0</v>
      </c>
      <c r="G233" s="5" t="s">
        <v>287</v>
      </c>
      <c r="H233" s="5" t="s">
        <v>288</v>
      </c>
      <c r="I233" s="5"/>
      <c r="J233" s="5"/>
      <c r="K233" s="5">
        <v>231</v>
      </c>
      <c r="L233" s="5">
        <v>12</v>
      </c>
      <c r="M233" s="5">
        <v>3</v>
      </c>
      <c r="N233" s="5" t="s">
        <v>2</v>
      </c>
      <c r="O233" s="5">
        <v>2</v>
      </c>
      <c r="P233" s="5">
        <f>ROUND(Source!ET214,O233)</f>
        <v>0</v>
      </c>
      <c r="Q233" s="5"/>
      <c r="R233" s="5"/>
      <c r="S233" s="5"/>
      <c r="T233" s="5"/>
      <c r="U233" s="5"/>
      <c r="V233" s="5"/>
      <c r="W233" s="5">
        <v>0</v>
      </c>
      <c r="X233" s="5">
        <v>1</v>
      </c>
      <c r="Y233" s="5">
        <v>0</v>
      </c>
      <c r="Z233" s="5">
        <v>0</v>
      </c>
      <c r="AA233" s="5">
        <v>1</v>
      </c>
      <c r="AB233" s="5">
        <v>0</v>
      </c>
    </row>
    <row r="234" spans="1:28" x14ac:dyDescent="0.2">
      <c r="A234" s="5">
        <v>50</v>
      </c>
      <c r="B234" s="5">
        <v>0</v>
      </c>
      <c r="C234" s="5">
        <v>0</v>
      </c>
      <c r="D234" s="5">
        <v>1</v>
      </c>
      <c r="E234" s="5">
        <v>204</v>
      </c>
      <c r="F234" s="5">
        <f>ROUND(Source!R214,O234)</f>
        <v>199.29</v>
      </c>
      <c r="G234" s="5" t="s">
        <v>289</v>
      </c>
      <c r="H234" s="5" t="s">
        <v>290</v>
      </c>
      <c r="I234" s="5"/>
      <c r="J234" s="5"/>
      <c r="K234" s="5">
        <v>204</v>
      </c>
      <c r="L234" s="5">
        <v>13</v>
      </c>
      <c r="M234" s="5">
        <v>3</v>
      </c>
      <c r="N234" s="5" t="s">
        <v>2</v>
      </c>
      <c r="O234" s="5">
        <v>2</v>
      </c>
      <c r="P234" s="5">
        <f>ROUND(Source!DJ214,O234)</f>
        <v>199.29</v>
      </c>
      <c r="Q234" s="5"/>
      <c r="R234" s="5"/>
      <c r="S234" s="5"/>
      <c r="T234" s="5"/>
      <c r="U234" s="5"/>
      <c r="V234" s="5"/>
      <c r="W234" s="5">
        <v>199.29000000000002</v>
      </c>
      <c r="X234" s="5">
        <v>1</v>
      </c>
      <c r="Y234" s="5">
        <v>199.29000000000002</v>
      </c>
      <c r="Z234" s="5">
        <v>199.29000000000002</v>
      </c>
      <c r="AA234" s="5">
        <v>1</v>
      </c>
      <c r="AB234" s="5">
        <v>2144</v>
      </c>
    </row>
    <row r="235" spans="1:28" x14ac:dyDescent="0.2">
      <c r="A235" s="5">
        <v>50</v>
      </c>
      <c r="B235" s="5">
        <v>0</v>
      </c>
      <c r="C235" s="5">
        <v>0</v>
      </c>
      <c r="D235" s="5">
        <v>1</v>
      </c>
      <c r="E235" s="5">
        <v>205</v>
      </c>
      <c r="F235" s="5">
        <f>ROUND(Source!S214,O235)</f>
        <v>27907.599999999999</v>
      </c>
      <c r="G235" s="5" t="s">
        <v>291</v>
      </c>
      <c r="H235" s="5" t="s">
        <v>292</v>
      </c>
      <c r="I235" s="5"/>
      <c r="J235" s="5"/>
      <c r="K235" s="5">
        <v>205</v>
      </c>
      <c r="L235" s="5">
        <v>14</v>
      </c>
      <c r="M235" s="5">
        <v>3</v>
      </c>
      <c r="N235" s="5" t="s">
        <v>2</v>
      </c>
      <c r="O235" s="5">
        <v>2</v>
      </c>
      <c r="P235" s="5">
        <f>ROUND(Source!DK214,O235)</f>
        <v>27907.599999999999</v>
      </c>
      <c r="Q235" s="5"/>
      <c r="R235" s="5"/>
      <c r="S235" s="5"/>
      <c r="T235" s="5"/>
      <c r="U235" s="5"/>
      <c r="V235" s="5"/>
      <c r="W235" s="5">
        <v>27907.599999999999</v>
      </c>
      <c r="X235" s="5">
        <v>1</v>
      </c>
      <c r="Y235" s="5">
        <v>27907.599999999999</v>
      </c>
      <c r="Z235" s="5">
        <v>27907.599999999999</v>
      </c>
      <c r="AA235" s="5">
        <v>1</v>
      </c>
      <c r="AB235" s="5">
        <v>721446</v>
      </c>
    </row>
    <row r="236" spans="1:28" x14ac:dyDescent="0.2">
      <c r="A236" s="5">
        <v>50</v>
      </c>
      <c r="B236" s="5">
        <v>0</v>
      </c>
      <c r="C236" s="5">
        <v>0</v>
      </c>
      <c r="D236" s="5">
        <v>1</v>
      </c>
      <c r="E236" s="5">
        <v>232</v>
      </c>
      <c r="F236" s="5">
        <f>ROUND(Source!BC214,O236)</f>
        <v>0</v>
      </c>
      <c r="G236" s="5" t="s">
        <v>293</v>
      </c>
      <c r="H236" s="5" t="s">
        <v>294</v>
      </c>
      <c r="I236" s="5"/>
      <c r="J236" s="5"/>
      <c r="K236" s="5">
        <v>232</v>
      </c>
      <c r="L236" s="5">
        <v>15</v>
      </c>
      <c r="M236" s="5">
        <v>3</v>
      </c>
      <c r="N236" s="5" t="s">
        <v>2</v>
      </c>
      <c r="O236" s="5">
        <v>2</v>
      </c>
      <c r="P236" s="5">
        <f>ROUND(Source!EU214,O236)</f>
        <v>0</v>
      </c>
      <c r="Q236" s="5"/>
      <c r="R236" s="5"/>
      <c r="S236" s="5"/>
      <c r="T236" s="5"/>
      <c r="U236" s="5"/>
      <c r="V236" s="5"/>
      <c r="W236" s="5">
        <v>0</v>
      </c>
      <c r="X236" s="5">
        <v>1</v>
      </c>
      <c r="Y236" s="5">
        <v>0</v>
      </c>
      <c r="Z236" s="5">
        <v>0</v>
      </c>
      <c r="AA236" s="5">
        <v>1</v>
      </c>
      <c r="AB236" s="5">
        <v>0</v>
      </c>
    </row>
    <row r="237" spans="1:28" x14ac:dyDescent="0.2">
      <c r="A237" s="5">
        <v>50</v>
      </c>
      <c r="B237" s="5">
        <v>0</v>
      </c>
      <c r="C237" s="5">
        <v>0</v>
      </c>
      <c r="D237" s="5">
        <v>1</v>
      </c>
      <c r="E237" s="5">
        <v>214</v>
      </c>
      <c r="F237" s="5">
        <f>ROUND(Source!AS214,O237)</f>
        <v>10873.71</v>
      </c>
      <c r="G237" s="5" t="s">
        <v>295</v>
      </c>
      <c r="H237" s="5" t="s">
        <v>296</v>
      </c>
      <c r="I237" s="5"/>
      <c r="J237" s="5"/>
      <c r="K237" s="5">
        <v>214</v>
      </c>
      <c r="L237" s="5">
        <v>16</v>
      </c>
      <c r="M237" s="5">
        <v>3</v>
      </c>
      <c r="N237" s="5" t="s">
        <v>2</v>
      </c>
      <c r="O237" s="5">
        <v>2</v>
      </c>
      <c r="P237" s="5">
        <f>ROUND(Source!EK214,O237)</f>
        <v>10873.71</v>
      </c>
      <c r="Q237" s="5"/>
      <c r="R237" s="5"/>
      <c r="S237" s="5"/>
      <c r="T237" s="5"/>
      <c r="U237" s="5"/>
      <c r="V237" s="5"/>
      <c r="W237" s="5">
        <v>10873.71</v>
      </c>
      <c r="X237" s="5">
        <v>1</v>
      </c>
      <c r="Y237" s="5">
        <v>10873.71</v>
      </c>
      <c r="Z237" s="5">
        <v>10873.71</v>
      </c>
      <c r="AA237" s="5">
        <v>1</v>
      </c>
      <c r="AB237" s="5">
        <v>117001</v>
      </c>
    </row>
    <row r="238" spans="1:28" x14ac:dyDescent="0.2">
      <c r="A238" s="5">
        <v>50</v>
      </c>
      <c r="B238" s="5">
        <v>0</v>
      </c>
      <c r="C238" s="5">
        <v>0</v>
      </c>
      <c r="D238" s="5">
        <v>1</v>
      </c>
      <c r="E238" s="5">
        <v>215</v>
      </c>
      <c r="F238" s="5">
        <f>ROUND(Source!AT214,O238)</f>
        <v>157007.12</v>
      </c>
      <c r="G238" s="5" t="s">
        <v>297</v>
      </c>
      <c r="H238" s="5" t="s">
        <v>298</v>
      </c>
      <c r="I238" s="5"/>
      <c r="J238" s="5"/>
      <c r="K238" s="5">
        <v>215</v>
      </c>
      <c r="L238" s="5">
        <v>17</v>
      </c>
      <c r="M238" s="5">
        <v>3</v>
      </c>
      <c r="N238" s="5" t="s">
        <v>2</v>
      </c>
      <c r="O238" s="5">
        <v>2</v>
      </c>
      <c r="P238" s="5">
        <f>ROUND(Source!EL214,O238)</f>
        <v>51759.53</v>
      </c>
      <c r="Q238" s="5"/>
      <c r="R238" s="5"/>
      <c r="S238" s="5"/>
      <c r="T238" s="5"/>
      <c r="U238" s="5"/>
      <c r="V238" s="5"/>
      <c r="W238" s="5">
        <v>157007.12</v>
      </c>
      <c r="X238" s="5">
        <v>1</v>
      </c>
      <c r="Y238" s="5">
        <v>157007.12</v>
      </c>
      <c r="Z238" s="5">
        <v>51759.53</v>
      </c>
      <c r="AA238" s="5">
        <v>1</v>
      </c>
      <c r="AB238" s="5">
        <v>556933</v>
      </c>
    </row>
    <row r="239" spans="1:28" x14ac:dyDescent="0.2">
      <c r="A239" s="5">
        <v>50</v>
      </c>
      <c r="B239" s="5">
        <v>0</v>
      </c>
      <c r="C239" s="5">
        <v>0</v>
      </c>
      <c r="D239" s="5">
        <v>1</v>
      </c>
      <c r="E239" s="5">
        <v>217</v>
      </c>
      <c r="F239" s="5">
        <f>ROUND(Source!AU214,O239)</f>
        <v>38893.199999999997</v>
      </c>
      <c r="G239" s="5" t="s">
        <v>299</v>
      </c>
      <c r="H239" s="5" t="s">
        <v>300</v>
      </c>
      <c r="I239" s="5"/>
      <c r="J239" s="5"/>
      <c r="K239" s="5">
        <v>217</v>
      </c>
      <c r="L239" s="5">
        <v>18</v>
      </c>
      <c r="M239" s="5">
        <v>3</v>
      </c>
      <c r="N239" s="5" t="s">
        <v>2</v>
      </c>
      <c r="O239" s="5">
        <v>2</v>
      </c>
      <c r="P239" s="5">
        <f>ROUND(Source!EM214,O239)</f>
        <v>38893.199999999997</v>
      </c>
      <c r="Q239" s="5"/>
      <c r="R239" s="5"/>
      <c r="S239" s="5"/>
      <c r="T239" s="5"/>
      <c r="U239" s="5"/>
      <c r="V239" s="5"/>
      <c r="W239" s="5">
        <v>38893.199999999997</v>
      </c>
      <c r="X239" s="5">
        <v>1</v>
      </c>
      <c r="Y239" s="5">
        <v>38893.199999999997</v>
      </c>
      <c r="Z239" s="5">
        <v>38893.199999999997</v>
      </c>
      <c r="AA239" s="5">
        <v>1</v>
      </c>
      <c r="AB239" s="5">
        <v>1302922</v>
      </c>
    </row>
    <row r="240" spans="1:28" x14ac:dyDescent="0.2">
      <c r="A240" s="5">
        <v>50</v>
      </c>
      <c r="B240" s="5">
        <v>0</v>
      </c>
      <c r="C240" s="5">
        <v>0</v>
      </c>
      <c r="D240" s="5">
        <v>1</v>
      </c>
      <c r="E240" s="5">
        <v>230</v>
      </c>
      <c r="F240" s="5">
        <f>ROUND(Source!BA214,O240)</f>
        <v>0</v>
      </c>
      <c r="G240" s="5" t="s">
        <v>301</v>
      </c>
      <c r="H240" s="5" t="s">
        <v>302</v>
      </c>
      <c r="I240" s="5"/>
      <c r="J240" s="5"/>
      <c r="K240" s="5">
        <v>230</v>
      </c>
      <c r="L240" s="5">
        <v>19</v>
      </c>
      <c r="M240" s="5">
        <v>3</v>
      </c>
      <c r="N240" s="5" t="s">
        <v>2</v>
      </c>
      <c r="O240" s="5">
        <v>2</v>
      </c>
      <c r="P240" s="5">
        <f>ROUND(Source!ES214,O240)</f>
        <v>0</v>
      </c>
      <c r="Q240" s="5"/>
      <c r="R240" s="5"/>
      <c r="S240" s="5"/>
      <c r="T240" s="5"/>
      <c r="U240" s="5"/>
      <c r="V240" s="5"/>
      <c r="W240" s="5">
        <v>0</v>
      </c>
      <c r="X240" s="5">
        <v>1</v>
      </c>
      <c r="Y240" s="5">
        <v>0</v>
      </c>
      <c r="Z240" s="5">
        <v>0</v>
      </c>
      <c r="AA240" s="5">
        <v>1</v>
      </c>
      <c r="AB240" s="5">
        <v>0</v>
      </c>
    </row>
    <row r="241" spans="1:255" x14ac:dyDescent="0.2">
      <c r="A241" s="5">
        <v>50</v>
      </c>
      <c r="B241" s="5">
        <v>0</v>
      </c>
      <c r="C241" s="5">
        <v>0</v>
      </c>
      <c r="D241" s="5">
        <v>1</v>
      </c>
      <c r="E241" s="5">
        <v>206</v>
      </c>
      <c r="F241" s="5">
        <f>ROUND(Source!T214,O241)</f>
        <v>0</v>
      </c>
      <c r="G241" s="5" t="s">
        <v>303</v>
      </c>
      <c r="H241" s="5" t="s">
        <v>304</v>
      </c>
      <c r="I241" s="5"/>
      <c r="J241" s="5"/>
      <c r="K241" s="5">
        <v>206</v>
      </c>
      <c r="L241" s="5">
        <v>20</v>
      </c>
      <c r="M241" s="5">
        <v>3</v>
      </c>
      <c r="N241" s="5" t="s">
        <v>2</v>
      </c>
      <c r="O241" s="5">
        <v>2</v>
      </c>
      <c r="P241" s="5">
        <f>ROUND(Source!DL214,O241)</f>
        <v>0</v>
      </c>
      <c r="Q241" s="5"/>
      <c r="R241" s="5"/>
      <c r="S241" s="5"/>
      <c r="T241" s="5"/>
      <c r="U241" s="5"/>
      <c r="V241" s="5"/>
      <c r="W241" s="5">
        <v>0</v>
      </c>
      <c r="X241" s="5">
        <v>1</v>
      </c>
      <c r="Y241" s="5">
        <v>0</v>
      </c>
      <c r="Z241" s="5">
        <v>0</v>
      </c>
      <c r="AA241" s="5">
        <v>1</v>
      </c>
      <c r="AB241" s="5">
        <v>0</v>
      </c>
    </row>
    <row r="242" spans="1:255" x14ac:dyDescent="0.2">
      <c r="A242" s="5">
        <v>50</v>
      </c>
      <c r="B242" s="5">
        <v>0</v>
      </c>
      <c r="C242" s="5">
        <v>0</v>
      </c>
      <c r="D242" s="5">
        <v>1</v>
      </c>
      <c r="E242" s="5">
        <v>207</v>
      </c>
      <c r="F242" s="5">
        <f>Source!U214</f>
        <v>2286.8435449999997</v>
      </c>
      <c r="G242" s="5" t="s">
        <v>305</v>
      </c>
      <c r="H242" s="5" t="s">
        <v>306</v>
      </c>
      <c r="I242" s="5"/>
      <c r="J242" s="5"/>
      <c r="K242" s="5">
        <v>207</v>
      </c>
      <c r="L242" s="5">
        <v>21</v>
      </c>
      <c r="M242" s="5">
        <v>3</v>
      </c>
      <c r="N242" s="5" t="s">
        <v>2</v>
      </c>
      <c r="O242" s="5">
        <v>-1</v>
      </c>
      <c r="P242" s="5">
        <f>Source!DM214</f>
        <v>2286.8435449999997</v>
      </c>
      <c r="Q242" s="5"/>
      <c r="R242" s="5"/>
      <c r="S242" s="5"/>
      <c r="T242" s="5"/>
      <c r="U242" s="5"/>
      <c r="V242" s="5"/>
      <c r="W242" s="5">
        <v>2286.8435450000002</v>
      </c>
      <c r="X242" s="5">
        <v>1</v>
      </c>
      <c r="Y242" s="5">
        <v>2286.8435450000002</v>
      </c>
      <c r="Z242" s="5">
        <v>2286.8435450000002</v>
      </c>
      <c r="AA242" s="5">
        <v>1</v>
      </c>
      <c r="AB242" s="5">
        <v>2286.8435450000002</v>
      </c>
    </row>
    <row r="243" spans="1:255" x14ac:dyDescent="0.2">
      <c r="A243" s="5">
        <v>50</v>
      </c>
      <c r="B243" s="5">
        <v>0</v>
      </c>
      <c r="C243" s="5">
        <v>0</v>
      </c>
      <c r="D243" s="5">
        <v>1</v>
      </c>
      <c r="E243" s="5">
        <v>208</v>
      </c>
      <c r="F243" s="5">
        <f>Source!V214</f>
        <v>15.468029999999999</v>
      </c>
      <c r="G243" s="5" t="s">
        <v>307</v>
      </c>
      <c r="H243" s="5" t="s">
        <v>308</v>
      </c>
      <c r="I243" s="5"/>
      <c r="J243" s="5"/>
      <c r="K243" s="5">
        <v>208</v>
      </c>
      <c r="L243" s="5">
        <v>22</v>
      </c>
      <c r="M243" s="5">
        <v>3</v>
      </c>
      <c r="N243" s="5" t="s">
        <v>2</v>
      </c>
      <c r="O243" s="5">
        <v>-1</v>
      </c>
      <c r="P243" s="5">
        <f>Source!DN214</f>
        <v>15.468029999999999</v>
      </c>
      <c r="Q243" s="5"/>
      <c r="R243" s="5"/>
      <c r="S243" s="5"/>
      <c r="T243" s="5"/>
      <c r="U243" s="5"/>
      <c r="V243" s="5"/>
      <c r="W243" s="5">
        <v>15.468030000000001</v>
      </c>
      <c r="X243" s="5">
        <v>1</v>
      </c>
      <c r="Y243" s="5">
        <v>15.468030000000001</v>
      </c>
      <c r="Z243" s="5">
        <v>15.468030000000001</v>
      </c>
      <c r="AA243" s="5">
        <v>1</v>
      </c>
      <c r="AB243" s="5">
        <v>15.468030000000001</v>
      </c>
    </row>
    <row r="244" spans="1:255" x14ac:dyDescent="0.2">
      <c r="A244" s="5">
        <v>50</v>
      </c>
      <c r="B244" s="5">
        <v>0</v>
      </c>
      <c r="C244" s="5">
        <v>0</v>
      </c>
      <c r="D244" s="5">
        <v>1</v>
      </c>
      <c r="E244" s="5">
        <v>209</v>
      </c>
      <c r="F244" s="5">
        <f>ROUND(Source!W214,O244)</f>
        <v>0</v>
      </c>
      <c r="G244" s="5" t="s">
        <v>309</v>
      </c>
      <c r="H244" s="5" t="s">
        <v>310</v>
      </c>
      <c r="I244" s="5"/>
      <c r="J244" s="5"/>
      <c r="K244" s="5">
        <v>209</v>
      </c>
      <c r="L244" s="5">
        <v>23</v>
      </c>
      <c r="M244" s="5">
        <v>3</v>
      </c>
      <c r="N244" s="5" t="s">
        <v>2</v>
      </c>
      <c r="O244" s="5">
        <v>2</v>
      </c>
      <c r="P244" s="5">
        <f>ROUND(Source!DO214,O244)</f>
        <v>0</v>
      </c>
      <c r="Q244" s="5"/>
      <c r="R244" s="5"/>
      <c r="S244" s="5"/>
      <c r="T244" s="5"/>
      <c r="U244" s="5"/>
      <c r="V244" s="5"/>
      <c r="W244" s="5">
        <v>0</v>
      </c>
      <c r="X244" s="5">
        <v>1</v>
      </c>
      <c r="Y244" s="5">
        <v>0</v>
      </c>
      <c r="Z244" s="5">
        <v>0</v>
      </c>
      <c r="AA244" s="5">
        <v>1</v>
      </c>
      <c r="AB244" s="5">
        <v>0</v>
      </c>
    </row>
    <row r="245" spans="1:255" x14ac:dyDescent="0.2">
      <c r="A245" s="5">
        <v>50</v>
      </c>
      <c r="B245" s="5">
        <v>0</v>
      </c>
      <c r="C245" s="5">
        <v>0</v>
      </c>
      <c r="D245" s="5">
        <v>1</v>
      </c>
      <c r="E245" s="5">
        <v>233</v>
      </c>
      <c r="F245" s="5">
        <f>ROUND(Source!BD214,O245)</f>
        <v>0</v>
      </c>
      <c r="G245" s="5" t="s">
        <v>311</v>
      </c>
      <c r="H245" s="5" t="s">
        <v>312</v>
      </c>
      <c r="I245" s="5"/>
      <c r="J245" s="5"/>
      <c r="K245" s="5">
        <v>233</v>
      </c>
      <c r="L245" s="5">
        <v>24</v>
      </c>
      <c r="M245" s="5">
        <v>3</v>
      </c>
      <c r="N245" s="5" t="s">
        <v>2</v>
      </c>
      <c r="O245" s="5">
        <v>2</v>
      </c>
      <c r="P245" s="5">
        <f>ROUND(Source!EV214,O245)</f>
        <v>0</v>
      </c>
      <c r="Q245" s="5"/>
      <c r="R245" s="5"/>
      <c r="S245" s="5"/>
      <c r="T245" s="5"/>
      <c r="U245" s="5"/>
      <c r="V245" s="5"/>
      <c r="W245" s="5">
        <v>0</v>
      </c>
      <c r="X245" s="5">
        <v>1</v>
      </c>
      <c r="Y245" s="5">
        <v>0</v>
      </c>
      <c r="Z245" s="5">
        <v>0</v>
      </c>
      <c r="AA245" s="5">
        <v>1</v>
      </c>
      <c r="AB245" s="5">
        <v>0</v>
      </c>
    </row>
    <row r="246" spans="1:255" x14ac:dyDescent="0.2">
      <c r="A246" s="5">
        <v>50</v>
      </c>
      <c r="B246" s="5">
        <v>0</v>
      </c>
      <c r="C246" s="5">
        <v>0</v>
      </c>
      <c r="D246" s="5">
        <v>1</v>
      </c>
      <c r="E246" s="5">
        <v>210</v>
      </c>
      <c r="F246" s="5">
        <f>ROUND(Source!X214,O246)</f>
        <v>22741.57</v>
      </c>
      <c r="G246" s="5" t="s">
        <v>313</v>
      </c>
      <c r="H246" s="5" t="s">
        <v>314</v>
      </c>
      <c r="I246" s="5"/>
      <c r="J246" s="5"/>
      <c r="K246" s="5">
        <v>210</v>
      </c>
      <c r="L246" s="5">
        <v>25</v>
      </c>
      <c r="M246" s="5">
        <v>3</v>
      </c>
      <c r="N246" s="5" t="s">
        <v>2</v>
      </c>
      <c r="O246" s="5">
        <v>2</v>
      </c>
      <c r="P246" s="5">
        <f>ROUND(Source!DP214,O246)</f>
        <v>22741.57</v>
      </c>
      <c r="Q246" s="5"/>
      <c r="R246" s="5"/>
      <c r="S246" s="5"/>
      <c r="T246" s="5"/>
      <c r="U246" s="5"/>
      <c r="V246" s="5"/>
      <c r="W246" s="5">
        <v>22741.57</v>
      </c>
      <c r="X246" s="5">
        <v>1</v>
      </c>
      <c r="Y246" s="5">
        <v>22741.57</v>
      </c>
      <c r="Z246" s="5">
        <v>22741.57</v>
      </c>
      <c r="AA246" s="5">
        <v>1</v>
      </c>
      <c r="AB246" s="5">
        <v>556356</v>
      </c>
    </row>
    <row r="247" spans="1:255" x14ac:dyDescent="0.2">
      <c r="A247" s="5">
        <v>50</v>
      </c>
      <c r="B247" s="5">
        <v>0</v>
      </c>
      <c r="C247" s="5">
        <v>0</v>
      </c>
      <c r="D247" s="5">
        <v>1</v>
      </c>
      <c r="E247" s="5">
        <v>211</v>
      </c>
      <c r="F247" s="5">
        <f>ROUND(Source!Y214,O247)</f>
        <v>11385.67</v>
      </c>
      <c r="G247" s="5" t="s">
        <v>315</v>
      </c>
      <c r="H247" s="5" t="s">
        <v>316</v>
      </c>
      <c r="I247" s="5"/>
      <c r="J247" s="5"/>
      <c r="K247" s="5">
        <v>211</v>
      </c>
      <c r="L247" s="5">
        <v>26</v>
      </c>
      <c r="M247" s="5">
        <v>3</v>
      </c>
      <c r="N247" s="5" t="s">
        <v>2</v>
      </c>
      <c r="O247" s="5">
        <v>2</v>
      </c>
      <c r="P247" s="5">
        <f>ROUND(Source!DQ214,O247)</f>
        <v>11385.67</v>
      </c>
      <c r="Q247" s="5"/>
      <c r="R247" s="5"/>
      <c r="S247" s="5"/>
      <c r="T247" s="5"/>
      <c r="U247" s="5"/>
      <c r="V247" s="5"/>
      <c r="W247" s="5">
        <v>11385.67</v>
      </c>
      <c r="X247" s="5">
        <v>1</v>
      </c>
      <c r="Y247" s="5">
        <v>11385.67</v>
      </c>
      <c r="Z247" s="5">
        <v>11385.67</v>
      </c>
      <c r="AA247" s="5">
        <v>1</v>
      </c>
      <c r="AB247" s="5">
        <v>274128</v>
      </c>
    </row>
    <row r="248" spans="1:255" x14ac:dyDescent="0.2">
      <c r="A248" s="5">
        <v>50</v>
      </c>
      <c r="B248" s="5">
        <v>0</v>
      </c>
      <c r="C248" s="5">
        <v>0</v>
      </c>
      <c r="D248" s="5">
        <v>1</v>
      </c>
      <c r="E248" s="5">
        <v>224</v>
      </c>
      <c r="F248" s="5">
        <f>ROUND(Source!AR214,O248)</f>
        <v>2875838.69</v>
      </c>
      <c r="G248" s="5" t="s">
        <v>317</v>
      </c>
      <c r="H248" s="5" t="s">
        <v>318</v>
      </c>
      <c r="I248" s="5"/>
      <c r="J248" s="5"/>
      <c r="K248" s="5">
        <v>224</v>
      </c>
      <c r="L248" s="5">
        <v>27</v>
      </c>
      <c r="M248" s="5">
        <v>3</v>
      </c>
      <c r="N248" s="5" t="s">
        <v>2</v>
      </c>
      <c r="O248" s="5">
        <v>2</v>
      </c>
      <c r="P248" s="5">
        <f>ROUND(Source!EJ214,O248)</f>
        <v>675450.59</v>
      </c>
      <c r="Q248" s="5"/>
      <c r="R248" s="5"/>
      <c r="S248" s="5"/>
      <c r="T248" s="5"/>
      <c r="U248" s="5"/>
      <c r="V248" s="5"/>
      <c r="W248" s="5">
        <v>2875838.6900000004</v>
      </c>
      <c r="X248" s="5">
        <v>1</v>
      </c>
      <c r="Y248" s="5">
        <v>2875838.6900000004</v>
      </c>
      <c r="Z248" s="5">
        <v>675450.59</v>
      </c>
      <c r="AA248" s="5">
        <v>1</v>
      </c>
      <c r="AB248" s="5">
        <v>4771867</v>
      </c>
    </row>
    <row r="250" spans="1:255" x14ac:dyDescent="0.2">
      <c r="A250" s="1">
        <v>4</v>
      </c>
      <c r="B250" s="1">
        <v>1</v>
      </c>
      <c r="C250" s="1"/>
      <c r="D250" s="1">
        <f>ROW(A317)</f>
        <v>317</v>
      </c>
      <c r="E250" s="1"/>
      <c r="F250" s="1" t="s">
        <v>13</v>
      </c>
      <c r="G250" s="1" t="s">
        <v>334</v>
      </c>
      <c r="H250" s="1" t="s">
        <v>2</v>
      </c>
      <c r="I250" s="1">
        <v>0</v>
      </c>
      <c r="J250" s="1"/>
      <c r="K250" s="1">
        <v>-1</v>
      </c>
      <c r="L250" s="1"/>
      <c r="M250" s="1" t="s">
        <v>2</v>
      </c>
      <c r="N250" s="1"/>
      <c r="O250" s="1"/>
      <c r="P250" s="1"/>
      <c r="Q250" s="1"/>
      <c r="R250" s="1"/>
      <c r="S250" s="1">
        <v>0</v>
      </c>
      <c r="T250" s="1">
        <v>41727980</v>
      </c>
      <c r="U250" s="1" t="s">
        <v>2</v>
      </c>
      <c r="V250" s="1">
        <v>0</v>
      </c>
      <c r="W250" s="1"/>
      <c r="X250" s="1"/>
      <c r="Y250" s="1"/>
      <c r="Z250" s="1"/>
      <c r="AA250" s="1"/>
      <c r="AB250" s="1" t="s">
        <v>2</v>
      </c>
      <c r="AC250" s="1" t="s">
        <v>2</v>
      </c>
      <c r="AD250" s="1" t="s">
        <v>2</v>
      </c>
      <c r="AE250" s="1" t="s">
        <v>2</v>
      </c>
      <c r="AF250" s="1" t="s">
        <v>2</v>
      </c>
      <c r="AG250" s="1" t="s">
        <v>2</v>
      </c>
      <c r="AH250" s="1"/>
      <c r="AI250" s="1"/>
      <c r="AJ250" s="1"/>
      <c r="AK250" s="1"/>
      <c r="AL250" s="1"/>
      <c r="AM250" s="1"/>
      <c r="AN250" s="1"/>
      <c r="AO250" s="1"/>
      <c r="AP250" s="1" t="s">
        <v>2</v>
      </c>
      <c r="AQ250" s="1" t="s">
        <v>2</v>
      </c>
      <c r="AR250" s="1" t="s">
        <v>2</v>
      </c>
      <c r="AS250" s="1"/>
      <c r="AT250" s="1"/>
      <c r="AU250" s="1"/>
      <c r="AV250" s="1"/>
      <c r="AW250" s="1"/>
      <c r="AX250" s="1"/>
      <c r="AY250" s="1"/>
      <c r="AZ250" s="1" t="s">
        <v>2</v>
      </c>
      <c r="BA250" s="1"/>
      <c r="BB250" s="1" t="s">
        <v>2</v>
      </c>
      <c r="BC250" s="1" t="s">
        <v>2</v>
      </c>
      <c r="BD250" s="1" t="s">
        <v>2</v>
      </c>
      <c r="BE250" s="1" t="s">
        <v>2</v>
      </c>
      <c r="BF250" s="1" t="s">
        <v>2</v>
      </c>
      <c r="BG250" s="1" t="s">
        <v>2</v>
      </c>
      <c r="BH250" s="1" t="s">
        <v>2</v>
      </c>
      <c r="BI250" s="1" t="s">
        <v>2</v>
      </c>
      <c r="BJ250" s="1" t="s">
        <v>2</v>
      </c>
      <c r="BK250" s="1" t="s">
        <v>2</v>
      </c>
      <c r="BL250" s="1" t="s">
        <v>2</v>
      </c>
      <c r="BM250" s="1" t="s">
        <v>2</v>
      </c>
      <c r="BN250" s="1" t="s">
        <v>2</v>
      </c>
      <c r="BO250" s="1" t="s">
        <v>2</v>
      </c>
      <c r="BP250" s="1" t="s">
        <v>2</v>
      </c>
      <c r="BQ250" s="1"/>
      <c r="BR250" s="1"/>
      <c r="BS250" s="1"/>
      <c r="BT250" s="1"/>
      <c r="BU250" s="1"/>
      <c r="BV250" s="1"/>
      <c r="BW250" s="1"/>
      <c r="BX250" s="1">
        <v>0</v>
      </c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>
        <v>0</v>
      </c>
    </row>
    <row r="252" spans="1:255" x14ac:dyDescent="0.2">
      <c r="A252" s="3">
        <v>52</v>
      </c>
      <c r="B252" s="3">
        <f t="shared" ref="B252:G252" si="216">B317</f>
        <v>1</v>
      </c>
      <c r="C252" s="3">
        <f t="shared" si="216"/>
        <v>4</v>
      </c>
      <c r="D252" s="3">
        <f t="shared" si="216"/>
        <v>250</v>
      </c>
      <c r="E252" s="3">
        <f t="shared" si="216"/>
        <v>0</v>
      </c>
      <c r="F252" s="3" t="str">
        <f t="shared" si="216"/>
        <v>Новый раздел</v>
      </c>
      <c r="G252" s="3" t="str">
        <f t="shared" si="216"/>
        <v>Автоматическая пожарная сигнализация</v>
      </c>
      <c r="H252" s="3"/>
      <c r="I252" s="3"/>
      <c r="J252" s="3"/>
      <c r="K252" s="3"/>
      <c r="L252" s="3"/>
      <c r="M252" s="3"/>
      <c r="N252" s="3"/>
      <c r="O252" s="3">
        <f t="shared" ref="O252:AT252" si="217">O317</f>
        <v>195445.6</v>
      </c>
      <c r="P252" s="3">
        <f t="shared" si="217"/>
        <v>187675.65</v>
      </c>
      <c r="Q252" s="3">
        <f t="shared" si="217"/>
        <v>1592.57</v>
      </c>
      <c r="R252" s="3">
        <f t="shared" si="217"/>
        <v>52.49</v>
      </c>
      <c r="S252" s="3">
        <f t="shared" si="217"/>
        <v>6177.38</v>
      </c>
      <c r="T252" s="3">
        <f t="shared" si="217"/>
        <v>0</v>
      </c>
      <c r="U252" s="3">
        <f t="shared" si="217"/>
        <v>649.10052000000019</v>
      </c>
      <c r="V252" s="3">
        <f t="shared" si="217"/>
        <v>4.1785199999999998</v>
      </c>
      <c r="W252" s="3">
        <f t="shared" si="217"/>
        <v>0</v>
      </c>
      <c r="X252" s="3">
        <f t="shared" si="217"/>
        <v>5935.01</v>
      </c>
      <c r="Y252" s="3">
        <f t="shared" si="217"/>
        <v>3109.54</v>
      </c>
      <c r="Z252" s="3">
        <f t="shared" si="217"/>
        <v>0</v>
      </c>
      <c r="AA252" s="3">
        <f t="shared" si="217"/>
        <v>0</v>
      </c>
      <c r="AB252" s="3">
        <f t="shared" si="217"/>
        <v>195445.6</v>
      </c>
      <c r="AC252" s="3">
        <f t="shared" si="217"/>
        <v>187675.65</v>
      </c>
      <c r="AD252" s="3">
        <f t="shared" si="217"/>
        <v>1592.57</v>
      </c>
      <c r="AE252" s="3">
        <f t="shared" si="217"/>
        <v>52.49</v>
      </c>
      <c r="AF252" s="3">
        <f t="shared" si="217"/>
        <v>6177.38</v>
      </c>
      <c r="AG252" s="3">
        <f t="shared" si="217"/>
        <v>0</v>
      </c>
      <c r="AH252" s="3">
        <f t="shared" si="217"/>
        <v>649.10052000000019</v>
      </c>
      <c r="AI252" s="3">
        <f t="shared" si="217"/>
        <v>4.1785199999999998</v>
      </c>
      <c r="AJ252" s="3">
        <f t="shared" si="217"/>
        <v>0</v>
      </c>
      <c r="AK252" s="3">
        <f t="shared" si="217"/>
        <v>5935.01</v>
      </c>
      <c r="AL252" s="3">
        <f t="shared" si="217"/>
        <v>3109.54</v>
      </c>
      <c r="AM252" s="3">
        <f t="shared" si="217"/>
        <v>0</v>
      </c>
      <c r="AN252" s="3">
        <f t="shared" si="217"/>
        <v>0</v>
      </c>
      <c r="AO252" s="3">
        <f t="shared" si="217"/>
        <v>0</v>
      </c>
      <c r="AP252" s="3">
        <f t="shared" si="217"/>
        <v>12018.28</v>
      </c>
      <c r="AQ252" s="3">
        <f t="shared" si="217"/>
        <v>0</v>
      </c>
      <c r="AR252" s="3">
        <f t="shared" si="217"/>
        <v>204490.15</v>
      </c>
      <c r="AS252" s="3">
        <f t="shared" si="217"/>
        <v>15636.99</v>
      </c>
      <c r="AT252" s="3">
        <f t="shared" si="217"/>
        <v>176834.88</v>
      </c>
      <c r="AU252" s="3">
        <f t="shared" ref="AU252:BZ252" si="218">AU317</f>
        <v>0</v>
      </c>
      <c r="AV252" s="3">
        <f t="shared" si="218"/>
        <v>187675.65</v>
      </c>
      <c r="AW252" s="3">
        <f t="shared" si="218"/>
        <v>175657.37</v>
      </c>
      <c r="AX252" s="3">
        <f t="shared" si="218"/>
        <v>0</v>
      </c>
      <c r="AY252" s="3">
        <f t="shared" si="218"/>
        <v>175657.37</v>
      </c>
      <c r="AZ252" s="3">
        <f t="shared" si="218"/>
        <v>12018.28</v>
      </c>
      <c r="BA252" s="3">
        <f t="shared" si="218"/>
        <v>0</v>
      </c>
      <c r="BB252" s="3">
        <f t="shared" si="218"/>
        <v>0</v>
      </c>
      <c r="BC252" s="3">
        <f t="shared" si="218"/>
        <v>0</v>
      </c>
      <c r="BD252" s="3">
        <f t="shared" si="218"/>
        <v>0</v>
      </c>
      <c r="BE252" s="3">
        <f t="shared" si="218"/>
        <v>0</v>
      </c>
      <c r="BF252" s="3">
        <f t="shared" si="218"/>
        <v>0</v>
      </c>
      <c r="BG252" s="3">
        <f t="shared" si="218"/>
        <v>0</v>
      </c>
      <c r="BH252" s="3">
        <f t="shared" si="218"/>
        <v>0</v>
      </c>
      <c r="BI252" s="3">
        <f t="shared" si="218"/>
        <v>0</v>
      </c>
      <c r="BJ252" s="3">
        <f t="shared" si="218"/>
        <v>0</v>
      </c>
      <c r="BK252" s="3">
        <f t="shared" si="218"/>
        <v>0</v>
      </c>
      <c r="BL252" s="3">
        <f t="shared" si="218"/>
        <v>0</v>
      </c>
      <c r="BM252" s="3">
        <f t="shared" si="218"/>
        <v>0</v>
      </c>
      <c r="BN252" s="3">
        <f t="shared" si="218"/>
        <v>0</v>
      </c>
      <c r="BO252" s="3">
        <f t="shared" si="218"/>
        <v>0</v>
      </c>
      <c r="BP252" s="3">
        <f t="shared" si="218"/>
        <v>0</v>
      </c>
      <c r="BQ252" s="3">
        <f t="shared" si="218"/>
        <v>0</v>
      </c>
      <c r="BR252" s="3">
        <f t="shared" si="218"/>
        <v>0</v>
      </c>
      <c r="BS252" s="3">
        <f t="shared" si="218"/>
        <v>0</v>
      </c>
      <c r="BT252" s="3">
        <f t="shared" si="218"/>
        <v>0</v>
      </c>
      <c r="BU252" s="3">
        <f t="shared" si="218"/>
        <v>0</v>
      </c>
      <c r="BV252" s="3">
        <f t="shared" si="218"/>
        <v>0</v>
      </c>
      <c r="BW252" s="3">
        <f t="shared" si="218"/>
        <v>0</v>
      </c>
      <c r="BX252" s="3">
        <f t="shared" si="218"/>
        <v>0</v>
      </c>
      <c r="BY252" s="3">
        <f t="shared" si="218"/>
        <v>12018.28</v>
      </c>
      <c r="BZ252" s="3">
        <f t="shared" si="218"/>
        <v>0</v>
      </c>
      <c r="CA252" s="3">
        <f t="shared" ref="CA252:DF252" si="219">CA317</f>
        <v>204490.15</v>
      </c>
      <c r="CB252" s="3">
        <f t="shared" si="219"/>
        <v>15636.99</v>
      </c>
      <c r="CC252" s="3">
        <f t="shared" si="219"/>
        <v>176834.88</v>
      </c>
      <c r="CD252" s="3">
        <f t="shared" si="219"/>
        <v>0</v>
      </c>
      <c r="CE252" s="3">
        <f t="shared" si="219"/>
        <v>187675.65</v>
      </c>
      <c r="CF252" s="3">
        <f t="shared" si="219"/>
        <v>175657.37</v>
      </c>
      <c r="CG252" s="3">
        <f t="shared" si="219"/>
        <v>0</v>
      </c>
      <c r="CH252" s="3">
        <f t="shared" si="219"/>
        <v>175657.37</v>
      </c>
      <c r="CI252" s="3">
        <f t="shared" si="219"/>
        <v>12018.28</v>
      </c>
      <c r="CJ252" s="3">
        <f t="shared" si="219"/>
        <v>0</v>
      </c>
      <c r="CK252" s="3">
        <f t="shared" si="219"/>
        <v>0</v>
      </c>
      <c r="CL252" s="3">
        <f t="shared" si="219"/>
        <v>0</v>
      </c>
      <c r="CM252" s="3">
        <f t="shared" si="219"/>
        <v>0</v>
      </c>
      <c r="CN252" s="3">
        <f t="shared" si="219"/>
        <v>0</v>
      </c>
      <c r="CO252" s="3">
        <f t="shared" si="219"/>
        <v>0</v>
      </c>
      <c r="CP252" s="3">
        <f t="shared" si="219"/>
        <v>0</v>
      </c>
      <c r="CQ252" s="3">
        <f t="shared" si="219"/>
        <v>0</v>
      </c>
      <c r="CR252" s="3">
        <f t="shared" si="219"/>
        <v>0</v>
      </c>
      <c r="CS252" s="3">
        <f t="shared" si="219"/>
        <v>0</v>
      </c>
      <c r="CT252" s="3">
        <f t="shared" si="219"/>
        <v>0</v>
      </c>
      <c r="CU252" s="3">
        <f t="shared" si="219"/>
        <v>0</v>
      </c>
      <c r="CV252" s="3">
        <f t="shared" si="219"/>
        <v>0</v>
      </c>
      <c r="CW252" s="3">
        <f t="shared" si="219"/>
        <v>0</v>
      </c>
      <c r="CX252" s="3">
        <f t="shared" si="219"/>
        <v>0</v>
      </c>
      <c r="CY252" s="3">
        <f t="shared" si="219"/>
        <v>0</v>
      </c>
      <c r="CZ252" s="3">
        <f t="shared" si="219"/>
        <v>0</v>
      </c>
      <c r="DA252" s="3">
        <f t="shared" si="219"/>
        <v>0</v>
      </c>
      <c r="DB252" s="3">
        <f t="shared" si="219"/>
        <v>0</v>
      </c>
      <c r="DC252" s="3">
        <f t="shared" si="219"/>
        <v>0</v>
      </c>
      <c r="DD252" s="3">
        <f t="shared" si="219"/>
        <v>0</v>
      </c>
      <c r="DE252" s="3">
        <f t="shared" si="219"/>
        <v>0</v>
      </c>
      <c r="DF252" s="3">
        <f t="shared" si="219"/>
        <v>0</v>
      </c>
      <c r="DG252" s="4">
        <f t="shared" ref="DG252:EL252" si="220">DG317</f>
        <v>47799.27</v>
      </c>
      <c r="DH252" s="4">
        <f t="shared" si="220"/>
        <v>40029.32</v>
      </c>
      <c r="DI252" s="4">
        <f t="shared" si="220"/>
        <v>1592.57</v>
      </c>
      <c r="DJ252" s="4">
        <f t="shared" si="220"/>
        <v>52.49</v>
      </c>
      <c r="DK252" s="4">
        <f t="shared" si="220"/>
        <v>6177.38</v>
      </c>
      <c r="DL252" s="4">
        <f t="shared" si="220"/>
        <v>0</v>
      </c>
      <c r="DM252" s="4">
        <f t="shared" si="220"/>
        <v>649.10052000000019</v>
      </c>
      <c r="DN252" s="4">
        <f t="shared" si="220"/>
        <v>4.1785199999999998</v>
      </c>
      <c r="DO252" s="4">
        <f t="shared" si="220"/>
        <v>0</v>
      </c>
      <c r="DP252" s="4">
        <f t="shared" si="220"/>
        <v>5935.01</v>
      </c>
      <c r="DQ252" s="4">
        <f t="shared" si="220"/>
        <v>3109.54</v>
      </c>
      <c r="DR252" s="4">
        <f t="shared" si="220"/>
        <v>0</v>
      </c>
      <c r="DS252" s="4">
        <f t="shared" si="220"/>
        <v>0</v>
      </c>
      <c r="DT252" s="4">
        <f t="shared" si="220"/>
        <v>47799.27</v>
      </c>
      <c r="DU252" s="4">
        <f t="shared" si="220"/>
        <v>40029.32</v>
      </c>
      <c r="DV252" s="4">
        <f t="shared" si="220"/>
        <v>1592.57</v>
      </c>
      <c r="DW252" s="4">
        <f t="shared" si="220"/>
        <v>52.49</v>
      </c>
      <c r="DX252" s="4">
        <f t="shared" si="220"/>
        <v>6177.38</v>
      </c>
      <c r="DY252" s="4">
        <f t="shared" si="220"/>
        <v>0</v>
      </c>
      <c r="DZ252" s="4">
        <f t="shared" si="220"/>
        <v>649.10052000000019</v>
      </c>
      <c r="EA252" s="4">
        <f t="shared" si="220"/>
        <v>4.1785199999999998</v>
      </c>
      <c r="EB252" s="4">
        <f t="shared" si="220"/>
        <v>0</v>
      </c>
      <c r="EC252" s="4">
        <f t="shared" si="220"/>
        <v>5935.01</v>
      </c>
      <c r="ED252" s="4">
        <f t="shared" si="220"/>
        <v>3109.54</v>
      </c>
      <c r="EE252" s="4">
        <f t="shared" si="220"/>
        <v>0</v>
      </c>
      <c r="EF252" s="4">
        <f t="shared" si="220"/>
        <v>0</v>
      </c>
      <c r="EG252" s="4">
        <f t="shared" si="220"/>
        <v>0</v>
      </c>
      <c r="EH252" s="4">
        <f t="shared" si="220"/>
        <v>2788.63</v>
      </c>
      <c r="EI252" s="4">
        <f t="shared" si="220"/>
        <v>0</v>
      </c>
      <c r="EJ252" s="4">
        <f t="shared" si="220"/>
        <v>56843.82</v>
      </c>
      <c r="EK252" s="4">
        <f t="shared" si="220"/>
        <v>15636.99</v>
      </c>
      <c r="EL252" s="4">
        <f t="shared" si="220"/>
        <v>38418.199999999997</v>
      </c>
      <c r="EM252" s="4">
        <f t="shared" ref="EM252:FR252" si="221">EM317</f>
        <v>0</v>
      </c>
      <c r="EN252" s="4">
        <f t="shared" si="221"/>
        <v>40029.32</v>
      </c>
      <c r="EO252" s="4">
        <f t="shared" si="221"/>
        <v>37240.69</v>
      </c>
      <c r="EP252" s="4">
        <f t="shared" si="221"/>
        <v>0</v>
      </c>
      <c r="EQ252" s="4">
        <f t="shared" si="221"/>
        <v>37240.69</v>
      </c>
      <c r="ER252" s="4">
        <f t="shared" si="221"/>
        <v>2788.63</v>
      </c>
      <c r="ES252" s="4">
        <f t="shared" si="221"/>
        <v>0</v>
      </c>
      <c r="ET252" s="4">
        <f t="shared" si="221"/>
        <v>0</v>
      </c>
      <c r="EU252" s="4">
        <f t="shared" si="221"/>
        <v>0</v>
      </c>
      <c r="EV252" s="4">
        <f t="shared" si="221"/>
        <v>0</v>
      </c>
      <c r="EW252" s="4">
        <f t="shared" si="221"/>
        <v>0</v>
      </c>
      <c r="EX252" s="4">
        <f t="shared" si="221"/>
        <v>0</v>
      </c>
      <c r="EY252" s="4">
        <f t="shared" si="221"/>
        <v>0</v>
      </c>
      <c r="EZ252" s="4">
        <f t="shared" si="221"/>
        <v>0</v>
      </c>
      <c r="FA252" s="4">
        <f t="shared" si="221"/>
        <v>0</v>
      </c>
      <c r="FB252" s="4">
        <f t="shared" si="221"/>
        <v>0</v>
      </c>
      <c r="FC252" s="4">
        <f t="shared" si="221"/>
        <v>0</v>
      </c>
      <c r="FD252" s="4">
        <f t="shared" si="221"/>
        <v>0</v>
      </c>
      <c r="FE252" s="4">
        <f t="shared" si="221"/>
        <v>0</v>
      </c>
      <c r="FF252" s="4">
        <f t="shared" si="221"/>
        <v>0</v>
      </c>
      <c r="FG252" s="4">
        <f t="shared" si="221"/>
        <v>0</v>
      </c>
      <c r="FH252" s="4">
        <f t="shared" si="221"/>
        <v>0</v>
      </c>
      <c r="FI252" s="4">
        <f t="shared" si="221"/>
        <v>0</v>
      </c>
      <c r="FJ252" s="4">
        <f t="shared" si="221"/>
        <v>0</v>
      </c>
      <c r="FK252" s="4">
        <f t="shared" si="221"/>
        <v>0</v>
      </c>
      <c r="FL252" s="4">
        <f t="shared" si="221"/>
        <v>0</v>
      </c>
      <c r="FM252" s="4">
        <f t="shared" si="221"/>
        <v>0</v>
      </c>
      <c r="FN252" s="4">
        <f t="shared" si="221"/>
        <v>0</v>
      </c>
      <c r="FO252" s="4">
        <f t="shared" si="221"/>
        <v>0</v>
      </c>
      <c r="FP252" s="4">
        <f t="shared" si="221"/>
        <v>0</v>
      </c>
      <c r="FQ252" s="4">
        <f t="shared" si="221"/>
        <v>2788.63</v>
      </c>
      <c r="FR252" s="4">
        <f t="shared" si="221"/>
        <v>0</v>
      </c>
      <c r="FS252" s="4">
        <f t="shared" ref="FS252:GX252" si="222">FS317</f>
        <v>56843.82</v>
      </c>
      <c r="FT252" s="4">
        <f t="shared" si="222"/>
        <v>15636.99</v>
      </c>
      <c r="FU252" s="4">
        <f t="shared" si="222"/>
        <v>38418.199999999997</v>
      </c>
      <c r="FV252" s="4">
        <f t="shared" si="222"/>
        <v>0</v>
      </c>
      <c r="FW252" s="4">
        <f t="shared" si="222"/>
        <v>40029.32</v>
      </c>
      <c r="FX252" s="4">
        <f t="shared" si="222"/>
        <v>37240.69</v>
      </c>
      <c r="FY252" s="4">
        <f t="shared" si="222"/>
        <v>0</v>
      </c>
      <c r="FZ252" s="4">
        <f t="shared" si="222"/>
        <v>37240.69</v>
      </c>
      <c r="GA252" s="4">
        <f t="shared" si="222"/>
        <v>2788.63</v>
      </c>
      <c r="GB252" s="4">
        <f t="shared" si="222"/>
        <v>0</v>
      </c>
      <c r="GC252" s="4">
        <f t="shared" si="222"/>
        <v>0</v>
      </c>
      <c r="GD252" s="4">
        <f t="shared" si="222"/>
        <v>0</v>
      </c>
      <c r="GE252" s="4">
        <f t="shared" si="222"/>
        <v>0</v>
      </c>
      <c r="GF252" s="4">
        <f t="shared" si="222"/>
        <v>0</v>
      </c>
      <c r="GG252" s="4">
        <f t="shared" si="222"/>
        <v>0</v>
      </c>
      <c r="GH252" s="4">
        <f t="shared" si="222"/>
        <v>0</v>
      </c>
      <c r="GI252" s="4">
        <f t="shared" si="222"/>
        <v>0</v>
      </c>
      <c r="GJ252" s="4">
        <f t="shared" si="222"/>
        <v>0</v>
      </c>
      <c r="GK252" s="4">
        <f t="shared" si="222"/>
        <v>0</v>
      </c>
      <c r="GL252" s="4">
        <f t="shared" si="222"/>
        <v>0</v>
      </c>
      <c r="GM252" s="4">
        <f t="shared" si="222"/>
        <v>0</v>
      </c>
      <c r="GN252" s="4">
        <f t="shared" si="222"/>
        <v>0</v>
      </c>
      <c r="GO252" s="4">
        <f t="shared" si="222"/>
        <v>0</v>
      </c>
      <c r="GP252" s="4">
        <f t="shared" si="222"/>
        <v>0</v>
      </c>
      <c r="GQ252" s="4">
        <f t="shared" si="222"/>
        <v>0</v>
      </c>
      <c r="GR252" s="4">
        <f t="shared" si="222"/>
        <v>0</v>
      </c>
      <c r="GS252" s="4">
        <f t="shared" si="222"/>
        <v>0</v>
      </c>
      <c r="GT252" s="4">
        <f t="shared" si="222"/>
        <v>0</v>
      </c>
      <c r="GU252" s="4">
        <f t="shared" si="222"/>
        <v>0</v>
      </c>
      <c r="GV252" s="4">
        <f t="shared" si="222"/>
        <v>0</v>
      </c>
      <c r="GW252" s="4">
        <f t="shared" si="222"/>
        <v>0</v>
      </c>
      <c r="GX252" s="4">
        <f t="shared" si="222"/>
        <v>0</v>
      </c>
    </row>
    <row r="254" spans="1:255" x14ac:dyDescent="0.2">
      <c r="A254" s="2">
        <v>17</v>
      </c>
      <c r="B254" s="2">
        <v>1</v>
      </c>
      <c r="C254" s="2">
        <f>ROW(SmtRes!A323)</f>
        <v>323</v>
      </c>
      <c r="D254" s="2">
        <f>ROW(EtalonRes!A323)</f>
        <v>323</v>
      </c>
      <c r="E254" s="2" t="s">
        <v>335</v>
      </c>
      <c r="F254" s="2" t="s">
        <v>336</v>
      </c>
      <c r="G254" s="2" t="s">
        <v>337</v>
      </c>
      <c r="H254" s="2" t="s">
        <v>19</v>
      </c>
      <c r="I254" s="2">
        <v>1</v>
      </c>
      <c r="J254" s="2">
        <v>0</v>
      </c>
      <c r="K254" s="2">
        <v>1</v>
      </c>
      <c r="L254" s="2"/>
      <c r="M254" s="2"/>
      <c r="N254" s="2"/>
      <c r="O254" s="2">
        <f t="shared" ref="O254:O285" si="223">ROUND(CP254,2)</f>
        <v>171.43</v>
      </c>
      <c r="P254" s="2">
        <f>ROUND(CQ254*I254,2)</f>
        <v>12.53</v>
      </c>
      <c r="Q254" s="2">
        <f t="shared" ref="Q254:Q285" si="224">ROUND(CR254*I254,2)</f>
        <v>0</v>
      </c>
      <c r="R254" s="2">
        <f t="shared" ref="R254:R285" si="225">ROUND(CS254*I254,2)</f>
        <v>0</v>
      </c>
      <c r="S254" s="2">
        <f t="shared" ref="S254:S285" si="226">ROUND(CT254*I254,2)</f>
        <v>158.9</v>
      </c>
      <c r="T254" s="2">
        <f t="shared" ref="T254:T285" si="227">ROUND(CU254*I254,2)</f>
        <v>0</v>
      </c>
      <c r="U254" s="2">
        <f t="shared" ref="U254:U285" si="228">CV254*I254</f>
        <v>15.795</v>
      </c>
      <c r="V254" s="2">
        <f t="shared" ref="V254:V285" si="229">CW254*I254</f>
        <v>0</v>
      </c>
      <c r="W254" s="2">
        <f t="shared" ref="W254:W285" si="230">ROUND(CX254*I254,2)</f>
        <v>0</v>
      </c>
      <c r="X254" s="2">
        <f t="shared" ref="X254:X285" si="231">ROUND(CY254,2)</f>
        <v>143.01</v>
      </c>
      <c r="Y254" s="2">
        <f t="shared" ref="Y254:Y285" si="232">ROUND(CZ254,2)</f>
        <v>73.09</v>
      </c>
      <c r="Z254" s="2"/>
      <c r="AA254" s="2">
        <v>41727981</v>
      </c>
      <c r="AB254" s="2">
        <f t="shared" ref="AB254:AB285" si="233">ROUND((AC254+AD254+AF254),6)</f>
        <v>171.42500000000001</v>
      </c>
      <c r="AC254" s="2">
        <f t="shared" ref="AC254:AC285" si="234">ROUND((ES254),6)</f>
        <v>12.53</v>
      </c>
      <c r="AD254" s="2">
        <f>ROUND(((((ET254*ROUND(1.35,7)))-((EU254*ROUND(1.35,7))))+AE254),6)</f>
        <v>0</v>
      </c>
      <c r="AE254" s="2">
        <f>ROUND(((EU254*ROUND(1.35,7))),6)</f>
        <v>0</v>
      </c>
      <c r="AF254" s="2">
        <f>ROUND(((EV254*ROUND(1.35,7))),6)</f>
        <v>158.89500000000001</v>
      </c>
      <c r="AG254" s="2">
        <f t="shared" ref="AG254:AG285" si="235">ROUND((AP254),6)</f>
        <v>0</v>
      </c>
      <c r="AH254" s="2">
        <f>((EW254*ROUND(1.35,7)))</f>
        <v>15.795</v>
      </c>
      <c r="AI254" s="2">
        <f>((EX254*ROUND(1.35,7)))</f>
        <v>0</v>
      </c>
      <c r="AJ254" s="2">
        <f t="shared" ref="AJ254:AJ285" si="236">(AS254)</f>
        <v>0</v>
      </c>
      <c r="AK254" s="2">
        <v>130.22999999999999</v>
      </c>
      <c r="AL254" s="2">
        <v>12.53</v>
      </c>
      <c r="AM254" s="2">
        <v>0</v>
      </c>
      <c r="AN254" s="2">
        <v>0</v>
      </c>
      <c r="AO254" s="2">
        <v>117.7</v>
      </c>
      <c r="AP254" s="2">
        <v>0</v>
      </c>
      <c r="AQ254" s="2">
        <v>11.7</v>
      </c>
      <c r="AR254" s="2">
        <v>0</v>
      </c>
      <c r="AS254" s="2">
        <v>0</v>
      </c>
      <c r="AT254" s="2">
        <v>90</v>
      </c>
      <c r="AU254" s="2">
        <v>46</v>
      </c>
      <c r="AV254" s="2">
        <v>1</v>
      </c>
      <c r="AW254" s="2">
        <v>1</v>
      </c>
      <c r="AX254" s="2"/>
      <c r="AY254" s="2"/>
      <c r="AZ254" s="2">
        <v>1</v>
      </c>
      <c r="BA254" s="2">
        <v>1</v>
      </c>
      <c r="BB254" s="2">
        <v>1</v>
      </c>
      <c r="BC254" s="2">
        <v>1</v>
      </c>
      <c r="BD254" s="2" t="s">
        <v>2</v>
      </c>
      <c r="BE254" s="2" t="s">
        <v>2</v>
      </c>
      <c r="BF254" s="2" t="s">
        <v>2</v>
      </c>
      <c r="BG254" s="2" t="s">
        <v>2</v>
      </c>
      <c r="BH254" s="2">
        <v>0</v>
      </c>
      <c r="BI254" s="2">
        <v>2</v>
      </c>
      <c r="BJ254" s="2" t="s">
        <v>338</v>
      </c>
      <c r="BK254" s="2"/>
      <c r="BL254" s="2"/>
      <c r="BM254" s="2">
        <v>110011</v>
      </c>
      <c r="BN254" s="2">
        <v>0</v>
      </c>
      <c r="BO254" s="2" t="s">
        <v>2</v>
      </c>
      <c r="BP254" s="2">
        <v>0</v>
      </c>
      <c r="BQ254" s="2">
        <v>3</v>
      </c>
      <c r="BR254" s="2">
        <v>0</v>
      </c>
      <c r="BS254" s="2">
        <v>1</v>
      </c>
      <c r="BT254" s="2">
        <v>1</v>
      </c>
      <c r="BU254" s="2">
        <v>1</v>
      </c>
      <c r="BV254" s="2">
        <v>1</v>
      </c>
      <c r="BW254" s="2">
        <v>1</v>
      </c>
      <c r="BX254" s="2">
        <v>1</v>
      </c>
      <c r="BY254" s="2" t="s">
        <v>2</v>
      </c>
      <c r="BZ254" s="2">
        <v>90</v>
      </c>
      <c r="CA254" s="2">
        <v>46</v>
      </c>
      <c r="CB254" s="2" t="s">
        <v>2</v>
      </c>
      <c r="CC254" s="2"/>
      <c r="CD254" s="2"/>
      <c r="CE254" s="2">
        <v>0</v>
      </c>
      <c r="CF254" s="2">
        <v>0</v>
      </c>
      <c r="CG254" s="2">
        <v>0</v>
      </c>
      <c r="CH254" s="2"/>
      <c r="CI254" s="2"/>
      <c r="CJ254" s="2"/>
      <c r="CK254" s="2"/>
      <c r="CL254" s="2"/>
      <c r="CM254" s="2">
        <v>0</v>
      </c>
      <c r="CN254" s="2" t="s">
        <v>774</v>
      </c>
      <c r="CO254" s="2">
        <v>0</v>
      </c>
      <c r="CP254" s="2">
        <f t="shared" ref="CP254:CP285" si="237">(P254+Q254+S254)</f>
        <v>171.43</v>
      </c>
      <c r="CQ254" s="2">
        <f>AC254*BC254</f>
        <v>12.53</v>
      </c>
      <c r="CR254" s="2">
        <f t="shared" ref="CR254:CR285" si="238">AD254*BB254</f>
        <v>0</v>
      </c>
      <c r="CS254" s="2">
        <f t="shared" ref="CS254:CS285" si="239">AE254</f>
        <v>0</v>
      </c>
      <c r="CT254" s="2">
        <f t="shared" ref="CT254:CT285" si="240">AF254</f>
        <v>158.89500000000001</v>
      </c>
      <c r="CU254" s="2">
        <f t="shared" ref="CU254:CU285" si="241">AG254</f>
        <v>0</v>
      </c>
      <c r="CV254" s="2">
        <f t="shared" ref="CV254:CV285" si="242">AH254</f>
        <v>15.795</v>
      </c>
      <c r="CW254" s="2">
        <f t="shared" ref="CW254:CW285" si="243">AI254</f>
        <v>0</v>
      </c>
      <c r="CX254" s="2">
        <f t="shared" ref="CX254:CX285" si="244">AJ254</f>
        <v>0</v>
      </c>
      <c r="CY254" s="2">
        <f t="shared" ref="CY254:CY285" si="245">(((S254+R254)*AT254)/100)</f>
        <v>143.01</v>
      </c>
      <c r="CZ254" s="2">
        <f t="shared" ref="CZ254:CZ285" si="246">(((S254+R254)*AU254)/100)</f>
        <v>73.094000000000008</v>
      </c>
      <c r="DA254" s="2"/>
      <c r="DB254" s="2"/>
      <c r="DC254" s="2" t="s">
        <v>2</v>
      </c>
      <c r="DD254" s="2" t="s">
        <v>2</v>
      </c>
      <c r="DE254" s="2" t="s">
        <v>21</v>
      </c>
      <c r="DF254" s="2" t="s">
        <v>21</v>
      </c>
      <c r="DG254" s="2" t="s">
        <v>21</v>
      </c>
      <c r="DH254" s="2" t="s">
        <v>2</v>
      </c>
      <c r="DI254" s="2" t="s">
        <v>21</v>
      </c>
      <c r="DJ254" s="2" t="s">
        <v>21</v>
      </c>
      <c r="DK254" s="2" t="s">
        <v>2</v>
      </c>
      <c r="DL254" s="2" t="s">
        <v>2</v>
      </c>
      <c r="DM254" s="2" t="s">
        <v>2</v>
      </c>
      <c r="DN254" s="2">
        <v>0</v>
      </c>
      <c r="DO254" s="2">
        <v>0</v>
      </c>
      <c r="DP254" s="2">
        <v>1</v>
      </c>
      <c r="DQ254" s="2">
        <v>1</v>
      </c>
      <c r="DR254" s="2"/>
      <c r="DS254" s="2"/>
      <c r="DT254" s="2"/>
      <c r="DU254" s="2">
        <v>1013</v>
      </c>
      <c r="DV254" s="2" t="s">
        <v>19</v>
      </c>
      <c r="DW254" s="2" t="s">
        <v>19</v>
      </c>
      <c r="DX254" s="2">
        <v>1</v>
      </c>
      <c r="DY254" s="2"/>
      <c r="DZ254" s="2" t="s">
        <v>2</v>
      </c>
      <c r="EA254" s="2" t="s">
        <v>2</v>
      </c>
      <c r="EB254" s="2" t="s">
        <v>2</v>
      </c>
      <c r="EC254" s="2" t="s">
        <v>2</v>
      </c>
      <c r="ED254" s="2" t="s">
        <v>2</v>
      </c>
      <c r="EE254" s="2">
        <v>37164119</v>
      </c>
      <c r="EF254" s="2">
        <v>3</v>
      </c>
      <c r="EG254" s="2" t="s">
        <v>16</v>
      </c>
      <c r="EH254" s="2">
        <v>0</v>
      </c>
      <c r="EI254" s="2" t="s">
        <v>2</v>
      </c>
      <c r="EJ254" s="2">
        <v>2</v>
      </c>
      <c r="EK254" s="2">
        <v>110011</v>
      </c>
      <c r="EL254" s="2" t="s">
        <v>86</v>
      </c>
      <c r="EM254" s="2" t="s">
        <v>87</v>
      </c>
      <c r="EN254" s="2" t="s">
        <v>2</v>
      </c>
      <c r="EO254" s="2" t="s">
        <v>24</v>
      </c>
      <c r="EP254" s="2"/>
      <c r="EQ254" s="2">
        <v>512</v>
      </c>
      <c r="ER254" s="2">
        <v>130.22999999999999</v>
      </c>
      <c r="ES254" s="2">
        <v>12.53</v>
      </c>
      <c r="ET254" s="2">
        <v>0</v>
      </c>
      <c r="EU254" s="2">
        <v>0</v>
      </c>
      <c r="EV254" s="2">
        <v>117.7</v>
      </c>
      <c r="EW254" s="2">
        <v>11.7</v>
      </c>
      <c r="EX254" s="2">
        <v>0</v>
      </c>
      <c r="EY254" s="2">
        <v>0</v>
      </c>
      <c r="EZ254" s="2"/>
      <c r="FA254" s="2"/>
      <c r="FB254" s="2"/>
      <c r="FC254" s="2"/>
      <c r="FD254" s="2"/>
      <c r="FE254" s="2"/>
      <c r="FF254" s="2"/>
      <c r="FG254" s="2"/>
      <c r="FH254" s="2"/>
      <c r="FI254" s="2"/>
      <c r="FJ254" s="2"/>
      <c r="FK254" s="2"/>
      <c r="FL254" s="2"/>
      <c r="FM254" s="2"/>
      <c r="FN254" s="2"/>
      <c r="FO254" s="2"/>
      <c r="FP254" s="2"/>
      <c r="FQ254" s="2">
        <v>0</v>
      </c>
      <c r="FR254" s="2">
        <f t="shared" ref="FR254:FR285" si="247">ROUND(IF(AND(BH254=3,BI254=3),P254,0),2)</f>
        <v>0</v>
      </c>
      <c r="FS254" s="2">
        <v>0</v>
      </c>
      <c r="FT254" s="2"/>
      <c r="FU254" s="2"/>
      <c r="FV254" s="2"/>
      <c r="FW254" s="2"/>
      <c r="FX254" s="2">
        <v>90</v>
      </c>
      <c r="FY254" s="2">
        <v>46</v>
      </c>
      <c r="FZ254" s="2"/>
      <c r="GA254" s="2" t="s">
        <v>2</v>
      </c>
      <c r="GB254" s="2"/>
      <c r="GC254" s="2"/>
      <c r="GD254" s="2">
        <v>1</v>
      </c>
      <c r="GE254" s="2"/>
      <c r="GF254" s="2">
        <v>-62545196</v>
      </c>
      <c r="GG254" s="2">
        <v>2</v>
      </c>
      <c r="GH254" s="2">
        <v>1</v>
      </c>
      <c r="GI254" s="2">
        <v>-2</v>
      </c>
      <c r="GJ254" s="2">
        <v>0</v>
      </c>
      <c r="GK254" s="2">
        <v>0</v>
      </c>
      <c r="GL254" s="2">
        <f t="shared" ref="GL254:GL285" si="248">ROUND(IF(AND(BH254=3,BI254=3,FS254&lt;&gt;0),P254,0),2)</f>
        <v>0</v>
      </c>
      <c r="GM254" s="2">
        <f t="shared" ref="GM254:GM285" si="249">ROUND(O254+X254+Y254,2)+GX254</f>
        <v>387.53</v>
      </c>
      <c r="GN254" s="2">
        <f t="shared" ref="GN254:GN285" si="250">IF(OR(BI254=0,BI254=1),ROUND(O254+X254+Y254,2),0)</f>
        <v>0</v>
      </c>
      <c r="GO254" s="2">
        <f t="shared" ref="GO254:GO285" si="251">IF(BI254=2,ROUND(O254+X254+Y254,2),0)</f>
        <v>387.53</v>
      </c>
      <c r="GP254" s="2">
        <f t="shared" ref="GP254:GP285" si="252">IF(BI254=4,ROUND(O254+X254+Y254,2)+GX254,0)</f>
        <v>0</v>
      </c>
      <c r="GQ254" s="2"/>
      <c r="GR254" s="2">
        <v>0</v>
      </c>
      <c r="GS254" s="2">
        <v>3</v>
      </c>
      <c r="GT254" s="2">
        <v>0</v>
      </c>
      <c r="GU254" s="2" t="s">
        <v>2</v>
      </c>
      <c r="GV254" s="2">
        <f t="shared" ref="GV254:GV285" si="253">ROUND((GT254),6)</f>
        <v>0</v>
      </c>
      <c r="GW254" s="2">
        <v>1</v>
      </c>
      <c r="GX254" s="2">
        <f t="shared" ref="GX254:GX285" si="254">ROUND(HC254*I254,2)</f>
        <v>0</v>
      </c>
      <c r="GY254" s="2"/>
      <c r="GZ254" s="2"/>
      <c r="HA254" s="2">
        <v>0</v>
      </c>
      <c r="HB254" s="2">
        <v>0</v>
      </c>
      <c r="HC254" s="2">
        <f t="shared" ref="HC254:HC285" si="255">GV254*GW254</f>
        <v>0</v>
      </c>
      <c r="HD254" s="2"/>
      <c r="HE254" s="2" t="s">
        <v>2</v>
      </c>
      <c r="HF254" s="2" t="s">
        <v>2</v>
      </c>
      <c r="HG254" s="2"/>
      <c r="HH254" s="2"/>
      <c r="HI254" s="2"/>
      <c r="HJ254" s="2"/>
      <c r="HK254" s="2"/>
      <c r="HL254" s="2"/>
      <c r="HM254" s="2" t="s">
        <v>2</v>
      </c>
      <c r="HN254" s="2" t="s">
        <v>88</v>
      </c>
      <c r="HO254" s="2" t="s">
        <v>89</v>
      </c>
      <c r="HP254" s="2" t="s">
        <v>86</v>
      </c>
      <c r="HQ254" s="2" t="s">
        <v>86</v>
      </c>
      <c r="HR254" s="2"/>
      <c r="HS254" s="2"/>
      <c r="HT254" s="2"/>
      <c r="HU254" s="2"/>
      <c r="HV254" s="2"/>
      <c r="HW254" s="2"/>
      <c r="HX254" s="2"/>
      <c r="HY254" s="2"/>
      <c r="HZ254" s="2"/>
      <c r="IA254" s="2"/>
      <c r="IB254" s="2"/>
      <c r="IC254" s="2"/>
      <c r="ID254" s="2"/>
      <c r="IE254" s="2"/>
      <c r="IF254" s="2"/>
      <c r="IG254" s="2"/>
      <c r="IH254" s="2"/>
      <c r="II254" s="2"/>
      <c r="IJ254" s="2"/>
      <c r="IK254" s="2">
        <v>0</v>
      </c>
      <c r="IL254" s="2"/>
      <c r="IM254" s="2"/>
      <c r="IN254" s="2"/>
      <c r="IO254" s="2"/>
      <c r="IP254" s="2"/>
      <c r="IQ254" s="2"/>
      <c r="IR254" s="2"/>
      <c r="IS254" s="2"/>
      <c r="IT254" s="2"/>
      <c r="IU254" s="2"/>
    </row>
    <row r="255" spans="1:255" x14ac:dyDescent="0.2">
      <c r="A255">
        <v>17</v>
      </c>
      <c r="B255">
        <v>1</v>
      </c>
      <c r="C255">
        <f>ROW(SmtRes!A328)</f>
        <v>328</v>
      </c>
      <c r="D255">
        <f>ROW(EtalonRes!A328)</f>
        <v>328</v>
      </c>
      <c r="E255" t="s">
        <v>335</v>
      </c>
      <c r="F255" t="s">
        <v>336</v>
      </c>
      <c r="G255" t="s">
        <v>337</v>
      </c>
      <c r="H255" t="s">
        <v>19</v>
      </c>
      <c r="I255">
        <v>1</v>
      </c>
      <c r="J255">
        <v>0</v>
      </c>
      <c r="K255">
        <v>1</v>
      </c>
      <c r="O255">
        <f t="shared" si="223"/>
        <v>171.43</v>
      </c>
      <c r="P255">
        <f>ROUND(CQ255*I255,2)</f>
        <v>12.53</v>
      </c>
      <c r="Q255">
        <f t="shared" si="224"/>
        <v>0</v>
      </c>
      <c r="R255">
        <f t="shared" si="225"/>
        <v>0</v>
      </c>
      <c r="S255">
        <f t="shared" si="226"/>
        <v>158.9</v>
      </c>
      <c r="T255">
        <f t="shared" si="227"/>
        <v>0</v>
      </c>
      <c r="U255">
        <f t="shared" si="228"/>
        <v>15.795</v>
      </c>
      <c r="V255">
        <f t="shared" si="229"/>
        <v>0</v>
      </c>
      <c r="W255">
        <f t="shared" si="230"/>
        <v>0</v>
      </c>
      <c r="X255">
        <f t="shared" si="231"/>
        <v>143.01</v>
      </c>
      <c r="Y255">
        <f t="shared" si="232"/>
        <v>73.09</v>
      </c>
      <c r="AA255">
        <v>41727979</v>
      </c>
      <c r="AB255">
        <f t="shared" si="233"/>
        <v>171.42500000000001</v>
      </c>
      <c r="AC255">
        <f t="shared" si="234"/>
        <v>12.53</v>
      </c>
      <c r="AD255">
        <f>ROUND(((((ET255*ROUND(1.35,7)))-((EU255*ROUND(1.35,7))))+AE255),6)</f>
        <v>0</v>
      </c>
      <c r="AE255">
        <f>ROUND(((EU255*ROUND(1.35,7))),6)</f>
        <v>0</v>
      </c>
      <c r="AF255">
        <f>ROUND(((EV255*ROUND(1.35,7))),6)</f>
        <v>158.89500000000001</v>
      </c>
      <c r="AG255">
        <f t="shared" si="235"/>
        <v>0</v>
      </c>
      <c r="AH255">
        <f>((EW255*ROUND(1.35,7)))</f>
        <v>15.795</v>
      </c>
      <c r="AI255">
        <f>((EX255*ROUND(1.35,7)))</f>
        <v>0</v>
      </c>
      <c r="AJ255">
        <f t="shared" si="236"/>
        <v>0</v>
      </c>
      <c r="AK255">
        <v>130.22999999999999</v>
      </c>
      <c r="AL255">
        <v>12.53</v>
      </c>
      <c r="AM255">
        <v>0</v>
      </c>
      <c r="AN255">
        <v>0</v>
      </c>
      <c r="AO255">
        <v>117.7</v>
      </c>
      <c r="AP255">
        <v>0</v>
      </c>
      <c r="AQ255">
        <v>11.7</v>
      </c>
      <c r="AR255">
        <v>0</v>
      </c>
      <c r="AS255">
        <v>0</v>
      </c>
      <c r="AT255">
        <v>90</v>
      </c>
      <c r="AU255">
        <v>46</v>
      </c>
      <c r="AV255">
        <v>1</v>
      </c>
      <c r="AW255">
        <v>1</v>
      </c>
      <c r="AZ255">
        <v>1</v>
      </c>
      <c r="BA255">
        <v>1</v>
      </c>
      <c r="BB255">
        <v>1</v>
      </c>
      <c r="BC255">
        <v>1</v>
      </c>
      <c r="BD255" t="s">
        <v>2</v>
      </c>
      <c r="BE255" t="s">
        <v>2</v>
      </c>
      <c r="BF255" t="s">
        <v>2</v>
      </c>
      <c r="BG255" t="s">
        <v>2</v>
      </c>
      <c r="BH255">
        <v>0</v>
      </c>
      <c r="BI255">
        <v>2</v>
      </c>
      <c r="BJ255" t="s">
        <v>338</v>
      </c>
      <c r="BM255">
        <v>110011</v>
      </c>
      <c r="BN255">
        <v>0</v>
      </c>
      <c r="BO255" t="s">
        <v>27</v>
      </c>
      <c r="BP255">
        <v>1</v>
      </c>
      <c r="BQ255">
        <v>3</v>
      </c>
      <c r="BR255">
        <v>0</v>
      </c>
      <c r="BS255">
        <v>1</v>
      </c>
      <c r="BT255">
        <v>1</v>
      </c>
      <c r="BU255">
        <v>1</v>
      </c>
      <c r="BV255">
        <v>1</v>
      </c>
      <c r="BW255">
        <v>1</v>
      </c>
      <c r="BX255">
        <v>1</v>
      </c>
      <c r="BY255" t="s">
        <v>2</v>
      </c>
      <c r="BZ255">
        <v>90</v>
      </c>
      <c r="CA255">
        <v>46</v>
      </c>
      <c r="CB255" t="s">
        <v>2</v>
      </c>
      <c r="CE255">
        <v>0</v>
      </c>
      <c r="CF255">
        <v>0</v>
      </c>
      <c r="CG255">
        <v>0</v>
      </c>
      <c r="CM255">
        <v>0</v>
      </c>
      <c r="CN255" t="s">
        <v>774</v>
      </c>
      <c r="CO255">
        <v>0</v>
      </c>
      <c r="CP255">
        <f t="shared" si="237"/>
        <v>171.43</v>
      </c>
      <c r="CQ255">
        <f>AC255*BC255</f>
        <v>12.53</v>
      </c>
      <c r="CR255">
        <f t="shared" si="238"/>
        <v>0</v>
      </c>
      <c r="CS255">
        <f t="shared" si="239"/>
        <v>0</v>
      </c>
      <c r="CT255">
        <f t="shared" si="240"/>
        <v>158.89500000000001</v>
      </c>
      <c r="CU255">
        <f t="shared" si="241"/>
        <v>0</v>
      </c>
      <c r="CV255">
        <f t="shared" si="242"/>
        <v>15.795</v>
      </c>
      <c r="CW255">
        <f t="shared" si="243"/>
        <v>0</v>
      </c>
      <c r="CX255">
        <f t="shared" si="244"/>
        <v>0</v>
      </c>
      <c r="CY255">
        <f t="shared" si="245"/>
        <v>143.01</v>
      </c>
      <c r="CZ255">
        <f t="shared" si="246"/>
        <v>73.094000000000008</v>
      </c>
      <c r="DC255" t="s">
        <v>2</v>
      </c>
      <c r="DD255" t="s">
        <v>2</v>
      </c>
      <c r="DE255" t="s">
        <v>21</v>
      </c>
      <c r="DF255" t="s">
        <v>21</v>
      </c>
      <c r="DG255" t="s">
        <v>21</v>
      </c>
      <c r="DH255" t="s">
        <v>2</v>
      </c>
      <c r="DI255" t="s">
        <v>21</v>
      </c>
      <c r="DJ255" t="s">
        <v>21</v>
      </c>
      <c r="DK255" t="s">
        <v>2</v>
      </c>
      <c r="DL255" t="s">
        <v>2</v>
      </c>
      <c r="DM255" t="s">
        <v>2</v>
      </c>
      <c r="DN255">
        <v>0</v>
      </c>
      <c r="DO255">
        <v>0</v>
      </c>
      <c r="DP255">
        <v>1</v>
      </c>
      <c r="DQ255">
        <v>1</v>
      </c>
      <c r="DU255">
        <v>1013</v>
      </c>
      <c r="DV255" t="s">
        <v>19</v>
      </c>
      <c r="DW255" t="s">
        <v>19</v>
      </c>
      <c r="DX255">
        <v>1</v>
      </c>
      <c r="DZ255" t="s">
        <v>2</v>
      </c>
      <c r="EA255" t="s">
        <v>2</v>
      </c>
      <c r="EB255" t="s">
        <v>2</v>
      </c>
      <c r="EC255" t="s">
        <v>2</v>
      </c>
      <c r="ED255" t="s">
        <v>2</v>
      </c>
      <c r="EE255">
        <v>37164119</v>
      </c>
      <c r="EF255">
        <v>3</v>
      </c>
      <c r="EG255" t="s">
        <v>16</v>
      </c>
      <c r="EH255">
        <v>0</v>
      </c>
      <c r="EI255" t="s">
        <v>2</v>
      </c>
      <c r="EJ255">
        <v>2</v>
      </c>
      <c r="EK255">
        <v>110011</v>
      </c>
      <c r="EL255" t="s">
        <v>86</v>
      </c>
      <c r="EM255" t="s">
        <v>87</v>
      </c>
      <c r="EN255" t="s">
        <v>2</v>
      </c>
      <c r="EO255" t="s">
        <v>24</v>
      </c>
      <c r="EQ255">
        <v>512</v>
      </c>
      <c r="ER255">
        <v>130.22999999999999</v>
      </c>
      <c r="ES255">
        <v>12.53</v>
      </c>
      <c r="ET255">
        <v>0</v>
      </c>
      <c r="EU255">
        <v>0</v>
      </c>
      <c r="EV255">
        <v>117.7</v>
      </c>
      <c r="EW255">
        <v>11.7</v>
      </c>
      <c r="EX255">
        <v>0</v>
      </c>
      <c r="EY255">
        <v>0</v>
      </c>
      <c r="FQ255">
        <v>0</v>
      </c>
      <c r="FR255">
        <f t="shared" si="247"/>
        <v>0</v>
      </c>
      <c r="FS255">
        <v>0</v>
      </c>
      <c r="FX255">
        <v>90</v>
      </c>
      <c r="FY255">
        <v>46</v>
      </c>
      <c r="GA255" t="s">
        <v>2</v>
      </c>
      <c r="GD255">
        <v>1</v>
      </c>
      <c r="GF255">
        <v>-62545196</v>
      </c>
      <c r="GG255">
        <v>1</v>
      </c>
      <c r="GH255">
        <v>1</v>
      </c>
      <c r="GI255">
        <v>4</v>
      </c>
      <c r="GJ255">
        <v>0</v>
      </c>
      <c r="GK255">
        <v>0</v>
      </c>
      <c r="GL255">
        <f t="shared" si="248"/>
        <v>0</v>
      </c>
      <c r="GM255">
        <f t="shared" si="249"/>
        <v>387.53</v>
      </c>
      <c r="GN255">
        <f t="shared" si="250"/>
        <v>0</v>
      </c>
      <c r="GO255">
        <f t="shared" si="251"/>
        <v>387.53</v>
      </c>
      <c r="GP255">
        <f t="shared" si="252"/>
        <v>0</v>
      </c>
      <c r="GR255">
        <v>0</v>
      </c>
      <c r="GS255">
        <v>3</v>
      </c>
      <c r="GT255">
        <v>0</v>
      </c>
      <c r="GU255" t="s">
        <v>2</v>
      </c>
      <c r="GV255">
        <f t="shared" si="253"/>
        <v>0</v>
      </c>
      <c r="GW255">
        <v>1</v>
      </c>
      <c r="GX255">
        <f t="shared" si="254"/>
        <v>0</v>
      </c>
      <c r="HA255">
        <v>0</v>
      </c>
      <c r="HB255">
        <v>0</v>
      </c>
      <c r="HC255">
        <f t="shared" si="255"/>
        <v>0</v>
      </c>
      <c r="HE255" t="s">
        <v>2</v>
      </c>
      <c r="HF255" t="s">
        <v>2</v>
      </c>
      <c r="HM255" t="s">
        <v>2</v>
      </c>
      <c r="HN255" t="s">
        <v>88</v>
      </c>
      <c r="HO255" t="s">
        <v>89</v>
      </c>
      <c r="HP255" t="s">
        <v>86</v>
      </c>
      <c r="HQ255" t="s">
        <v>86</v>
      </c>
      <c r="IK255">
        <v>0</v>
      </c>
    </row>
    <row r="256" spans="1:255" x14ac:dyDescent="0.2">
      <c r="A256" s="2">
        <v>17</v>
      </c>
      <c r="B256" s="2">
        <v>1</v>
      </c>
      <c r="C256" s="2"/>
      <c r="D256" s="2"/>
      <c r="E256" s="2" t="s">
        <v>339</v>
      </c>
      <c r="F256" s="2" t="s">
        <v>29</v>
      </c>
      <c r="G256" s="2" t="s">
        <v>340</v>
      </c>
      <c r="H256" s="2" t="s">
        <v>19</v>
      </c>
      <c r="I256" s="2">
        <v>1</v>
      </c>
      <c r="J256" s="2">
        <v>0</v>
      </c>
      <c r="K256" s="2">
        <v>1</v>
      </c>
      <c r="L256" s="2"/>
      <c r="M256" s="2"/>
      <c r="N256" s="2"/>
      <c r="O256" s="2">
        <f t="shared" si="223"/>
        <v>2981</v>
      </c>
      <c r="P256" s="2">
        <f>ROUND(ROUND(CQ256*I256,0)/BC256,2)</f>
        <v>2981</v>
      </c>
      <c r="Q256" s="2">
        <f t="shared" si="224"/>
        <v>0</v>
      </c>
      <c r="R256" s="2">
        <f t="shared" si="225"/>
        <v>0</v>
      </c>
      <c r="S256" s="2">
        <f t="shared" si="226"/>
        <v>0</v>
      </c>
      <c r="T256" s="2">
        <f t="shared" si="227"/>
        <v>0</v>
      </c>
      <c r="U256" s="2">
        <f t="shared" si="228"/>
        <v>0</v>
      </c>
      <c r="V256" s="2">
        <f t="shared" si="229"/>
        <v>0</v>
      </c>
      <c r="W256" s="2">
        <f t="shared" si="230"/>
        <v>0</v>
      </c>
      <c r="X256" s="2">
        <f t="shared" si="231"/>
        <v>0</v>
      </c>
      <c r="Y256" s="2">
        <f t="shared" si="232"/>
        <v>0</v>
      </c>
      <c r="Z256" s="2"/>
      <c r="AA256" s="2">
        <v>41727981</v>
      </c>
      <c r="AB256" s="2">
        <f t="shared" si="233"/>
        <v>2980.9</v>
      </c>
      <c r="AC256" s="2">
        <f t="shared" si="234"/>
        <v>2980.9</v>
      </c>
      <c r="AD256" s="2">
        <f>ROUND((((ET256)-(EU256))+AE256),6)</f>
        <v>0</v>
      </c>
      <c r="AE256" s="2">
        <f>ROUND((EU256),6)</f>
        <v>0</v>
      </c>
      <c r="AF256" s="2">
        <f>ROUND((EV256),6)</f>
        <v>0</v>
      </c>
      <c r="AG256" s="2">
        <f t="shared" si="235"/>
        <v>0</v>
      </c>
      <c r="AH256" s="2">
        <f>(EW256)</f>
        <v>0</v>
      </c>
      <c r="AI256" s="2">
        <f>(EX256)</f>
        <v>0</v>
      </c>
      <c r="AJ256" s="2">
        <f t="shared" si="236"/>
        <v>0</v>
      </c>
      <c r="AK256" s="2">
        <v>2980.9</v>
      </c>
      <c r="AL256" s="2">
        <v>2980.9</v>
      </c>
      <c r="AM256" s="2">
        <v>0</v>
      </c>
      <c r="AN256" s="2">
        <v>0</v>
      </c>
      <c r="AO256" s="2">
        <v>0</v>
      </c>
      <c r="AP256" s="2">
        <v>0</v>
      </c>
      <c r="AQ256" s="2">
        <v>0</v>
      </c>
      <c r="AR256" s="2">
        <v>0</v>
      </c>
      <c r="AS256" s="2">
        <v>0</v>
      </c>
      <c r="AT256" s="2">
        <v>0</v>
      </c>
      <c r="AU256" s="2">
        <v>0</v>
      </c>
      <c r="AV256" s="2">
        <v>1</v>
      </c>
      <c r="AW256" s="2">
        <v>1</v>
      </c>
      <c r="AX256" s="2"/>
      <c r="AY256" s="2"/>
      <c r="AZ256" s="2">
        <v>1</v>
      </c>
      <c r="BA256" s="2">
        <v>1</v>
      </c>
      <c r="BB256" s="2">
        <v>1</v>
      </c>
      <c r="BC256" s="2">
        <v>1</v>
      </c>
      <c r="BD256" s="2" t="s">
        <v>2</v>
      </c>
      <c r="BE256" s="2" t="s">
        <v>2</v>
      </c>
      <c r="BF256" s="2" t="s">
        <v>2</v>
      </c>
      <c r="BG256" s="2" t="s">
        <v>2</v>
      </c>
      <c r="BH256" s="2">
        <v>3</v>
      </c>
      <c r="BI256" s="2">
        <v>3</v>
      </c>
      <c r="BJ256" s="2" t="s">
        <v>2</v>
      </c>
      <c r="BK256" s="2"/>
      <c r="BL256" s="2"/>
      <c r="BM256" s="2">
        <v>1100</v>
      </c>
      <c r="BN256" s="2">
        <v>0</v>
      </c>
      <c r="BO256" s="2" t="s">
        <v>2</v>
      </c>
      <c r="BP256" s="2">
        <v>0</v>
      </c>
      <c r="BQ256" s="2">
        <v>8</v>
      </c>
      <c r="BR256" s="2">
        <v>0</v>
      </c>
      <c r="BS256" s="2">
        <v>1</v>
      </c>
      <c r="BT256" s="2">
        <v>1</v>
      </c>
      <c r="BU256" s="2">
        <v>1</v>
      </c>
      <c r="BV256" s="2">
        <v>1</v>
      </c>
      <c r="BW256" s="2">
        <v>1</v>
      </c>
      <c r="BX256" s="2">
        <v>1</v>
      </c>
      <c r="BY256" s="2" t="s">
        <v>2</v>
      </c>
      <c r="BZ256" s="2">
        <v>0</v>
      </c>
      <c r="CA256" s="2">
        <v>0</v>
      </c>
      <c r="CB256" s="2" t="s">
        <v>2</v>
      </c>
      <c r="CC256" s="2"/>
      <c r="CD256" s="2"/>
      <c r="CE256" s="2">
        <v>0</v>
      </c>
      <c r="CF256" s="2">
        <v>0</v>
      </c>
      <c r="CG256" s="2">
        <v>0</v>
      </c>
      <c r="CH256" s="2"/>
      <c r="CI256" s="2"/>
      <c r="CJ256" s="2"/>
      <c r="CK256" s="2"/>
      <c r="CL256" s="2"/>
      <c r="CM256" s="2">
        <v>0</v>
      </c>
      <c r="CN256" s="2" t="s">
        <v>2</v>
      </c>
      <c r="CO256" s="2">
        <v>0</v>
      </c>
      <c r="CP256" s="2">
        <f t="shared" si="237"/>
        <v>2981</v>
      </c>
      <c r="CQ256" s="2">
        <f>AC256</f>
        <v>2980.9</v>
      </c>
      <c r="CR256" s="2">
        <f t="shared" si="238"/>
        <v>0</v>
      </c>
      <c r="CS256" s="2">
        <f t="shared" si="239"/>
        <v>0</v>
      </c>
      <c r="CT256" s="2">
        <f t="shared" si="240"/>
        <v>0</v>
      </c>
      <c r="CU256" s="2">
        <f t="shared" si="241"/>
        <v>0</v>
      </c>
      <c r="CV256" s="2">
        <f t="shared" si="242"/>
        <v>0</v>
      </c>
      <c r="CW256" s="2">
        <f t="shared" si="243"/>
        <v>0</v>
      </c>
      <c r="CX256" s="2">
        <f t="shared" si="244"/>
        <v>0</v>
      </c>
      <c r="CY256" s="2">
        <f t="shared" si="245"/>
        <v>0</v>
      </c>
      <c r="CZ256" s="2">
        <f t="shared" si="246"/>
        <v>0</v>
      </c>
      <c r="DA256" s="2"/>
      <c r="DB256" s="2"/>
      <c r="DC256" s="2" t="s">
        <v>2</v>
      </c>
      <c r="DD256" s="2" t="s">
        <v>2</v>
      </c>
      <c r="DE256" s="2" t="s">
        <v>2</v>
      </c>
      <c r="DF256" s="2" t="s">
        <v>2</v>
      </c>
      <c r="DG256" s="2" t="s">
        <v>2</v>
      </c>
      <c r="DH256" s="2" t="s">
        <v>2</v>
      </c>
      <c r="DI256" s="2" t="s">
        <v>2</v>
      </c>
      <c r="DJ256" s="2" t="s">
        <v>2</v>
      </c>
      <c r="DK256" s="2" t="s">
        <v>2</v>
      </c>
      <c r="DL256" s="2" t="s">
        <v>2</v>
      </c>
      <c r="DM256" s="2" t="s">
        <v>2</v>
      </c>
      <c r="DN256" s="2">
        <v>0</v>
      </c>
      <c r="DO256" s="2">
        <v>0</v>
      </c>
      <c r="DP256" s="2">
        <v>1</v>
      </c>
      <c r="DQ256" s="2">
        <v>1</v>
      </c>
      <c r="DR256" s="2"/>
      <c r="DS256" s="2"/>
      <c r="DT256" s="2"/>
      <c r="DU256" s="2">
        <v>1013</v>
      </c>
      <c r="DV256" s="2" t="s">
        <v>19</v>
      </c>
      <c r="DW256" s="2" t="s">
        <v>19</v>
      </c>
      <c r="DX256" s="2">
        <v>1</v>
      </c>
      <c r="DY256" s="2"/>
      <c r="DZ256" s="2" t="s">
        <v>2</v>
      </c>
      <c r="EA256" s="2" t="s">
        <v>2</v>
      </c>
      <c r="EB256" s="2" t="s">
        <v>2</v>
      </c>
      <c r="EC256" s="2" t="s">
        <v>2</v>
      </c>
      <c r="ED256" s="2" t="s">
        <v>2</v>
      </c>
      <c r="EE256" s="2">
        <v>37164457</v>
      </c>
      <c r="EF256" s="2">
        <v>8</v>
      </c>
      <c r="EG256" s="2" t="s">
        <v>31</v>
      </c>
      <c r="EH256" s="2">
        <v>0</v>
      </c>
      <c r="EI256" s="2" t="s">
        <v>2</v>
      </c>
      <c r="EJ256" s="2">
        <v>1</v>
      </c>
      <c r="EK256" s="2">
        <v>1100</v>
      </c>
      <c r="EL256" s="2" t="s">
        <v>32</v>
      </c>
      <c r="EM256" s="2" t="s">
        <v>33</v>
      </c>
      <c r="EN256" s="2" t="s">
        <v>2</v>
      </c>
      <c r="EO256" s="2" t="s">
        <v>2</v>
      </c>
      <c r="EP256" s="2"/>
      <c r="EQ256" s="2">
        <v>0</v>
      </c>
      <c r="ER256" s="2">
        <v>0</v>
      </c>
      <c r="ES256" s="2">
        <v>2980.9</v>
      </c>
      <c r="ET256" s="2">
        <v>0</v>
      </c>
      <c r="EU256" s="2">
        <v>0</v>
      </c>
      <c r="EV256" s="2">
        <v>0</v>
      </c>
      <c r="EW256" s="2">
        <v>0</v>
      </c>
      <c r="EX256" s="2">
        <v>0</v>
      </c>
      <c r="EY256" s="2">
        <v>0</v>
      </c>
      <c r="EZ256" s="2">
        <v>5</v>
      </c>
      <c r="FA256" s="2"/>
      <c r="FB256" s="2"/>
      <c r="FC256" s="2">
        <v>1</v>
      </c>
      <c r="FD256" s="2">
        <v>18</v>
      </c>
      <c r="FE256" s="2"/>
      <c r="FF256" s="2">
        <v>3577.08</v>
      </c>
      <c r="FG256" s="2"/>
      <c r="FH256" s="2"/>
      <c r="FI256" s="2"/>
      <c r="FJ256" s="2"/>
      <c r="FK256" s="2"/>
      <c r="FL256" s="2"/>
      <c r="FM256" s="2"/>
      <c r="FN256" s="2"/>
      <c r="FO256" s="2"/>
      <c r="FP256" s="2"/>
      <c r="FQ256" s="2">
        <v>0</v>
      </c>
      <c r="FR256" s="2">
        <f t="shared" si="247"/>
        <v>2981</v>
      </c>
      <c r="FS256" s="2">
        <v>0</v>
      </c>
      <c r="FT256" s="2"/>
      <c r="FU256" s="2"/>
      <c r="FV256" s="2"/>
      <c r="FW256" s="2"/>
      <c r="FX256" s="2">
        <v>0</v>
      </c>
      <c r="FY256" s="2">
        <v>0</v>
      </c>
      <c r="FZ256" s="2"/>
      <c r="GA256" s="2" t="s">
        <v>341</v>
      </c>
      <c r="GB256" s="2"/>
      <c r="GC256" s="2"/>
      <c r="GD256" s="2">
        <v>1</v>
      </c>
      <c r="GE256" s="2"/>
      <c r="GF256" s="2">
        <v>-127085815</v>
      </c>
      <c r="GG256" s="2">
        <v>2</v>
      </c>
      <c r="GH256" s="2">
        <v>3</v>
      </c>
      <c r="GI256" s="2">
        <v>-2</v>
      </c>
      <c r="GJ256" s="2">
        <v>0</v>
      </c>
      <c r="GK256" s="2">
        <v>0</v>
      </c>
      <c r="GL256" s="2">
        <f t="shared" si="248"/>
        <v>0</v>
      </c>
      <c r="GM256" s="2">
        <f t="shared" si="249"/>
        <v>2981</v>
      </c>
      <c r="GN256" s="2">
        <f t="shared" si="250"/>
        <v>0</v>
      </c>
      <c r="GO256" s="2">
        <f t="shared" si="251"/>
        <v>0</v>
      </c>
      <c r="GP256" s="2">
        <f t="shared" si="252"/>
        <v>0</v>
      </c>
      <c r="GQ256" s="2"/>
      <c r="GR256" s="2">
        <v>1</v>
      </c>
      <c r="GS256" s="2">
        <v>1</v>
      </c>
      <c r="GT256" s="2">
        <v>0</v>
      </c>
      <c r="GU256" s="2" t="s">
        <v>2</v>
      </c>
      <c r="GV256" s="2">
        <f t="shared" si="253"/>
        <v>0</v>
      </c>
      <c r="GW256" s="2">
        <v>1</v>
      </c>
      <c r="GX256" s="2">
        <f t="shared" si="254"/>
        <v>0</v>
      </c>
      <c r="GY256" s="2"/>
      <c r="GZ256" s="2"/>
      <c r="HA256" s="2">
        <v>0</v>
      </c>
      <c r="HB256" s="2">
        <v>0</v>
      </c>
      <c r="HC256" s="2">
        <f t="shared" si="255"/>
        <v>0</v>
      </c>
      <c r="HD256" s="2"/>
      <c r="HE256" s="2" t="s">
        <v>35</v>
      </c>
      <c r="HF256" s="2" t="s">
        <v>35</v>
      </c>
      <c r="HG256" s="2"/>
      <c r="HH256" s="2">
        <f>ROUND(AC256*I256,0)</f>
        <v>2981</v>
      </c>
      <c r="HI256" s="2"/>
      <c r="HJ256" s="2"/>
      <c r="HK256" s="2"/>
      <c r="HL256" s="2"/>
      <c r="HM256" s="2" t="s">
        <v>2</v>
      </c>
      <c r="HN256" s="2" t="s">
        <v>2</v>
      </c>
      <c r="HO256" s="2" t="s">
        <v>2</v>
      </c>
      <c r="HP256" s="2" t="s">
        <v>2</v>
      </c>
      <c r="HQ256" s="2" t="s">
        <v>2</v>
      </c>
      <c r="HR256" s="2"/>
      <c r="HS256" s="2"/>
      <c r="HT256" s="2"/>
      <c r="HU256" s="2"/>
      <c r="HV256" s="2"/>
      <c r="HW256" s="2"/>
      <c r="HX256" s="2"/>
      <c r="HY256" s="2"/>
      <c r="HZ256" s="2"/>
      <c r="IA256" s="2"/>
      <c r="IB256" s="2"/>
      <c r="IC256" s="2"/>
      <c r="ID256" s="2"/>
      <c r="IE256" s="2"/>
      <c r="IF256" s="2"/>
      <c r="IG256" s="2"/>
      <c r="IH256" s="2"/>
      <c r="II256" s="2"/>
      <c r="IJ256" s="2"/>
      <c r="IK256" s="2">
        <v>0</v>
      </c>
      <c r="IL256" s="2"/>
      <c r="IM256" s="2"/>
      <c r="IN256" s="2"/>
      <c r="IO256" s="2"/>
      <c r="IP256" s="2"/>
      <c r="IQ256" s="2"/>
      <c r="IR256" s="2"/>
      <c r="IS256" s="2"/>
      <c r="IT256" s="2"/>
      <c r="IU256" s="2"/>
    </row>
    <row r="257" spans="1:255" x14ac:dyDescent="0.2">
      <c r="A257">
        <v>17</v>
      </c>
      <c r="B257">
        <v>1</v>
      </c>
      <c r="E257" t="s">
        <v>339</v>
      </c>
      <c r="F257" t="s">
        <v>29</v>
      </c>
      <c r="G257" t="s">
        <v>340</v>
      </c>
      <c r="H257" t="s">
        <v>19</v>
      </c>
      <c r="I257">
        <v>1</v>
      </c>
      <c r="J257">
        <v>0</v>
      </c>
      <c r="K257">
        <v>1</v>
      </c>
      <c r="O257">
        <f t="shared" si="223"/>
        <v>637.99</v>
      </c>
      <c r="P257">
        <f>ROUND(ROUND(CQ257*I257,0)/BC257,2)</f>
        <v>637.99</v>
      </c>
      <c r="Q257">
        <f t="shared" si="224"/>
        <v>0</v>
      </c>
      <c r="R257">
        <f t="shared" si="225"/>
        <v>0</v>
      </c>
      <c r="S257">
        <f t="shared" si="226"/>
        <v>0</v>
      </c>
      <c r="T257">
        <f t="shared" si="227"/>
        <v>0</v>
      </c>
      <c r="U257">
        <f t="shared" si="228"/>
        <v>0</v>
      </c>
      <c r="V257">
        <f t="shared" si="229"/>
        <v>0</v>
      </c>
      <c r="W257">
        <f t="shared" si="230"/>
        <v>0</v>
      </c>
      <c r="X257">
        <f t="shared" si="231"/>
        <v>0</v>
      </c>
      <c r="Y257">
        <f t="shared" si="232"/>
        <v>0</v>
      </c>
      <c r="AA257">
        <v>41727979</v>
      </c>
      <c r="AB257">
        <f t="shared" si="233"/>
        <v>3107.17</v>
      </c>
      <c r="AC257">
        <f t="shared" si="234"/>
        <v>3107.17</v>
      </c>
      <c r="AD257">
        <f>ROUND((((ET257)-(EU257))+AE257),6)</f>
        <v>0</v>
      </c>
      <c r="AE257">
        <f>ROUND((EU257),6)</f>
        <v>0</v>
      </c>
      <c r="AF257">
        <f>ROUND((EV257),6)</f>
        <v>0</v>
      </c>
      <c r="AG257">
        <f t="shared" si="235"/>
        <v>0</v>
      </c>
      <c r="AH257">
        <f>(EW257)</f>
        <v>0</v>
      </c>
      <c r="AI257">
        <f>(EX257)</f>
        <v>0</v>
      </c>
      <c r="AJ257">
        <f t="shared" si="236"/>
        <v>0</v>
      </c>
      <c r="AK257">
        <v>3107.17</v>
      </c>
      <c r="AL257">
        <v>3107.17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1</v>
      </c>
      <c r="AW257">
        <v>1</v>
      </c>
      <c r="AZ257">
        <v>4.87</v>
      </c>
      <c r="BA257">
        <v>1</v>
      </c>
      <c r="BB257">
        <v>1</v>
      </c>
      <c r="BC257">
        <v>4.87</v>
      </c>
      <c r="BD257" t="s">
        <v>2</v>
      </c>
      <c r="BE257" t="s">
        <v>2</v>
      </c>
      <c r="BF257" t="s">
        <v>2</v>
      </c>
      <c r="BG257" t="s">
        <v>2</v>
      </c>
      <c r="BH257">
        <v>3</v>
      </c>
      <c r="BI257">
        <v>3</v>
      </c>
      <c r="BJ257" t="s">
        <v>2</v>
      </c>
      <c r="BM257">
        <v>1100</v>
      </c>
      <c r="BN257">
        <v>0</v>
      </c>
      <c r="BO257" t="s">
        <v>36</v>
      </c>
      <c r="BP257">
        <v>1</v>
      </c>
      <c r="BQ257">
        <v>8</v>
      </c>
      <c r="BR257">
        <v>0</v>
      </c>
      <c r="BS257">
        <v>1</v>
      </c>
      <c r="BT257">
        <v>1</v>
      </c>
      <c r="BU257">
        <v>1</v>
      </c>
      <c r="BV257">
        <v>1</v>
      </c>
      <c r="BW257">
        <v>1</v>
      </c>
      <c r="BX257">
        <v>1</v>
      </c>
      <c r="BY257" t="s">
        <v>2</v>
      </c>
      <c r="BZ257">
        <v>0</v>
      </c>
      <c r="CA257">
        <v>0</v>
      </c>
      <c r="CB257" t="s">
        <v>2</v>
      </c>
      <c r="CE257">
        <v>0</v>
      </c>
      <c r="CF257">
        <v>0</v>
      </c>
      <c r="CG257">
        <v>0</v>
      </c>
      <c r="CM257">
        <v>0</v>
      </c>
      <c r="CN257" t="s">
        <v>2</v>
      </c>
      <c r="CO257">
        <v>0</v>
      </c>
      <c r="CP257">
        <f t="shared" si="237"/>
        <v>637.99</v>
      </c>
      <c r="CQ257">
        <f>AC257</f>
        <v>3107.17</v>
      </c>
      <c r="CR257">
        <f t="shared" si="238"/>
        <v>0</v>
      </c>
      <c r="CS257">
        <f t="shared" si="239"/>
        <v>0</v>
      </c>
      <c r="CT257">
        <f t="shared" si="240"/>
        <v>0</v>
      </c>
      <c r="CU257">
        <f t="shared" si="241"/>
        <v>0</v>
      </c>
      <c r="CV257">
        <f t="shared" si="242"/>
        <v>0</v>
      </c>
      <c r="CW257">
        <f t="shared" si="243"/>
        <v>0</v>
      </c>
      <c r="CX257">
        <f t="shared" si="244"/>
        <v>0</v>
      </c>
      <c r="CY257">
        <f t="shared" si="245"/>
        <v>0</v>
      </c>
      <c r="CZ257">
        <f t="shared" si="246"/>
        <v>0</v>
      </c>
      <c r="DC257" t="s">
        <v>2</v>
      </c>
      <c r="DD257" t="s">
        <v>2</v>
      </c>
      <c r="DE257" t="s">
        <v>2</v>
      </c>
      <c r="DF257" t="s">
        <v>2</v>
      </c>
      <c r="DG257" t="s">
        <v>2</v>
      </c>
      <c r="DH257" t="s">
        <v>2</v>
      </c>
      <c r="DI257" t="s">
        <v>2</v>
      </c>
      <c r="DJ257" t="s">
        <v>2</v>
      </c>
      <c r="DK257" t="s">
        <v>2</v>
      </c>
      <c r="DL257" t="s">
        <v>2</v>
      </c>
      <c r="DM257" t="s">
        <v>2</v>
      </c>
      <c r="DN257">
        <v>0</v>
      </c>
      <c r="DO257">
        <v>0</v>
      </c>
      <c r="DP257">
        <v>1</v>
      </c>
      <c r="DQ257">
        <v>1</v>
      </c>
      <c r="DU257">
        <v>1013</v>
      </c>
      <c r="DV257" t="s">
        <v>19</v>
      </c>
      <c r="DW257" t="s">
        <v>19</v>
      </c>
      <c r="DX257">
        <v>1</v>
      </c>
      <c r="DZ257" t="s">
        <v>2</v>
      </c>
      <c r="EA257" t="s">
        <v>2</v>
      </c>
      <c r="EB257" t="s">
        <v>2</v>
      </c>
      <c r="EC257" t="s">
        <v>2</v>
      </c>
      <c r="ED257" t="s">
        <v>2</v>
      </c>
      <c r="EE257">
        <v>37164457</v>
      </c>
      <c r="EF257">
        <v>8</v>
      </c>
      <c r="EG257" t="s">
        <v>31</v>
      </c>
      <c r="EH257">
        <v>0</v>
      </c>
      <c r="EI257" t="s">
        <v>2</v>
      </c>
      <c r="EJ257">
        <v>1</v>
      </c>
      <c r="EK257">
        <v>1100</v>
      </c>
      <c r="EL257" t="s">
        <v>32</v>
      </c>
      <c r="EM257" t="s">
        <v>33</v>
      </c>
      <c r="EN257" t="s">
        <v>2</v>
      </c>
      <c r="EO257" t="s">
        <v>2</v>
      </c>
      <c r="EQ257">
        <v>0</v>
      </c>
      <c r="ER257">
        <v>3107.17</v>
      </c>
      <c r="ES257">
        <v>3107.17</v>
      </c>
      <c r="ET257">
        <v>0</v>
      </c>
      <c r="EU257">
        <v>0</v>
      </c>
      <c r="EV257">
        <v>0</v>
      </c>
      <c r="EW257">
        <v>0</v>
      </c>
      <c r="EX257">
        <v>0</v>
      </c>
      <c r="EY257">
        <v>0</v>
      </c>
      <c r="EZ257">
        <v>5</v>
      </c>
      <c r="FC257">
        <v>1</v>
      </c>
      <c r="FD257">
        <v>18</v>
      </c>
      <c r="FF257">
        <v>3577.08</v>
      </c>
      <c r="FQ257">
        <v>0</v>
      </c>
      <c r="FR257">
        <f t="shared" si="247"/>
        <v>637.99</v>
      </c>
      <c r="FS257">
        <v>0</v>
      </c>
      <c r="FX257">
        <v>0</v>
      </c>
      <c r="FY257">
        <v>0</v>
      </c>
      <c r="GA257" t="s">
        <v>342</v>
      </c>
      <c r="GD257">
        <v>1</v>
      </c>
      <c r="GF257">
        <v>-127085815</v>
      </c>
      <c r="GG257">
        <v>1</v>
      </c>
      <c r="GH257">
        <v>3</v>
      </c>
      <c r="GI257">
        <v>4</v>
      </c>
      <c r="GJ257">
        <v>0</v>
      </c>
      <c r="GK257">
        <v>0</v>
      </c>
      <c r="GL257">
        <f t="shared" si="248"/>
        <v>0</v>
      </c>
      <c r="GM257">
        <f t="shared" si="249"/>
        <v>637.99</v>
      </c>
      <c r="GN257">
        <f t="shared" si="250"/>
        <v>0</v>
      </c>
      <c r="GO257">
        <f t="shared" si="251"/>
        <v>0</v>
      </c>
      <c r="GP257">
        <f t="shared" si="252"/>
        <v>0</v>
      </c>
      <c r="GR257">
        <v>1</v>
      </c>
      <c r="GS257">
        <v>1</v>
      </c>
      <c r="GT257">
        <v>0</v>
      </c>
      <c r="GU257" t="s">
        <v>2</v>
      </c>
      <c r="GV257">
        <f t="shared" si="253"/>
        <v>0</v>
      </c>
      <c r="GW257">
        <v>1</v>
      </c>
      <c r="GX257">
        <f t="shared" si="254"/>
        <v>0</v>
      </c>
      <c r="HA257">
        <v>0</v>
      </c>
      <c r="HB257">
        <v>0</v>
      </c>
      <c r="HC257">
        <f t="shared" si="255"/>
        <v>0</v>
      </c>
      <c r="HE257" t="s">
        <v>38</v>
      </c>
      <c r="HF257" t="s">
        <v>39</v>
      </c>
      <c r="HH257">
        <f>ROUND(AC257*I257,0)</f>
        <v>3107</v>
      </c>
      <c r="HM257" t="s">
        <v>2</v>
      </c>
      <c r="HN257" t="s">
        <v>2</v>
      </c>
      <c r="HO257" t="s">
        <v>2</v>
      </c>
      <c r="HP257" t="s">
        <v>2</v>
      </c>
      <c r="HQ257" t="s">
        <v>2</v>
      </c>
      <c r="IK257">
        <v>0</v>
      </c>
    </row>
    <row r="258" spans="1:255" x14ac:dyDescent="0.2">
      <c r="A258" s="2">
        <v>17</v>
      </c>
      <c r="B258" s="2">
        <v>1</v>
      </c>
      <c r="C258" s="2">
        <f>ROW(SmtRes!A340)</f>
        <v>340</v>
      </c>
      <c r="D258" s="2">
        <f>ROW(EtalonRes!A340)</f>
        <v>340</v>
      </c>
      <c r="E258" s="2" t="s">
        <v>343</v>
      </c>
      <c r="F258" s="2" t="s">
        <v>344</v>
      </c>
      <c r="G258" s="2" t="s">
        <v>345</v>
      </c>
      <c r="H258" s="2" t="s">
        <v>19</v>
      </c>
      <c r="I258" s="2">
        <f>ROUND(2+1,7)</f>
        <v>3</v>
      </c>
      <c r="J258" s="2">
        <v>0</v>
      </c>
      <c r="K258" s="2">
        <f>ROUND(2+1,7)</f>
        <v>3</v>
      </c>
      <c r="L258" s="2"/>
      <c r="M258" s="2"/>
      <c r="N258" s="2"/>
      <c r="O258" s="2">
        <f t="shared" si="223"/>
        <v>788.79</v>
      </c>
      <c r="P258" s="2">
        <f t="shared" ref="P258:P267" si="256">ROUND(CQ258*I258,2)</f>
        <v>565.71</v>
      </c>
      <c r="Q258" s="2">
        <f t="shared" si="224"/>
        <v>29.81</v>
      </c>
      <c r="R258" s="2">
        <f t="shared" si="225"/>
        <v>1.98</v>
      </c>
      <c r="S258" s="2">
        <f t="shared" si="226"/>
        <v>193.27</v>
      </c>
      <c r="T258" s="2">
        <f t="shared" si="227"/>
        <v>0</v>
      </c>
      <c r="U258" s="2">
        <f t="shared" si="228"/>
        <v>22.113</v>
      </c>
      <c r="V258" s="2">
        <f t="shared" si="229"/>
        <v>0.16200000000000003</v>
      </c>
      <c r="W258" s="2">
        <f t="shared" si="230"/>
        <v>0</v>
      </c>
      <c r="X258" s="2">
        <f t="shared" si="231"/>
        <v>236.25</v>
      </c>
      <c r="Y258" s="2">
        <f t="shared" si="232"/>
        <v>140.58000000000001</v>
      </c>
      <c r="Z258" s="2"/>
      <c r="AA258" s="2">
        <v>41727981</v>
      </c>
      <c r="AB258" s="2">
        <f t="shared" si="233"/>
        <v>262.928</v>
      </c>
      <c r="AC258" s="2">
        <f t="shared" si="234"/>
        <v>188.57</v>
      </c>
      <c r="AD258" s="2">
        <f>ROUND(((((ET258*ROUND(1.35,7)))-((EU258*ROUND(1.35,7))))+AE258),6)</f>
        <v>9.9359999999999999</v>
      </c>
      <c r="AE258" s="2">
        <f>ROUND(((EU258*ROUND(1.35,7))),6)</f>
        <v>0.66149999999999998</v>
      </c>
      <c r="AF258" s="2">
        <f>ROUND(((EV258*ROUND(1.35,7))),6)</f>
        <v>64.421999999999997</v>
      </c>
      <c r="AG258" s="2">
        <f t="shared" si="235"/>
        <v>0</v>
      </c>
      <c r="AH258" s="2">
        <f>((EW258*ROUND(1.35,7)))</f>
        <v>7.3710000000000004</v>
      </c>
      <c r="AI258" s="2">
        <f>((EX258*ROUND(1.35,7)))</f>
        <v>5.4000000000000006E-2</v>
      </c>
      <c r="AJ258" s="2">
        <f t="shared" si="236"/>
        <v>0</v>
      </c>
      <c r="AK258" s="2">
        <v>243.65</v>
      </c>
      <c r="AL258" s="2">
        <v>188.57</v>
      </c>
      <c r="AM258" s="2">
        <v>7.36</v>
      </c>
      <c r="AN258" s="2">
        <v>0.49</v>
      </c>
      <c r="AO258" s="2">
        <v>47.72</v>
      </c>
      <c r="AP258" s="2">
        <v>0</v>
      </c>
      <c r="AQ258" s="2">
        <v>5.46</v>
      </c>
      <c r="AR258" s="2">
        <v>0.04</v>
      </c>
      <c r="AS258" s="2">
        <v>0</v>
      </c>
      <c r="AT258" s="2">
        <v>121</v>
      </c>
      <c r="AU258" s="2">
        <v>72</v>
      </c>
      <c r="AV258" s="2">
        <v>1</v>
      </c>
      <c r="AW258" s="2">
        <v>1</v>
      </c>
      <c r="AX258" s="2"/>
      <c r="AY258" s="2"/>
      <c r="AZ258" s="2">
        <v>1</v>
      </c>
      <c r="BA258" s="2">
        <v>1</v>
      </c>
      <c r="BB258" s="2">
        <v>1</v>
      </c>
      <c r="BC258" s="2">
        <v>1</v>
      </c>
      <c r="BD258" s="2" t="s">
        <v>2</v>
      </c>
      <c r="BE258" s="2" t="s">
        <v>2</v>
      </c>
      <c r="BF258" s="2" t="s">
        <v>2</v>
      </c>
      <c r="BG258" s="2" t="s">
        <v>2</v>
      </c>
      <c r="BH258" s="2">
        <v>0</v>
      </c>
      <c r="BI258" s="2">
        <v>1</v>
      </c>
      <c r="BJ258" s="2" t="s">
        <v>346</v>
      </c>
      <c r="BK258" s="2"/>
      <c r="BL258" s="2"/>
      <c r="BM258" s="2">
        <v>20001</v>
      </c>
      <c r="BN258" s="2">
        <v>0</v>
      </c>
      <c r="BO258" s="2" t="s">
        <v>2</v>
      </c>
      <c r="BP258" s="2">
        <v>0</v>
      </c>
      <c r="BQ258" s="2">
        <v>22</v>
      </c>
      <c r="BR258" s="2">
        <v>0</v>
      </c>
      <c r="BS258" s="2">
        <v>1</v>
      </c>
      <c r="BT258" s="2">
        <v>1</v>
      </c>
      <c r="BU258" s="2">
        <v>1</v>
      </c>
      <c r="BV258" s="2">
        <v>1</v>
      </c>
      <c r="BW258" s="2">
        <v>1</v>
      </c>
      <c r="BX258" s="2">
        <v>1</v>
      </c>
      <c r="BY258" s="2" t="s">
        <v>2</v>
      </c>
      <c r="BZ258" s="2">
        <v>121</v>
      </c>
      <c r="CA258" s="2">
        <v>72</v>
      </c>
      <c r="CB258" s="2" t="s">
        <v>2</v>
      </c>
      <c r="CC258" s="2"/>
      <c r="CD258" s="2"/>
      <c r="CE258" s="2">
        <v>0</v>
      </c>
      <c r="CF258" s="2">
        <v>0</v>
      </c>
      <c r="CG258" s="2">
        <v>0</v>
      </c>
      <c r="CH258" s="2"/>
      <c r="CI258" s="2"/>
      <c r="CJ258" s="2"/>
      <c r="CK258" s="2"/>
      <c r="CL258" s="2"/>
      <c r="CM258" s="2">
        <v>0</v>
      </c>
      <c r="CN258" s="2" t="s">
        <v>774</v>
      </c>
      <c r="CO258" s="2">
        <v>0</v>
      </c>
      <c r="CP258" s="2">
        <f t="shared" si="237"/>
        <v>788.79</v>
      </c>
      <c r="CQ258" s="2">
        <f t="shared" ref="CQ258:CQ267" si="257">AC258*BC258</f>
        <v>188.57</v>
      </c>
      <c r="CR258" s="2">
        <f t="shared" si="238"/>
        <v>9.9359999999999999</v>
      </c>
      <c r="CS258" s="2">
        <f t="shared" si="239"/>
        <v>0.66149999999999998</v>
      </c>
      <c r="CT258" s="2">
        <f t="shared" si="240"/>
        <v>64.421999999999997</v>
      </c>
      <c r="CU258" s="2">
        <f t="shared" si="241"/>
        <v>0</v>
      </c>
      <c r="CV258" s="2">
        <f t="shared" si="242"/>
        <v>7.3710000000000004</v>
      </c>
      <c r="CW258" s="2">
        <f t="shared" si="243"/>
        <v>5.4000000000000006E-2</v>
      </c>
      <c r="CX258" s="2">
        <f t="shared" si="244"/>
        <v>0</v>
      </c>
      <c r="CY258" s="2">
        <f t="shared" si="245"/>
        <v>236.2525</v>
      </c>
      <c r="CZ258" s="2">
        <f t="shared" si="246"/>
        <v>140.58000000000001</v>
      </c>
      <c r="DA258" s="2"/>
      <c r="DB258" s="2"/>
      <c r="DC258" s="2" t="s">
        <v>2</v>
      </c>
      <c r="DD258" s="2" t="s">
        <v>2</v>
      </c>
      <c r="DE258" s="2" t="s">
        <v>21</v>
      </c>
      <c r="DF258" s="2" t="s">
        <v>21</v>
      </c>
      <c r="DG258" s="2" t="s">
        <v>21</v>
      </c>
      <c r="DH258" s="2" t="s">
        <v>2</v>
      </c>
      <c r="DI258" s="2" t="s">
        <v>21</v>
      </c>
      <c r="DJ258" s="2" t="s">
        <v>21</v>
      </c>
      <c r="DK258" s="2" t="s">
        <v>2</v>
      </c>
      <c r="DL258" s="2" t="s">
        <v>2</v>
      </c>
      <c r="DM258" s="2" t="s">
        <v>2</v>
      </c>
      <c r="DN258" s="2">
        <v>0</v>
      </c>
      <c r="DO258" s="2">
        <v>0</v>
      </c>
      <c r="DP258" s="2">
        <v>1</v>
      </c>
      <c r="DQ258" s="2">
        <v>1</v>
      </c>
      <c r="DR258" s="2"/>
      <c r="DS258" s="2"/>
      <c r="DT258" s="2"/>
      <c r="DU258" s="2">
        <v>1013</v>
      </c>
      <c r="DV258" s="2" t="s">
        <v>19</v>
      </c>
      <c r="DW258" s="2" t="s">
        <v>19</v>
      </c>
      <c r="DX258" s="2">
        <v>1</v>
      </c>
      <c r="DY258" s="2"/>
      <c r="DZ258" s="2" t="s">
        <v>2</v>
      </c>
      <c r="EA258" s="2" t="s">
        <v>2</v>
      </c>
      <c r="EB258" s="2" t="s">
        <v>2</v>
      </c>
      <c r="EC258" s="2" t="s">
        <v>2</v>
      </c>
      <c r="ED258" s="2" t="s">
        <v>2</v>
      </c>
      <c r="EE258" s="2">
        <v>37164251</v>
      </c>
      <c r="EF258" s="2">
        <v>22</v>
      </c>
      <c r="EG258" s="2" t="s">
        <v>347</v>
      </c>
      <c r="EH258" s="2">
        <v>16</v>
      </c>
      <c r="EI258" s="2" t="s">
        <v>348</v>
      </c>
      <c r="EJ258" s="2">
        <v>1</v>
      </c>
      <c r="EK258" s="2">
        <v>20001</v>
      </c>
      <c r="EL258" s="2" t="s">
        <v>349</v>
      </c>
      <c r="EM258" s="2" t="s">
        <v>350</v>
      </c>
      <c r="EN258" s="2" t="s">
        <v>2</v>
      </c>
      <c r="EO258" s="2" t="s">
        <v>24</v>
      </c>
      <c r="EP258" s="2"/>
      <c r="EQ258" s="2">
        <v>512</v>
      </c>
      <c r="ER258" s="2">
        <v>243.65</v>
      </c>
      <c r="ES258" s="2">
        <v>188.57</v>
      </c>
      <c r="ET258" s="2">
        <v>7.36</v>
      </c>
      <c r="EU258" s="2">
        <v>0.49</v>
      </c>
      <c r="EV258" s="2">
        <v>47.72</v>
      </c>
      <c r="EW258" s="2">
        <v>5.46</v>
      </c>
      <c r="EX258" s="2">
        <v>0.04</v>
      </c>
      <c r="EY258" s="2">
        <v>0</v>
      </c>
      <c r="EZ258" s="2"/>
      <c r="FA258" s="2"/>
      <c r="FB258" s="2"/>
      <c r="FC258" s="2"/>
      <c r="FD258" s="2"/>
      <c r="FE258" s="2"/>
      <c r="FF258" s="2"/>
      <c r="FG258" s="2"/>
      <c r="FH258" s="2"/>
      <c r="FI258" s="2"/>
      <c r="FJ258" s="2"/>
      <c r="FK258" s="2"/>
      <c r="FL258" s="2"/>
      <c r="FM258" s="2"/>
      <c r="FN258" s="2"/>
      <c r="FO258" s="2"/>
      <c r="FP258" s="2"/>
      <c r="FQ258" s="2">
        <v>0</v>
      </c>
      <c r="FR258" s="2">
        <f t="shared" si="247"/>
        <v>0</v>
      </c>
      <c r="FS258" s="2">
        <v>0</v>
      </c>
      <c r="FT258" s="2"/>
      <c r="FU258" s="2"/>
      <c r="FV258" s="2"/>
      <c r="FW258" s="2"/>
      <c r="FX258" s="2">
        <v>121</v>
      </c>
      <c r="FY258" s="2">
        <v>72</v>
      </c>
      <c r="FZ258" s="2"/>
      <c r="GA258" s="2" t="s">
        <v>2</v>
      </c>
      <c r="GB258" s="2"/>
      <c r="GC258" s="2"/>
      <c r="GD258" s="2">
        <v>1</v>
      </c>
      <c r="GE258" s="2"/>
      <c r="GF258" s="2">
        <v>1233744765</v>
      </c>
      <c r="GG258" s="2">
        <v>2</v>
      </c>
      <c r="GH258" s="2">
        <v>1</v>
      </c>
      <c r="GI258" s="2">
        <v>-2</v>
      </c>
      <c r="GJ258" s="2">
        <v>0</v>
      </c>
      <c r="GK258" s="2">
        <v>0</v>
      </c>
      <c r="GL258" s="2">
        <f t="shared" si="248"/>
        <v>0</v>
      </c>
      <c r="GM258" s="2">
        <f t="shared" si="249"/>
        <v>1165.6199999999999</v>
      </c>
      <c r="GN258" s="2">
        <f t="shared" si="250"/>
        <v>1165.6199999999999</v>
      </c>
      <c r="GO258" s="2">
        <f t="shared" si="251"/>
        <v>0</v>
      </c>
      <c r="GP258" s="2">
        <f t="shared" si="252"/>
        <v>0</v>
      </c>
      <c r="GQ258" s="2"/>
      <c r="GR258" s="2">
        <v>0</v>
      </c>
      <c r="GS258" s="2">
        <v>3</v>
      </c>
      <c r="GT258" s="2">
        <v>0</v>
      </c>
      <c r="GU258" s="2" t="s">
        <v>2</v>
      </c>
      <c r="GV258" s="2">
        <f t="shared" si="253"/>
        <v>0</v>
      </c>
      <c r="GW258" s="2">
        <v>1</v>
      </c>
      <c r="GX258" s="2">
        <f t="shared" si="254"/>
        <v>0</v>
      </c>
      <c r="GY258" s="2"/>
      <c r="GZ258" s="2"/>
      <c r="HA258" s="2">
        <v>0</v>
      </c>
      <c r="HB258" s="2">
        <v>0</v>
      </c>
      <c r="HC258" s="2">
        <f t="shared" si="255"/>
        <v>0</v>
      </c>
      <c r="HD258" s="2"/>
      <c r="HE258" s="2" t="s">
        <v>2</v>
      </c>
      <c r="HF258" s="2" t="s">
        <v>2</v>
      </c>
      <c r="HG258" s="2"/>
      <c r="HH258" s="2"/>
      <c r="HI258" s="2"/>
      <c r="HJ258" s="2"/>
      <c r="HK258" s="2"/>
      <c r="HL258" s="2"/>
      <c r="HM258" s="2" t="s">
        <v>2</v>
      </c>
      <c r="HN258" s="2" t="s">
        <v>351</v>
      </c>
      <c r="HO258" s="2" t="s">
        <v>352</v>
      </c>
      <c r="HP258" s="2" t="s">
        <v>348</v>
      </c>
      <c r="HQ258" s="2" t="s">
        <v>348</v>
      </c>
      <c r="HR258" s="2"/>
      <c r="HS258" s="2"/>
      <c r="HT258" s="2"/>
      <c r="HU258" s="2"/>
      <c r="HV258" s="2"/>
      <c r="HW258" s="2"/>
      <c r="HX258" s="2"/>
      <c r="HY258" s="2"/>
      <c r="HZ258" s="2"/>
      <c r="IA258" s="2"/>
      <c r="IB258" s="2"/>
      <c r="IC258" s="2"/>
      <c r="ID258" s="2"/>
      <c r="IE258" s="2"/>
      <c r="IF258" s="2"/>
      <c r="IG258" s="2"/>
      <c r="IH258" s="2"/>
      <c r="II258" s="2"/>
      <c r="IJ258" s="2"/>
      <c r="IK258" s="2">
        <v>0</v>
      </c>
      <c r="IL258" s="2"/>
      <c r="IM258" s="2"/>
      <c r="IN258" s="2"/>
      <c r="IO258" s="2"/>
      <c r="IP258" s="2"/>
      <c r="IQ258" s="2"/>
      <c r="IR258" s="2"/>
      <c r="IS258" s="2"/>
      <c r="IT258" s="2"/>
      <c r="IU258" s="2"/>
    </row>
    <row r="259" spans="1:255" x14ac:dyDescent="0.2">
      <c r="A259">
        <v>17</v>
      </c>
      <c r="B259">
        <v>1</v>
      </c>
      <c r="C259">
        <f>ROW(SmtRes!A352)</f>
        <v>352</v>
      </c>
      <c r="D259">
        <f>ROW(EtalonRes!A352)</f>
        <v>352</v>
      </c>
      <c r="E259" t="s">
        <v>343</v>
      </c>
      <c r="F259" t="s">
        <v>344</v>
      </c>
      <c r="G259" t="s">
        <v>345</v>
      </c>
      <c r="H259" t="s">
        <v>19</v>
      </c>
      <c r="I259">
        <f>ROUND(2+1,7)</f>
        <v>3</v>
      </c>
      <c r="J259">
        <v>0</v>
      </c>
      <c r="K259">
        <f>ROUND(2+1,7)</f>
        <v>3</v>
      </c>
      <c r="O259">
        <f t="shared" si="223"/>
        <v>788.79</v>
      </c>
      <c r="P259">
        <f t="shared" si="256"/>
        <v>565.71</v>
      </c>
      <c r="Q259">
        <f t="shared" si="224"/>
        <v>29.81</v>
      </c>
      <c r="R259">
        <f t="shared" si="225"/>
        <v>1.98</v>
      </c>
      <c r="S259">
        <f t="shared" si="226"/>
        <v>193.27</v>
      </c>
      <c r="T259">
        <f t="shared" si="227"/>
        <v>0</v>
      </c>
      <c r="U259">
        <f t="shared" si="228"/>
        <v>22.113</v>
      </c>
      <c r="V259">
        <f t="shared" si="229"/>
        <v>0.16200000000000003</v>
      </c>
      <c r="W259">
        <f t="shared" si="230"/>
        <v>0</v>
      </c>
      <c r="X259">
        <f t="shared" si="231"/>
        <v>236.25</v>
      </c>
      <c r="Y259">
        <f t="shared" si="232"/>
        <v>140.58000000000001</v>
      </c>
      <c r="AA259">
        <v>41727979</v>
      </c>
      <c r="AB259">
        <f t="shared" si="233"/>
        <v>262.928</v>
      </c>
      <c r="AC259">
        <f t="shared" si="234"/>
        <v>188.57</v>
      </c>
      <c r="AD259">
        <f>ROUND(((((ET259*ROUND(1.35,7)))-((EU259*ROUND(1.35,7))))+AE259),6)</f>
        <v>9.9359999999999999</v>
      </c>
      <c r="AE259">
        <f>ROUND(((EU259*ROUND(1.35,7))),6)</f>
        <v>0.66149999999999998</v>
      </c>
      <c r="AF259">
        <f>ROUND(((EV259*ROUND(1.35,7))),6)</f>
        <v>64.421999999999997</v>
      </c>
      <c r="AG259">
        <f t="shared" si="235"/>
        <v>0</v>
      </c>
      <c r="AH259">
        <f>((EW259*ROUND(1.35,7)))</f>
        <v>7.3710000000000004</v>
      </c>
      <c r="AI259">
        <f>((EX259*ROUND(1.35,7)))</f>
        <v>5.4000000000000006E-2</v>
      </c>
      <c r="AJ259">
        <f t="shared" si="236"/>
        <v>0</v>
      </c>
      <c r="AK259">
        <v>243.65</v>
      </c>
      <c r="AL259">
        <v>188.57</v>
      </c>
      <c r="AM259">
        <v>7.36</v>
      </c>
      <c r="AN259">
        <v>0.49</v>
      </c>
      <c r="AO259">
        <v>47.72</v>
      </c>
      <c r="AP259">
        <v>0</v>
      </c>
      <c r="AQ259">
        <v>5.46</v>
      </c>
      <c r="AR259">
        <v>0.04</v>
      </c>
      <c r="AS259">
        <v>0</v>
      </c>
      <c r="AT259">
        <v>121</v>
      </c>
      <c r="AU259">
        <v>72</v>
      </c>
      <c r="AV259">
        <v>1</v>
      </c>
      <c r="AW259">
        <v>1</v>
      </c>
      <c r="AZ259">
        <v>1</v>
      </c>
      <c r="BA259">
        <v>1</v>
      </c>
      <c r="BB259">
        <v>1</v>
      </c>
      <c r="BC259">
        <v>1</v>
      </c>
      <c r="BD259" t="s">
        <v>2</v>
      </c>
      <c r="BE259" t="s">
        <v>2</v>
      </c>
      <c r="BF259" t="s">
        <v>2</v>
      </c>
      <c r="BG259" t="s">
        <v>2</v>
      </c>
      <c r="BH259">
        <v>0</v>
      </c>
      <c r="BI259">
        <v>1</v>
      </c>
      <c r="BJ259" t="s">
        <v>346</v>
      </c>
      <c r="BM259">
        <v>20001</v>
      </c>
      <c r="BN259">
        <v>0</v>
      </c>
      <c r="BO259" t="s">
        <v>27</v>
      </c>
      <c r="BP259">
        <v>1</v>
      </c>
      <c r="BQ259">
        <v>22</v>
      </c>
      <c r="BR259">
        <v>0</v>
      </c>
      <c r="BS259">
        <v>1</v>
      </c>
      <c r="BT259">
        <v>1</v>
      </c>
      <c r="BU259">
        <v>1</v>
      </c>
      <c r="BV259">
        <v>1</v>
      </c>
      <c r="BW259">
        <v>1</v>
      </c>
      <c r="BX259">
        <v>1</v>
      </c>
      <c r="BY259" t="s">
        <v>2</v>
      </c>
      <c r="BZ259">
        <v>121</v>
      </c>
      <c r="CA259">
        <v>72</v>
      </c>
      <c r="CB259" t="s">
        <v>2</v>
      </c>
      <c r="CE259">
        <v>0</v>
      </c>
      <c r="CF259">
        <v>0</v>
      </c>
      <c r="CG259">
        <v>0</v>
      </c>
      <c r="CM259">
        <v>0</v>
      </c>
      <c r="CN259" t="s">
        <v>774</v>
      </c>
      <c r="CO259">
        <v>0</v>
      </c>
      <c r="CP259">
        <f t="shared" si="237"/>
        <v>788.79</v>
      </c>
      <c r="CQ259">
        <f t="shared" si="257"/>
        <v>188.57</v>
      </c>
      <c r="CR259">
        <f t="shared" si="238"/>
        <v>9.9359999999999999</v>
      </c>
      <c r="CS259">
        <f t="shared" si="239"/>
        <v>0.66149999999999998</v>
      </c>
      <c r="CT259">
        <f t="shared" si="240"/>
        <v>64.421999999999997</v>
      </c>
      <c r="CU259">
        <f t="shared" si="241"/>
        <v>0</v>
      </c>
      <c r="CV259">
        <f t="shared" si="242"/>
        <v>7.3710000000000004</v>
      </c>
      <c r="CW259">
        <f t="shared" si="243"/>
        <v>5.4000000000000006E-2</v>
      </c>
      <c r="CX259">
        <f t="shared" si="244"/>
        <v>0</v>
      </c>
      <c r="CY259">
        <f t="shared" si="245"/>
        <v>236.2525</v>
      </c>
      <c r="CZ259">
        <f t="shared" si="246"/>
        <v>140.58000000000001</v>
      </c>
      <c r="DC259" t="s">
        <v>2</v>
      </c>
      <c r="DD259" t="s">
        <v>2</v>
      </c>
      <c r="DE259" t="s">
        <v>21</v>
      </c>
      <c r="DF259" t="s">
        <v>21</v>
      </c>
      <c r="DG259" t="s">
        <v>21</v>
      </c>
      <c r="DH259" t="s">
        <v>2</v>
      </c>
      <c r="DI259" t="s">
        <v>21</v>
      </c>
      <c r="DJ259" t="s">
        <v>21</v>
      </c>
      <c r="DK259" t="s">
        <v>2</v>
      </c>
      <c r="DL259" t="s">
        <v>2</v>
      </c>
      <c r="DM259" t="s">
        <v>2</v>
      </c>
      <c r="DN259">
        <v>0</v>
      </c>
      <c r="DO259">
        <v>0</v>
      </c>
      <c r="DP259">
        <v>1</v>
      </c>
      <c r="DQ259">
        <v>1</v>
      </c>
      <c r="DU259">
        <v>1013</v>
      </c>
      <c r="DV259" t="s">
        <v>19</v>
      </c>
      <c r="DW259" t="s">
        <v>19</v>
      </c>
      <c r="DX259">
        <v>1</v>
      </c>
      <c r="DZ259" t="s">
        <v>2</v>
      </c>
      <c r="EA259" t="s">
        <v>2</v>
      </c>
      <c r="EB259" t="s">
        <v>2</v>
      </c>
      <c r="EC259" t="s">
        <v>2</v>
      </c>
      <c r="ED259" t="s">
        <v>2</v>
      </c>
      <c r="EE259">
        <v>37164251</v>
      </c>
      <c r="EF259">
        <v>22</v>
      </c>
      <c r="EG259" t="s">
        <v>347</v>
      </c>
      <c r="EH259">
        <v>16</v>
      </c>
      <c r="EI259" t="s">
        <v>348</v>
      </c>
      <c r="EJ259">
        <v>1</v>
      </c>
      <c r="EK259">
        <v>20001</v>
      </c>
      <c r="EL259" t="s">
        <v>349</v>
      </c>
      <c r="EM259" t="s">
        <v>350</v>
      </c>
      <c r="EN259" t="s">
        <v>2</v>
      </c>
      <c r="EO259" t="s">
        <v>24</v>
      </c>
      <c r="EQ259">
        <v>512</v>
      </c>
      <c r="ER259">
        <v>243.65</v>
      </c>
      <c r="ES259">
        <v>188.57</v>
      </c>
      <c r="ET259">
        <v>7.36</v>
      </c>
      <c r="EU259">
        <v>0.49</v>
      </c>
      <c r="EV259">
        <v>47.72</v>
      </c>
      <c r="EW259">
        <v>5.46</v>
      </c>
      <c r="EX259">
        <v>0.04</v>
      </c>
      <c r="EY259">
        <v>0</v>
      </c>
      <c r="FQ259">
        <v>0</v>
      </c>
      <c r="FR259">
        <f t="shared" si="247"/>
        <v>0</v>
      </c>
      <c r="FS259">
        <v>0</v>
      </c>
      <c r="FX259">
        <v>121</v>
      </c>
      <c r="FY259">
        <v>72</v>
      </c>
      <c r="GA259" t="s">
        <v>2</v>
      </c>
      <c r="GD259">
        <v>1</v>
      </c>
      <c r="GF259">
        <v>1233744765</v>
      </c>
      <c r="GG259">
        <v>1</v>
      </c>
      <c r="GH259">
        <v>1</v>
      </c>
      <c r="GI259">
        <v>4</v>
      </c>
      <c r="GJ259">
        <v>0</v>
      </c>
      <c r="GK259">
        <v>0</v>
      </c>
      <c r="GL259">
        <f t="shared" si="248"/>
        <v>0</v>
      </c>
      <c r="GM259">
        <f t="shared" si="249"/>
        <v>1165.6199999999999</v>
      </c>
      <c r="GN259">
        <f t="shared" si="250"/>
        <v>1165.6199999999999</v>
      </c>
      <c r="GO259">
        <f t="shared" si="251"/>
        <v>0</v>
      </c>
      <c r="GP259">
        <f t="shared" si="252"/>
        <v>0</v>
      </c>
      <c r="GR259">
        <v>0</v>
      </c>
      <c r="GS259">
        <v>3</v>
      </c>
      <c r="GT259">
        <v>0</v>
      </c>
      <c r="GU259" t="s">
        <v>2</v>
      </c>
      <c r="GV259">
        <f t="shared" si="253"/>
        <v>0</v>
      </c>
      <c r="GW259">
        <v>1</v>
      </c>
      <c r="GX259">
        <f t="shared" si="254"/>
        <v>0</v>
      </c>
      <c r="HA259">
        <v>0</v>
      </c>
      <c r="HB259">
        <v>0</v>
      </c>
      <c r="HC259">
        <f t="shared" si="255"/>
        <v>0</v>
      </c>
      <c r="HE259" t="s">
        <v>2</v>
      </c>
      <c r="HF259" t="s">
        <v>2</v>
      </c>
      <c r="HM259" t="s">
        <v>2</v>
      </c>
      <c r="HN259" t="s">
        <v>351</v>
      </c>
      <c r="HO259" t="s">
        <v>352</v>
      </c>
      <c r="HP259" t="s">
        <v>348</v>
      </c>
      <c r="HQ259" t="s">
        <v>348</v>
      </c>
      <c r="IK259">
        <v>0</v>
      </c>
    </row>
    <row r="260" spans="1:255" x14ac:dyDescent="0.2">
      <c r="A260" s="2">
        <v>18</v>
      </c>
      <c r="B260" s="2">
        <v>1</v>
      </c>
      <c r="C260" s="2">
        <v>338</v>
      </c>
      <c r="D260" s="2"/>
      <c r="E260" s="2" t="s">
        <v>353</v>
      </c>
      <c r="F260" s="2" t="s">
        <v>354</v>
      </c>
      <c r="G260" s="2" t="s">
        <v>355</v>
      </c>
      <c r="H260" s="2" t="s">
        <v>19</v>
      </c>
      <c r="I260" s="2">
        <f>I258*J260</f>
        <v>3</v>
      </c>
      <c r="J260" s="2">
        <v>1</v>
      </c>
      <c r="K260" s="2">
        <v>1</v>
      </c>
      <c r="L260" s="2"/>
      <c r="M260" s="2"/>
      <c r="N260" s="2"/>
      <c r="O260" s="2">
        <f t="shared" si="223"/>
        <v>0</v>
      </c>
      <c r="P260" s="2">
        <f t="shared" si="256"/>
        <v>0</v>
      </c>
      <c r="Q260" s="2">
        <f t="shared" si="224"/>
        <v>0</v>
      </c>
      <c r="R260" s="2">
        <f t="shared" si="225"/>
        <v>0</v>
      </c>
      <c r="S260" s="2">
        <f t="shared" si="226"/>
        <v>0</v>
      </c>
      <c r="T260" s="2">
        <f t="shared" si="227"/>
        <v>0</v>
      </c>
      <c r="U260" s="2">
        <f t="shared" si="228"/>
        <v>0</v>
      </c>
      <c r="V260" s="2">
        <f t="shared" si="229"/>
        <v>0</v>
      </c>
      <c r="W260" s="2">
        <f t="shared" si="230"/>
        <v>0</v>
      </c>
      <c r="X260" s="2">
        <f t="shared" si="231"/>
        <v>0</v>
      </c>
      <c r="Y260" s="2">
        <f t="shared" si="232"/>
        <v>0</v>
      </c>
      <c r="Z260" s="2"/>
      <c r="AA260" s="2">
        <v>41727981</v>
      </c>
      <c r="AB260" s="2">
        <f t="shared" si="233"/>
        <v>0</v>
      </c>
      <c r="AC260" s="2">
        <f t="shared" si="234"/>
        <v>0</v>
      </c>
      <c r="AD260" s="2">
        <f t="shared" ref="AD260:AD265" si="258">ROUND((((ET260)-(EU260))+AE260),6)</f>
        <v>0</v>
      </c>
      <c r="AE260" s="2">
        <f t="shared" ref="AE260:AF265" si="259">ROUND((EU260),6)</f>
        <v>0</v>
      </c>
      <c r="AF260" s="2">
        <f t="shared" si="259"/>
        <v>0</v>
      </c>
      <c r="AG260" s="2">
        <f t="shared" si="235"/>
        <v>0</v>
      </c>
      <c r="AH260" s="2">
        <f t="shared" ref="AH260:AI265" si="260">(EW260)</f>
        <v>0</v>
      </c>
      <c r="AI260" s="2">
        <f t="shared" si="260"/>
        <v>0</v>
      </c>
      <c r="AJ260" s="2">
        <f t="shared" si="236"/>
        <v>0</v>
      </c>
      <c r="AK260" s="2">
        <v>0</v>
      </c>
      <c r="AL260" s="2">
        <v>0</v>
      </c>
      <c r="AM260" s="2">
        <v>0</v>
      </c>
      <c r="AN260" s="2">
        <v>0</v>
      </c>
      <c r="AO260" s="2">
        <v>0</v>
      </c>
      <c r="AP260" s="2">
        <v>0</v>
      </c>
      <c r="AQ260" s="2">
        <v>0</v>
      </c>
      <c r="AR260" s="2">
        <v>0</v>
      </c>
      <c r="AS260" s="2">
        <v>0</v>
      </c>
      <c r="AT260" s="2">
        <v>121</v>
      </c>
      <c r="AU260" s="2">
        <v>72</v>
      </c>
      <c r="AV260" s="2">
        <v>1</v>
      </c>
      <c r="AW260" s="2">
        <v>1</v>
      </c>
      <c r="AX260" s="2"/>
      <c r="AY260" s="2"/>
      <c r="AZ260" s="2">
        <v>1</v>
      </c>
      <c r="BA260" s="2">
        <v>1</v>
      </c>
      <c r="BB260" s="2">
        <v>1</v>
      </c>
      <c r="BC260" s="2">
        <v>1</v>
      </c>
      <c r="BD260" s="2" t="s">
        <v>2</v>
      </c>
      <c r="BE260" s="2" t="s">
        <v>2</v>
      </c>
      <c r="BF260" s="2" t="s">
        <v>2</v>
      </c>
      <c r="BG260" s="2" t="s">
        <v>2</v>
      </c>
      <c r="BH260" s="2">
        <v>3</v>
      </c>
      <c r="BI260" s="2">
        <v>1</v>
      </c>
      <c r="BJ260" s="2" t="s">
        <v>2</v>
      </c>
      <c r="BK260" s="2"/>
      <c r="BL260" s="2"/>
      <c r="BM260" s="2">
        <v>20001</v>
      </c>
      <c r="BN260" s="2">
        <v>0</v>
      </c>
      <c r="BO260" s="2" t="s">
        <v>2</v>
      </c>
      <c r="BP260" s="2">
        <v>0</v>
      </c>
      <c r="BQ260" s="2">
        <v>22</v>
      </c>
      <c r="BR260" s="2">
        <v>0</v>
      </c>
      <c r="BS260" s="2">
        <v>1</v>
      </c>
      <c r="BT260" s="2">
        <v>1</v>
      </c>
      <c r="BU260" s="2">
        <v>1</v>
      </c>
      <c r="BV260" s="2">
        <v>1</v>
      </c>
      <c r="BW260" s="2">
        <v>1</v>
      </c>
      <c r="BX260" s="2">
        <v>1</v>
      </c>
      <c r="BY260" s="2" t="s">
        <v>2</v>
      </c>
      <c r="BZ260" s="2">
        <v>121</v>
      </c>
      <c r="CA260" s="2">
        <v>72</v>
      </c>
      <c r="CB260" s="2" t="s">
        <v>2</v>
      </c>
      <c r="CC260" s="2"/>
      <c r="CD260" s="2"/>
      <c r="CE260" s="2">
        <v>0</v>
      </c>
      <c r="CF260" s="2">
        <v>0</v>
      </c>
      <c r="CG260" s="2">
        <v>0</v>
      </c>
      <c r="CH260" s="2"/>
      <c r="CI260" s="2"/>
      <c r="CJ260" s="2"/>
      <c r="CK260" s="2"/>
      <c r="CL260" s="2"/>
      <c r="CM260" s="2">
        <v>0</v>
      </c>
      <c r="CN260" s="2" t="s">
        <v>2</v>
      </c>
      <c r="CO260" s="2">
        <v>0</v>
      </c>
      <c r="CP260" s="2">
        <f t="shared" si="237"/>
        <v>0</v>
      </c>
      <c r="CQ260" s="2">
        <f t="shared" si="257"/>
        <v>0</v>
      </c>
      <c r="CR260" s="2">
        <f t="shared" si="238"/>
        <v>0</v>
      </c>
      <c r="CS260" s="2">
        <f t="shared" si="239"/>
        <v>0</v>
      </c>
      <c r="CT260" s="2">
        <f t="shared" si="240"/>
        <v>0</v>
      </c>
      <c r="CU260" s="2">
        <f t="shared" si="241"/>
        <v>0</v>
      </c>
      <c r="CV260" s="2">
        <f t="shared" si="242"/>
        <v>0</v>
      </c>
      <c r="CW260" s="2">
        <f t="shared" si="243"/>
        <v>0</v>
      </c>
      <c r="CX260" s="2">
        <f t="shared" si="244"/>
        <v>0</v>
      </c>
      <c r="CY260" s="2">
        <f t="shared" si="245"/>
        <v>0</v>
      </c>
      <c r="CZ260" s="2">
        <f t="shared" si="246"/>
        <v>0</v>
      </c>
      <c r="DA260" s="2"/>
      <c r="DB260" s="2"/>
      <c r="DC260" s="2" t="s">
        <v>2</v>
      </c>
      <c r="DD260" s="2" t="s">
        <v>2</v>
      </c>
      <c r="DE260" s="2" t="s">
        <v>2</v>
      </c>
      <c r="DF260" s="2" t="s">
        <v>2</v>
      </c>
      <c r="DG260" s="2" t="s">
        <v>2</v>
      </c>
      <c r="DH260" s="2" t="s">
        <v>2</v>
      </c>
      <c r="DI260" s="2" t="s">
        <v>2</v>
      </c>
      <c r="DJ260" s="2" t="s">
        <v>2</v>
      </c>
      <c r="DK260" s="2" t="s">
        <v>2</v>
      </c>
      <c r="DL260" s="2" t="s">
        <v>2</v>
      </c>
      <c r="DM260" s="2" t="s">
        <v>2</v>
      </c>
      <c r="DN260" s="2">
        <v>0</v>
      </c>
      <c r="DO260" s="2">
        <v>0</v>
      </c>
      <c r="DP260" s="2">
        <v>1</v>
      </c>
      <c r="DQ260" s="2">
        <v>1</v>
      </c>
      <c r="DR260" s="2"/>
      <c r="DS260" s="2"/>
      <c r="DT260" s="2"/>
      <c r="DU260" s="2">
        <v>1013</v>
      </c>
      <c r="DV260" s="2" t="s">
        <v>19</v>
      </c>
      <c r="DW260" s="2" t="s">
        <v>19</v>
      </c>
      <c r="DX260" s="2">
        <v>1</v>
      </c>
      <c r="DY260" s="2"/>
      <c r="DZ260" s="2" t="s">
        <v>2</v>
      </c>
      <c r="EA260" s="2" t="s">
        <v>2</v>
      </c>
      <c r="EB260" s="2" t="s">
        <v>2</v>
      </c>
      <c r="EC260" s="2" t="s">
        <v>2</v>
      </c>
      <c r="ED260" s="2" t="s">
        <v>2</v>
      </c>
      <c r="EE260" s="2">
        <v>37164251</v>
      </c>
      <c r="EF260" s="2">
        <v>22</v>
      </c>
      <c r="EG260" s="2" t="s">
        <v>347</v>
      </c>
      <c r="EH260" s="2">
        <v>16</v>
      </c>
      <c r="EI260" s="2" t="s">
        <v>348</v>
      </c>
      <c r="EJ260" s="2">
        <v>1</v>
      </c>
      <c r="EK260" s="2">
        <v>20001</v>
      </c>
      <c r="EL260" s="2" t="s">
        <v>349</v>
      </c>
      <c r="EM260" s="2" t="s">
        <v>350</v>
      </c>
      <c r="EN260" s="2" t="s">
        <v>2</v>
      </c>
      <c r="EO260" s="2" t="s">
        <v>2</v>
      </c>
      <c r="EP260" s="2"/>
      <c r="EQ260" s="2">
        <v>0</v>
      </c>
      <c r="ER260" s="2">
        <v>0</v>
      </c>
      <c r="ES260" s="2">
        <v>0</v>
      </c>
      <c r="ET260" s="2">
        <v>0</v>
      </c>
      <c r="EU260" s="2">
        <v>0</v>
      </c>
      <c r="EV260" s="2">
        <v>0</v>
      </c>
      <c r="EW260" s="2">
        <v>0</v>
      </c>
      <c r="EX260" s="2">
        <v>0</v>
      </c>
      <c r="EY260" s="2"/>
      <c r="EZ260" s="2"/>
      <c r="FA260" s="2"/>
      <c r="FB260" s="2"/>
      <c r="FC260" s="2"/>
      <c r="FD260" s="2"/>
      <c r="FE260" s="2"/>
      <c r="FF260" s="2"/>
      <c r="FG260" s="2"/>
      <c r="FH260" s="2"/>
      <c r="FI260" s="2"/>
      <c r="FJ260" s="2"/>
      <c r="FK260" s="2"/>
      <c r="FL260" s="2"/>
      <c r="FM260" s="2"/>
      <c r="FN260" s="2"/>
      <c r="FO260" s="2"/>
      <c r="FP260" s="2"/>
      <c r="FQ260" s="2">
        <v>0</v>
      </c>
      <c r="FR260" s="2">
        <f t="shared" si="247"/>
        <v>0</v>
      </c>
      <c r="FS260" s="2">
        <v>0</v>
      </c>
      <c r="FT260" s="2"/>
      <c r="FU260" s="2"/>
      <c r="FV260" s="2"/>
      <c r="FW260" s="2"/>
      <c r="FX260" s="2">
        <v>121</v>
      </c>
      <c r="FY260" s="2">
        <v>72</v>
      </c>
      <c r="FZ260" s="2"/>
      <c r="GA260" s="2" t="s">
        <v>2</v>
      </c>
      <c r="GB260" s="2"/>
      <c r="GC260" s="2"/>
      <c r="GD260" s="2">
        <v>1</v>
      </c>
      <c r="GE260" s="2"/>
      <c r="GF260" s="2">
        <v>989277921</v>
      </c>
      <c r="GG260" s="2">
        <v>2</v>
      </c>
      <c r="GH260" s="2">
        <v>1</v>
      </c>
      <c r="GI260" s="2">
        <v>-2</v>
      </c>
      <c r="GJ260" s="2">
        <v>0</v>
      </c>
      <c r="GK260" s="2">
        <v>0</v>
      </c>
      <c r="GL260" s="2">
        <f t="shared" si="248"/>
        <v>0</v>
      </c>
      <c r="GM260" s="2">
        <f t="shared" si="249"/>
        <v>0</v>
      </c>
      <c r="GN260" s="2">
        <f t="shared" si="250"/>
        <v>0</v>
      </c>
      <c r="GO260" s="2">
        <f t="shared" si="251"/>
        <v>0</v>
      </c>
      <c r="GP260" s="2">
        <f t="shared" si="252"/>
        <v>0</v>
      </c>
      <c r="GQ260" s="2"/>
      <c r="GR260" s="2">
        <v>0</v>
      </c>
      <c r="GS260" s="2">
        <v>3</v>
      </c>
      <c r="GT260" s="2">
        <v>0</v>
      </c>
      <c r="GU260" s="2" t="s">
        <v>2</v>
      </c>
      <c r="GV260" s="2">
        <f t="shared" si="253"/>
        <v>0</v>
      </c>
      <c r="GW260" s="2">
        <v>1</v>
      </c>
      <c r="GX260" s="2">
        <f t="shared" si="254"/>
        <v>0</v>
      </c>
      <c r="GY260" s="2"/>
      <c r="GZ260" s="2"/>
      <c r="HA260" s="2">
        <v>0</v>
      </c>
      <c r="HB260" s="2">
        <v>0</v>
      </c>
      <c r="HC260" s="2">
        <f t="shared" si="255"/>
        <v>0</v>
      </c>
      <c r="HD260" s="2"/>
      <c r="HE260" s="2" t="s">
        <v>2</v>
      </c>
      <c r="HF260" s="2" t="s">
        <v>2</v>
      </c>
      <c r="HG260" s="2"/>
      <c r="HH260" s="2"/>
      <c r="HI260" s="2"/>
      <c r="HJ260" s="2"/>
      <c r="HK260" s="2"/>
      <c r="HL260" s="2"/>
      <c r="HM260" s="2" t="s">
        <v>2</v>
      </c>
      <c r="HN260" s="2" t="s">
        <v>351</v>
      </c>
      <c r="HO260" s="2" t="s">
        <v>352</v>
      </c>
      <c r="HP260" s="2" t="s">
        <v>348</v>
      </c>
      <c r="HQ260" s="2" t="s">
        <v>348</v>
      </c>
      <c r="HR260" s="2"/>
      <c r="HS260" s="2"/>
      <c r="HT260" s="2"/>
      <c r="HU260" s="2"/>
      <c r="HV260" s="2"/>
      <c r="HW260" s="2"/>
      <c r="HX260" s="2"/>
      <c r="HY260" s="2"/>
      <c r="HZ260" s="2"/>
      <c r="IA260" s="2"/>
      <c r="IB260" s="2"/>
      <c r="IC260" s="2"/>
      <c r="ID260" s="2"/>
      <c r="IE260" s="2"/>
      <c r="IF260" s="2"/>
      <c r="IG260" s="2"/>
      <c r="IH260" s="2"/>
      <c r="II260" s="2"/>
      <c r="IJ260" s="2"/>
      <c r="IK260" s="2">
        <v>0</v>
      </c>
      <c r="IL260" s="2"/>
      <c r="IM260" s="2"/>
      <c r="IN260" s="2"/>
      <c r="IO260" s="2"/>
      <c r="IP260" s="2"/>
      <c r="IQ260" s="2"/>
      <c r="IR260" s="2"/>
      <c r="IS260" s="2"/>
      <c r="IT260" s="2"/>
      <c r="IU260" s="2"/>
    </row>
    <row r="261" spans="1:255" x14ac:dyDescent="0.2">
      <c r="A261">
        <v>18</v>
      </c>
      <c r="B261">
        <v>1</v>
      </c>
      <c r="C261">
        <v>350</v>
      </c>
      <c r="E261" t="s">
        <v>353</v>
      </c>
      <c r="F261" t="s">
        <v>354</v>
      </c>
      <c r="G261" t="s">
        <v>355</v>
      </c>
      <c r="H261" t="s">
        <v>19</v>
      </c>
      <c r="I261">
        <f>I259*J261</f>
        <v>3</v>
      </c>
      <c r="J261">
        <v>1</v>
      </c>
      <c r="K261">
        <v>1</v>
      </c>
      <c r="O261">
        <f t="shared" si="223"/>
        <v>0</v>
      </c>
      <c r="P261">
        <f t="shared" si="256"/>
        <v>0</v>
      </c>
      <c r="Q261">
        <f t="shared" si="224"/>
        <v>0</v>
      </c>
      <c r="R261">
        <f t="shared" si="225"/>
        <v>0</v>
      </c>
      <c r="S261">
        <f t="shared" si="226"/>
        <v>0</v>
      </c>
      <c r="T261">
        <f t="shared" si="227"/>
        <v>0</v>
      </c>
      <c r="U261">
        <f t="shared" si="228"/>
        <v>0</v>
      </c>
      <c r="V261">
        <f t="shared" si="229"/>
        <v>0</v>
      </c>
      <c r="W261">
        <f t="shared" si="230"/>
        <v>0</v>
      </c>
      <c r="X261">
        <f t="shared" si="231"/>
        <v>0</v>
      </c>
      <c r="Y261">
        <f t="shared" si="232"/>
        <v>0</v>
      </c>
      <c r="AA261">
        <v>41727979</v>
      </c>
      <c r="AB261">
        <f t="shared" si="233"/>
        <v>0</v>
      </c>
      <c r="AC261">
        <f t="shared" si="234"/>
        <v>0</v>
      </c>
      <c r="AD261">
        <f t="shared" si="258"/>
        <v>0</v>
      </c>
      <c r="AE261">
        <f t="shared" si="259"/>
        <v>0</v>
      </c>
      <c r="AF261">
        <f t="shared" si="259"/>
        <v>0</v>
      </c>
      <c r="AG261">
        <f t="shared" si="235"/>
        <v>0</v>
      </c>
      <c r="AH261">
        <f t="shared" si="260"/>
        <v>0</v>
      </c>
      <c r="AI261">
        <f t="shared" si="260"/>
        <v>0</v>
      </c>
      <c r="AJ261">
        <f t="shared" si="236"/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121</v>
      </c>
      <c r="AU261">
        <v>72</v>
      </c>
      <c r="AV261">
        <v>1</v>
      </c>
      <c r="AW261">
        <v>1</v>
      </c>
      <c r="AZ261">
        <v>1</v>
      </c>
      <c r="BA261">
        <v>1</v>
      </c>
      <c r="BB261">
        <v>1</v>
      </c>
      <c r="BC261">
        <v>1</v>
      </c>
      <c r="BD261" t="s">
        <v>2</v>
      </c>
      <c r="BE261" t="s">
        <v>2</v>
      </c>
      <c r="BF261" t="s">
        <v>2</v>
      </c>
      <c r="BG261" t="s">
        <v>2</v>
      </c>
      <c r="BH261">
        <v>3</v>
      </c>
      <c r="BI261">
        <v>1</v>
      </c>
      <c r="BJ261" t="s">
        <v>2</v>
      </c>
      <c r="BM261">
        <v>20001</v>
      </c>
      <c r="BN261">
        <v>0</v>
      </c>
      <c r="BO261" t="s">
        <v>27</v>
      </c>
      <c r="BP261">
        <v>1</v>
      </c>
      <c r="BQ261">
        <v>22</v>
      </c>
      <c r="BR261">
        <v>0</v>
      </c>
      <c r="BS261">
        <v>1</v>
      </c>
      <c r="BT261">
        <v>1</v>
      </c>
      <c r="BU261">
        <v>1</v>
      </c>
      <c r="BV261">
        <v>1</v>
      </c>
      <c r="BW261">
        <v>1</v>
      </c>
      <c r="BX261">
        <v>1</v>
      </c>
      <c r="BY261" t="s">
        <v>2</v>
      </c>
      <c r="BZ261">
        <v>121</v>
      </c>
      <c r="CA261">
        <v>72</v>
      </c>
      <c r="CB261" t="s">
        <v>2</v>
      </c>
      <c r="CE261">
        <v>0</v>
      </c>
      <c r="CF261">
        <v>0</v>
      </c>
      <c r="CG261">
        <v>0</v>
      </c>
      <c r="CM261">
        <v>0</v>
      </c>
      <c r="CN261" t="s">
        <v>2</v>
      </c>
      <c r="CO261">
        <v>0</v>
      </c>
      <c r="CP261">
        <f t="shared" si="237"/>
        <v>0</v>
      </c>
      <c r="CQ261">
        <f t="shared" si="257"/>
        <v>0</v>
      </c>
      <c r="CR261">
        <f t="shared" si="238"/>
        <v>0</v>
      </c>
      <c r="CS261">
        <f t="shared" si="239"/>
        <v>0</v>
      </c>
      <c r="CT261">
        <f t="shared" si="240"/>
        <v>0</v>
      </c>
      <c r="CU261">
        <f t="shared" si="241"/>
        <v>0</v>
      </c>
      <c r="CV261">
        <f t="shared" si="242"/>
        <v>0</v>
      </c>
      <c r="CW261">
        <f t="shared" si="243"/>
        <v>0</v>
      </c>
      <c r="CX261">
        <f t="shared" si="244"/>
        <v>0</v>
      </c>
      <c r="CY261">
        <f t="shared" si="245"/>
        <v>0</v>
      </c>
      <c r="CZ261">
        <f t="shared" si="246"/>
        <v>0</v>
      </c>
      <c r="DC261" t="s">
        <v>2</v>
      </c>
      <c r="DD261" t="s">
        <v>2</v>
      </c>
      <c r="DE261" t="s">
        <v>2</v>
      </c>
      <c r="DF261" t="s">
        <v>2</v>
      </c>
      <c r="DG261" t="s">
        <v>2</v>
      </c>
      <c r="DH261" t="s">
        <v>2</v>
      </c>
      <c r="DI261" t="s">
        <v>2</v>
      </c>
      <c r="DJ261" t="s">
        <v>2</v>
      </c>
      <c r="DK261" t="s">
        <v>2</v>
      </c>
      <c r="DL261" t="s">
        <v>2</v>
      </c>
      <c r="DM261" t="s">
        <v>2</v>
      </c>
      <c r="DN261">
        <v>0</v>
      </c>
      <c r="DO261">
        <v>0</v>
      </c>
      <c r="DP261">
        <v>1</v>
      </c>
      <c r="DQ261">
        <v>1</v>
      </c>
      <c r="DU261">
        <v>1013</v>
      </c>
      <c r="DV261" t="s">
        <v>19</v>
      </c>
      <c r="DW261" t="s">
        <v>19</v>
      </c>
      <c r="DX261">
        <v>1</v>
      </c>
      <c r="DZ261" t="s">
        <v>2</v>
      </c>
      <c r="EA261" t="s">
        <v>2</v>
      </c>
      <c r="EB261" t="s">
        <v>2</v>
      </c>
      <c r="EC261" t="s">
        <v>2</v>
      </c>
      <c r="ED261" t="s">
        <v>2</v>
      </c>
      <c r="EE261">
        <v>37164251</v>
      </c>
      <c r="EF261">
        <v>22</v>
      </c>
      <c r="EG261" t="s">
        <v>347</v>
      </c>
      <c r="EH261">
        <v>16</v>
      </c>
      <c r="EI261" t="s">
        <v>348</v>
      </c>
      <c r="EJ261">
        <v>1</v>
      </c>
      <c r="EK261">
        <v>20001</v>
      </c>
      <c r="EL261" t="s">
        <v>349</v>
      </c>
      <c r="EM261" t="s">
        <v>350</v>
      </c>
      <c r="EN261" t="s">
        <v>2</v>
      </c>
      <c r="EO261" t="s">
        <v>2</v>
      </c>
      <c r="EQ261">
        <v>0</v>
      </c>
      <c r="ER261">
        <v>0</v>
      </c>
      <c r="ES261">
        <v>0</v>
      </c>
      <c r="ET261">
        <v>0</v>
      </c>
      <c r="EU261">
        <v>0</v>
      </c>
      <c r="EV261">
        <v>0</v>
      </c>
      <c r="EW261">
        <v>0</v>
      </c>
      <c r="EX261">
        <v>0</v>
      </c>
      <c r="FQ261">
        <v>0</v>
      </c>
      <c r="FR261">
        <f t="shared" si="247"/>
        <v>0</v>
      </c>
      <c r="FS261">
        <v>0</v>
      </c>
      <c r="FX261">
        <v>121</v>
      </c>
      <c r="FY261">
        <v>72</v>
      </c>
      <c r="GA261" t="s">
        <v>2</v>
      </c>
      <c r="GD261">
        <v>1</v>
      </c>
      <c r="GF261">
        <v>989277921</v>
      </c>
      <c r="GG261">
        <v>1</v>
      </c>
      <c r="GH261">
        <v>1</v>
      </c>
      <c r="GI261">
        <v>4</v>
      </c>
      <c r="GJ261">
        <v>0</v>
      </c>
      <c r="GK261">
        <v>0</v>
      </c>
      <c r="GL261">
        <f t="shared" si="248"/>
        <v>0</v>
      </c>
      <c r="GM261">
        <f t="shared" si="249"/>
        <v>0</v>
      </c>
      <c r="GN261">
        <f t="shared" si="250"/>
        <v>0</v>
      </c>
      <c r="GO261">
        <f t="shared" si="251"/>
        <v>0</v>
      </c>
      <c r="GP261">
        <f t="shared" si="252"/>
        <v>0</v>
      </c>
      <c r="GR261">
        <v>0</v>
      </c>
      <c r="GS261">
        <v>3</v>
      </c>
      <c r="GT261">
        <v>0</v>
      </c>
      <c r="GU261" t="s">
        <v>2</v>
      </c>
      <c r="GV261">
        <f t="shared" si="253"/>
        <v>0</v>
      </c>
      <c r="GW261">
        <v>1</v>
      </c>
      <c r="GX261">
        <f t="shared" si="254"/>
        <v>0</v>
      </c>
      <c r="HA261">
        <v>0</v>
      </c>
      <c r="HB261">
        <v>0</v>
      </c>
      <c r="HC261">
        <f t="shared" si="255"/>
        <v>0</v>
      </c>
      <c r="HE261" t="s">
        <v>2</v>
      </c>
      <c r="HF261" t="s">
        <v>2</v>
      </c>
      <c r="HM261" t="s">
        <v>2</v>
      </c>
      <c r="HN261" t="s">
        <v>351</v>
      </c>
      <c r="HO261" t="s">
        <v>352</v>
      </c>
      <c r="HP261" t="s">
        <v>348</v>
      </c>
      <c r="HQ261" t="s">
        <v>348</v>
      </c>
      <c r="IK261">
        <v>0</v>
      </c>
    </row>
    <row r="262" spans="1:255" x14ac:dyDescent="0.2">
      <c r="A262" s="2">
        <v>17</v>
      </c>
      <c r="B262" s="2">
        <v>1</v>
      </c>
      <c r="C262" s="2"/>
      <c r="D262" s="2"/>
      <c r="E262" s="2" t="s">
        <v>356</v>
      </c>
      <c r="F262" s="2" t="s">
        <v>357</v>
      </c>
      <c r="G262" s="2" t="s">
        <v>358</v>
      </c>
      <c r="H262" s="2" t="s">
        <v>19</v>
      </c>
      <c r="I262" s="2">
        <v>2</v>
      </c>
      <c r="J262" s="2">
        <v>0</v>
      </c>
      <c r="K262" s="2">
        <v>2</v>
      </c>
      <c r="L262" s="2"/>
      <c r="M262" s="2"/>
      <c r="N262" s="2"/>
      <c r="O262" s="2">
        <f t="shared" si="223"/>
        <v>3696.18</v>
      </c>
      <c r="P262" s="2">
        <f t="shared" si="256"/>
        <v>3696.18</v>
      </c>
      <c r="Q262" s="2">
        <f t="shared" si="224"/>
        <v>0</v>
      </c>
      <c r="R262" s="2">
        <f t="shared" si="225"/>
        <v>0</v>
      </c>
      <c r="S262" s="2">
        <f t="shared" si="226"/>
        <v>0</v>
      </c>
      <c r="T262" s="2">
        <f t="shared" si="227"/>
        <v>0</v>
      </c>
      <c r="U262" s="2">
        <f t="shared" si="228"/>
        <v>0</v>
      </c>
      <c r="V262" s="2">
        <f t="shared" si="229"/>
        <v>0</v>
      </c>
      <c r="W262" s="2">
        <f t="shared" si="230"/>
        <v>0</v>
      </c>
      <c r="X262" s="2">
        <f t="shared" si="231"/>
        <v>0</v>
      </c>
      <c r="Y262" s="2">
        <f t="shared" si="232"/>
        <v>0</v>
      </c>
      <c r="Z262" s="2"/>
      <c r="AA262" s="2">
        <v>41727981</v>
      </c>
      <c r="AB262" s="2">
        <f t="shared" si="233"/>
        <v>1848.09</v>
      </c>
      <c r="AC262" s="2">
        <f t="shared" si="234"/>
        <v>1848.09</v>
      </c>
      <c r="AD262" s="2">
        <f t="shared" si="258"/>
        <v>0</v>
      </c>
      <c r="AE262" s="2">
        <f t="shared" si="259"/>
        <v>0</v>
      </c>
      <c r="AF262" s="2">
        <f t="shared" si="259"/>
        <v>0</v>
      </c>
      <c r="AG262" s="2">
        <f t="shared" si="235"/>
        <v>0</v>
      </c>
      <c r="AH262" s="2">
        <f t="shared" si="260"/>
        <v>0</v>
      </c>
      <c r="AI262" s="2">
        <f t="shared" si="260"/>
        <v>0</v>
      </c>
      <c r="AJ262" s="2">
        <f t="shared" si="236"/>
        <v>0</v>
      </c>
      <c r="AK262" s="2">
        <v>1848.09</v>
      </c>
      <c r="AL262" s="2">
        <v>1848.09</v>
      </c>
      <c r="AM262" s="2">
        <v>0</v>
      </c>
      <c r="AN262" s="2">
        <v>0</v>
      </c>
      <c r="AO262" s="2">
        <v>0</v>
      </c>
      <c r="AP262" s="2">
        <v>0</v>
      </c>
      <c r="AQ262" s="2">
        <v>0</v>
      </c>
      <c r="AR262" s="2">
        <v>0</v>
      </c>
      <c r="AS262" s="2">
        <v>0</v>
      </c>
      <c r="AT262" s="2">
        <v>0</v>
      </c>
      <c r="AU262" s="2">
        <v>0</v>
      </c>
      <c r="AV262" s="2">
        <v>1</v>
      </c>
      <c r="AW262" s="2">
        <v>1</v>
      </c>
      <c r="AX262" s="2"/>
      <c r="AY262" s="2"/>
      <c r="AZ262" s="2">
        <v>1</v>
      </c>
      <c r="BA262" s="2">
        <v>1</v>
      </c>
      <c r="BB262" s="2">
        <v>1</v>
      </c>
      <c r="BC262" s="2">
        <v>1</v>
      </c>
      <c r="BD262" s="2" t="s">
        <v>2</v>
      </c>
      <c r="BE262" s="2" t="s">
        <v>2</v>
      </c>
      <c r="BF262" s="2" t="s">
        <v>2</v>
      </c>
      <c r="BG262" s="2" t="s">
        <v>2</v>
      </c>
      <c r="BH262" s="2">
        <v>3</v>
      </c>
      <c r="BI262" s="2">
        <v>1</v>
      </c>
      <c r="BJ262" s="2" t="s">
        <v>359</v>
      </c>
      <c r="BK262" s="2"/>
      <c r="BL262" s="2"/>
      <c r="BM262" s="2">
        <v>500001</v>
      </c>
      <c r="BN262" s="2">
        <v>0</v>
      </c>
      <c r="BO262" s="2" t="s">
        <v>2</v>
      </c>
      <c r="BP262" s="2">
        <v>0</v>
      </c>
      <c r="BQ262" s="2">
        <v>8</v>
      </c>
      <c r="BR262" s="2">
        <v>0</v>
      </c>
      <c r="BS262" s="2">
        <v>1</v>
      </c>
      <c r="BT262" s="2">
        <v>1</v>
      </c>
      <c r="BU262" s="2">
        <v>1</v>
      </c>
      <c r="BV262" s="2">
        <v>1</v>
      </c>
      <c r="BW262" s="2">
        <v>1</v>
      </c>
      <c r="BX262" s="2">
        <v>1</v>
      </c>
      <c r="BY262" s="2" t="s">
        <v>2</v>
      </c>
      <c r="BZ262" s="2">
        <v>0</v>
      </c>
      <c r="CA262" s="2">
        <v>0</v>
      </c>
      <c r="CB262" s="2" t="s">
        <v>2</v>
      </c>
      <c r="CC262" s="2"/>
      <c r="CD262" s="2"/>
      <c r="CE262" s="2">
        <v>0</v>
      </c>
      <c r="CF262" s="2">
        <v>0</v>
      </c>
      <c r="CG262" s="2">
        <v>0</v>
      </c>
      <c r="CH262" s="2"/>
      <c r="CI262" s="2"/>
      <c r="CJ262" s="2"/>
      <c r="CK262" s="2"/>
      <c r="CL262" s="2"/>
      <c r="CM262" s="2">
        <v>0</v>
      </c>
      <c r="CN262" s="2" t="s">
        <v>2</v>
      </c>
      <c r="CO262" s="2">
        <v>0</v>
      </c>
      <c r="CP262" s="2">
        <f t="shared" si="237"/>
        <v>3696.18</v>
      </c>
      <c r="CQ262" s="2">
        <f t="shared" si="257"/>
        <v>1848.09</v>
      </c>
      <c r="CR262" s="2">
        <f t="shared" si="238"/>
        <v>0</v>
      </c>
      <c r="CS262" s="2">
        <f t="shared" si="239"/>
        <v>0</v>
      </c>
      <c r="CT262" s="2">
        <f t="shared" si="240"/>
        <v>0</v>
      </c>
      <c r="CU262" s="2">
        <f t="shared" si="241"/>
        <v>0</v>
      </c>
      <c r="CV262" s="2">
        <f t="shared" si="242"/>
        <v>0</v>
      </c>
      <c r="CW262" s="2">
        <f t="shared" si="243"/>
        <v>0</v>
      </c>
      <c r="CX262" s="2">
        <f t="shared" si="244"/>
        <v>0</v>
      </c>
      <c r="CY262" s="2">
        <f t="shared" si="245"/>
        <v>0</v>
      </c>
      <c r="CZ262" s="2">
        <f t="shared" si="246"/>
        <v>0</v>
      </c>
      <c r="DA262" s="2"/>
      <c r="DB262" s="2"/>
      <c r="DC262" s="2" t="s">
        <v>2</v>
      </c>
      <c r="DD262" s="2" t="s">
        <v>2</v>
      </c>
      <c r="DE262" s="2" t="s">
        <v>2</v>
      </c>
      <c r="DF262" s="2" t="s">
        <v>2</v>
      </c>
      <c r="DG262" s="2" t="s">
        <v>2</v>
      </c>
      <c r="DH262" s="2" t="s">
        <v>2</v>
      </c>
      <c r="DI262" s="2" t="s">
        <v>2</v>
      </c>
      <c r="DJ262" s="2" t="s">
        <v>2</v>
      </c>
      <c r="DK262" s="2" t="s">
        <v>2</v>
      </c>
      <c r="DL262" s="2" t="s">
        <v>2</v>
      </c>
      <c r="DM262" s="2" t="s">
        <v>2</v>
      </c>
      <c r="DN262" s="2">
        <v>0</v>
      </c>
      <c r="DO262" s="2">
        <v>0</v>
      </c>
      <c r="DP262" s="2">
        <v>1</v>
      </c>
      <c r="DQ262" s="2">
        <v>1</v>
      </c>
      <c r="DR262" s="2"/>
      <c r="DS262" s="2"/>
      <c r="DT262" s="2"/>
      <c r="DU262" s="2">
        <v>1013</v>
      </c>
      <c r="DV262" s="2" t="s">
        <v>19</v>
      </c>
      <c r="DW262" s="2" t="s">
        <v>19</v>
      </c>
      <c r="DX262" s="2">
        <v>1</v>
      </c>
      <c r="DY262" s="2"/>
      <c r="DZ262" s="2" t="s">
        <v>2</v>
      </c>
      <c r="EA262" s="2" t="s">
        <v>2</v>
      </c>
      <c r="EB262" s="2" t="s">
        <v>2</v>
      </c>
      <c r="EC262" s="2" t="s">
        <v>2</v>
      </c>
      <c r="ED262" s="2" t="s">
        <v>2</v>
      </c>
      <c r="EE262" s="2">
        <v>37164122</v>
      </c>
      <c r="EF262" s="2">
        <v>8</v>
      </c>
      <c r="EG262" s="2" t="s">
        <v>31</v>
      </c>
      <c r="EH262" s="2">
        <v>0</v>
      </c>
      <c r="EI262" s="2" t="s">
        <v>2</v>
      </c>
      <c r="EJ262" s="2">
        <v>1</v>
      </c>
      <c r="EK262" s="2">
        <v>500001</v>
      </c>
      <c r="EL262" s="2" t="s">
        <v>191</v>
      </c>
      <c r="EM262" s="2" t="s">
        <v>192</v>
      </c>
      <c r="EN262" s="2" t="s">
        <v>2</v>
      </c>
      <c r="EO262" s="2" t="s">
        <v>2</v>
      </c>
      <c r="EP262" s="2"/>
      <c r="EQ262" s="2">
        <v>0</v>
      </c>
      <c r="ER262" s="2">
        <v>1848.09</v>
      </c>
      <c r="ES262" s="2">
        <v>1848.09</v>
      </c>
      <c r="ET262" s="2">
        <v>0</v>
      </c>
      <c r="EU262" s="2">
        <v>0</v>
      </c>
      <c r="EV262" s="2">
        <v>0</v>
      </c>
      <c r="EW262" s="2">
        <v>0</v>
      </c>
      <c r="EX262" s="2">
        <v>0</v>
      </c>
      <c r="EY262" s="2">
        <v>0</v>
      </c>
      <c r="EZ262" s="2"/>
      <c r="FA262" s="2"/>
      <c r="FB262" s="2"/>
      <c r="FC262" s="2"/>
      <c r="FD262" s="2"/>
      <c r="FE262" s="2"/>
      <c r="FF262" s="2"/>
      <c r="FG262" s="2"/>
      <c r="FH262" s="2"/>
      <c r="FI262" s="2"/>
      <c r="FJ262" s="2"/>
      <c r="FK262" s="2"/>
      <c r="FL262" s="2"/>
      <c r="FM262" s="2"/>
      <c r="FN262" s="2"/>
      <c r="FO262" s="2"/>
      <c r="FP262" s="2"/>
      <c r="FQ262" s="2">
        <v>0</v>
      </c>
      <c r="FR262" s="2">
        <f t="shared" si="247"/>
        <v>0</v>
      </c>
      <c r="FS262" s="2">
        <v>0</v>
      </c>
      <c r="FT262" s="2"/>
      <c r="FU262" s="2"/>
      <c r="FV262" s="2"/>
      <c r="FW262" s="2"/>
      <c r="FX262" s="2">
        <v>0</v>
      </c>
      <c r="FY262" s="2">
        <v>0</v>
      </c>
      <c r="FZ262" s="2"/>
      <c r="GA262" s="2" t="s">
        <v>2</v>
      </c>
      <c r="GB262" s="2"/>
      <c r="GC262" s="2"/>
      <c r="GD262" s="2">
        <v>1</v>
      </c>
      <c r="GE262" s="2"/>
      <c r="GF262" s="2">
        <v>1714740712</v>
      </c>
      <c r="GG262" s="2">
        <v>2</v>
      </c>
      <c r="GH262" s="2">
        <v>1</v>
      </c>
      <c r="GI262" s="2">
        <v>-2</v>
      </c>
      <c r="GJ262" s="2">
        <v>0</v>
      </c>
      <c r="GK262" s="2">
        <v>0</v>
      </c>
      <c r="GL262" s="2">
        <f t="shared" si="248"/>
        <v>0</v>
      </c>
      <c r="GM262" s="2">
        <f t="shared" si="249"/>
        <v>3696.18</v>
      </c>
      <c r="GN262" s="2">
        <f t="shared" si="250"/>
        <v>3696.18</v>
      </c>
      <c r="GO262" s="2">
        <f t="shared" si="251"/>
        <v>0</v>
      </c>
      <c r="GP262" s="2">
        <f t="shared" si="252"/>
        <v>0</v>
      </c>
      <c r="GQ262" s="2"/>
      <c r="GR262" s="2">
        <v>0</v>
      </c>
      <c r="GS262" s="2">
        <v>3</v>
      </c>
      <c r="GT262" s="2">
        <v>0</v>
      </c>
      <c r="GU262" s="2" t="s">
        <v>2</v>
      </c>
      <c r="GV262" s="2">
        <f t="shared" si="253"/>
        <v>0</v>
      </c>
      <c r="GW262" s="2">
        <v>1</v>
      </c>
      <c r="GX262" s="2">
        <f t="shared" si="254"/>
        <v>0</v>
      </c>
      <c r="GY262" s="2"/>
      <c r="GZ262" s="2"/>
      <c r="HA262" s="2">
        <v>0</v>
      </c>
      <c r="HB262" s="2">
        <v>0</v>
      </c>
      <c r="HC262" s="2">
        <f t="shared" si="255"/>
        <v>0</v>
      </c>
      <c r="HD262" s="2"/>
      <c r="HE262" s="2" t="s">
        <v>2</v>
      </c>
      <c r="HF262" s="2" t="s">
        <v>2</v>
      </c>
      <c r="HG262" s="2"/>
      <c r="HH262" s="2"/>
      <c r="HI262" s="2"/>
      <c r="HJ262" s="2"/>
      <c r="HK262" s="2"/>
      <c r="HL262" s="2"/>
      <c r="HM262" s="2" t="s">
        <v>2</v>
      </c>
      <c r="HN262" s="2" t="s">
        <v>2</v>
      </c>
      <c r="HO262" s="2" t="s">
        <v>2</v>
      </c>
      <c r="HP262" s="2" t="s">
        <v>2</v>
      </c>
      <c r="HQ262" s="2" t="s">
        <v>2</v>
      </c>
      <c r="HR262" s="2"/>
      <c r="HS262" s="2"/>
      <c r="HT262" s="2"/>
      <c r="HU262" s="2"/>
      <c r="HV262" s="2"/>
      <c r="HW262" s="2"/>
      <c r="HX262" s="2"/>
      <c r="HY262" s="2"/>
      <c r="HZ262" s="2"/>
      <c r="IA262" s="2"/>
      <c r="IB262" s="2"/>
      <c r="IC262" s="2"/>
      <c r="ID262" s="2"/>
      <c r="IE262" s="2"/>
      <c r="IF262" s="2"/>
      <c r="IG262" s="2"/>
      <c r="IH262" s="2"/>
      <c r="II262" s="2"/>
      <c r="IJ262" s="2"/>
      <c r="IK262" s="2">
        <v>0</v>
      </c>
      <c r="IL262" s="2"/>
      <c r="IM262" s="2"/>
      <c r="IN262" s="2"/>
      <c r="IO262" s="2"/>
      <c r="IP262" s="2"/>
      <c r="IQ262" s="2"/>
      <c r="IR262" s="2"/>
      <c r="IS262" s="2"/>
      <c r="IT262" s="2"/>
      <c r="IU262" s="2"/>
    </row>
    <row r="263" spans="1:255" x14ac:dyDescent="0.2">
      <c r="A263">
        <v>17</v>
      </c>
      <c r="B263">
        <v>1</v>
      </c>
      <c r="E263" t="s">
        <v>356</v>
      </c>
      <c r="F263" t="s">
        <v>357</v>
      </c>
      <c r="G263" t="s">
        <v>358</v>
      </c>
      <c r="H263" t="s">
        <v>19</v>
      </c>
      <c r="I263">
        <v>2</v>
      </c>
      <c r="J263">
        <v>0</v>
      </c>
      <c r="K263">
        <v>2</v>
      </c>
      <c r="O263">
        <f t="shared" si="223"/>
        <v>3696.18</v>
      </c>
      <c r="P263">
        <f t="shared" si="256"/>
        <v>3696.18</v>
      </c>
      <c r="Q263">
        <f t="shared" si="224"/>
        <v>0</v>
      </c>
      <c r="R263">
        <f t="shared" si="225"/>
        <v>0</v>
      </c>
      <c r="S263">
        <f t="shared" si="226"/>
        <v>0</v>
      </c>
      <c r="T263">
        <f t="shared" si="227"/>
        <v>0</v>
      </c>
      <c r="U263">
        <f t="shared" si="228"/>
        <v>0</v>
      </c>
      <c r="V263">
        <f t="shared" si="229"/>
        <v>0</v>
      </c>
      <c r="W263">
        <f t="shared" si="230"/>
        <v>0</v>
      </c>
      <c r="X263">
        <f t="shared" si="231"/>
        <v>0</v>
      </c>
      <c r="Y263">
        <f t="shared" si="232"/>
        <v>0</v>
      </c>
      <c r="AA263">
        <v>41727979</v>
      </c>
      <c r="AB263">
        <f t="shared" si="233"/>
        <v>1848.09</v>
      </c>
      <c r="AC263">
        <f t="shared" si="234"/>
        <v>1848.09</v>
      </c>
      <c r="AD263">
        <f t="shared" si="258"/>
        <v>0</v>
      </c>
      <c r="AE263">
        <f t="shared" si="259"/>
        <v>0</v>
      </c>
      <c r="AF263">
        <f t="shared" si="259"/>
        <v>0</v>
      </c>
      <c r="AG263">
        <f t="shared" si="235"/>
        <v>0</v>
      </c>
      <c r="AH263">
        <f t="shared" si="260"/>
        <v>0</v>
      </c>
      <c r="AI263">
        <f t="shared" si="260"/>
        <v>0</v>
      </c>
      <c r="AJ263">
        <f t="shared" si="236"/>
        <v>0</v>
      </c>
      <c r="AK263">
        <v>1848.09</v>
      </c>
      <c r="AL263">
        <v>1848.09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0</v>
      </c>
      <c r="AV263">
        <v>1</v>
      </c>
      <c r="AW263">
        <v>1</v>
      </c>
      <c r="AZ263">
        <v>1</v>
      </c>
      <c r="BA263">
        <v>1</v>
      </c>
      <c r="BB263">
        <v>1</v>
      </c>
      <c r="BC263">
        <v>1</v>
      </c>
      <c r="BD263" t="s">
        <v>2</v>
      </c>
      <c r="BE263" t="s">
        <v>2</v>
      </c>
      <c r="BF263" t="s">
        <v>2</v>
      </c>
      <c r="BG263" t="s">
        <v>2</v>
      </c>
      <c r="BH263">
        <v>3</v>
      </c>
      <c r="BI263">
        <v>1</v>
      </c>
      <c r="BJ263" t="s">
        <v>359</v>
      </c>
      <c r="BM263">
        <v>500001</v>
      </c>
      <c r="BN263">
        <v>0</v>
      </c>
      <c r="BO263" t="s">
        <v>27</v>
      </c>
      <c r="BP263">
        <v>1</v>
      </c>
      <c r="BQ263">
        <v>8</v>
      </c>
      <c r="BR263">
        <v>0</v>
      </c>
      <c r="BS263">
        <v>1</v>
      </c>
      <c r="BT263">
        <v>1</v>
      </c>
      <c r="BU263">
        <v>1</v>
      </c>
      <c r="BV263">
        <v>1</v>
      </c>
      <c r="BW263">
        <v>1</v>
      </c>
      <c r="BX263">
        <v>1</v>
      </c>
      <c r="BY263" t="s">
        <v>2</v>
      </c>
      <c r="BZ263">
        <v>0</v>
      </c>
      <c r="CA263">
        <v>0</v>
      </c>
      <c r="CB263" t="s">
        <v>2</v>
      </c>
      <c r="CE263">
        <v>0</v>
      </c>
      <c r="CF263">
        <v>0</v>
      </c>
      <c r="CG263">
        <v>0</v>
      </c>
      <c r="CM263">
        <v>0</v>
      </c>
      <c r="CN263" t="s">
        <v>2</v>
      </c>
      <c r="CO263">
        <v>0</v>
      </c>
      <c r="CP263">
        <f t="shared" si="237"/>
        <v>3696.18</v>
      </c>
      <c r="CQ263">
        <f t="shared" si="257"/>
        <v>1848.09</v>
      </c>
      <c r="CR263">
        <f t="shared" si="238"/>
        <v>0</v>
      </c>
      <c r="CS263">
        <f t="shared" si="239"/>
        <v>0</v>
      </c>
      <c r="CT263">
        <f t="shared" si="240"/>
        <v>0</v>
      </c>
      <c r="CU263">
        <f t="shared" si="241"/>
        <v>0</v>
      </c>
      <c r="CV263">
        <f t="shared" si="242"/>
        <v>0</v>
      </c>
      <c r="CW263">
        <f t="shared" si="243"/>
        <v>0</v>
      </c>
      <c r="CX263">
        <f t="shared" si="244"/>
        <v>0</v>
      </c>
      <c r="CY263">
        <f t="shared" si="245"/>
        <v>0</v>
      </c>
      <c r="CZ263">
        <f t="shared" si="246"/>
        <v>0</v>
      </c>
      <c r="DC263" t="s">
        <v>2</v>
      </c>
      <c r="DD263" t="s">
        <v>2</v>
      </c>
      <c r="DE263" t="s">
        <v>2</v>
      </c>
      <c r="DF263" t="s">
        <v>2</v>
      </c>
      <c r="DG263" t="s">
        <v>2</v>
      </c>
      <c r="DH263" t="s">
        <v>2</v>
      </c>
      <c r="DI263" t="s">
        <v>2</v>
      </c>
      <c r="DJ263" t="s">
        <v>2</v>
      </c>
      <c r="DK263" t="s">
        <v>2</v>
      </c>
      <c r="DL263" t="s">
        <v>2</v>
      </c>
      <c r="DM263" t="s">
        <v>2</v>
      </c>
      <c r="DN263">
        <v>0</v>
      </c>
      <c r="DO263">
        <v>0</v>
      </c>
      <c r="DP263">
        <v>1</v>
      </c>
      <c r="DQ263">
        <v>1</v>
      </c>
      <c r="DU263">
        <v>1013</v>
      </c>
      <c r="DV263" t="s">
        <v>19</v>
      </c>
      <c r="DW263" t="s">
        <v>19</v>
      </c>
      <c r="DX263">
        <v>1</v>
      </c>
      <c r="DZ263" t="s">
        <v>2</v>
      </c>
      <c r="EA263" t="s">
        <v>2</v>
      </c>
      <c r="EB263" t="s">
        <v>2</v>
      </c>
      <c r="EC263" t="s">
        <v>2</v>
      </c>
      <c r="ED263" t="s">
        <v>2</v>
      </c>
      <c r="EE263">
        <v>37164122</v>
      </c>
      <c r="EF263">
        <v>8</v>
      </c>
      <c r="EG263" t="s">
        <v>31</v>
      </c>
      <c r="EH263">
        <v>0</v>
      </c>
      <c r="EI263" t="s">
        <v>2</v>
      </c>
      <c r="EJ263">
        <v>1</v>
      </c>
      <c r="EK263">
        <v>500001</v>
      </c>
      <c r="EL263" t="s">
        <v>191</v>
      </c>
      <c r="EM263" t="s">
        <v>192</v>
      </c>
      <c r="EN263" t="s">
        <v>2</v>
      </c>
      <c r="EO263" t="s">
        <v>2</v>
      </c>
      <c r="EQ263">
        <v>0</v>
      </c>
      <c r="ER263">
        <v>1848.09</v>
      </c>
      <c r="ES263">
        <v>1848.09</v>
      </c>
      <c r="ET263">
        <v>0</v>
      </c>
      <c r="EU263">
        <v>0</v>
      </c>
      <c r="EV263">
        <v>0</v>
      </c>
      <c r="EW263">
        <v>0</v>
      </c>
      <c r="EX263">
        <v>0</v>
      </c>
      <c r="EY263">
        <v>0</v>
      </c>
      <c r="FQ263">
        <v>0</v>
      </c>
      <c r="FR263">
        <f t="shared" si="247"/>
        <v>0</v>
      </c>
      <c r="FS263">
        <v>0</v>
      </c>
      <c r="FX263">
        <v>0</v>
      </c>
      <c r="FY263">
        <v>0</v>
      </c>
      <c r="GA263" t="s">
        <v>2</v>
      </c>
      <c r="GD263">
        <v>1</v>
      </c>
      <c r="GF263">
        <v>1714740712</v>
      </c>
      <c r="GG263">
        <v>1</v>
      </c>
      <c r="GH263">
        <v>1</v>
      </c>
      <c r="GI263">
        <v>4</v>
      </c>
      <c r="GJ263">
        <v>0</v>
      </c>
      <c r="GK263">
        <v>0</v>
      </c>
      <c r="GL263">
        <f t="shared" si="248"/>
        <v>0</v>
      </c>
      <c r="GM263">
        <f t="shared" si="249"/>
        <v>3696.18</v>
      </c>
      <c r="GN263">
        <f t="shared" si="250"/>
        <v>3696.18</v>
      </c>
      <c r="GO263">
        <f t="shared" si="251"/>
        <v>0</v>
      </c>
      <c r="GP263">
        <f t="shared" si="252"/>
        <v>0</v>
      </c>
      <c r="GR263">
        <v>0</v>
      </c>
      <c r="GS263">
        <v>3</v>
      </c>
      <c r="GT263">
        <v>0</v>
      </c>
      <c r="GU263" t="s">
        <v>2</v>
      </c>
      <c r="GV263">
        <f t="shared" si="253"/>
        <v>0</v>
      </c>
      <c r="GW263">
        <v>1</v>
      </c>
      <c r="GX263">
        <f t="shared" si="254"/>
        <v>0</v>
      </c>
      <c r="HA263">
        <v>0</v>
      </c>
      <c r="HB263">
        <v>0</v>
      </c>
      <c r="HC263">
        <f t="shared" si="255"/>
        <v>0</v>
      </c>
      <c r="HE263" t="s">
        <v>2</v>
      </c>
      <c r="HF263" t="s">
        <v>2</v>
      </c>
      <c r="HM263" t="s">
        <v>2</v>
      </c>
      <c r="HN263" t="s">
        <v>2</v>
      </c>
      <c r="HO263" t="s">
        <v>2</v>
      </c>
      <c r="HP263" t="s">
        <v>2</v>
      </c>
      <c r="HQ263" t="s">
        <v>2</v>
      </c>
      <c r="IK263">
        <v>0</v>
      </c>
    </row>
    <row r="264" spans="1:255" x14ac:dyDescent="0.2">
      <c r="A264" s="2">
        <v>17</v>
      </c>
      <c r="B264" s="2">
        <v>1</v>
      </c>
      <c r="C264" s="2"/>
      <c r="D264" s="2"/>
      <c r="E264" s="2" t="s">
        <v>360</v>
      </c>
      <c r="F264" s="2" t="s">
        <v>361</v>
      </c>
      <c r="G264" s="2" t="s">
        <v>362</v>
      </c>
      <c r="H264" s="2" t="s">
        <v>19</v>
      </c>
      <c r="I264" s="2">
        <v>1</v>
      </c>
      <c r="J264" s="2">
        <v>0</v>
      </c>
      <c r="K264" s="2">
        <v>1</v>
      </c>
      <c r="L264" s="2"/>
      <c r="M264" s="2"/>
      <c r="N264" s="2"/>
      <c r="O264" s="2">
        <f t="shared" si="223"/>
        <v>1362.39</v>
      </c>
      <c r="P264" s="2">
        <f t="shared" si="256"/>
        <v>1362.39</v>
      </c>
      <c r="Q264" s="2">
        <f t="shared" si="224"/>
        <v>0</v>
      </c>
      <c r="R264" s="2">
        <f t="shared" si="225"/>
        <v>0</v>
      </c>
      <c r="S264" s="2">
        <f t="shared" si="226"/>
        <v>0</v>
      </c>
      <c r="T264" s="2">
        <f t="shared" si="227"/>
        <v>0</v>
      </c>
      <c r="U264" s="2">
        <f t="shared" si="228"/>
        <v>0</v>
      </c>
      <c r="V264" s="2">
        <f t="shared" si="229"/>
        <v>0</v>
      </c>
      <c r="W264" s="2">
        <f t="shared" si="230"/>
        <v>0</v>
      </c>
      <c r="X264" s="2">
        <f t="shared" si="231"/>
        <v>0</v>
      </c>
      <c r="Y264" s="2">
        <f t="shared" si="232"/>
        <v>0</v>
      </c>
      <c r="Z264" s="2"/>
      <c r="AA264" s="2">
        <v>41727981</v>
      </c>
      <c r="AB264" s="2">
        <f t="shared" si="233"/>
        <v>1362.39</v>
      </c>
      <c r="AC264" s="2">
        <f t="shared" si="234"/>
        <v>1362.39</v>
      </c>
      <c r="AD264" s="2">
        <f t="shared" si="258"/>
        <v>0</v>
      </c>
      <c r="AE264" s="2">
        <f t="shared" si="259"/>
        <v>0</v>
      </c>
      <c r="AF264" s="2">
        <f t="shared" si="259"/>
        <v>0</v>
      </c>
      <c r="AG264" s="2">
        <f t="shared" si="235"/>
        <v>0</v>
      </c>
      <c r="AH264" s="2">
        <f t="shared" si="260"/>
        <v>0</v>
      </c>
      <c r="AI264" s="2">
        <f t="shared" si="260"/>
        <v>0</v>
      </c>
      <c r="AJ264" s="2">
        <f t="shared" si="236"/>
        <v>0</v>
      </c>
      <c r="AK264" s="2">
        <v>1362.39</v>
      </c>
      <c r="AL264" s="2">
        <v>1362.39</v>
      </c>
      <c r="AM264" s="2">
        <v>0</v>
      </c>
      <c r="AN264" s="2">
        <v>0</v>
      </c>
      <c r="AO264" s="2">
        <v>0</v>
      </c>
      <c r="AP264" s="2">
        <v>0</v>
      </c>
      <c r="AQ264" s="2">
        <v>0</v>
      </c>
      <c r="AR264" s="2">
        <v>0</v>
      </c>
      <c r="AS264" s="2">
        <v>0</v>
      </c>
      <c r="AT264" s="2">
        <v>0</v>
      </c>
      <c r="AU264" s="2">
        <v>0</v>
      </c>
      <c r="AV264" s="2">
        <v>1</v>
      </c>
      <c r="AW264" s="2">
        <v>1</v>
      </c>
      <c r="AX264" s="2"/>
      <c r="AY264" s="2"/>
      <c r="AZ264" s="2">
        <v>1</v>
      </c>
      <c r="BA264" s="2">
        <v>1</v>
      </c>
      <c r="BB264" s="2">
        <v>1</v>
      </c>
      <c r="BC264" s="2">
        <v>1</v>
      </c>
      <c r="BD264" s="2" t="s">
        <v>2</v>
      </c>
      <c r="BE264" s="2" t="s">
        <v>2</v>
      </c>
      <c r="BF264" s="2" t="s">
        <v>2</v>
      </c>
      <c r="BG264" s="2" t="s">
        <v>2</v>
      </c>
      <c r="BH264" s="2">
        <v>3</v>
      </c>
      <c r="BI264" s="2">
        <v>1</v>
      </c>
      <c r="BJ264" s="2" t="s">
        <v>363</v>
      </c>
      <c r="BK264" s="2"/>
      <c r="BL264" s="2"/>
      <c r="BM264" s="2">
        <v>500001</v>
      </c>
      <c r="BN264" s="2">
        <v>0</v>
      </c>
      <c r="BO264" s="2" t="s">
        <v>2</v>
      </c>
      <c r="BP264" s="2">
        <v>0</v>
      </c>
      <c r="BQ264" s="2">
        <v>8</v>
      </c>
      <c r="BR264" s="2">
        <v>0</v>
      </c>
      <c r="BS264" s="2">
        <v>1</v>
      </c>
      <c r="BT264" s="2">
        <v>1</v>
      </c>
      <c r="BU264" s="2">
        <v>1</v>
      </c>
      <c r="BV264" s="2">
        <v>1</v>
      </c>
      <c r="BW264" s="2">
        <v>1</v>
      </c>
      <c r="BX264" s="2">
        <v>1</v>
      </c>
      <c r="BY264" s="2" t="s">
        <v>2</v>
      </c>
      <c r="BZ264" s="2">
        <v>0</v>
      </c>
      <c r="CA264" s="2">
        <v>0</v>
      </c>
      <c r="CB264" s="2" t="s">
        <v>2</v>
      </c>
      <c r="CC264" s="2"/>
      <c r="CD264" s="2"/>
      <c r="CE264" s="2">
        <v>0</v>
      </c>
      <c r="CF264" s="2">
        <v>0</v>
      </c>
      <c r="CG264" s="2">
        <v>0</v>
      </c>
      <c r="CH264" s="2"/>
      <c r="CI264" s="2"/>
      <c r="CJ264" s="2"/>
      <c r="CK264" s="2"/>
      <c r="CL264" s="2"/>
      <c r="CM264" s="2">
        <v>0</v>
      </c>
      <c r="CN264" s="2" t="s">
        <v>2</v>
      </c>
      <c r="CO264" s="2">
        <v>0</v>
      </c>
      <c r="CP264" s="2">
        <f t="shared" si="237"/>
        <v>1362.39</v>
      </c>
      <c r="CQ264" s="2">
        <f t="shared" si="257"/>
        <v>1362.39</v>
      </c>
      <c r="CR264" s="2">
        <f t="shared" si="238"/>
        <v>0</v>
      </c>
      <c r="CS264" s="2">
        <f t="shared" si="239"/>
        <v>0</v>
      </c>
      <c r="CT264" s="2">
        <f t="shared" si="240"/>
        <v>0</v>
      </c>
      <c r="CU264" s="2">
        <f t="shared" si="241"/>
        <v>0</v>
      </c>
      <c r="CV264" s="2">
        <f t="shared" si="242"/>
        <v>0</v>
      </c>
      <c r="CW264" s="2">
        <f t="shared" si="243"/>
        <v>0</v>
      </c>
      <c r="CX264" s="2">
        <f t="shared" si="244"/>
        <v>0</v>
      </c>
      <c r="CY264" s="2">
        <f t="shared" si="245"/>
        <v>0</v>
      </c>
      <c r="CZ264" s="2">
        <f t="shared" si="246"/>
        <v>0</v>
      </c>
      <c r="DA264" s="2"/>
      <c r="DB264" s="2"/>
      <c r="DC264" s="2" t="s">
        <v>2</v>
      </c>
      <c r="DD264" s="2" t="s">
        <v>2</v>
      </c>
      <c r="DE264" s="2" t="s">
        <v>2</v>
      </c>
      <c r="DF264" s="2" t="s">
        <v>2</v>
      </c>
      <c r="DG264" s="2" t="s">
        <v>2</v>
      </c>
      <c r="DH264" s="2" t="s">
        <v>2</v>
      </c>
      <c r="DI264" s="2" t="s">
        <v>2</v>
      </c>
      <c r="DJ264" s="2" t="s">
        <v>2</v>
      </c>
      <c r="DK264" s="2" t="s">
        <v>2</v>
      </c>
      <c r="DL264" s="2" t="s">
        <v>2</v>
      </c>
      <c r="DM264" s="2" t="s">
        <v>2</v>
      </c>
      <c r="DN264" s="2">
        <v>0</v>
      </c>
      <c r="DO264" s="2">
        <v>0</v>
      </c>
      <c r="DP264" s="2">
        <v>1</v>
      </c>
      <c r="DQ264" s="2">
        <v>1</v>
      </c>
      <c r="DR264" s="2"/>
      <c r="DS264" s="2"/>
      <c r="DT264" s="2"/>
      <c r="DU264" s="2">
        <v>1013</v>
      </c>
      <c r="DV264" s="2" t="s">
        <v>19</v>
      </c>
      <c r="DW264" s="2" t="s">
        <v>19</v>
      </c>
      <c r="DX264" s="2">
        <v>1</v>
      </c>
      <c r="DY264" s="2"/>
      <c r="DZ264" s="2" t="s">
        <v>2</v>
      </c>
      <c r="EA264" s="2" t="s">
        <v>2</v>
      </c>
      <c r="EB264" s="2" t="s">
        <v>2</v>
      </c>
      <c r="EC264" s="2" t="s">
        <v>2</v>
      </c>
      <c r="ED264" s="2" t="s">
        <v>2</v>
      </c>
      <c r="EE264" s="2">
        <v>37164122</v>
      </c>
      <c r="EF264" s="2">
        <v>8</v>
      </c>
      <c r="EG264" s="2" t="s">
        <v>31</v>
      </c>
      <c r="EH264" s="2">
        <v>0</v>
      </c>
      <c r="EI264" s="2" t="s">
        <v>2</v>
      </c>
      <c r="EJ264" s="2">
        <v>1</v>
      </c>
      <c r="EK264" s="2">
        <v>500001</v>
      </c>
      <c r="EL264" s="2" t="s">
        <v>191</v>
      </c>
      <c r="EM264" s="2" t="s">
        <v>192</v>
      </c>
      <c r="EN264" s="2" t="s">
        <v>2</v>
      </c>
      <c r="EO264" s="2" t="s">
        <v>2</v>
      </c>
      <c r="EP264" s="2"/>
      <c r="EQ264" s="2">
        <v>0</v>
      </c>
      <c r="ER264" s="2">
        <v>1362.39</v>
      </c>
      <c r="ES264" s="2">
        <v>1362.39</v>
      </c>
      <c r="ET264" s="2">
        <v>0</v>
      </c>
      <c r="EU264" s="2">
        <v>0</v>
      </c>
      <c r="EV264" s="2">
        <v>0</v>
      </c>
      <c r="EW264" s="2">
        <v>0</v>
      </c>
      <c r="EX264" s="2">
        <v>0</v>
      </c>
      <c r="EY264" s="2">
        <v>0</v>
      </c>
      <c r="EZ264" s="2"/>
      <c r="FA264" s="2"/>
      <c r="FB264" s="2"/>
      <c r="FC264" s="2"/>
      <c r="FD264" s="2"/>
      <c r="FE264" s="2"/>
      <c r="FF264" s="2"/>
      <c r="FG264" s="2"/>
      <c r="FH264" s="2"/>
      <c r="FI264" s="2"/>
      <c r="FJ264" s="2"/>
      <c r="FK264" s="2"/>
      <c r="FL264" s="2"/>
      <c r="FM264" s="2"/>
      <c r="FN264" s="2"/>
      <c r="FO264" s="2"/>
      <c r="FP264" s="2"/>
      <c r="FQ264" s="2">
        <v>0</v>
      </c>
      <c r="FR264" s="2">
        <f t="shared" si="247"/>
        <v>0</v>
      </c>
      <c r="FS264" s="2">
        <v>0</v>
      </c>
      <c r="FT264" s="2"/>
      <c r="FU264" s="2"/>
      <c r="FV264" s="2"/>
      <c r="FW264" s="2"/>
      <c r="FX264" s="2">
        <v>0</v>
      </c>
      <c r="FY264" s="2">
        <v>0</v>
      </c>
      <c r="FZ264" s="2"/>
      <c r="GA264" s="2" t="s">
        <v>2</v>
      </c>
      <c r="GB264" s="2"/>
      <c r="GC264" s="2"/>
      <c r="GD264" s="2">
        <v>1</v>
      </c>
      <c r="GE264" s="2"/>
      <c r="GF264" s="2">
        <v>-1416881694</v>
      </c>
      <c r="GG264" s="2">
        <v>2</v>
      </c>
      <c r="GH264" s="2">
        <v>1</v>
      </c>
      <c r="GI264" s="2">
        <v>-2</v>
      </c>
      <c r="GJ264" s="2">
        <v>0</v>
      </c>
      <c r="GK264" s="2">
        <v>0</v>
      </c>
      <c r="GL264" s="2">
        <f t="shared" si="248"/>
        <v>0</v>
      </c>
      <c r="GM264" s="2">
        <f t="shared" si="249"/>
        <v>1362.39</v>
      </c>
      <c r="GN264" s="2">
        <f t="shared" si="250"/>
        <v>1362.39</v>
      </c>
      <c r="GO264" s="2">
        <f t="shared" si="251"/>
        <v>0</v>
      </c>
      <c r="GP264" s="2">
        <f t="shared" si="252"/>
        <v>0</v>
      </c>
      <c r="GQ264" s="2"/>
      <c r="GR264" s="2">
        <v>0</v>
      </c>
      <c r="GS264" s="2">
        <v>3</v>
      </c>
      <c r="GT264" s="2">
        <v>0</v>
      </c>
      <c r="GU264" s="2" t="s">
        <v>2</v>
      </c>
      <c r="GV264" s="2">
        <f t="shared" si="253"/>
        <v>0</v>
      </c>
      <c r="GW264" s="2">
        <v>1</v>
      </c>
      <c r="GX264" s="2">
        <f t="shared" si="254"/>
        <v>0</v>
      </c>
      <c r="GY264" s="2"/>
      <c r="GZ264" s="2"/>
      <c r="HA264" s="2">
        <v>0</v>
      </c>
      <c r="HB264" s="2">
        <v>0</v>
      </c>
      <c r="HC264" s="2">
        <f t="shared" si="255"/>
        <v>0</v>
      </c>
      <c r="HD264" s="2"/>
      <c r="HE264" s="2" t="s">
        <v>2</v>
      </c>
      <c r="HF264" s="2" t="s">
        <v>2</v>
      </c>
      <c r="HG264" s="2"/>
      <c r="HH264" s="2"/>
      <c r="HI264" s="2"/>
      <c r="HJ264" s="2"/>
      <c r="HK264" s="2"/>
      <c r="HL264" s="2"/>
      <c r="HM264" s="2" t="s">
        <v>2</v>
      </c>
      <c r="HN264" s="2" t="s">
        <v>2</v>
      </c>
      <c r="HO264" s="2" t="s">
        <v>2</v>
      </c>
      <c r="HP264" s="2" t="s">
        <v>2</v>
      </c>
      <c r="HQ264" s="2" t="s">
        <v>2</v>
      </c>
      <c r="HR264" s="2"/>
      <c r="HS264" s="2"/>
      <c r="HT264" s="2"/>
      <c r="HU264" s="2"/>
      <c r="HV264" s="2"/>
      <c r="HW264" s="2"/>
      <c r="HX264" s="2"/>
      <c r="HY264" s="2"/>
      <c r="HZ264" s="2"/>
      <c r="IA264" s="2"/>
      <c r="IB264" s="2"/>
      <c r="IC264" s="2"/>
      <c r="ID264" s="2"/>
      <c r="IE264" s="2"/>
      <c r="IF264" s="2"/>
      <c r="IG264" s="2"/>
      <c r="IH264" s="2"/>
      <c r="II264" s="2"/>
      <c r="IJ264" s="2"/>
      <c r="IK264" s="2">
        <v>0</v>
      </c>
      <c r="IL264" s="2"/>
      <c r="IM264" s="2"/>
      <c r="IN264" s="2"/>
      <c r="IO264" s="2"/>
      <c r="IP264" s="2"/>
      <c r="IQ264" s="2"/>
      <c r="IR264" s="2"/>
      <c r="IS264" s="2"/>
      <c r="IT264" s="2"/>
      <c r="IU264" s="2"/>
    </row>
    <row r="265" spans="1:255" x14ac:dyDescent="0.2">
      <c r="A265">
        <v>17</v>
      </c>
      <c r="B265">
        <v>1</v>
      </c>
      <c r="E265" t="s">
        <v>360</v>
      </c>
      <c r="F265" t="s">
        <v>361</v>
      </c>
      <c r="G265" t="s">
        <v>362</v>
      </c>
      <c r="H265" t="s">
        <v>19</v>
      </c>
      <c r="I265">
        <v>1</v>
      </c>
      <c r="J265">
        <v>0</v>
      </c>
      <c r="K265">
        <v>1</v>
      </c>
      <c r="O265">
        <f t="shared" si="223"/>
        <v>1362.39</v>
      </c>
      <c r="P265">
        <f t="shared" si="256"/>
        <v>1362.39</v>
      </c>
      <c r="Q265">
        <f t="shared" si="224"/>
        <v>0</v>
      </c>
      <c r="R265">
        <f t="shared" si="225"/>
        <v>0</v>
      </c>
      <c r="S265">
        <f t="shared" si="226"/>
        <v>0</v>
      </c>
      <c r="T265">
        <f t="shared" si="227"/>
        <v>0</v>
      </c>
      <c r="U265">
        <f t="shared" si="228"/>
        <v>0</v>
      </c>
      <c r="V265">
        <f t="shared" si="229"/>
        <v>0</v>
      </c>
      <c r="W265">
        <f t="shared" si="230"/>
        <v>0</v>
      </c>
      <c r="X265">
        <f t="shared" si="231"/>
        <v>0</v>
      </c>
      <c r="Y265">
        <f t="shared" si="232"/>
        <v>0</v>
      </c>
      <c r="AA265">
        <v>41727979</v>
      </c>
      <c r="AB265">
        <f t="shared" si="233"/>
        <v>1362.39</v>
      </c>
      <c r="AC265">
        <f t="shared" si="234"/>
        <v>1362.39</v>
      </c>
      <c r="AD265">
        <f t="shared" si="258"/>
        <v>0</v>
      </c>
      <c r="AE265">
        <f t="shared" si="259"/>
        <v>0</v>
      </c>
      <c r="AF265">
        <f t="shared" si="259"/>
        <v>0</v>
      </c>
      <c r="AG265">
        <f t="shared" si="235"/>
        <v>0</v>
      </c>
      <c r="AH265">
        <f t="shared" si="260"/>
        <v>0</v>
      </c>
      <c r="AI265">
        <f t="shared" si="260"/>
        <v>0</v>
      </c>
      <c r="AJ265">
        <f t="shared" si="236"/>
        <v>0</v>
      </c>
      <c r="AK265">
        <v>1362.39</v>
      </c>
      <c r="AL265">
        <v>1362.39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1</v>
      </c>
      <c r="AW265">
        <v>1</v>
      </c>
      <c r="AZ265">
        <v>1</v>
      </c>
      <c r="BA265">
        <v>1</v>
      </c>
      <c r="BB265">
        <v>1</v>
      </c>
      <c r="BC265">
        <v>1</v>
      </c>
      <c r="BD265" t="s">
        <v>2</v>
      </c>
      <c r="BE265" t="s">
        <v>2</v>
      </c>
      <c r="BF265" t="s">
        <v>2</v>
      </c>
      <c r="BG265" t="s">
        <v>2</v>
      </c>
      <c r="BH265">
        <v>3</v>
      </c>
      <c r="BI265">
        <v>1</v>
      </c>
      <c r="BJ265" t="s">
        <v>363</v>
      </c>
      <c r="BM265">
        <v>500001</v>
      </c>
      <c r="BN265">
        <v>0</v>
      </c>
      <c r="BO265" t="s">
        <v>27</v>
      </c>
      <c r="BP265">
        <v>1</v>
      </c>
      <c r="BQ265">
        <v>8</v>
      </c>
      <c r="BR265">
        <v>0</v>
      </c>
      <c r="BS265">
        <v>1</v>
      </c>
      <c r="BT265">
        <v>1</v>
      </c>
      <c r="BU265">
        <v>1</v>
      </c>
      <c r="BV265">
        <v>1</v>
      </c>
      <c r="BW265">
        <v>1</v>
      </c>
      <c r="BX265">
        <v>1</v>
      </c>
      <c r="BY265" t="s">
        <v>2</v>
      </c>
      <c r="BZ265">
        <v>0</v>
      </c>
      <c r="CA265">
        <v>0</v>
      </c>
      <c r="CB265" t="s">
        <v>2</v>
      </c>
      <c r="CE265">
        <v>0</v>
      </c>
      <c r="CF265">
        <v>0</v>
      </c>
      <c r="CG265">
        <v>0</v>
      </c>
      <c r="CM265">
        <v>0</v>
      </c>
      <c r="CN265" t="s">
        <v>2</v>
      </c>
      <c r="CO265">
        <v>0</v>
      </c>
      <c r="CP265">
        <f t="shared" si="237"/>
        <v>1362.39</v>
      </c>
      <c r="CQ265">
        <f t="shared" si="257"/>
        <v>1362.39</v>
      </c>
      <c r="CR265">
        <f t="shared" si="238"/>
        <v>0</v>
      </c>
      <c r="CS265">
        <f t="shared" si="239"/>
        <v>0</v>
      </c>
      <c r="CT265">
        <f t="shared" si="240"/>
        <v>0</v>
      </c>
      <c r="CU265">
        <f t="shared" si="241"/>
        <v>0</v>
      </c>
      <c r="CV265">
        <f t="shared" si="242"/>
        <v>0</v>
      </c>
      <c r="CW265">
        <f t="shared" si="243"/>
        <v>0</v>
      </c>
      <c r="CX265">
        <f t="shared" si="244"/>
        <v>0</v>
      </c>
      <c r="CY265">
        <f t="shared" si="245"/>
        <v>0</v>
      </c>
      <c r="CZ265">
        <f t="shared" si="246"/>
        <v>0</v>
      </c>
      <c r="DC265" t="s">
        <v>2</v>
      </c>
      <c r="DD265" t="s">
        <v>2</v>
      </c>
      <c r="DE265" t="s">
        <v>2</v>
      </c>
      <c r="DF265" t="s">
        <v>2</v>
      </c>
      <c r="DG265" t="s">
        <v>2</v>
      </c>
      <c r="DH265" t="s">
        <v>2</v>
      </c>
      <c r="DI265" t="s">
        <v>2</v>
      </c>
      <c r="DJ265" t="s">
        <v>2</v>
      </c>
      <c r="DK265" t="s">
        <v>2</v>
      </c>
      <c r="DL265" t="s">
        <v>2</v>
      </c>
      <c r="DM265" t="s">
        <v>2</v>
      </c>
      <c r="DN265">
        <v>0</v>
      </c>
      <c r="DO265">
        <v>0</v>
      </c>
      <c r="DP265">
        <v>1</v>
      </c>
      <c r="DQ265">
        <v>1</v>
      </c>
      <c r="DU265">
        <v>1013</v>
      </c>
      <c r="DV265" t="s">
        <v>19</v>
      </c>
      <c r="DW265" t="s">
        <v>19</v>
      </c>
      <c r="DX265">
        <v>1</v>
      </c>
      <c r="DZ265" t="s">
        <v>2</v>
      </c>
      <c r="EA265" t="s">
        <v>2</v>
      </c>
      <c r="EB265" t="s">
        <v>2</v>
      </c>
      <c r="EC265" t="s">
        <v>2</v>
      </c>
      <c r="ED265" t="s">
        <v>2</v>
      </c>
      <c r="EE265">
        <v>37164122</v>
      </c>
      <c r="EF265">
        <v>8</v>
      </c>
      <c r="EG265" t="s">
        <v>31</v>
      </c>
      <c r="EH265">
        <v>0</v>
      </c>
      <c r="EI265" t="s">
        <v>2</v>
      </c>
      <c r="EJ265">
        <v>1</v>
      </c>
      <c r="EK265">
        <v>500001</v>
      </c>
      <c r="EL265" t="s">
        <v>191</v>
      </c>
      <c r="EM265" t="s">
        <v>192</v>
      </c>
      <c r="EN265" t="s">
        <v>2</v>
      </c>
      <c r="EO265" t="s">
        <v>2</v>
      </c>
      <c r="EQ265">
        <v>0</v>
      </c>
      <c r="ER265">
        <v>1362.39</v>
      </c>
      <c r="ES265">
        <v>1362.39</v>
      </c>
      <c r="ET265">
        <v>0</v>
      </c>
      <c r="EU265">
        <v>0</v>
      </c>
      <c r="EV265">
        <v>0</v>
      </c>
      <c r="EW265">
        <v>0</v>
      </c>
      <c r="EX265">
        <v>0</v>
      </c>
      <c r="EY265">
        <v>0</v>
      </c>
      <c r="FQ265">
        <v>0</v>
      </c>
      <c r="FR265">
        <f t="shared" si="247"/>
        <v>0</v>
      </c>
      <c r="FS265">
        <v>0</v>
      </c>
      <c r="FX265">
        <v>0</v>
      </c>
      <c r="FY265">
        <v>0</v>
      </c>
      <c r="GA265" t="s">
        <v>2</v>
      </c>
      <c r="GD265">
        <v>1</v>
      </c>
      <c r="GF265">
        <v>-1416881694</v>
      </c>
      <c r="GG265">
        <v>1</v>
      </c>
      <c r="GH265">
        <v>1</v>
      </c>
      <c r="GI265">
        <v>4</v>
      </c>
      <c r="GJ265">
        <v>0</v>
      </c>
      <c r="GK265">
        <v>0</v>
      </c>
      <c r="GL265">
        <f t="shared" si="248"/>
        <v>0</v>
      </c>
      <c r="GM265">
        <f t="shared" si="249"/>
        <v>1362.39</v>
      </c>
      <c r="GN265">
        <f t="shared" si="250"/>
        <v>1362.39</v>
      </c>
      <c r="GO265">
        <f t="shared" si="251"/>
        <v>0</v>
      </c>
      <c r="GP265">
        <f t="shared" si="252"/>
        <v>0</v>
      </c>
      <c r="GR265">
        <v>0</v>
      </c>
      <c r="GS265">
        <v>3</v>
      </c>
      <c r="GT265">
        <v>0</v>
      </c>
      <c r="GU265" t="s">
        <v>2</v>
      </c>
      <c r="GV265">
        <f t="shared" si="253"/>
        <v>0</v>
      </c>
      <c r="GW265">
        <v>1</v>
      </c>
      <c r="GX265">
        <f t="shared" si="254"/>
        <v>0</v>
      </c>
      <c r="HA265">
        <v>0</v>
      </c>
      <c r="HB265">
        <v>0</v>
      </c>
      <c r="HC265">
        <f t="shared" si="255"/>
        <v>0</v>
      </c>
      <c r="HE265" t="s">
        <v>2</v>
      </c>
      <c r="HF265" t="s">
        <v>2</v>
      </c>
      <c r="HM265" t="s">
        <v>2</v>
      </c>
      <c r="HN265" t="s">
        <v>2</v>
      </c>
      <c r="HO265" t="s">
        <v>2</v>
      </c>
      <c r="HP265" t="s">
        <v>2</v>
      </c>
      <c r="HQ265" t="s">
        <v>2</v>
      </c>
      <c r="IK265">
        <v>0</v>
      </c>
    </row>
    <row r="266" spans="1:255" x14ac:dyDescent="0.2">
      <c r="A266" s="2">
        <v>17</v>
      </c>
      <c r="B266" s="2">
        <v>1</v>
      </c>
      <c r="C266" s="2">
        <f>ROW(SmtRes!A357)</f>
        <v>357</v>
      </c>
      <c r="D266" s="2">
        <f>ROW(EtalonRes!A357)</f>
        <v>357</v>
      </c>
      <c r="E266" s="2" t="s">
        <v>364</v>
      </c>
      <c r="F266" s="2" t="s">
        <v>112</v>
      </c>
      <c r="G266" s="2" t="s">
        <v>113</v>
      </c>
      <c r="H266" s="2" t="s">
        <v>19</v>
      </c>
      <c r="I266" s="2">
        <v>4</v>
      </c>
      <c r="J266" s="2">
        <v>0</v>
      </c>
      <c r="K266" s="2">
        <v>4</v>
      </c>
      <c r="L266" s="2"/>
      <c r="M266" s="2"/>
      <c r="N266" s="2"/>
      <c r="O266" s="2">
        <f t="shared" si="223"/>
        <v>426.64</v>
      </c>
      <c r="P266" s="2">
        <f t="shared" si="256"/>
        <v>35.520000000000003</v>
      </c>
      <c r="Q266" s="2">
        <f t="shared" si="224"/>
        <v>0</v>
      </c>
      <c r="R266" s="2">
        <f t="shared" si="225"/>
        <v>0</v>
      </c>
      <c r="S266" s="2">
        <f t="shared" si="226"/>
        <v>391.12</v>
      </c>
      <c r="T266" s="2">
        <f t="shared" si="227"/>
        <v>0</v>
      </c>
      <c r="U266" s="2">
        <f t="shared" si="228"/>
        <v>38.880000000000003</v>
      </c>
      <c r="V266" s="2">
        <f t="shared" si="229"/>
        <v>0</v>
      </c>
      <c r="W266" s="2">
        <f t="shared" si="230"/>
        <v>0</v>
      </c>
      <c r="X266" s="2">
        <f t="shared" si="231"/>
        <v>352.01</v>
      </c>
      <c r="Y266" s="2">
        <f t="shared" si="232"/>
        <v>179.92</v>
      </c>
      <c r="Z266" s="2"/>
      <c r="AA266" s="2">
        <v>41727981</v>
      </c>
      <c r="AB266" s="2">
        <f t="shared" si="233"/>
        <v>106.6605</v>
      </c>
      <c r="AC266" s="2">
        <f t="shared" si="234"/>
        <v>8.8800000000000008</v>
      </c>
      <c r="AD266" s="2">
        <f>ROUND(((((ET266*ROUND(1.35,7)))-((EU266*ROUND(1.35,7))))+AE266),6)</f>
        <v>0</v>
      </c>
      <c r="AE266" s="2">
        <f>ROUND(((EU266*ROUND(1.35,7))),6)</f>
        <v>0</v>
      </c>
      <c r="AF266" s="2">
        <f>ROUND(((EV266*ROUND(1.35,7))),6)</f>
        <v>97.780500000000004</v>
      </c>
      <c r="AG266" s="2">
        <f t="shared" si="235"/>
        <v>0</v>
      </c>
      <c r="AH266" s="2">
        <f>((EW266*ROUND(1.35,7)))</f>
        <v>9.7200000000000006</v>
      </c>
      <c r="AI266" s="2">
        <f>((EX266*ROUND(1.35,7)))</f>
        <v>0</v>
      </c>
      <c r="AJ266" s="2">
        <f t="shared" si="236"/>
        <v>0</v>
      </c>
      <c r="AK266" s="2">
        <v>81.31</v>
      </c>
      <c r="AL266" s="2">
        <v>8.8800000000000008</v>
      </c>
      <c r="AM266" s="2">
        <v>0</v>
      </c>
      <c r="AN266" s="2">
        <v>0</v>
      </c>
      <c r="AO266" s="2">
        <v>72.430000000000007</v>
      </c>
      <c r="AP266" s="2">
        <v>0</v>
      </c>
      <c r="AQ266" s="2">
        <v>7.2</v>
      </c>
      <c r="AR266" s="2">
        <v>0</v>
      </c>
      <c r="AS266" s="2">
        <v>0</v>
      </c>
      <c r="AT266" s="2">
        <v>90</v>
      </c>
      <c r="AU266" s="2">
        <v>46</v>
      </c>
      <c r="AV266" s="2">
        <v>1</v>
      </c>
      <c r="AW266" s="2">
        <v>1</v>
      </c>
      <c r="AX266" s="2"/>
      <c r="AY266" s="2"/>
      <c r="AZ266" s="2">
        <v>1</v>
      </c>
      <c r="BA266" s="2">
        <v>1</v>
      </c>
      <c r="BB266" s="2">
        <v>1</v>
      </c>
      <c r="BC266" s="2">
        <v>1</v>
      </c>
      <c r="BD266" s="2" t="s">
        <v>2</v>
      </c>
      <c r="BE266" s="2" t="s">
        <v>2</v>
      </c>
      <c r="BF266" s="2" t="s">
        <v>2</v>
      </c>
      <c r="BG266" s="2" t="s">
        <v>2</v>
      </c>
      <c r="BH266" s="2">
        <v>0</v>
      </c>
      <c r="BI266" s="2">
        <v>2</v>
      </c>
      <c r="BJ266" s="2" t="s">
        <v>114</v>
      </c>
      <c r="BK266" s="2"/>
      <c r="BL266" s="2"/>
      <c r="BM266" s="2">
        <v>110011</v>
      </c>
      <c r="BN266" s="2">
        <v>0</v>
      </c>
      <c r="BO266" s="2" t="s">
        <v>2</v>
      </c>
      <c r="BP266" s="2">
        <v>0</v>
      </c>
      <c r="BQ266" s="2">
        <v>3</v>
      </c>
      <c r="BR266" s="2">
        <v>0</v>
      </c>
      <c r="BS266" s="2">
        <v>1</v>
      </c>
      <c r="BT266" s="2">
        <v>1</v>
      </c>
      <c r="BU266" s="2">
        <v>1</v>
      </c>
      <c r="BV266" s="2">
        <v>1</v>
      </c>
      <c r="BW266" s="2">
        <v>1</v>
      </c>
      <c r="BX266" s="2">
        <v>1</v>
      </c>
      <c r="BY266" s="2" t="s">
        <v>2</v>
      </c>
      <c r="BZ266" s="2">
        <v>90</v>
      </c>
      <c r="CA266" s="2">
        <v>46</v>
      </c>
      <c r="CB266" s="2" t="s">
        <v>2</v>
      </c>
      <c r="CC266" s="2"/>
      <c r="CD266" s="2"/>
      <c r="CE266" s="2">
        <v>0</v>
      </c>
      <c r="CF266" s="2">
        <v>0</v>
      </c>
      <c r="CG266" s="2">
        <v>0</v>
      </c>
      <c r="CH266" s="2"/>
      <c r="CI266" s="2"/>
      <c r="CJ266" s="2"/>
      <c r="CK266" s="2"/>
      <c r="CL266" s="2"/>
      <c r="CM266" s="2">
        <v>0</v>
      </c>
      <c r="CN266" s="2" t="s">
        <v>774</v>
      </c>
      <c r="CO266" s="2">
        <v>0</v>
      </c>
      <c r="CP266" s="2">
        <f t="shared" si="237"/>
        <v>426.64</v>
      </c>
      <c r="CQ266" s="2">
        <f t="shared" si="257"/>
        <v>8.8800000000000008</v>
      </c>
      <c r="CR266" s="2">
        <f t="shared" si="238"/>
        <v>0</v>
      </c>
      <c r="CS266" s="2">
        <f t="shared" si="239"/>
        <v>0</v>
      </c>
      <c r="CT266" s="2">
        <f t="shared" si="240"/>
        <v>97.780500000000004</v>
      </c>
      <c r="CU266" s="2">
        <f t="shared" si="241"/>
        <v>0</v>
      </c>
      <c r="CV266" s="2">
        <f t="shared" si="242"/>
        <v>9.7200000000000006</v>
      </c>
      <c r="CW266" s="2">
        <f t="shared" si="243"/>
        <v>0</v>
      </c>
      <c r="CX266" s="2">
        <f t="shared" si="244"/>
        <v>0</v>
      </c>
      <c r="CY266" s="2">
        <f t="shared" si="245"/>
        <v>352.00800000000004</v>
      </c>
      <c r="CZ266" s="2">
        <f t="shared" si="246"/>
        <v>179.9152</v>
      </c>
      <c r="DA266" s="2"/>
      <c r="DB266" s="2"/>
      <c r="DC266" s="2" t="s">
        <v>2</v>
      </c>
      <c r="DD266" s="2" t="s">
        <v>2</v>
      </c>
      <c r="DE266" s="2" t="s">
        <v>21</v>
      </c>
      <c r="DF266" s="2" t="s">
        <v>21</v>
      </c>
      <c r="DG266" s="2" t="s">
        <v>21</v>
      </c>
      <c r="DH266" s="2" t="s">
        <v>2</v>
      </c>
      <c r="DI266" s="2" t="s">
        <v>21</v>
      </c>
      <c r="DJ266" s="2" t="s">
        <v>21</v>
      </c>
      <c r="DK266" s="2" t="s">
        <v>2</v>
      </c>
      <c r="DL266" s="2" t="s">
        <v>2</v>
      </c>
      <c r="DM266" s="2" t="s">
        <v>2</v>
      </c>
      <c r="DN266" s="2">
        <v>0</v>
      </c>
      <c r="DO266" s="2">
        <v>0</v>
      </c>
      <c r="DP266" s="2">
        <v>1</v>
      </c>
      <c r="DQ266" s="2">
        <v>1</v>
      </c>
      <c r="DR266" s="2"/>
      <c r="DS266" s="2"/>
      <c r="DT266" s="2"/>
      <c r="DU266" s="2">
        <v>1013</v>
      </c>
      <c r="DV266" s="2" t="s">
        <v>19</v>
      </c>
      <c r="DW266" s="2" t="s">
        <v>19</v>
      </c>
      <c r="DX266" s="2">
        <v>1</v>
      </c>
      <c r="DY266" s="2"/>
      <c r="DZ266" s="2" t="s">
        <v>2</v>
      </c>
      <c r="EA266" s="2" t="s">
        <v>2</v>
      </c>
      <c r="EB266" s="2" t="s">
        <v>2</v>
      </c>
      <c r="EC266" s="2" t="s">
        <v>2</v>
      </c>
      <c r="ED266" s="2" t="s">
        <v>2</v>
      </c>
      <c r="EE266" s="2">
        <v>37164119</v>
      </c>
      <c r="EF266" s="2">
        <v>3</v>
      </c>
      <c r="EG266" s="2" t="s">
        <v>16</v>
      </c>
      <c r="EH266" s="2">
        <v>0</v>
      </c>
      <c r="EI266" s="2" t="s">
        <v>2</v>
      </c>
      <c r="EJ266" s="2">
        <v>2</v>
      </c>
      <c r="EK266" s="2">
        <v>110011</v>
      </c>
      <c r="EL266" s="2" t="s">
        <v>86</v>
      </c>
      <c r="EM266" s="2" t="s">
        <v>87</v>
      </c>
      <c r="EN266" s="2" t="s">
        <v>2</v>
      </c>
      <c r="EO266" s="2" t="s">
        <v>24</v>
      </c>
      <c r="EP266" s="2"/>
      <c r="EQ266" s="2">
        <v>512</v>
      </c>
      <c r="ER266" s="2">
        <v>81.31</v>
      </c>
      <c r="ES266" s="2">
        <v>8.8800000000000008</v>
      </c>
      <c r="ET266" s="2">
        <v>0</v>
      </c>
      <c r="EU266" s="2">
        <v>0</v>
      </c>
      <c r="EV266" s="2">
        <v>72.430000000000007</v>
      </c>
      <c r="EW266" s="2">
        <v>7.2</v>
      </c>
      <c r="EX266" s="2">
        <v>0</v>
      </c>
      <c r="EY266" s="2">
        <v>0</v>
      </c>
      <c r="EZ266" s="2"/>
      <c r="FA266" s="2"/>
      <c r="FB266" s="2"/>
      <c r="FC266" s="2"/>
      <c r="FD266" s="2"/>
      <c r="FE266" s="2"/>
      <c r="FF266" s="2"/>
      <c r="FG266" s="2"/>
      <c r="FH266" s="2"/>
      <c r="FI266" s="2"/>
      <c r="FJ266" s="2"/>
      <c r="FK266" s="2"/>
      <c r="FL266" s="2"/>
      <c r="FM266" s="2"/>
      <c r="FN266" s="2"/>
      <c r="FO266" s="2"/>
      <c r="FP266" s="2"/>
      <c r="FQ266" s="2">
        <v>0</v>
      </c>
      <c r="FR266" s="2">
        <f t="shared" si="247"/>
        <v>0</v>
      </c>
      <c r="FS266" s="2">
        <v>0</v>
      </c>
      <c r="FT266" s="2"/>
      <c r="FU266" s="2"/>
      <c r="FV266" s="2"/>
      <c r="FW266" s="2"/>
      <c r="FX266" s="2">
        <v>90</v>
      </c>
      <c r="FY266" s="2">
        <v>46</v>
      </c>
      <c r="FZ266" s="2"/>
      <c r="GA266" s="2" t="s">
        <v>2</v>
      </c>
      <c r="GB266" s="2"/>
      <c r="GC266" s="2"/>
      <c r="GD266" s="2">
        <v>1</v>
      </c>
      <c r="GE266" s="2"/>
      <c r="GF266" s="2">
        <v>-993574563</v>
      </c>
      <c r="GG266" s="2">
        <v>2</v>
      </c>
      <c r="GH266" s="2">
        <v>1</v>
      </c>
      <c r="GI266" s="2">
        <v>-2</v>
      </c>
      <c r="GJ266" s="2">
        <v>0</v>
      </c>
      <c r="GK266" s="2">
        <v>0</v>
      </c>
      <c r="GL266" s="2">
        <f t="shared" si="248"/>
        <v>0</v>
      </c>
      <c r="GM266" s="2">
        <f t="shared" si="249"/>
        <v>958.57</v>
      </c>
      <c r="GN266" s="2">
        <f t="shared" si="250"/>
        <v>0</v>
      </c>
      <c r="GO266" s="2">
        <f t="shared" si="251"/>
        <v>958.57</v>
      </c>
      <c r="GP266" s="2">
        <f t="shared" si="252"/>
        <v>0</v>
      </c>
      <c r="GQ266" s="2"/>
      <c r="GR266" s="2">
        <v>0</v>
      </c>
      <c r="GS266" s="2">
        <v>3</v>
      </c>
      <c r="GT266" s="2">
        <v>0</v>
      </c>
      <c r="GU266" s="2" t="s">
        <v>2</v>
      </c>
      <c r="GV266" s="2">
        <f t="shared" si="253"/>
        <v>0</v>
      </c>
      <c r="GW266" s="2">
        <v>1</v>
      </c>
      <c r="GX266" s="2">
        <f t="shared" si="254"/>
        <v>0</v>
      </c>
      <c r="GY266" s="2"/>
      <c r="GZ266" s="2"/>
      <c r="HA266" s="2">
        <v>0</v>
      </c>
      <c r="HB266" s="2">
        <v>0</v>
      </c>
      <c r="HC266" s="2">
        <f t="shared" si="255"/>
        <v>0</v>
      </c>
      <c r="HD266" s="2"/>
      <c r="HE266" s="2" t="s">
        <v>2</v>
      </c>
      <c r="HF266" s="2" t="s">
        <v>2</v>
      </c>
      <c r="HG266" s="2"/>
      <c r="HH266" s="2"/>
      <c r="HI266" s="2"/>
      <c r="HJ266" s="2"/>
      <c r="HK266" s="2"/>
      <c r="HL266" s="2"/>
      <c r="HM266" s="2" t="s">
        <v>2</v>
      </c>
      <c r="HN266" s="2" t="s">
        <v>88</v>
      </c>
      <c r="HO266" s="2" t="s">
        <v>89</v>
      </c>
      <c r="HP266" s="2" t="s">
        <v>86</v>
      </c>
      <c r="HQ266" s="2" t="s">
        <v>86</v>
      </c>
      <c r="HR266" s="2"/>
      <c r="HS266" s="2"/>
      <c r="HT266" s="2"/>
      <c r="HU266" s="2"/>
      <c r="HV266" s="2"/>
      <c r="HW266" s="2"/>
      <c r="HX266" s="2"/>
      <c r="HY266" s="2"/>
      <c r="HZ266" s="2"/>
      <c r="IA266" s="2"/>
      <c r="IB266" s="2"/>
      <c r="IC266" s="2"/>
      <c r="ID266" s="2"/>
      <c r="IE266" s="2"/>
      <c r="IF266" s="2"/>
      <c r="IG266" s="2"/>
      <c r="IH266" s="2"/>
      <c r="II266" s="2"/>
      <c r="IJ266" s="2"/>
      <c r="IK266" s="2">
        <v>0</v>
      </c>
      <c r="IL266" s="2"/>
      <c r="IM266" s="2"/>
      <c r="IN266" s="2"/>
      <c r="IO266" s="2"/>
      <c r="IP266" s="2"/>
      <c r="IQ266" s="2"/>
      <c r="IR266" s="2"/>
      <c r="IS266" s="2"/>
      <c r="IT266" s="2"/>
      <c r="IU266" s="2"/>
    </row>
    <row r="267" spans="1:255" x14ac:dyDescent="0.2">
      <c r="A267">
        <v>17</v>
      </c>
      <c r="B267">
        <v>1</v>
      </c>
      <c r="C267">
        <f>ROW(SmtRes!A362)</f>
        <v>362</v>
      </c>
      <c r="D267">
        <f>ROW(EtalonRes!A362)</f>
        <v>362</v>
      </c>
      <c r="E267" t="s">
        <v>364</v>
      </c>
      <c r="F267" t="s">
        <v>112</v>
      </c>
      <c r="G267" t="s">
        <v>113</v>
      </c>
      <c r="H267" t="s">
        <v>19</v>
      </c>
      <c r="I267">
        <v>4</v>
      </c>
      <c r="J267">
        <v>0</v>
      </c>
      <c r="K267">
        <v>4</v>
      </c>
      <c r="O267">
        <f t="shared" si="223"/>
        <v>426.64</v>
      </c>
      <c r="P267">
        <f t="shared" si="256"/>
        <v>35.520000000000003</v>
      </c>
      <c r="Q267">
        <f t="shared" si="224"/>
        <v>0</v>
      </c>
      <c r="R267">
        <f t="shared" si="225"/>
        <v>0</v>
      </c>
      <c r="S267">
        <f t="shared" si="226"/>
        <v>391.12</v>
      </c>
      <c r="T267">
        <f t="shared" si="227"/>
        <v>0</v>
      </c>
      <c r="U267">
        <f t="shared" si="228"/>
        <v>38.880000000000003</v>
      </c>
      <c r="V267">
        <f t="shared" si="229"/>
        <v>0</v>
      </c>
      <c r="W267">
        <f t="shared" si="230"/>
        <v>0</v>
      </c>
      <c r="X267">
        <f t="shared" si="231"/>
        <v>352.01</v>
      </c>
      <c r="Y267">
        <f t="shared" si="232"/>
        <v>179.92</v>
      </c>
      <c r="AA267">
        <v>41727979</v>
      </c>
      <c r="AB267">
        <f t="shared" si="233"/>
        <v>106.6605</v>
      </c>
      <c r="AC267">
        <f t="shared" si="234"/>
        <v>8.8800000000000008</v>
      </c>
      <c r="AD267">
        <f>ROUND(((((ET267*ROUND(1.35,7)))-((EU267*ROUND(1.35,7))))+AE267),6)</f>
        <v>0</v>
      </c>
      <c r="AE267">
        <f>ROUND(((EU267*ROUND(1.35,7))),6)</f>
        <v>0</v>
      </c>
      <c r="AF267">
        <f>ROUND(((EV267*ROUND(1.35,7))),6)</f>
        <v>97.780500000000004</v>
      </c>
      <c r="AG267">
        <f t="shared" si="235"/>
        <v>0</v>
      </c>
      <c r="AH267">
        <f>((EW267*ROUND(1.35,7)))</f>
        <v>9.7200000000000006</v>
      </c>
      <c r="AI267">
        <f>((EX267*ROUND(1.35,7)))</f>
        <v>0</v>
      </c>
      <c r="AJ267">
        <f t="shared" si="236"/>
        <v>0</v>
      </c>
      <c r="AK267">
        <v>81.31</v>
      </c>
      <c r="AL267">
        <v>8.8800000000000008</v>
      </c>
      <c r="AM267">
        <v>0</v>
      </c>
      <c r="AN267">
        <v>0</v>
      </c>
      <c r="AO267">
        <v>72.430000000000007</v>
      </c>
      <c r="AP267">
        <v>0</v>
      </c>
      <c r="AQ267">
        <v>7.2</v>
      </c>
      <c r="AR267">
        <v>0</v>
      </c>
      <c r="AS267">
        <v>0</v>
      </c>
      <c r="AT267">
        <v>90</v>
      </c>
      <c r="AU267">
        <v>46</v>
      </c>
      <c r="AV267">
        <v>1</v>
      </c>
      <c r="AW267">
        <v>1</v>
      </c>
      <c r="AZ267">
        <v>1</v>
      </c>
      <c r="BA267">
        <v>1</v>
      </c>
      <c r="BB267">
        <v>1</v>
      </c>
      <c r="BC267">
        <v>1</v>
      </c>
      <c r="BD267" t="s">
        <v>2</v>
      </c>
      <c r="BE267" t="s">
        <v>2</v>
      </c>
      <c r="BF267" t="s">
        <v>2</v>
      </c>
      <c r="BG267" t="s">
        <v>2</v>
      </c>
      <c r="BH267">
        <v>0</v>
      </c>
      <c r="BI267">
        <v>2</v>
      </c>
      <c r="BJ267" t="s">
        <v>114</v>
      </c>
      <c r="BM267">
        <v>110011</v>
      </c>
      <c r="BN267">
        <v>0</v>
      </c>
      <c r="BO267" t="s">
        <v>27</v>
      </c>
      <c r="BP267">
        <v>1</v>
      </c>
      <c r="BQ267">
        <v>3</v>
      </c>
      <c r="BR267">
        <v>0</v>
      </c>
      <c r="BS267">
        <v>1</v>
      </c>
      <c r="BT267">
        <v>1</v>
      </c>
      <c r="BU267">
        <v>1</v>
      </c>
      <c r="BV267">
        <v>1</v>
      </c>
      <c r="BW267">
        <v>1</v>
      </c>
      <c r="BX267">
        <v>1</v>
      </c>
      <c r="BY267" t="s">
        <v>2</v>
      </c>
      <c r="BZ267">
        <v>90</v>
      </c>
      <c r="CA267">
        <v>46</v>
      </c>
      <c r="CB267" t="s">
        <v>2</v>
      </c>
      <c r="CE267">
        <v>0</v>
      </c>
      <c r="CF267">
        <v>0</v>
      </c>
      <c r="CG267">
        <v>0</v>
      </c>
      <c r="CM267">
        <v>0</v>
      </c>
      <c r="CN267" t="s">
        <v>774</v>
      </c>
      <c r="CO267">
        <v>0</v>
      </c>
      <c r="CP267">
        <f t="shared" si="237"/>
        <v>426.64</v>
      </c>
      <c r="CQ267">
        <f t="shared" si="257"/>
        <v>8.8800000000000008</v>
      </c>
      <c r="CR267">
        <f t="shared" si="238"/>
        <v>0</v>
      </c>
      <c r="CS267">
        <f t="shared" si="239"/>
        <v>0</v>
      </c>
      <c r="CT267">
        <f t="shared" si="240"/>
        <v>97.780500000000004</v>
      </c>
      <c r="CU267">
        <f t="shared" si="241"/>
        <v>0</v>
      </c>
      <c r="CV267">
        <f t="shared" si="242"/>
        <v>9.7200000000000006</v>
      </c>
      <c r="CW267">
        <f t="shared" si="243"/>
        <v>0</v>
      </c>
      <c r="CX267">
        <f t="shared" si="244"/>
        <v>0</v>
      </c>
      <c r="CY267">
        <f t="shared" si="245"/>
        <v>352.00800000000004</v>
      </c>
      <c r="CZ267">
        <f t="shared" si="246"/>
        <v>179.9152</v>
      </c>
      <c r="DC267" t="s">
        <v>2</v>
      </c>
      <c r="DD267" t="s">
        <v>2</v>
      </c>
      <c r="DE267" t="s">
        <v>21</v>
      </c>
      <c r="DF267" t="s">
        <v>21</v>
      </c>
      <c r="DG267" t="s">
        <v>21</v>
      </c>
      <c r="DH267" t="s">
        <v>2</v>
      </c>
      <c r="DI267" t="s">
        <v>21</v>
      </c>
      <c r="DJ267" t="s">
        <v>21</v>
      </c>
      <c r="DK267" t="s">
        <v>2</v>
      </c>
      <c r="DL267" t="s">
        <v>2</v>
      </c>
      <c r="DM267" t="s">
        <v>2</v>
      </c>
      <c r="DN267">
        <v>0</v>
      </c>
      <c r="DO267">
        <v>0</v>
      </c>
      <c r="DP267">
        <v>1</v>
      </c>
      <c r="DQ267">
        <v>1</v>
      </c>
      <c r="DU267">
        <v>1013</v>
      </c>
      <c r="DV267" t="s">
        <v>19</v>
      </c>
      <c r="DW267" t="s">
        <v>19</v>
      </c>
      <c r="DX267">
        <v>1</v>
      </c>
      <c r="DZ267" t="s">
        <v>2</v>
      </c>
      <c r="EA267" t="s">
        <v>2</v>
      </c>
      <c r="EB267" t="s">
        <v>2</v>
      </c>
      <c r="EC267" t="s">
        <v>2</v>
      </c>
      <c r="ED267" t="s">
        <v>2</v>
      </c>
      <c r="EE267">
        <v>37164119</v>
      </c>
      <c r="EF267">
        <v>3</v>
      </c>
      <c r="EG267" t="s">
        <v>16</v>
      </c>
      <c r="EH267">
        <v>0</v>
      </c>
      <c r="EI267" t="s">
        <v>2</v>
      </c>
      <c r="EJ267">
        <v>2</v>
      </c>
      <c r="EK267">
        <v>110011</v>
      </c>
      <c r="EL267" t="s">
        <v>86</v>
      </c>
      <c r="EM267" t="s">
        <v>87</v>
      </c>
      <c r="EN267" t="s">
        <v>2</v>
      </c>
      <c r="EO267" t="s">
        <v>24</v>
      </c>
      <c r="EQ267">
        <v>512</v>
      </c>
      <c r="ER267">
        <v>81.31</v>
      </c>
      <c r="ES267">
        <v>8.8800000000000008</v>
      </c>
      <c r="ET267">
        <v>0</v>
      </c>
      <c r="EU267">
        <v>0</v>
      </c>
      <c r="EV267">
        <v>72.430000000000007</v>
      </c>
      <c r="EW267">
        <v>7.2</v>
      </c>
      <c r="EX267">
        <v>0</v>
      </c>
      <c r="EY267">
        <v>0</v>
      </c>
      <c r="FQ267">
        <v>0</v>
      </c>
      <c r="FR267">
        <f t="shared" si="247"/>
        <v>0</v>
      </c>
      <c r="FS267">
        <v>0</v>
      </c>
      <c r="FX267">
        <v>90</v>
      </c>
      <c r="FY267">
        <v>46</v>
      </c>
      <c r="GA267" t="s">
        <v>2</v>
      </c>
      <c r="GD267">
        <v>1</v>
      </c>
      <c r="GF267">
        <v>-993574563</v>
      </c>
      <c r="GG267">
        <v>1</v>
      </c>
      <c r="GH267">
        <v>1</v>
      </c>
      <c r="GI267">
        <v>4</v>
      </c>
      <c r="GJ267">
        <v>0</v>
      </c>
      <c r="GK267">
        <v>0</v>
      </c>
      <c r="GL267">
        <f t="shared" si="248"/>
        <v>0</v>
      </c>
      <c r="GM267">
        <f t="shared" si="249"/>
        <v>958.57</v>
      </c>
      <c r="GN267">
        <f t="shared" si="250"/>
        <v>0</v>
      </c>
      <c r="GO267">
        <f t="shared" si="251"/>
        <v>958.57</v>
      </c>
      <c r="GP267">
        <f t="shared" si="252"/>
        <v>0</v>
      </c>
      <c r="GR267">
        <v>0</v>
      </c>
      <c r="GS267">
        <v>3</v>
      </c>
      <c r="GT267">
        <v>0</v>
      </c>
      <c r="GU267" t="s">
        <v>2</v>
      </c>
      <c r="GV267">
        <f t="shared" si="253"/>
        <v>0</v>
      </c>
      <c r="GW267">
        <v>1</v>
      </c>
      <c r="GX267">
        <f t="shared" si="254"/>
        <v>0</v>
      </c>
      <c r="HA267">
        <v>0</v>
      </c>
      <c r="HB267">
        <v>0</v>
      </c>
      <c r="HC267">
        <f t="shared" si="255"/>
        <v>0</v>
      </c>
      <c r="HE267" t="s">
        <v>2</v>
      </c>
      <c r="HF267" t="s">
        <v>2</v>
      </c>
      <c r="HM267" t="s">
        <v>2</v>
      </c>
      <c r="HN267" t="s">
        <v>88</v>
      </c>
      <c r="HO267" t="s">
        <v>89</v>
      </c>
      <c r="HP267" t="s">
        <v>86</v>
      </c>
      <c r="HQ267" t="s">
        <v>86</v>
      </c>
      <c r="IK267">
        <v>0</v>
      </c>
    </row>
    <row r="268" spans="1:255" x14ac:dyDescent="0.2">
      <c r="A268" s="2">
        <v>17</v>
      </c>
      <c r="B268" s="2">
        <v>1</v>
      </c>
      <c r="C268" s="2"/>
      <c r="D268" s="2"/>
      <c r="E268" s="2" t="s">
        <v>365</v>
      </c>
      <c r="F268" s="2" t="s">
        <v>29</v>
      </c>
      <c r="G268" s="2" t="s">
        <v>366</v>
      </c>
      <c r="H268" s="2" t="s">
        <v>19</v>
      </c>
      <c r="I268" s="2">
        <v>4</v>
      </c>
      <c r="J268" s="2">
        <v>0</v>
      </c>
      <c r="K268" s="2">
        <v>4</v>
      </c>
      <c r="L268" s="2"/>
      <c r="M268" s="2"/>
      <c r="N268" s="2"/>
      <c r="O268" s="2">
        <f t="shared" si="223"/>
        <v>8502</v>
      </c>
      <c r="P268" s="2">
        <f>ROUND(ROUND(CQ268*I268,0)/BC268,2)</f>
        <v>8502</v>
      </c>
      <c r="Q268" s="2">
        <f t="shared" si="224"/>
        <v>0</v>
      </c>
      <c r="R268" s="2">
        <f t="shared" si="225"/>
        <v>0</v>
      </c>
      <c r="S268" s="2">
        <f t="shared" si="226"/>
        <v>0</v>
      </c>
      <c r="T268" s="2">
        <f t="shared" si="227"/>
        <v>0</v>
      </c>
      <c r="U268" s="2">
        <f t="shared" si="228"/>
        <v>0</v>
      </c>
      <c r="V268" s="2">
        <f t="shared" si="229"/>
        <v>0</v>
      </c>
      <c r="W268" s="2">
        <f t="shared" si="230"/>
        <v>0</v>
      </c>
      <c r="X268" s="2">
        <f t="shared" si="231"/>
        <v>0</v>
      </c>
      <c r="Y268" s="2">
        <f t="shared" si="232"/>
        <v>0</v>
      </c>
      <c r="Z268" s="2"/>
      <c r="AA268" s="2">
        <v>41727981</v>
      </c>
      <c r="AB268" s="2">
        <f t="shared" si="233"/>
        <v>2125.5</v>
      </c>
      <c r="AC268" s="2">
        <f t="shared" si="234"/>
        <v>2125.5</v>
      </c>
      <c r="AD268" s="2">
        <f>ROUND((((ET268)-(EU268))+AE268),6)</f>
        <v>0</v>
      </c>
      <c r="AE268" s="2">
        <f>ROUND((EU268),6)</f>
        <v>0</v>
      </c>
      <c r="AF268" s="2">
        <f>ROUND((EV268),6)</f>
        <v>0</v>
      </c>
      <c r="AG268" s="2">
        <f t="shared" si="235"/>
        <v>0</v>
      </c>
      <c r="AH268" s="2">
        <f>(EW268)</f>
        <v>0</v>
      </c>
      <c r="AI268" s="2">
        <f>(EX268)</f>
        <v>0</v>
      </c>
      <c r="AJ268" s="2">
        <f t="shared" si="236"/>
        <v>0</v>
      </c>
      <c r="AK268" s="2">
        <v>2125.5</v>
      </c>
      <c r="AL268" s="2">
        <v>2125.5</v>
      </c>
      <c r="AM268" s="2">
        <v>0</v>
      </c>
      <c r="AN268" s="2">
        <v>0</v>
      </c>
      <c r="AO268" s="2">
        <v>0</v>
      </c>
      <c r="AP268" s="2">
        <v>0</v>
      </c>
      <c r="AQ268" s="2">
        <v>0</v>
      </c>
      <c r="AR268" s="2">
        <v>0</v>
      </c>
      <c r="AS268" s="2">
        <v>0</v>
      </c>
      <c r="AT268" s="2">
        <v>0</v>
      </c>
      <c r="AU268" s="2">
        <v>0</v>
      </c>
      <c r="AV268" s="2">
        <v>1</v>
      </c>
      <c r="AW268" s="2">
        <v>1</v>
      </c>
      <c r="AX268" s="2"/>
      <c r="AY268" s="2"/>
      <c r="AZ268" s="2">
        <v>1</v>
      </c>
      <c r="BA268" s="2">
        <v>1</v>
      </c>
      <c r="BB268" s="2">
        <v>1</v>
      </c>
      <c r="BC268" s="2">
        <v>1</v>
      </c>
      <c r="BD268" s="2" t="s">
        <v>2</v>
      </c>
      <c r="BE268" s="2" t="s">
        <v>2</v>
      </c>
      <c r="BF268" s="2" t="s">
        <v>2</v>
      </c>
      <c r="BG268" s="2" t="s">
        <v>2</v>
      </c>
      <c r="BH268" s="2">
        <v>3</v>
      </c>
      <c r="BI268" s="2">
        <v>3</v>
      </c>
      <c r="BJ268" s="2" t="s">
        <v>2</v>
      </c>
      <c r="BK268" s="2"/>
      <c r="BL268" s="2"/>
      <c r="BM268" s="2">
        <v>1100</v>
      </c>
      <c r="BN268" s="2">
        <v>0</v>
      </c>
      <c r="BO268" s="2" t="s">
        <v>2</v>
      </c>
      <c r="BP268" s="2">
        <v>0</v>
      </c>
      <c r="BQ268" s="2">
        <v>8</v>
      </c>
      <c r="BR268" s="2">
        <v>0</v>
      </c>
      <c r="BS268" s="2">
        <v>1</v>
      </c>
      <c r="BT268" s="2">
        <v>1</v>
      </c>
      <c r="BU268" s="2">
        <v>1</v>
      </c>
      <c r="BV268" s="2">
        <v>1</v>
      </c>
      <c r="BW268" s="2">
        <v>1</v>
      </c>
      <c r="BX268" s="2">
        <v>1</v>
      </c>
      <c r="BY268" s="2" t="s">
        <v>2</v>
      </c>
      <c r="BZ268" s="2">
        <v>0</v>
      </c>
      <c r="CA268" s="2">
        <v>0</v>
      </c>
      <c r="CB268" s="2" t="s">
        <v>2</v>
      </c>
      <c r="CC268" s="2"/>
      <c r="CD268" s="2"/>
      <c r="CE268" s="2">
        <v>0</v>
      </c>
      <c r="CF268" s="2">
        <v>0</v>
      </c>
      <c r="CG268" s="2">
        <v>0</v>
      </c>
      <c r="CH268" s="2"/>
      <c r="CI268" s="2"/>
      <c r="CJ268" s="2"/>
      <c r="CK268" s="2"/>
      <c r="CL268" s="2"/>
      <c r="CM268" s="2">
        <v>0</v>
      </c>
      <c r="CN268" s="2" t="s">
        <v>2</v>
      </c>
      <c r="CO268" s="2">
        <v>0</v>
      </c>
      <c r="CP268" s="2">
        <f t="shared" si="237"/>
        <v>8502</v>
      </c>
      <c r="CQ268" s="2">
        <f>AC268</f>
        <v>2125.5</v>
      </c>
      <c r="CR268" s="2">
        <f t="shared" si="238"/>
        <v>0</v>
      </c>
      <c r="CS268" s="2">
        <f t="shared" si="239"/>
        <v>0</v>
      </c>
      <c r="CT268" s="2">
        <f t="shared" si="240"/>
        <v>0</v>
      </c>
      <c r="CU268" s="2">
        <f t="shared" si="241"/>
        <v>0</v>
      </c>
      <c r="CV268" s="2">
        <f t="shared" si="242"/>
        <v>0</v>
      </c>
      <c r="CW268" s="2">
        <f t="shared" si="243"/>
        <v>0</v>
      </c>
      <c r="CX268" s="2">
        <f t="shared" si="244"/>
        <v>0</v>
      </c>
      <c r="CY268" s="2">
        <f t="shared" si="245"/>
        <v>0</v>
      </c>
      <c r="CZ268" s="2">
        <f t="shared" si="246"/>
        <v>0</v>
      </c>
      <c r="DA268" s="2"/>
      <c r="DB268" s="2"/>
      <c r="DC268" s="2" t="s">
        <v>2</v>
      </c>
      <c r="DD268" s="2" t="s">
        <v>2</v>
      </c>
      <c r="DE268" s="2" t="s">
        <v>2</v>
      </c>
      <c r="DF268" s="2" t="s">
        <v>2</v>
      </c>
      <c r="DG268" s="2" t="s">
        <v>2</v>
      </c>
      <c r="DH268" s="2" t="s">
        <v>2</v>
      </c>
      <c r="DI268" s="2" t="s">
        <v>2</v>
      </c>
      <c r="DJ268" s="2" t="s">
        <v>2</v>
      </c>
      <c r="DK268" s="2" t="s">
        <v>2</v>
      </c>
      <c r="DL268" s="2" t="s">
        <v>2</v>
      </c>
      <c r="DM268" s="2" t="s">
        <v>2</v>
      </c>
      <c r="DN268" s="2">
        <v>0</v>
      </c>
      <c r="DO268" s="2">
        <v>0</v>
      </c>
      <c r="DP268" s="2">
        <v>1</v>
      </c>
      <c r="DQ268" s="2">
        <v>1</v>
      </c>
      <c r="DR268" s="2"/>
      <c r="DS268" s="2"/>
      <c r="DT268" s="2"/>
      <c r="DU268" s="2">
        <v>1013</v>
      </c>
      <c r="DV268" s="2" t="s">
        <v>19</v>
      </c>
      <c r="DW268" s="2" t="s">
        <v>19</v>
      </c>
      <c r="DX268" s="2">
        <v>1</v>
      </c>
      <c r="DY268" s="2"/>
      <c r="DZ268" s="2" t="s">
        <v>2</v>
      </c>
      <c r="EA268" s="2" t="s">
        <v>2</v>
      </c>
      <c r="EB268" s="2" t="s">
        <v>2</v>
      </c>
      <c r="EC268" s="2" t="s">
        <v>2</v>
      </c>
      <c r="ED268" s="2" t="s">
        <v>2</v>
      </c>
      <c r="EE268" s="2">
        <v>37164457</v>
      </c>
      <c r="EF268" s="2">
        <v>8</v>
      </c>
      <c r="EG268" s="2" t="s">
        <v>31</v>
      </c>
      <c r="EH268" s="2">
        <v>0</v>
      </c>
      <c r="EI268" s="2" t="s">
        <v>2</v>
      </c>
      <c r="EJ268" s="2">
        <v>1</v>
      </c>
      <c r="EK268" s="2">
        <v>1100</v>
      </c>
      <c r="EL268" s="2" t="s">
        <v>32</v>
      </c>
      <c r="EM268" s="2" t="s">
        <v>33</v>
      </c>
      <c r="EN268" s="2" t="s">
        <v>2</v>
      </c>
      <c r="EO268" s="2" t="s">
        <v>2</v>
      </c>
      <c r="EP268" s="2"/>
      <c r="EQ268" s="2">
        <v>0</v>
      </c>
      <c r="ER268" s="2">
        <v>0</v>
      </c>
      <c r="ES268" s="2">
        <v>2125.5</v>
      </c>
      <c r="ET268" s="2">
        <v>0</v>
      </c>
      <c r="EU268" s="2">
        <v>0</v>
      </c>
      <c r="EV268" s="2">
        <v>0</v>
      </c>
      <c r="EW268" s="2">
        <v>0</v>
      </c>
      <c r="EX268" s="2">
        <v>0</v>
      </c>
      <c r="EY268" s="2">
        <v>0</v>
      </c>
      <c r="EZ268" s="2">
        <v>5</v>
      </c>
      <c r="FA268" s="2"/>
      <c r="FB268" s="2"/>
      <c r="FC268" s="2">
        <v>1</v>
      </c>
      <c r="FD268" s="2">
        <v>18</v>
      </c>
      <c r="FE268" s="2"/>
      <c r="FF268" s="2">
        <v>2550.6</v>
      </c>
      <c r="FG268" s="2"/>
      <c r="FH268" s="2"/>
      <c r="FI268" s="2"/>
      <c r="FJ268" s="2"/>
      <c r="FK268" s="2"/>
      <c r="FL268" s="2"/>
      <c r="FM268" s="2"/>
      <c r="FN268" s="2"/>
      <c r="FO268" s="2"/>
      <c r="FP268" s="2"/>
      <c r="FQ268" s="2">
        <v>0</v>
      </c>
      <c r="FR268" s="2">
        <f t="shared" si="247"/>
        <v>8502</v>
      </c>
      <c r="FS268" s="2">
        <v>0</v>
      </c>
      <c r="FT268" s="2"/>
      <c r="FU268" s="2"/>
      <c r="FV268" s="2"/>
      <c r="FW268" s="2"/>
      <c r="FX268" s="2">
        <v>0</v>
      </c>
      <c r="FY268" s="2">
        <v>0</v>
      </c>
      <c r="FZ268" s="2"/>
      <c r="GA268" s="2" t="s">
        <v>367</v>
      </c>
      <c r="GB268" s="2"/>
      <c r="GC268" s="2"/>
      <c r="GD268" s="2">
        <v>1</v>
      </c>
      <c r="GE268" s="2"/>
      <c r="GF268" s="2">
        <v>1285277718</v>
      </c>
      <c r="GG268" s="2">
        <v>2</v>
      </c>
      <c r="GH268" s="2">
        <v>3</v>
      </c>
      <c r="GI268" s="2">
        <v>-2</v>
      </c>
      <c r="GJ268" s="2">
        <v>0</v>
      </c>
      <c r="GK268" s="2">
        <v>0</v>
      </c>
      <c r="GL268" s="2">
        <f t="shared" si="248"/>
        <v>0</v>
      </c>
      <c r="GM268" s="2">
        <f t="shared" si="249"/>
        <v>8502</v>
      </c>
      <c r="GN268" s="2">
        <f t="shared" si="250"/>
        <v>0</v>
      </c>
      <c r="GO268" s="2">
        <f t="shared" si="251"/>
        <v>0</v>
      </c>
      <c r="GP268" s="2">
        <f t="shared" si="252"/>
        <v>0</v>
      </c>
      <c r="GQ268" s="2"/>
      <c r="GR268" s="2">
        <v>1</v>
      </c>
      <c r="GS268" s="2">
        <v>1</v>
      </c>
      <c r="GT268" s="2">
        <v>0</v>
      </c>
      <c r="GU268" s="2" t="s">
        <v>2</v>
      </c>
      <c r="GV268" s="2">
        <f t="shared" si="253"/>
        <v>0</v>
      </c>
      <c r="GW268" s="2">
        <v>1</v>
      </c>
      <c r="GX268" s="2">
        <f t="shared" si="254"/>
        <v>0</v>
      </c>
      <c r="GY268" s="2"/>
      <c r="GZ268" s="2"/>
      <c r="HA268" s="2">
        <v>0</v>
      </c>
      <c r="HB268" s="2">
        <v>0</v>
      </c>
      <c r="HC268" s="2">
        <f t="shared" si="255"/>
        <v>0</v>
      </c>
      <c r="HD268" s="2"/>
      <c r="HE268" s="2" t="s">
        <v>35</v>
      </c>
      <c r="HF268" s="2" t="s">
        <v>35</v>
      </c>
      <c r="HG268" s="2"/>
      <c r="HH268" s="2">
        <f>ROUND(AC268*I268,0)</f>
        <v>8502</v>
      </c>
      <c r="HI268" s="2"/>
      <c r="HJ268" s="2"/>
      <c r="HK268" s="2"/>
      <c r="HL268" s="2"/>
      <c r="HM268" s="2" t="s">
        <v>2</v>
      </c>
      <c r="HN268" s="2" t="s">
        <v>2</v>
      </c>
      <c r="HO268" s="2" t="s">
        <v>2</v>
      </c>
      <c r="HP268" s="2" t="s">
        <v>2</v>
      </c>
      <c r="HQ268" s="2" t="s">
        <v>2</v>
      </c>
      <c r="HR268" s="2"/>
      <c r="HS268" s="2"/>
      <c r="HT268" s="2"/>
      <c r="HU268" s="2"/>
      <c r="HV268" s="2"/>
      <c r="HW268" s="2"/>
      <c r="HX268" s="2"/>
      <c r="HY268" s="2"/>
      <c r="HZ268" s="2"/>
      <c r="IA268" s="2"/>
      <c r="IB268" s="2"/>
      <c r="IC268" s="2"/>
      <c r="ID268" s="2"/>
      <c r="IE268" s="2"/>
      <c r="IF268" s="2"/>
      <c r="IG268" s="2"/>
      <c r="IH268" s="2"/>
      <c r="II268" s="2"/>
      <c r="IJ268" s="2"/>
      <c r="IK268" s="2">
        <v>0</v>
      </c>
      <c r="IL268" s="2"/>
      <c r="IM268" s="2"/>
      <c r="IN268" s="2"/>
      <c r="IO268" s="2"/>
      <c r="IP268" s="2"/>
      <c r="IQ268" s="2"/>
      <c r="IR268" s="2"/>
      <c r="IS268" s="2"/>
      <c r="IT268" s="2"/>
      <c r="IU268" s="2"/>
    </row>
    <row r="269" spans="1:255" x14ac:dyDescent="0.2">
      <c r="A269">
        <v>17</v>
      </c>
      <c r="B269">
        <v>1</v>
      </c>
      <c r="E269" t="s">
        <v>365</v>
      </c>
      <c r="F269" t="s">
        <v>29</v>
      </c>
      <c r="G269" t="s">
        <v>366</v>
      </c>
      <c r="H269" t="s">
        <v>19</v>
      </c>
      <c r="I269">
        <v>4</v>
      </c>
      <c r="J269">
        <v>0</v>
      </c>
      <c r="K269">
        <v>4</v>
      </c>
      <c r="O269">
        <f t="shared" si="223"/>
        <v>1819.71</v>
      </c>
      <c r="P269">
        <f>ROUND(ROUND(CQ269*I269,0)/BC269,2)</f>
        <v>1819.71</v>
      </c>
      <c r="Q269">
        <f t="shared" si="224"/>
        <v>0</v>
      </c>
      <c r="R269">
        <f t="shared" si="225"/>
        <v>0</v>
      </c>
      <c r="S269">
        <f t="shared" si="226"/>
        <v>0</v>
      </c>
      <c r="T269">
        <f t="shared" si="227"/>
        <v>0</v>
      </c>
      <c r="U269">
        <f t="shared" si="228"/>
        <v>0</v>
      </c>
      <c r="V269">
        <f t="shared" si="229"/>
        <v>0</v>
      </c>
      <c r="W269">
        <f t="shared" si="230"/>
        <v>0</v>
      </c>
      <c r="X269">
        <f t="shared" si="231"/>
        <v>0</v>
      </c>
      <c r="Y269">
        <f t="shared" si="232"/>
        <v>0</v>
      </c>
      <c r="AA269">
        <v>41727979</v>
      </c>
      <c r="AB269">
        <f t="shared" si="233"/>
        <v>2215.54</v>
      </c>
      <c r="AC269">
        <f t="shared" si="234"/>
        <v>2215.54</v>
      </c>
      <c r="AD269">
        <f>ROUND((((ET269)-(EU269))+AE269),6)</f>
        <v>0</v>
      </c>
      <c r="AE269">
        <f>ROUND((EU269),6)</f>
        <v>0</v>
      </c>
      <c r="AF269">
        <f>ROUND((EV269),6)</f>
        <v>0</v>
      </c>
      <c r="AG269">
        <f t="shared" si="235"/>
        <v>0</v>
      </c>
      <c r="AH269">
        <f>(EW269)</f>
        <v>0</v>
      </c>
      <c r="AI269">
        <f>(EX269)</f>
        <v>0</v>
      </c>
      <c r="AJ269">
        <f t="shared" si="236"/>
        <v>0</v>
      </c>
      <c r="AK269">
        <v>2215.54</v>
      </c>
      <c r="AL269">
        <v>2215.54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1</v>
      </c>
      <c r="AW269">
        <v>1</v>
      </c>
      <c r="AZ269">
        <v>4.87</v>
      </c>
      <c r="BA269">
        <v>1</v>
      </c>
      <c r="BB269">
        <v>1</v>
      </c>
      <c r="BC269">
        <v>4.87</v>
      </c>
      <c r="BD269" t="s">
        <v>2</v>
      </c>
      <c r="BE269" t="s">
        <v>2</v>
      </c>
      <c r="BF269" t="s">
        <v>2</v>
      </c>
      <c r="BG269" t="s">
        <v>2</v>
      </c>
      <c r="BH269">
        <v>3</v>
      </c>
      <c r="BI269">
        <v>3</v>
      </c>
      <c r="BJ269" t="s">
        <v>2</v>
      </c>
      <c r="BM269">
        <v>1100</v>
      </c>
      <c r="BN269">
        <v>0</v>
      </c>
      <c r="BO269" t="s">
        <v>36</v>
      </c>
      <c r="BP269">
        <v>1</v>
      </c>
      <c r="BQ269">
        <v>8</v>
      </c>
      <c r="BR269">
        <v>0</v>
      </c>
      <c r="BS269">
        <v>1</v>
      </c>
      <c r="BT269">
        <v>1</v>
      </c>
      <c r="BU269">
        <v>1</v>
      </c>
      <c r="BV269">
        <v>1</v>
      </c>
      <c r="BW269">
        <v>1</v>
      </c>
      <c r="BX269">
        <v>1</v>
      </c>
      <c r="BY269" t="s">
        <v>2</v>
      </c>
      <c r="BZ269">
        <v>0</v>
      </c>
      <c r="CA269">
        <v>0</v>
      </c>
      <c r="CB269" t="s">
        <v>2</v>
      </c>
      <c r="CE269">
        <v>0</v>
      </c>
      <c r="CF269">
        <v>0</v>
      </c>
      <c r="CG269">
        <v>0</v>
      </c>
      <c r="CM269">
        <v>0</v>
      </c>
      <c r="CN269" t="s">
        <v>2</v>
      </c>
      <c r="CO269">
        <v>0</v>
      </c>
      <c r="CP269">
        <f t="shared" si="237"/>
        <v>1819.71</v>
      </c>
      <c r="CQ269">
        <f>AC269</f>
        <v>2215.54</v>
      </c>
      <c r="CR269">
        <f t="shared" si="238"/>
        <v>0</v>
      </c>
      <c r="CS269">
        <f t="shared" si="239"/>
        <v>0</v>
      </c>
      <c r="CT269">
        <f t="shared" si="240"/>
        <v>0</v>
      </c>
      <c r="CU269">
        <f t="shared" si="241"/>
        <v>0</v>
      </c>
      <c r="CV269">
        <f t="shared" si="242"/>
        <v>0</v>
      </c>
      <c r="CW269">
        <f t="shared" si="243"/>
        <v>0</v>
      </c>
      <c r="CX269">
        <f t="shared" si="244"/>
        <v>0</v>
      </c>
      <c r="CY269">
        <f t="shared" si="245"/>
        <v>0</v>
      </c>
      <c r="CZ269">
        <f t="shared" si="246"/>
        <v>0</v>
      </c>
      <c r="DC269" t="s">
        <v>2</v>
      </c>
      <c r="DD269" t="s">
        <v>2</v>
      </c>
      <c r="DE269" t="s">
        <v>2</v>
      </c>
      <c r="DF269" t="s">
        <v>2</v>
      </c>
      <c r="DG269" t="s">
        <v>2</v>
      </c>
      <c r="DH269" t="s">
        <v>2</v>
      </c>
      <c r="DI269" t="s">
        <v>2</v>
      </c>
      <c r="DJ269" t="s">
        <v>2</v>
      </c>
      <c r="DK269" t="s">
        <v>2</v>
      </c>
      <c r="DL269" t="s">
        <v>2</v>
      </c>
      <c r="DM269" t="s">
        <v>2</v>
      </c>
      <c r="DN269">
        <v>0</v>
      </c>
      <c r="DO269">
        <v>0</v>
      </c>
      <c r="DP269">
        <v>1</v>
      </c>
      <c r="DQ269">
        <v>1</v>
      </c>
      <c r="DU269">
        <v>1013</v>
      </c>
      <c r="DV269" t="s">
        <v>19</v>
      </c>
      <c r="DW269" t="s">
        <v>19</v>
      </c>
      <c r="DX269">
        <v>1</v>
      </c>
      <c r="DZ269" t="s">
        <v>2</v>
      </c>
      <c r="EA269" t="s">
        <v>2</v>
      </c>
      <c r="EB269" t="s">
        <v>2</v>
      </c>
      <c r="EC269" t="s">
        <v>2</v>
      </c>
      <c r="ED269" t="s">
        <v>2</v>
      </c>
      <c r="EE269">
        <v>37164457</v>
      </c>
      <c r="EF269">
        <v>8</v>
      </c>
      <c r="EG269" t="s">
        <v>31</v>
      </c>
      <c r="EH269">
        <v>0</v>
      </c>
      <c r="EI269" t="s">
        <v>2</v>
      </c>
      <c r="EJ269">
        <v>1</v>
      </c>
      <c r="EK269">
        <v>1100</v>
      </c>
      <c r="EL269" t="s">
        <v>32</v>
      </c>
      <c r="EM269" t="s">
        <v>33</v>
      </c>
      <c r="EN269" t="s">
        <v>2</v>
      </c>
      <c r="EO269" t="s">
        <v>2</v>
      </c>
      <c r="EQ269">
        <v>0</v>
      </c>
      <c r="ER269">
        <v>2215.54</v>
      </c>
      <c r="ES269">
        <v>2215.54</v>
      </c>
      <c r="ET269">
        <v>0</v>
      </c>
      <c r="EU269">
        <v>0</v>
      </c>
      <c r="EV269">
        <v>0</v>
      </c>
      <c r="EW269">
        <v>0</v>
      </c>
      <c r="EX269">
        <v>0</v>
      </c>
      <c r="EY269">
        <v>0</v>
      </c>
      <c r="EZ269">
        <v>5</v>
      </c>
      <c r="FC269">
        <v>1</v>
      </c>
      <c r="FD269">
        <v>18</v>
      </c>
      <c r="FF269">
        <v>2550.6</v>
      </c>
      <c r="FQ269">
        <v>0</v>
      </c>
      <c r="FR269">
        <f t="shared" si="247"/>
        <v>1819.71</v>
      </c>
      <c r="FS269">
        <v>0</v>
      </c>
      <c r="FX269">
        <v>0</v>
      </c>
      <c r="FY269">
        <v>0</v>
      </c>
      <c r="GA269" t="s">
        <v>368</v>
      </c>
      <c r="GD269">
        <v>1</v>
      </c>
      <c r="GF269">
        <v>1285277718</v>
      </c>
      <c r="GG269">
        <v>1</v>
      </c>
      <c r="GH269">
        <v>3</v>
      </c>
      <c r="GI269">
        <v>4</v>
      </c>
      <c r="GJ269">
        <v>0</v>
      </c>
      <c r="GK269">
        <v>0</v>
      </c>
      <c r="GL269">
        <f t="shared" si="248"/>
        <v>0</v>
      </c>
      <c r="GM269">
        <f t="shared" si="249"/>
        <v>1819.71</v>
      </c>
      <c r="GN269">
        <f t="shared" si="250"/>
        <v>0</v>
      </c>
      <c r="GO269">
        <f t="shared" si="251"/>
        <v>0</v>
      </c>
      <c r="GP269">
        <f t="shared" si="252"/>
        <v>0</v>
      </c>
      <c r="GR269">
        <v>1</v>
      </c>
      <c r="GS269">
        <v>1</v>
      </c>
      <c r="GT269">
        <v>0</v>
      </c>
      <c r="GU269" t="s">
        <v>2</v>
      </c>
      <c r="GV269">
        <f t="shared" si="253"/>
        <v>0</v>
      </c>
      <c r="GW269">
        <v>1</v>
      </c>
      <c r="GX269">
        <f t="shared" si="254"/>
        <v>0</v>
      </c>
      <c r="HA269">
        <v>0</v>
      </c>
      <c r="HB269">
        <v>0</v>
      </c>
      <c r="HC269">
        <f t="shared" si="255"/>
        <v>0</v>
      </c>
      <c r="HE269" t="s">
        <v>38</v>
      </c>
      <c r="HF269" t="s">
        <v>39</v>
      </c>
      <c r="HH269">
        <f>ROUND(AC269*I269,0)</f>
        <v>8862</v>
      </c>
      <c r="HM269" t="s">
        <v>2</v>
      </c>
      <c r="HN269" t="s">
        <v>2</v>
      </c>
      <c r="HO269" t="s">
        <v>2</v>
      </c>
      <c r="HP269" t="s">
        <v>2</v>
      </c>
      <c r="HQ269" t="s">
        <v>2</v>
      </c>
      <c r="IK269">
        <v>0</v>
      </c>
    </row>
    <row r="270" spans="1:255" x14ac:dyDescent="0.2">
      <c r="A270" s="2">
        <v>17</v>
      </c>
      <c r="B270" s="2">
        <v>1</v>
      </c>
      <c r="C270" s="2">
        <f>ROW(SmtRes!A376)</f>
        <v>376</v>
      </c>
      <c r="D270" s="2">
        <f>ROW(EtalonRes!A376)</f>
        <v>376</v>
      </c>
      <c r="E270" s="2" t="s">
        <v>369</v>
      </c>
      <c r="F270" s="2" t="s">
        <v>120</v>
      </c>
      <c r="G270" s="2" t="s">
        <v>121</v>
      </c>
      <c r="H270" s="2" t="s">
        <v>19</v>
      </c>
      <c r="I270" s="2">
        <v>4</v>
      </c>
      <c r="J270" s="2">
        <v>0</v>
      </c>
      <c r="K270" s="2">
        <v>4</v>
      </c>
      <c r="L270" s="2"/>
      <c r="M270" s="2"/>
      <c r="N270" s="2"/>
      <c r="O270" s="2">
        <f t="shared" si="223"/>
        <v>236.6</v>
      </c>
      <c r="P270" s="2">
        <f>ROUND(CQ270*I270,2)</f>
        <v>124.76</v>
      </c>
      <c r="Q270" s="2">
        <f t="shared" si="224"/>
        <v>4.7</v>
      </c>
      <c r="R270" s="2">
        <f t="shared" si="225"/>
        <v>0</v>
      </c>
      <c r="S270" s="2">
        <f t="shared" si="226"/>
        <v>107.14</v>
      </c>
      <c r="T270" s="2">
        <f t="shared" si="227"/>
        <v>0</v>
      </c>
      <c r="U270" s="2">
        <f t="shared" si="228"/>
        <v>10.8</v>
      </c>
      <c r="V270" s="2">
        <f t="shared" si="229"/>
        <v>0</v>
      </c>
      <c r="W270" s="2">
        <f t="shared" si="230"/>
        <v>0</v>
      </c>
      <c r="X270" s="2">
        <f t="shared" si="231"/>
        <v>103.93</v>
      </c>
      <c r="Y270" s="2">
        <f t="shared" si="232"/>
        <v>54.64</v>
      </c>
      <c r="Z270" s="2"/>
      <c r="AA270" s="2">
        <v>41727981</v>
      </c>
      <c r="AB270" s="2">
        <f t="shared" si="233"/>
        <v>59.148499999999999</v>
      </c>
      <c r="AC270" s="2">
        <f t="shared" si="234"/>
        <v>31.19</v>
      </c>
      <c r="AD270" s="2">
        <f>ROUND(((((ET270*ROUND(1.35,7)))-((EU270*ROUND(1.35,7))))+AE270),6)</f>
        <v>1.1745000000000001</v>
      </c>
      <c r="AE270" s="2">
        <f>ROUND(((EU270*ROUND(1.35,7))),6)</f>
        <v>0</v>
      </c>
      <c r="AF270" s="2">
        <f>ROUND(((EV270*ROUND(1.35,7))),6)</f>
        <v>26.783999999999999</v>
      </c>
      <c r="AG270" s="2">
        <f t="shared" si="235"/>
        <v>0</v>
      </c>
      <c r="AH270" s="2">
        <f>((EW270*ROUND(1.35,7)))</f>
        <v>2.7</v>
      </c>
      <c r="AI270" s="2">
        <f>((EX270*ROUND(1.35,7)))</f>
        <v>0</v>
      </c>
      <c r="AJ270" s="2">
        <f t="shared" si="236"/>
        <v>0</v>
      </c>
      <c r="AK270" s="2">
        <v>51.9</v>
      </c>
      <c r="AL270" s="2">
        <v>31.19</v>
      </c>
      <c r="AM270" s="2">
        <v>0.87</v>
      </c>
      <c r="AN270" s="2">
        <v>0</v>
      </c>
      <c r="AO270" s="2">
        <v>19.84</v>
      </c>
      <c r="AP270" s="2">
        <v>0</v>
      </c>
      <c r="AQ270" s="2">
        <v>2</v>
      </c>
      <c r="AR270" s="2">
        <v>0</v>
      </c>
      <c r="AS270" s="2">
        <v>0</v>
      </c>
      <c r="AT270" s="2">
        <v>97</v>
      </c>
      <c r="AU270" s="2">
        <v>51</v>
      </c>
      <c r="AV270" s="2">
        <v>1</v>
      </c>
      <c r="AW270" s="2">
        <v>1</v>
      </c>
      <c r="AX270" s="2"/>
      <c r="AY270" s="2"/>
      <c r="AZ270" s="2">
        <v>1</v>
      </c>
      <c r="BA270" s="2">
        <v>1</v>
      </c>
      <c r="BB270" s="2">
        <v>1</v>
      </c>
      <c r="BC270" s="2">
        <v>1</v>
      </c>
      <c r="BD270" s="2" t="s">
        <v>2</v>
      </c>
      <c r="BE270" s="2" t="s">
        <v>2</v>
      </c>
      <c r="BF270" s="2" t="s">
        <v>2</v>
      </c>
      <c r="BG270" s="2" t="s">
        <v>2</v>
      </c>
      <c r="BH270" s="2">
        <v>0</v>
      </c>
      <c r="BI270" s="2">
        <v>2</v>
      </c>
      <c r="BJ270" s="2" t="s">
        <v>122</v>
      </c>
      <c r="BK270" s="2"/>
      <c r="BL270" s="2"/>
      <c r="BM270" s="2">
        <v>108001</v>
      </c>
      <c r="BN270" s="2">
        <v>0</v>
      </c>
      <c r="BO270" s="2" t="s">
        <v>2</v>
      </c>
      <c r="BP270" s="2">
        <v>0</v>
      </c>
      <c r="BQ270" s="2">
        <v>3</v>
      </c>
      <c r="BR270" s="2">
        <v>0</v>
      </c>
      <c r="BS270" s="2">
        <v>1</v>
      </c>
      <c r="BT270" s="2">
        <v>1</v>
      </c>
      <c r="BU270" s="2">
        <v>1</v>
      </c>
      <c r="BV270" s="2">
        <v>1</v>
      </c>
      <c r="BW270" s="2">
        <v>1</v>
      </c>
      <c r="BX270" s="2">
        <v>1</v>
      </c>
      <c r="BY270" s="2" t="s">
        <v>2</v>
      </c>
      <c r="BZ270" s="2">
        <v>97</v>
      </c>
      <c r="CA270" s="2">
        <v>51</v>
      </c>
      <c r="CB270" s="2" t="s">
        <v>2</v>
      </c>
      <c r="CC270" s="2"/>
      <c r="CD270" s="2"/>
      <c r="CE270" s="2">
        <v>0</v>
      </c>
      <c r="CF270" s="2">
        <v>0</v>
      </c>
      <c r="CG270" s="2">
        <v>0</v>
      </c>
      <c r="CH270" s="2"/>
      <c r="CI270" s="2"/>
      <c r="CJ270" s="2"/>
      <c r="CK270" s="2"/>
      <c r="CL270" s="2"/>
      <c r="CM270" s="2">
        <v>0</v>
      </c>
      <c r="CN270" s="2" t="s">
        <v>774</v>
      </c>
      <c r="CO270" s="2">
        <v>0</v>
      </c>
      <c r="CP270" s="2">
        <f t="shared" si="237"/>
        <v>236.60000000000002</v>
      </c>
      <c r="CQ270" s="2">
        <f>AC270*BC270</f>
        <v>31.19</v>
      </c>
      <c r="CR270" s="2">
        <f t="shared" si="238"/>
        <v>1.1745000000000001</v>
      </c>
      <c r="CS270" s="2">
        <f t="shared" si="239"/>
        <v>0</v>
      </c>
      <c r="CT270" s="2">
        <f t="shared" si="240"/>
        <v>26.783999999999999</v>
      </c>
      <c r="CU270" s="2">
        <f t="shared" si="241"/>
        <v>0</v>
      </c>
      <c r="CV270" s="2">
        <f t="shared" si="242"/>
        <v>2.7</v>
      </c>
      <c r="CW270" s="2">
        <f t="shared" si="243"/>
        <v>0</v>
      </c>
      <c r="CX270" s="2">
        <f t="shared" si="244"/>
        <v>0</v>
      </c>
      <c r="CY270" s="2">
        <f t="shared" si="245"/>
        <v>103.9258</v>
      </c>
      <c r="CZ270" s="2">
        <f t="shared" si="246"/>
        <v>54.641400000000004</v>
      </c>
      <c r="DA270" s="2"/>
      <c r="DB270" s="2"/>
      <c r="DC270" s="2" t="s">
        <v>2</v>
      </c>
      <c r="DD270" s="2" t="s">
        <v>2</v>
      </c>
      <c r="DE270" s="2" t="s">
        <v>21</v>
      </c>
      <c r="DF270" s="2" t="s">
        <v>21</v>
      </c>
      <c r="DG270" s="2" t="s">
        <v>21</v>
      </c>
      <c r="DH270" s="2" t="s">
        <v>2</v>
      </c>
      <c r="DI270" s="2" t="s">
        <v>21</v>
      </c>
      <c r="DJ270" s="2" t="s">
        <v>21</v>
      </c>
      <c r="DK270" s="2" t="s">
        <v>2</v>
      </c>
      <c r="DL270" s="2" t="s">
        <v>2</v>
      </c>
      <c r="DM270" s="2" t="s">
        <v>2</v>
      </c>
      <c r="DN270" s="2">
        <v>0</v>
      </c>
      <c r="DO270" s="2">
        <v>0</v>
      </c>
      <c r="DP270" s="2">
        <v>1</v>
      </c>
      <c r="DQ270" s="2">
        <v>1</v>
      </c>
      <c r="DR270" s="2"/>
      <c r="DS270" s="2"/>
      <c r="DT270" s="2"/>
      <c r="DU270" s="2">
        <v>1013</v>
      </c>
      <c r="DV270" s="2" t="s">
        <v>19</v>
      </c>
      <c r="DW270" s="2" t="s">
        <v>19</v>
      </c>
      <c r="DX270" s="2">
        <v>1</v>
      </c>
      <c r="DY270" s="2"/>
      <c r="DZ270" s="2" t="s">
        <v>2</v>
      </c>
      <c r="EA270" s="2" t="s">
        <v>2</v>
      </c>
      <c r="EB270" s="2" t="s">
        <v>2</v>
      </c>
      <c r="EC270" s="2" t="s">
        <v>2</v>
      </c>
      <c r="ED270" s="2" t="s">
        <v>2</v>
      </c>
      <c r="EE270" s="2">
        <v>37164029</v>
      </c>
      <c r="EF270" s="2">
        <v>3</v>
      </c>
      <c r="EG270" s="2" t="s">
        <v>16</v>
      </c>
      <c r="EH270" s="2">
        <v>0</v>
      </c>
      <c r="EI270" s="2" t="s">
        <v>2</v>
      </c>
      <c r="EJ270" s="2">
        <v>2</v>
      </c>
      <c r="EK270" s="2">
        <v>108001</v>
      </c>
      <c r="EL270" s="2" t="s">
        <v>51</v>
      </c>
      <c r="EM270" s="2" t="s">
        <v>52</v>
      </c>
      <c r="EN270" s="2" t="s">
        <v>2</v>
      </c>
      <c r="EO270" s="2" t="s">
        <v>24</v>
      </c>
      <c r="EP270" s="2"/>
      <c r="EQ270" s="2">
        <v>512</v>
      </c>
      <c r="ER270" s="2">
        <v>51.9</v>
      </c>
      <c r="ES270" s="2">
        <v>31.19</v>
      </c>
      <c r="ET270" s="2">
        <v>0.87</v>
      </c>
      <c r="EU270" s="2">
        <v>0</v>
      </c>
      <c r="EV270" s="2">
        <v>19.84</v>
      </c>
      <c r="EW270" s="2">
        <v>2</v>
      </c>
      <c r="EX270" s="2">
        <v>0</v>
      </c>
      <c r="EY270" s="2">
        <v>0</v>
      </c>
      <c r="EZ270" s="2"/>
      <c r="FA270" s="2"/>
      <c r="FB270" s="2"/>
      <c r="FC270" s="2"/>
      <c r="FD270" s="2"/>
      <c r="FE270" s="2"/>
      <c r="FF270" s="2"/>
      <c r="FG270" s="2"/>
      <c r="FH270" s="2"/>
      <c r="FI270" s="2"/>
      <c r="FJ270" s="2"/>
      <c r="FK270" s="2"/>
      <c r="FL270" s="2"/>
      <c r="FM270" s="2"/>
      <c r="FN270" s="2"/>
      <c r="FO270" s="2"/>
      <c r="FP270" s="2"/>
      <c r="FQ270" s="2">
        <v>0</v>
      </c>
      <c r="FR270" s="2">
        <f t="shared" si="247"/>
        <v>0</v>
      </c>
      <c r="FS270" s="2">
        <v>0</v>
      </c>
      <c r="FT270" s="2"/>
      <c r="FU270" s="2"/>
      <c r="FV270" s="2"/>
      <c r="FW270" s="2"/>
      <c r="FX270" s="2">
        <v>97</v>
      </c>
      <c r="FY270" s="2">
        <v>51</v>
      </c>
      <c r="FZ270" s="2"/>
      <c r="GA270" s="2" t="s">
        <v>2</v>
      </c>
      <c r="GB270" s="2"/>
      <c r="GC270" s="2"/>
      <c r="GD270" s="2">
        <v>1</v>
      </c>
      <c r="GE270" s="2"/>
      <c r="GF270" s="2">
        <v>-1738173727</v>
      </c>
      <c r="GG270" s="2">
        <v>2</v>
      </c>
      <c r="GH270" s="2">
        <v>1</v>
      </c>
      <c r="GI270" s="2">
        <v>-2</v>
      </c>
      <c r="GJ270" s="2">
        <v>0</v>
      </c>
      <c r="GK270" s="2">
        <v>0</v>
      </c>
      <c r="GL270" s="2">
        <f t="shared" si="248"/>
        <v>0</v>
      </c>
      <c r="GM270" s="2">
        <f t="shared" si="249"/>
        <v>395.17</v>
      </c>
      <c r="GN270" s="2">
        <f t="shared" si="250"/>
        <v>0</v>
      </c>
      <c r="GO270" s="2">
        <f t="shared" si="251"/>
        <v>395.17</v>
      </c>
      <c r="GP270" s="2">
        <f t="shared" si="252"/>
        <v>0</v>
      </c>
      <c r="GQ270" s="2"/>
      <c r="GR270" s="2">
        <v>0</v>
      </c>
      <c r="GS270" s="2">
        <v>3</v>
      </c>
      <c r="GT270" s="2">
        <v>0</v>
      </c>
      <c r="GU270" s="2" t="s">
        <v>2</v>
      </c>
      <c r="GV270" s="2">
        <f t="shared" si="253"/>
        <v>0</v>
      </c>
      <c r="GW270" s="2">
        <v>1</v>
      </c>
      <c r="GX270" s="2">
        <f t="shared" si="254"/>
        <v>0</v>
      </c>
      <c r="GY270" s="2"/>
      <c r="GZ270" s="2"/>
      <c r="HA270" s="2">
        <v>0</v>
      </c>
      <c r="HB270" s="2">
        <v>0</v>
      </c>
      <c r="HC270" s="2">
        <f t="shared" si="255"/>
        <v>0</v>
      </c>
      <c r="HD270" s="2"/>
      <c r="HE270" s="2" t="s">
        <v>2</v>
      </c>
      <c r="HF270" s="2" t="s">
        <v>2</v>
      </c>
      <c r="HG270" s="2"/>
      <c r="HH270" s="2"/>
      <c r="HI270" s="2"/>
      <c r="HJ270" s="2"/>
      <c r="HK270" s="2"/>
      <c r="HL270" s="2"/>
      <c r="HM270" s="2" t="s">
        <v>2</v>
      </c>
      <c r="HN270" s="2" t="s">
        <v>53</v>
      </c>
      <c r="HO270" s="2" t="s">
        <v>54</v>
      </c>
      <c r="HP270" s="2" t="s">
        <v>51</v>
      </c>
      <c r="HQ270" s="2" t="s">
        <v>51</v>
      </c>
      <c r="HR270" s="2"/>
      <c r="HS270" s="2"/>
      <c r="HT270" s="2"/>
      <c r="HU270" s="2"/>
      <c r="HV270" s="2"/>
      <c r="HW270" s="2"/>
      <c r="HX270" s="2"/>
      <c r="HY270" s="2"/>
      <c r="HZ270" s="2"/>
      <c r="IA270" s="2"/>
      <c r="IB270" s="2"/>
      <c r="IC270" s="2"/>
      <c r="ID270" s="2"/>
      <c r="IE270" s="2"/>
      <c r="IF270" s="2"/>
      <c r="IG270" s="2"/>
      <c r="IH270" s="2"/>
      <c r="II270" s="2"/>
      <c r="IJ270" s="2"/>
      <c r="IK270" s="2">
        <v>0</v>
      </c>
      <c r="IL270" s="2"/>
      <c r="IM270" s="2"/>
      <c r="IN270" s="2"/>
      <c r="IO270" s="2"/>
      <c r="IP270" s="2"/>
      <c r="IQ270" s="2"/>
      <c r="IR270" s="2"/>
      <c r="IS270" s="2"/>
      <c r="IT270" s="2"/>
      <c r="IU270" s="2"/>
    </row>
    <row r="271" spans="1:255" x14ac:dyDescent="0.2">
      <c r="A271">
        <v>17</v>
      </c>
      <c r="B271">
        <v>1</v>
      </c>
      <c r="C271">
        <f>ROW(SmtRes!A390)</f>
        <v>390</v>
      </c>
      <c r="D271">
        <f>ROW(EtalonRes!A390)</f>
        <v>390</v>
      </c>
      <c r="E271" t="s">
        <v>369</v>
      </c>
      <c r="F271" t="s">
        <v>120</v>
      </c>
      <c r="G271" t="s">
        <v>121</v>
      </c>
      <c r="H271" t="s">
        <v>19</v>
      </c>
      <c r="I271">
        <v>4</v>
      </c>
      <c r="J271">
        <v>0</v>
      </c>
      <c r="K271">
        <v>4</v>
      </c>
      <c r="O271">
        <f t="shared" si="223"/>
        <v>236.6</v>
      </c>
      <c r="P271">
        <f>ROUND(CQ271*I271,2)</f>
        <v>124.76</v>
      </c>
      <c r="Q271">
        <f t="shared" si="224"/>
        <v>4.7</v>
      </c>
      <c r="R271">
        <f t="shared" si="225"/>
        <v>0</v>
      </c>
      <c r="S271">
        <f t="shared" si="226"/>
        <v>107.14</v>
      </c>
      <c r="T271">
        <f t="shared" si="227"/>
        <v>0</v>
      </c>
      <c r="U271">
        <f t="shared" si="228"/>
        <v>10.8</v>
      </c>
      <c r="V271">
        <f t="shared" si="229"/>
        <v>0</v>
      </c>
      <c r="W271">
        <f t="shared" si="230"/>
        <v>0</v>
      </c>
      <c r="X271">
        <f t="shared" si="231"/>
        <v>103.93</v>
      </c>
      <c r="Y271">
        <f t="shared" si="232"/>
        <v>54.64</v>
      </c>
      <c r="AA271">
        <v>41727979</v>
      </c>
      <c r="AB271">
        <f t="shared" si="233"/>
        <v>59.148499999999999</v>
      </c>
      <c r="AC271">
        <f t="shared" si="234"/>
        <v>31.19</v>
      </c>
      <c r="AD271">
        <f>ROUND(((((ET271*ROUND(1.35,7)))-((EU271*ROUND(1.35,7))))+AE271),6)</f>
        <v>1.1745000000000001</v>
      </c>
      <c r="AE271">
        <f>ROUND(((EU271*ROUND(1.35,7))),6)</f>
        <v>0</v>
      </c>
      <c r="AF271">
        <f>ROUND(((EV271*ROUND(1.35,7))),6)</f>
        <v>26.783999999999999</v>
      </c>
      <c r="AG271">
        <f t="shared" si="235"/>
        <v>0</v>
      </c>
      <c r="AH271">
        <f>((EW271*ROUND(1.35,7)))</f>
        <v>2.7</v>
      </c>
      <c r="AI271">
        <f>((EX271*ROUND(1.35,7)))</f>
        <v>0</v>
      </c>
      <c r="AJ271">
        <f t="shared" si="236"/>
        <v>0</v>
      </c>
      <c r="AK271">
        <v>51.9</v>
      </c>
      <c r="AL271">
        <v>31.19</v>
      </c>
      <c r="AM271">
        <v>0.87</v>
      </c>
      <c r="AN271">
        <v>0</v>
      </c>
      <c r="AO271">
        <v>19.84</v>
      </c>
      <c r="AP271">
        <v>0</v>
      </c>
      <c r="AQ271">
        <v>2</v>
      </c>
      <c r="AR271">
        <v>0</v>
      </c>
      <c r="AS271">
        <v>0</v>
      </c>
      <c r="AT271">
        <v>97</v>
      </c>
      <c r="AU271">
        <v>51</v>
      </c>
      <c r="AV271">
        <v>1</v>
      </c>
      <c r="AW271">
        <v>1</v>
      </c>
      <c r="AZ271">
        <v>1</v>
      </c>
      <c r="BA271">
        <v>1</v>
      </c>
      <c r="BB271">
        <v>1</v>
      </c>
      <c r="BC271">
        <v>1</v>
      </c>
      <c r="BD271" t="s">
        <v>2</v>
      </c>
      <c r="BE271" t="s">
        <v>2</v>
      </c>
      <c r="BF271" t="s">
        <v>2</v>
      </c>
      <c r="BG271" t="s">
        <v>2</v>
      </c>
      <c r="BH271">
        <v>0</v>
      </c>
      <c r="BI271">
        <v>2</v>
      </c>
      <c r="BJ271" t="s">
        <v>122</v>
      </c>
      <c r="BM271">
        <v>108001</v>
      </c>
      <c r="BN271">
        <v>0</v>
      </c>
      <c r="BO271" t="s">
        <v>27</v>
      </c>
      <c r="BP271">
        <v>1</v>
      </c>
      <c r="BQ271">
        <v>3</v>
      </c>
      <c r="BR271">
        <v>0</v>
      </c>
      <c r="BS271">
        <v>1</v>
      </c>
      <c r="BT271">
        <v>1</v>
      </c>
      <c r="BU271">
        <v>1</v>
      </c>
      <c r="BV271">
        <v>1</v>
      </c>
      <c r="BW271">
        <v>1</v>
      </c>
      <c r="BX271">
        <v>1</v>
      </c>
      <c r="BY271" t="s">
        <v>2</v>
      </c>
      <c r="BZ271">
        <v>97</v>
      </c>
      <c r="CA271">
        <v>51</v>
      </c>
      <c r="CB271" t="s">
        <v>2</v>
      </c>
      <c r="CE271">
        <v>0</v>
      </c>
      <c r="CF271">
        <v>0</v>
      </c>
      <c r="CG271">
        <v>0</v>
      </c>
      <c r="CM271">
        <v>0</v>
      </c>
      <c r="CN271" t="s">
        <v>774</v>
      </c>
      <c r="CO271">
        <v>0</v>
      </c>
      <c r="CP271">
        <f t="shared" si="237"/>
        <v>236.60000000000002</v>
      </c>
      <c r="CQ271">
        <f>AC271*BC271</f>
        <v>31.19</v>
      </c>
      <c r="CR271">
        <f t="shared" si="238"/>
        <v>1.1745000000000001</v>
      </c>
      <c r="CS271">
        <f t="shared" si="239"/>
        <v>0</v>
      </c>
      <c r="CT271">
        <f t="shared" si="240"/>
        <v>26.783999999999999</v>
      </c>
      <c r="CU271">
        <f t="shared" si="241"/>
        <v>0</v>
      </c>
      <c r="CV271">
        <f t="shared" si="242"/>
        <v>2.7</v>
      </c>
      <c r="CW271">
        <f t="shared" si="243"/>
        <v>0</v>
      </c>
      <c r="CX271">
        <f t="shared" si="244"/>
        <v>0</v>
      </c>
      <c r="CY271">
        <f t="shared" si="245"/>
        <v>103.9258</v>
      </c>
      <c r="CZ271">
        <f t="shared" si="246"/>
        <v>54.641400000000004</v>
      </c>
      <c r="DC271" t="s">
        <v>2</v>
      </c>
      <c r="DD271" t="s">
        <v>2</v>
      </c>
      <c r="DE271" t="s">
        <v>21</v>
      </c>
      <c r="DF271" t="s">
        <v>21</v>
      </c>
      <c r="DG271" t="s">
        <v>21</v>
      </c>
      <c r="DH271" t="s">
        <v>2</v>
      </c>
      <c r="DI271" t="s">
        <v>21</v>
      </c>
      <c r="DJ271" t="s">
        <v>21</v>
      </c>
      <c r="DK271" t="s">
        <v>2</v>
      </c>
      <c r="DL271" t="s">
        <v>2</v>
      </c>
      <c r="DM271" t="s">
        <v>2</v>
      </c>
      <c r="DN271">
        <v>0</v>
      </c>
      <c r="DO271">
        <v>0</v>
      </c>
      <c r="DP271">
        <v>1</v>
      </c>
      <c r="DQ271">
        <v>1</v>
      </c>
      <c r="DU271">
        <v>1013</v>
      </c>
      <c r="DV271" t="s">
        <v>19</v>
      </c>
      <c r="DW271" t="s">
        <v>19</v>
      </c>
      <c r="DX271">
        <v>1</v>
      </c>
      <c r="DZ271" t="s">
        <v>2</v>
      </c>
      <c r="EA271" t="s">
        <v>2</v>
      </c>
      <c r="EB271" t="s">
        <v>2</v>
      </c>
      <c r="EC271" t="s">
        <v>2</v>
      </c>
      <c r="ED271" t="s">
        <v>2</v>
      </c>
      <c r="EE271">
        <v>37164029</v>
      </c>
      <c r="EF271">
        <v>3</v>
      </c>
      <c r="EG271" t="s">
        <v>16</v>
      </c>
      <c r="EH271">
        <v>0</v>
      </c>
      <c r="EI271" t="s">
        <v>2</v>
      </c>
      <c r="EJ271">
        <v>2</v>
      </c>
      <c r="EK271">
        <v>108001</v>
      </c>
      <c r="EL271" t="s">
        <v>51</v>
      </c>
      <c r="EM271" t="s">
        <v>52</v>
      </c>
      <c r="EN271" t="s">
        <v>2</v>
      </c>
      <c r="EO271" t="s">
        <v>24</v>
      </c>
      <c r="EQ271">
        <v>512</v>
      </c>
      <c r="ER271">
        <v>51.9</v>
      </c>
      <c r="ES271">
        <v>31.19</v>
      </c>
      <c r="ET271">
        <v>0.87</v>
      </c>
      <c r="EU271">
        <v>0</v>
      </c>
      <c r="EV271">
        <v>19.84</v>
      </c>
      <c r="EW271">
        <v>2</v>
      </c>
      <c r="EX271">
        <v>0</v>
      </c>
      <c r="EY271">
        <v>0</v>
      </c>
      <c r="FQ271">
        <v>0</v>
      </c>
      <c r="FR271">
        <f t="shared" si="247"/>
        <v>0</v>
      </c>
      <c r="FS271">
        <v>0</v>
      </c>
      <c r="FX271">
        <v>97</v>
      </c>
      <c r="FY271">
        <v>51</v>
      </c>
      <c r="GA271" t="s">
        <v>2</v>
      </c>
      <c r="GD271">
        <v>1</v>
      </c>
      <c r="GF271">
        <v>-1738173727</v>
      </c>
      <c r="GG271">
        <v>1</v>
      </c>
      <c r="GH271">
        <v>1</v>
      </c>
      <c r="GI271">
        <v>4</v>
      </c>
      <c r="GJ271">
        <v>0</v>
      </c>
      <c r="GK271">
        <v>0</v>
      </c>
      <c r="GL271">
        <f t="shared" si="248"/>
        <v>0</v>
      </c>
      <c r="GM271">
        <f t="shared" si="249"/>
        <v>395.17</v>
      </c>
      <c r="GN271">
        <f t="shared" si="250"/>
        <v>0</v>
      </c>
      <c r="GO271">
        <f t="shared" si="251"/>
        <v>395.17</v>
      </c>
      <c r="GP271">
        <f t="shared" si="252"/>
        <v>0</v>
      </c>
      <c r="GR271">
        <v>0</v>
      </c>
      <c r="GS271">
        <v>3</v>
      </c>
      <c r="GT271">
        <v>0</v>
      </c>
      <c r="GU271" t="s">
        <v>2</v>
      </c>
      <c r="GV271">
        <f t="shared" si="253"/>
        <v>0</v>
      </c>
      <c r="GW271">
        <v>1</v>
      </c>
      <c r="GX271">
        <f t="shared" si="254"/>
        <v>0</v>
      </c>
      <c r="HA271">
        <v>0</v>
      </c>
      <c r="HB271">
        <v>0</v>
      </c>
      <c r="HC271">
        <f t="shared" si="255"/>
        <v>0</v>
      </c>
      <c r="HE271" t="s">
        <v>2</v>
      </c>
      <c r="HF271" t="s">
        <v>2</v>
      </c>
      <c r="HM271" t="s">
        <v>2</v>
      </c>
      <c r="HN271" t="s">
        <v>53</v>
      </c>
      <c r="HO271" t="s">
        <v>54</v>
      </c>
      <c r="HP271" t="s">
        <v>51</v>
      </c>
      <c r="HQ271" t="s">
        <v>51</v>
      </c>
      <c r="IK271">
        <v>0</v>
      </c>
    </row>
    <row r="272" spans="1:255" x14ac:dyDescent="0.2">
      <c r="A272" s="2">
        <v>17</v>
      </c>
      <c r="B272" s="2">
        <v>1</v>
      </c>
      <c r="C272" s="2"/>
      <c r="D272" s="2"/>
      <c r="E272" s="2" t="s">
        <v>370</v>
      </c>
      <c r="F272" s="2" t="s">
        <v>29</v>
      </c>
      <c r="G272" s="2" t="s">
        <v>371</v>
      </c>
      <c r="H272" s="2" t="s">
        <v>19</v>
      </c>
      <c r="I272" s="2">
        <v>4</v>
      </c>
      <c r="J272" s="2">
        <v>0</v>
      </c>
      <c r="K272" s="2">
        <v>4</v>
      </c>
      <c r="L272" s="2"/>
      <c r="M272" s="2"/>
      <c r="N272" s="2"/>
      <c r="O272" s="2">
        <f t="shared" si="223"/>
        <v>260</v>
      </c>
      <c r="P272" s="2">
        <f>ROUND(ROUND(CQ272*I272,0)/BC272,2)</f>
        <v>260</v>
      </c>
      <c r="Q272" s="2">
        <f t="shared" si="224"/>
        <v>0</v>
      </c>
      <c r="R272" s="2">
        <f t="shared" si="225"/>
        <v>0</v>
      </c>
      <c r="S272" s="2">
        <f t="shared" si="226"/>
        <v>0</v>
      </c>
      <c r="T272" s="2">
        <f t="shared" si="227"/>
        <v>0</v>
      </c>
      <c r="U272" s="2">
        <f t="shared" si="228"/>
        <v>0</v>
      </c>
      <c r="V272" s="2">
        <f t="shared" si="229"/>
        <v>0</v>
      </c>
      <c r="W272" s="2">
        <f t="shared" si="230"/>
        <v>0</v>
      </c>
      <c r="X272" s="2">
        <f t="shared" si="231"/>
        <v>0</v>
      </c>
      <c r="Y272" s="2">
        <f t="shared" si="232"/>
        <v>0</v>
      </c>
      <c r="Z272" s="2"/>
      <c r="AA272" s="2">
        <v>41727981</v>
      </c>
      <c r="AB272" s="2">
        <f t="shared" si="233"/>
        <v>65</v>
      </c>
      <c r="AC272" s="2">
        <f t="shared" si="234"/>
        <v>65</v>
      </c>
      <c r="AD272" s="2">
        <f>ROUND((((ET272)-(EU272))+AE272),6)</f>
        <v>0</v>
      </c>
      <c r="AE272" s="2">
        <f>ROUND((EU272),6)</f>
        <v>0</v>
      </c>
      <c r="AF272" s="2">
        <f>ROUND((EV272),6)</f>
        <v>0</v>
      </c>
      <c r="AG272" s="2">
        <f t="shared" si="235"/>
        <v>0</v>
      </c>
      <c r="AH272" s="2">
        <f>(EW272)</f>
        <v>0</v>
      </c>
      <c r="AI272" s="2">
        <f>(EX272)</f>
        <v>0</v>
      </c>
      <c r="AJ272" s="2">
        <f t="shared" si="236"/>
        <v>0</v>
      </c>
      <c r="AK272" s="2">
        <v>65</v>
      </c>
      <c r="AL272" s="2">
        <v>65</v>
      </c>
      <c r="AM272" s="2">
        <v>0</v>
      </c>
      <c r="AN272" s="2">
        <v>0</v>
      </c>
      <c r="AO272" s="2">
        <v>0</v>
      </c>
      <c r="AP272" s="2">
        <v>0</v>
      </c>
      <c r="AQ272" s="2">
        <v>0</v>
      </c>
      <c r="AR272" s="2">
        <v>0</v>
      </c>
      <c r="AS272" s="2">
        <v>0</v>
      </c>
      <c r="AT272" s="2">
        <v>0</v>
      </c>
      <c r="AU272" s="2">
        <v>0</v>
      </c>
      <c r="AV272" s="2">
        <v>1</v>
      </c>
      <c r="AW272" s="2">
        <v>1</v>
      </c>
      <c r="AX272" s="2"/>
      <c r="AY272" s="2"/>
      <c r="AZ272" s="2">
        <v>1</v>
      </c>
      <c r="BA272" s="2">
        <v>1</v>
      </c>
      <c r="BB272" s="2">
        <v>1</v>
      </c>
      <c r="BC272" s="2">
        <v>1</v>
      </c>
      <c r="BD272" s="2" t="s">
        <v>2</v>
      </c>
      <c r="BE272" s="2" t="s">
        <v>2</v>
      </c>
      <c r="BF272" s="2" t="s">
        <v>2</v>
      </c>
      <c r="BG272" s="2" t="s">
        <v>2</v>
      </c>
      <c r="BH272" s="2">
        <v>3</v>
      </c>
      <c r="BI272" s="2">
        <v>3</v>
      </c>
      <c r="BJ272" s="2" t="s">
        <v>2</v>
      </c>
      <c r="BK272" s="2"/>
      <c r="BL272" s="2"/>
      <c r="BM272" s="2">
        <v>1100</v>
      </c>
      <c r="BN272" s="2">
        <v>0</v>
      </c>
      <c r="BO272" s="2" t="s">
        <v>2</v>
      </c>
      <c r="BP272" s="2">
        <v>0</v>
      </c>
      <c r="BQ272" s="2">
        <v>8</v>
      </c>
      <c r="BR272" s="2">
        <v>0</v>
      </c>
      <c r="BS272" s="2">
        <v>1</v>
      </c>
      <c r="BT272" s="2">
        <v>1</v>
      </c>
      <c r="BU272" s="2">
        <v>1</v>
      </c>
      <c r="BV272" s="2">
        <v>1</v>
      </c>
      <c r="BW272" s="2">
        <v>1</v>
      </c>
      <c r="BX272" s="2">
        <v>1</v>
      </c>
      <c r="BY272" s="2" t="s">
        <v>2</v>
      </c>
      <c r="BZ272" s="2">
        <v>0</v>
      </c>
      <c r="CA272" s="2">
        <v>0</v>
      </c>
      <c r="CB272" s="2" t="s">
        <v>2</v>
      </c>
      <c r="CC272" s="2"/>
      <c r="CD272" s="2"/>
      <c r="CE272" s="2">
        <v>0</v>
      </c>
      <c r="CF272" s="2">
        <v>0</v>
      </c>
      <c r="CG272" s="2">
        <v>0</v>
      </c>
      <c r="CH272" s="2"/>
      <c r="CI272" s="2"/>
      <c r="CJ272" s="2"/>
      <c r="CK272" s="2"/>
      <c r="CL272" s="2"/>
      <c r="CM272" s="2">
        <v>0</v>
      </c>
      <c r="CN272" s="2" t="s">
        <v>2</v>
      </c>
      <c r="CO272" s="2">
        <v>0</v>
      </c>
      <c r="CP272" s="2">
        <f t="shared" si="237"/>
        <v>260</v>
      </c>
      <c r="CQ272" s="2">
        <f>AC272</f>
        <v>65</v>
      </c>
      <c r="CR272" s="2">
        <f t="shared" si="238"/>
        <v>0</v>
      </c>
      <c r="CS272" s="2">
        <f t="shared" si="239"/>
        <v>0</v>
      </c>
      <c r="CT272" s="2">
        <f t="shared" si="240"/>
        <v>0</v>
      </c>
      <c r="CU272" s="2">
        <f t="shared" si="241"/>
        <v>0</v>
      </c>
      <c r="CV272" s="2">
        <f t="shared" si="242"/>
        <v>0</v>
      </c>
      <c r="CW272" s="2">
        <f t="shared" si="243"/>
        <v>0</v>
      </c>
      <c r="CX272" s="2">
        <f t="shared" si="244"/>
        <v>0</v>
      </c>
      <c r="CY272" s="2">
        <f t="shared" si="245"/>
        <v>0</v>
      </c>
      <c r="CZ272" s="2">
        <f t="shared" si="246"/>
        <v>0</v>
      </c>
      <c r="DA272" s="2"/>
      <c r="DB272" s="2"/>
      <c r="DC272" s="2" t="s">
        <v>2</v>
      </c>
      <c r="DD272" s="2" t="s">
        <v>2</v>
      </c>
      <c r="DE272" s="2" t="s">
        <v>2</v>
      </c>
      <c r="DF272" s="2" t="s">
        <v>2</v>
      </c>
      <c r="DG272" s="2" t="s">
        <v>2</v>
      </c>
      <c r="DH272" s="2" t="s">
        <v>2</v>
      </c>
      <c r="DI272" s="2" t="s">
        <v>2</v>
      </c>
      <c r="DJ272" s="2" t="s">
        <v>2</v>
      </c>
      <c r="DK272" s="2" t="s">
        <v>2</v>
      </c>
      <c r="DL272" s="2" t="s">
        <v>2</v>
      </c>
      <c r="DM272" s="2" t="s">
        <v>2</v>
      </c>
      <c r="DN272" s="2">
        <v>0</v>
      </c>
      <c r="DO272" s="2">
        <v>0</v>
      </c>
      <c r="DP272" s="2">
        <v>1</v>
      </c>
      <c r="DQ272" s="2">
        <v>1</v>
      </c>
      <c r="DR272" s="2"/>
      <c r="DS272" s="2"/>
      <c r="DT272" s="2"/>
      <c r="DU272" s="2">
        <v>1013</v>
      </c>
      <c r="DV272" s="2" t="s">
        <v>19</v>
      </c>
      <c r="DW272" s="2" t="s">
        <v>19</v>
      </c>
      <c r="DX272" s="2">
        <v>1</v>
      </c>
      <c r="DY272" s="2"/>
      <c r="DZ272" s="2" t="s">
        <v>2</v>
      </c>
      <c r="EA272" s="2" t="s">
        <v>2</v>
      </c>
      <c r="EB272" s="2" t="s">
        <v>2</v>
      </c>
      <c r="EC272" s="2" t="s">
        <v>2</v>
      </c>
      <c r="ED272" s="2" t="s">
        <v>2</v>
      </c>
      <c r="EE272" s="2">
        <v>37164457</v>
      </c>
      <c r="EF272" s="2">
        <v>8</v>
      </c>
      <c r="EG272" s="2" t="s">
        <v>31</v>
      </c>
      <c r="EH272" s="2">
        <v>0</v>
      </c>
      <c r="EI272" s="2" t="s">
        <v>2</v>
      </c>
      <c r="EJ272" s="2">
        <v>1</v>
      </c>
      <c r="EK272" s="2">
        <v>1100</v>
      </c>
      <c r="EL272" s="2" t="s">
        <v>32</v>
      </c>
      <c r="EM272" s="2" t="s">
        <v>33</v>
      </c>
      <c r="EN272" s="2" t="s">
        <v>2</v>
      </c>
      <c r="EO272" s="2" t="s">
        <v>2</v>
      </c>
      <c r="EP272" s="2"/>
      <c r="EQ272" s="2">
        <v>0</v>
      </c>
      <c r="ER272" s="2">
        <v>0</v>
      </c>
      <c r="ES272" s="2">
        <v>65</v>
      </c>
      <c r="ET272" s="2">
        <v>0</v>
      </c>
      <c r="EU272" s="2">
        <v>0</v>
      </c>
      <c r="EV272" s="2">
        <v>0</v>
      </c>
      <c r="EW272" s="2">
        <v>0</v>
      </c>
      <c r="EX272" s="2">
        <v>0</v>
      </c>
      <c r="EY272" s="2">
        <v>0</v>
      </c>
      <c r="EZ272" s="2">
        <v>5</v>
      </c>
      <c r="FA272" s="2"/>
      <c r="FB272" s="2"/>
      <c r="FC272" s="2">
        <v>1</v>
      </c>
      <c r="FD272" s="2">
        <v>18</v>
      </c>
      <c r="FE272" s="2"/>
      <c r="FF272" s="2">
        <v>78</v>
      </c>
      <c r="FG272" s="2"/>
      <c r="FH272" s="2"/>
      <c r="FI272" s="2"/>
      <c r="FJ272" s="2"/>
      <c r="FK272" s="2"/>
      <c r="FL272" s="2"/>
      <c r="FM272" s="2"/>
      <c r="FN272" s="2"/>
      <c r="FO272" s="2"/>
      <c r="FP272" s="2"/>
      <c r="FQ272" s="2">
        <v>0</v>
      </c>
      <c r="FR272" s="2">
        <f t="shared" si="247"/>
        <v>260</v>
      </c>
      <c r="FS272" s="2">
        <v>0</v>
      </c>
      <c r="FT272" s="2"/>
      <c r="FU272" s="2"/>
      <c r="FV272" s="2"/>
      <c r="FW272" s="2"/>
      <c r="FX272" s="2">
        <v>0</v>
      </c>
      <c r="FY272" s="2">
        <v>0</v>
      </c>
      <c r="FZ272" s="2"/>
      <c r="GA272" s="2" t="s">
        <v>372</v>
      </c>
      <c r="GB272" s="2"/>
      <c r="GC272" s="2"/>
      <c r="GD272" s="2">
        <v>1</v>
      </c>
      <c r="GE272" s="2"/>
      <c r="GF272" s="2">
        <v>-745535433</v>
      </c>
      <c r="GG272" s="2">
        <v>2</v>
      </c>
      <c r="GH272" s="2">
        <v>3</v>
      </c>
      <c r="GI272" s="2">
        <v>-2</v>
      </c>
      <c r="GJ272" s="2">
        <v>0</v>
      </c>
      <c r="GK272" s="2">
        <v>0</v>
      </c>
      <c r="GL272" s="2">
        <f t="shared" si="248"/>
        <v>0</v>
      </c>
      <c r="GM272" s="2">
        <f t="shared" si="249"/>
        <v>260</v>
      </c>
      <c r="GN272" s="2">
        <f t="shared" si="250"/>
        <v>0</v>
      </c>
      <c r="GO272" s="2">
        <f t="shared" si="251"/>
        <v>0</v>
      </c>
      <c r="GP272" s="2">
        <f t="shared" si="252"/>
        <v>0</v>
      </c>
      <c r="GQ272" s="2"/>
      <c r="GR272" s="2">
        <v>1</v>
      </c>
      <c r="GS272" s="2">
        <v>1</v>
      </c>
      <c r="GT272" s="2">
        <v>0</v>
      </c>
      <c r="GU272" s="2" t="s">
        <v>2</v>
      </c>
      <c r="GV272" s="2">
        <f t="shared" si="253"/>
        <v>0</v>
      </c>
      <c r="GW272" s="2">
        <v>1</v>
      </c>
      <c r="GX272" s="2">
        <f t="shared" si="254"/>
        <v>0</v>
      </c>
      <c r="GY272" s="2"/>
      <c r="GZ272" s="2"/>
      <c r="HA272" s="2">
        <v>0</v>
      </c>
      <c r="HB272" s="2">
        <v>0</v>
      </c>
      <c r="HC272" s="2">
        <f t="shared" si="255"/>
        <v>0</v>
      </c>
      <c r="HD272" s="2"/>
      <c r="HE272" s="2" t="s">
        <v>35</v>
      </c>
      <c r="HF272" s="2" t="s">
        <v>35</v>
      </c>
      <c r="HG272" s="2"/>
      <c r="HH272" s="2">
        <f>ROUND(AC272*I272,0)</f>
        <v>260</v>
      </c>
      <c r="HI272" s="2"/>
      <c r="HJ272" s="2"/>
      <c r="HK272" s="2"/>
      <c r="HL272" s="2"/>
      <c r="HM272" s="2" t="s">
        <v>2</v>
      </c>
      <c r="HN272" s="2" t="s">
        <v>2</v>
      </c>
      <c r="HO272" s="2" t="s">
        <v>2</v>
      </c>
      <c r="HP272" s="2" t="s">
        <v>2</v>
      </c>
      <c r="HQ272" s="2" t="s">
        <v>2</v>
      </c>
      <c r="HR272" s="2"/>
      <c r="HS272" s="2"/>
      <c r="HT272" s="2"/>
      <c r="HU272" s="2"/>
      <c r="HV272" s="2"/>
      <c r="HW272" s="2"/>
      <c r="HX272" s="2"/>
      <c r="HY272" s="2"/>
      <c r="HZ272" s="2"/>
      <c r="IA272" s="2"/>
      <c r="IB272" s="2"/>
      <c r="IC272" s="2"/>
      <c r="ID272" s="2"/>
      <c r="IE272" s="2"/>
      <c r="IF272" s="2"/>
      <c r="IG272" s="2"/>
      <c r="IH272" s="2"/>
      <c r="II272" s="2"/>
      <c r="IJ272" s="2"/>
      <c r="IK272" s="2">
        <v>0</v>
      </c>
      <c r="IL272" s="2"/>
      <c r="IM272" s="2"/>
      <c r="IN272" s="2"/>
      <c r="IO272" s="2"/>
      <c r="IP272" s="2"/>
      <c r="IQ272" s="2"/>
      <c r="IR272" s="2"/>
      <c r="IS272" s="2"/>
      <c r="IT272" s="2"/>
      <c r="IU272" s="2"/>
    </row>
    <row r="273" spans="1:255" x14ac:dyDescent="0.2">
      <c r="A273">
        <v>17</v>
      </c>
      <c r="B273">
        <v>1</v>
      </c>
      <c r="E273" t="s">
        <v>370</v>
      </c>
      <c r="F273" t="s">
        <v>29</v>
      </c>
      <c r="G273" t="s">
        <v>371</v>
      </c>
      <c r="H273" t="s">
        <v>19</v>
      </c>
      <c r="I273">
        <v>4</v>
      </c>
      <c r="J273">
        <v>0</v>
      </c>
      <c r="K273">
        <v>4</v>
      </c>
      <c r="O273">
        <f t="shared" si="223"/>
        <v>55.65</v>
      </c>
      <c r="P273">
        <f>ROUND(ROUND(CQ273*I273,0)/BC273,2)</f>
        <v>55.65</v>
      </c>
      <c r="Q273">
        <f t="shared" si="224"/>
        <v>0</v>
      </c>
      <c r="R273">
        <f t="shared" si="225"/>
        <v>0</v>
      </c>
      <c r="S273">
        <f t="shared" si="226"/>
        <v>0</v>
      </c>
      <c r="T273">
        <f t="shared" si="227"/>
        <v>0</v>
      </c>
      <c r="U273">
        <f t="shared" si="228"/>
        <v>0</v>
      </c>
      <c r="V273">
        <f t="shared" si="229"/>
        <v>0</v>
      </c>
      <c r="W273">
        <f t="shared" si="230"/>
        <v>0</v>
      </c>
      <c r="X273">
        <f t="shared" si="231"/>
        <v>0</v>
      </c>
      <c r="Y273">
        <f t="shared" si="232"/>
        <v>0</v>
      </c>
      <c r="AA273">
        <v>41727979</v>
      </c>
      <c r="AB273">
        <f t="shared" si="233"/>
        <v>67.75</v>
      </c>
      <c r="AC273">
        <f t="shared" si="234"/>
        <v>67.75</v>
      </c>
      <c r="AD273">
        <f>ROUND((((ET273)-(EU273))+AE273),6)</f>
        <v>0</v>
      </c>
      <c r="AE273">
        <f>ROUND((EU273),6)</f>
        <v>0</v>
      </c>
      <c r="AF273">
        <f>ROUND((EV273),6)</f>
        <v>0</v>
      </c>
      <c r="AG273">
        <f t="shared" si="235"/>
        <v>0</v>
      </c>
      <c r="AH273">
        <f>(EW273)</f>
        <v>0</v>
      </c>
      <c r="AI273">
        <f>(EX273)</f>
        <v>0</v>
      </c>
      <c r="AJ273">
        <f t="shared" si="236"/>
        <v>0</v>
      </c>
      <c r="AK273">
        <v>67.75</v>
      </c>
      <c r="AL273">
        <v>67.75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1</v>
      </c>
      <c r="AW273">
        <v>1</v>
      </c>
      <c r="AZ273">
        <v>4.87</v>
      </c>
      <c r="BA273">
        <v>1</v>
      </c>
      <c r="BB273">
        <v>1</v>
      </c>
      <c r="BC273">
        <v>4.87</v>
      </c>
      <c r="BD273" t="s">
        <v>2</v>
      </c>
      <c r="BE273" t="s">
        <v>2</v>
      </c>
      <c r="BF273" t="s">
        <v>2</v>
      </c>
      <c r="BG273" t="s">
        <v>2</v>
      </c>
      <c r="BH273">
        <v>3</v>
      </c>
      <c r="BI273">
        <v>3</v>
      </c>
      <c r="BJ273" t="s">
        <v>2</v>
      </c>
      <c r="BM273">
        <v>1100</v>
      </c>
      <c r="BN273">
        <v>0</v>
      </c>
      <c r="BO273" t="s">
        <v>36</v>
      </c>
      <c r="BP273">
        <v>1</v>
      </c>
      <c r="BQ273">
        <v>8</v>
      </c>
      <c r="BR273">
        <v>0</v>
      </c>
      <c r="BS273">
        <v>1</v>
      </c>
      <c r="BT273">
        <v>1</v>
      </c>
      <c r="BU273">
        <v>1</v>
      </c>
      <c r="BV273">
        <v>1</v>
      </c>
      <c r="BW273">
        <v>1</v>
      </c>
      <c r="BX273">
        <v>1</v>
      </c>
      <c r="BY273" t="s">
        <v>2</v>
      </c>
      <c r="BZ273">
        <v>0</v>
      </c>
      <c r="CA273">
        <v>0</v>
      </c>
      <c r="CB273" t="s">
        <v>2</v>
      </c>
      <c r="CE273">
        <v>0</v>
      </c>
      <c r="CF273">
        <v>0</v>
      </c>
      <c r="CG273">
        <v>0</v>
      </c>
      <c r="CM273">
        <v>0</v>
      </c>
      <c r="CN273" t="s">
        <v>2</v>
      </c>
      <c r="CO273">
        <v>0</v>
      </c>
      <c r="CP273">
        <f t="shared" si="237"/>
        <v>55.65</v>
      </c>
      <c r="CQ273">
        <f>AC273</f>
        <v>67.75</v>
      </c>
      <c r="CR273">
        <f t="shared" si="238"/>
        <v>0</v>
      </c>
      <c r="CS273">
        <f t="shared" si="239"/>
        <v>0</v>
      </c>
      <c r="CT273">
        <f t="shared" si="240"/>
        <v>0</v>
      </c>
      <c r="CU273">
        <f t="shared" si="241"/>
        <v>0</v>
      </c>
      <c r="CV273">
        <f t="shared" si="242"/>
        <v>0</v>
      </c>
      <c r="CW273">
        <f t="shared" si="243"/>
        <v>0</v>
      </c>
      <c r="CX273">
        <f t="shared" si="244"/>
        <v>0</v>
      </c>
      <c r="CY273">
        <f t="shared" si="245"/>
        <v>0</v>
      </c>
      <c r="CZ273">
        <f t="shared" si="246"/>
        <v>0</v>
      </c>
      <c r="DC273" t="s">
        <v>2</v>
      </c>
      <c r="DD273" t="s">
        <v>2</v>
      </c>
      <c r="DE273" t="s">
        <v>2</v>
      </c>
      <c r="DF273" t="s">
        <v>2</v>
      </c>
      <c r="DG273" t="s">
        <v>2</v>
      </c>
      <c r="DH273" t="s">
        <v>2</v>
      </c>
      <c r="DI273" t="s">
        <v>2</v>
      </c>
      <c r="DJ273" t="s">
        <v>2</v>
      </c>
      <c r="DK273" t="s">
        <v>2</v>
      </c>
      <c r="DL273" t="s">
        <v>2</v>
      </c>
      <c r="DM273" t="s">
        <v>2</v>
      </c>
      <c r="DN273">
        <v>0</v>
      </c>
      <c r="DO273">
        <v>0</v>
      </c>
      <c r="DP273">
        <v>1</v>
      </c>
      <c r="DQ273">
        <v>1</v>
      </c>
      <c r="DU273">
        <v>1013</v>
      </c>
      <c r="DV273" t="s">
        <v>19</v>
      </c>
      <c r="DW273" t="s">
        <v>19</v>
      </c>
      <c r="DX273">
        <v>1</v>
      </c>
      <c r="DZ273" t="s">
        <v>2</v>
      </c>
      <c r="EA273" t="s">
        <v>2</v>
      </c>
      <c r="EB273" t="s">
        <v>2</v>
      </c>
      <c r="EC273" t="s">
        <v>2</v>
      </c>
      <c r="ED273" t="s">
        <v>2</v>
      </c>
      <c r="EE273">
        <v>37164457</v>
      </c>
      <c r="EF273">
        <v>8</v>
      </c>
      <c r="EG273" t="s">
        <v>31</v>
      </c>
      <c r="EH273">
        <v>0</v>
      </c>
      <c r="EI273" t="s">
        <v>2</v>
      </c>
      <c r="EJ273">
        <v>1</v>
      </c>
      <c r="EK273">
        <v>1100</v>
      </c>
      <c r="EL273" t="s">
        <v>32</v>
      </c>
      <c r="EM273" t="s">
        <v>33</v>
      </c>
      <c r="EN273" t="s">
        <v>2</v>
      </c>
      <c r="EO273" t="s">
        <v>2</v>
      </c>
      <c r="EQ273">
        <v>0</v>
      </c>
      <c r="ER273">
        <v>67.75</v>
      </c>
      <c r="ES273">
        <v>67.75</v>
      </c>
      <c r="ET273">
        <v>0</v>
      </c>
      <c r="EU273">
        <v>0</v>
      </c>
      <c r="EV273">
        <v>0</v>
      </c>
      <c r="EW273">
        <v>0</v>
      </c>
      <c r="EX273">
        <v>0</v>
      </c>
      <c r="EY273">
        <v>0</v>
      </c>
      <c r="EZ273">
        <v>5</v>
      </c>
      <c r="FC273">
        <v>1</v>
      </c>
      <c r="FD273">
        <v>18</v>
      </c>
      <c r="FF273">
        <v>78</v>
      </c>
      <c r="FQ273">
        <v>0</v>
      </c>
      <c r="FR273">
        <f t="shared" si="247"/>
        <v>55.65</v>
      </c>
      <c r="FS273">
        <v>0</v>
      </c>
      <c r="FX273">
        <v>0</v>
      </c>
      <c r="FY273">
        <v>0</v>
      </c>
      <c r="GA273" t="s">
        <v>373</v>
      </c>
      <c r="GD273">
        <v>1</v>
      </c>
      <c r="GF273">
        <v>-745535433</v>
      </c>
      <c r="GG273">
        <v>1</v>
      </c>
      <c r="GH273">
        <v>3</v>
      </c>
      <c r="GI273">
        <v>4</v>
      </c>
      <c r="GJ273">
        <v>0</v>
      </c>
      <c r="GK273">
        <v>0</v>
      </c>
      <c r="GL273">
        <f t="shared" si="248"/>
        <v>0</v>
      </c>
      <c r="GM273">
        <f t="shared" si="249"/>
        <v>55.65</v>
      </c>
      <c r="GN273">
        <f t="shared" si="250"/>
        <v>0</v>
      </c>
      <c r="GO273">
        <f t="shared" si="251"/>
        <v>0</v>
      </c>
      <c r="GP273">
        <f t="shared" si="252"/>
        <v>0</v>
      </c>
      <c r="GR273">
        <v>1</v>
      </c>
      <c r="GS273">
        <v>1</v>
      </c>
      <c r="GT273">
        <v>0</v>
      </c>
      <c r="GU273" t="s">
        <v>2</v>
      </c>
      <c r="GV273">
        <f t="shared" si="253"/>
        <v>0</v>
      </c>
      <c r="GW273">
        <v>1</v>
      </c>
      <c r="GX273">
        <f t="shared" si="254"/>
        <v>0</v>
      </c>
      <c r="HA273">
        <v>0</v>
      </c>
      <c r="HB273">
        <v>0</v>
      </c>
      <c r="HC273">
        <f t="shared" si="255"/>
        <v>0</v>
      </c>
      <c r="HE273" t="s">
        <v>38</v>
      </c>
      <c r="HF273" t="s">
        <v>39</v>
      </c>
      <c r="HH273">
        <f>ROUND(AC273*I273,0)</f>
        <v>271</v>
      </c>
      <c r="HM273" t="s">
        <v>2</v>
      </c>
      <c r="HN273" t="s">
        <v>2</v>
      </c>
      <c r="HO273" t="s">
        <v>2</v>
      </c>
      <c r="HP273" t="s">
        <v>2</v>
      </c>
      <c r="HQ273" t="s">
        <v>2</v>
      </c>
      <c r="IK273">
        <v>0</v>
      </c>
    </row>
    <row r="274" spans="1:255" x14ac:dyDescent="0.2">
      <c r="A274" s="2">
        <v>17</v>
      </c>
      <c r="B274" s="2">
        <v>1</v>
      </c>
      <c r="C274" s="2">
        <f>ROW(SmtRes!A401)</f>
        <v>401</v>
      </c>
      <c r="D274" s="2">
        <f>ROW(EtalonRes!A401)</f>
        <v>401</v>
      </c>
      <c r="E274" s="2" t="s">
        <v>374</v>
      </c>
      <c r="F274" s="2" t="s">
        <v>375</v>
      </c>
      <c r="G274" s="2" t="s">
        <v>376</v>
      </c>
      <c r="H274" s="2" t="s">
        <v>19</v>
      </c>
      <c r="I274" s="2">
        <v>1</v>
      </c>
      <c r="J274" s="2">
        <v>0</v>
      </c>
      <c r="K274" s="2">
        <v>1</v>
      </c>
      <c r="L274" s="2"/>
      <c r="M274" s="2"/>
      <c r="N274" s="2"/>
      <c r="O274" s="2">
        <f t="shared" si="223"/>
        <v>226.58</v>
      </c>
      <c r="P274" s="2">
        <f t="shared" ref="P274:P285" si="261">ROUND(CQ274*I274,2)</f>
        <v>172.22</v>
      </c>
      <c r="Q274" s="2">
        <f t="shared" si="224"/>
        <v>5.14</v>
      </c>
      <c r="R274" s="2">
        <f t="shared" si="225"/>
        <v>0.16</v>
      </c>
      <c r="S274" s="2">
        <f t="shared" si="226"/>
        <v>49.22</v>
      </c>
      <c r="T274" s="2">
        <f t="shared" si="227"/>
        <v>0</v>
      </c>
      <c r="U274" s="2">
        <f t="shared" si="228"/>
        <v>5.4269999999999996</v>
      </c>
      <c r="V274" s="2">
        <f t="shared" si="229"/>
        <v>1.3500000000000002E-2</v>
      </c>
      <c r="W274" s="2">
        <f t="shared" si="230"/>
        <v>0</v>
      </c>
      <c r="X274" s="2">
        <f t="shared" si="231"/>
        <v>59.75</v>
      </c>
      <c r="Y274" s="2">
        <f t="shared" si="232"/>
        <v>35.549999999999997</v>
      </c>
      <c r="Z274" s="2"/>
      <c r="AA274" s="2">
        <v>41727981</v>
      </c>
      <c r="AB274" s="2">
        <f t="shared" si="233"/>
        <v>226.58449999999999</v>
      </c>
      <c r="AC274" s="2">
        <f t="shared" si="234"/>
        <v>172.22</v>
      </c>
      <c r="AD274" s="2">
        <f>ROUND(((((ET274*ROUND(1.35,7)))-((EU274*ROUND(1.35,7))))+AE274),6)</f>
        <v>5.1435000000000004</v>
      </c>
      <c r="AE274" s="2">
        <f>ROUND(((EU274*ROUND(1.35,7))),6)</f>
        <v>0.16200000000000001</v>
      </c>
      <c r="AF274" s="2">
        <f>ROUND(((EV274*ROUND(1.35,7))),6)</f>
        <v>49.220999999999997</v>
      </c>
      <c r="AG274" s="2">
        <f t="shared" si="235"/>
        <v>0</v>
      </c>
      <c r="AH274" s="2">
        <f>((EW274*ROUND(1.35,7)))</f>
        <v>5.4269999999999996</v>
      </c>
      <c r="AI274" s="2">
        <f>((EX274*ROUND(1.35,7)))</f>
        <v>1.3500000000000002E-2</v>
      </c>
      <c r="AJ274" s="2">
        <f t="shared" si="236"/>
        <v>0</v>
      </c>
      <c r="AK274" s="2">
        <v>212.49</v>
      </c>
      <c r="AL274" s="2">
        <v>172.22</v>
      </c>
      <c r="AM274" s="2">
        <v>3.81</v>
      </c>
      <c r="AN274" s="2">
        <v>0.12</v>
      </c>
      <c r="AO274" s="2">
        <v>36.46</v>
      </c>
      <c r="AP274" s="2">
        <v>0</v>
      </c>
      <c r="AQ274" s="2">
        <v>4.0199999999999996</v>
      </c>
      <c r="AR274" s="2">
        <v>0.01</v>
      </c>
      <c r="AS274" s="2">
        <v>0</v>
      </c>
      <c r="AT274" s="2">
        <v>121</v>
      </c>
      <c r="AU274" s="2">
        <v>72</v>
      </c>
      <c r="AV274" s="2">
        <v>1</v>
      </c>
      <c r="AW274" s="2">
        <v>1</v>
      </c>
      <c r="AX274" s="2"/>
      <c r="AY274" s="2"/>
      <c r="AZ274" s="2">
        <v>1</v>
      </c>
      <c r="BA274" s="2">
        <v>1</v>
      </c>
      <c r="BB274" s="2">
        <v>1</v>
      </c>
      <c r="BC274" s="2">
        <v>1</v>
      </c>
      <c r="BD274" s="2" t="s">
        <v>2</v>
      </c>
      <c r="BE274" s="2" t="s">
        <v>2</v>
      </c>
      <c r="BF274" s="2" t="s">
        <v>2</v>
      </c>
      <c r="BG274" s="2" t="s">
        <v>2</v>
      </c>
      <c r="BH274" s="2">
        <v>0</v>
      </c>
      <c r="BI274" s="2">
        <v>1</v>
      </c>
      <c r="BJ274" s="2" t="s">
        <v>377</v>
      </c>
      <c r="BK274" s="2"/>
      <c r="BL274" s="2"/>
      <c r="BM274" s="2">
        <v>20001</v>
      </c>
      <c r="BN274" s="2">
        <v>0</v>
      </c>
      <c r="BO274" s="2" t="s">
        <v>2</v>
      </c>
      <c r="BP274" s="2">
        <v>0</v>
      </c>
      <c r="BQ274" s="2">
        <v>22</v>
      </c>
      <c r="BR274" s="2">
        <v>0</v>
      </c>
      <c r="BS274" s="2">
        <v>1</v>
      </c>
      <c r="BT274" s="2">
        <v>1</v>
      </c>
      <c r="BU274" s="2">
        <v>1</v>
      </c>
      <c r="BV274" s="2">
        <v>1</v>
      </c>
      <c r="BW274" s="2">
        <v>1</v>
      </c>
      <c r="BX274" s="2">
        <v>1</v>
      </c>
      <c r="BY274" s="2" t="s">
        <v>2</v>
      </c>
      <c r="BZ274" s="2">
        <v>121</v>
      </c>
      <c r="CA274" s="2">
        <v>72</v>
      </c>
      <c r="CB274" s="2" t="s">
        <v>2</v>
      </c>
      <c r="CC274" s="2"/>
      <c r="CD274" s="2"/>
      <c r="CE274" s="2">
        <v>0</v>
      </c>
      <c r="CF274" s="2">
        <v>0</v>
      </c>
      <c r="CG274" s="2">
        <v>0</v>
      </c>
      <c r="CH274" s="2"/>
      <c r="CI274" s="2"/>
      <c r="CJ274" s="2"/>
      <c r="CK274" s="2"/>
      <c r="CL274" s="2"/>
      <c r="CM274" s="2">
        <v>0</v>
      </c>
      <c r="CN274" s="2" t="s">
        <v>774</v>
      </c>
      <c r="CO274" s="2">
        <v>0</v>
      </c>
      <c r="CP274" s="2">
        <f t="shared" si="237"/>
        <v>226.57999999999998</v>
      </c>
      <c r="CQ274" s="2">
        <f t="shared" ref="CQ274:CQ285" si="262">AC274*BC274</f>
        <v>172.22</v>
      </c>
      <c r="CR274" s="2">
        <f t="shared" si="238"/>
        <v>5.1435000000000004</v>
      </c>
      <c r="CS274" s="2">
        <f t="shared" si="239"/>
        <v>0.16200000000000001</v>
      </c>
      <c r="CT274" s="2">
        <f t="shared" si="240"/>
        <v>49.220999999999997</v>
      </c>
      <c r="CU274" s="2">
        <f t="shared" si="241"/>
        <v>0</v>
      </c>
      <c r="CV274" s="2">
        <f t="shared" si="242"/>
        <v>5.4269999999999996</v>
      </c>
      <c r="CW274" s="2">
        <f t="shared" si="243"/>
        <v>1.3500000000000002E-2</v>
      </c>
      <c r="CX274" s="2">
        <f t="shared" si="244"/>
        <v>0</v>
      </c>
      <c r="CY274" s="2">
        <f t="shared" si="245"/>
        <v>59.749799999999993</v>
      </c>
      <c r="CZ274" s="2">
        <f t="shared" si="246"/>
        <v>35.553599999999996</v>
      </c>
      <c r="DA274" s="2"/>
      <c r="DB274" s="2"/>
      <c r="DC274" s="2" t="s">
        <v>2</v>
      </c>
      <c r="DD274" s="2" t="s">
        <v>2</v>
      </c>
      <c r="DE274" s="2" t="s">
        <v>21</v>
      </c>
      <c r="DF274" s="2" t="s">
        <v>21</v>
      </c>
      <c r="DG274" s="2" t="s">
        <v>21</v>
      </c>
      <c r="DH274" s="2" t="s">
        <v>2</v>
      </c>
      <c r="DI274" s="2" t="s">
        <v>21</v>
      </c>
      <c r="DJ274" s="2" t="s">
        <v>21</v>
      </c>
      <c r="DK274" s="2" t="s">
        <v>2</v>
      </c>
      <c r="DL274" s="2" t="s">
        <v>2</v>
      </c>
      <c r="DM274" s="2" t="s">
        <v>2</v>
      </c>
      <c r="DN274" s="2">
        <v>0</v>
      </c>
      <c r="DO274" s="2">
        <v>0</v>
      </c>
      <c r="DP274" s="2">
        <v>1</v>
      </c>
      <c r="DQ274" s="2">
        <v>1</v>
      </c>
      <c r="DR274" s="2"/>
      <c r="DS274" s="2"/>
      <c r="DT274" s="2"/>
      <c r="DU274" s="2">
        <v>1013</v>
      </c>
      <c r="DV274" s="2" t="s">
        <v>19</v>
      </c>
      <c r="DW274" s="2" t="s">
        <v>19</v>
      </c>
      <c r="DX274" s="2">
        <v>1</v>
      </c>
      <c r="DY274" s="2"/>
      <c r="DZ274" s="2" t="s">
        <v>2</v>
      </c>
      <c r="EA274" s="2" t="s">
        <v>2</v>
      </c>
      <c r="EB274" s="2" t="s">
        <v>2</v>
      </c>
      <c r="EC274" s="2" t="s">
        <v>2</v>
      </c>
      <c r="ED274" s="2" t="s">
        <v>2</v>
      </c>
      <c r="EE274" s="2">
        <v>37164251</v>
      </c>
      <c r="EF274" s="2">
        <v>22</v>
      </c>
      <c r="EG274" s="2" t="s">
        <v>347</v>
      </c>
      <c r="EH274" s="2">
        <v>16</v>
      </c>
      <c r="EI274" s="2" t="s">
        <v>348</v>
      </c>
      <c r="EJ274" s="2">
        <v>1</v>
      </c>
      <c r="EK274" s="2">
        <v>20001</v>
      </c>
      <c r="EL274" s="2" t="s">
        <v>349</v>
      </c>
      <c r="EM274" s="2" t="s">
        <v>350</v>
      </c>
      <c r="EN274" s="2" t="s">
        <v>2</v>
      </c>
      <c r="EO274" s="2" t="s">
        <v>24</v>
      </c>
      <c r="EP274" s="2"/>
      <c r="EQ274" s="2">
        <v>0</v>
      </c>
      <c r="ER274" s="2">
        <v>212.49</v>
      </c>
      <c r="ES274" s="2">
        <v>172.22</v>
      </c>
      <c r="ET274" s="2">
        <v>3.81</v>
      </c>
      <c r="EU274" s="2">
        <v>0.12</v>
      </c>
      <c r="EV274" s="2">
        <v>36.46</v>
      </c>
      <c r="EW274" s="2">
        <v>4.0199999999999996</v>
      </c>
      <c r="EX274" s="2">
        <v>0.01</v>
      </c>
      <c r="EY274" s="2">
        <v>0</v>
      </c>
      <c r="EZ274" s="2"/>
      <c r="FA274" s="2"/>
      <c r="FB274" s="2"/>
      <c r="FC274" s="2"/>
      <c r="FD274" s="2"/>
      <c r="FE274" s="2"/>
      <c r="FF274" s="2"/>
      <c r="FG274" s="2"/>
      <c r="FH274" s="2"/>
      <c r="FI274" s="2"/>
      <c r="FJ274" s="2"/>
      <c r="FK274" s="2"/>
      <c r="FL274" s="2"/>
      <c r="FM274" s="2"/>
      <c r="FN274" s="2"/>
      <c r="FO274" s="2"/>
      <c r="FP274" s="2"/>
      <c r="FQ274" s="2">
        <v>0</v>
      </c>
      <c r="FR274" s="2">
        <f t="shared" si="247"/>
        <v>0</v>
      </c>
      <c r="FS274" s="2">
        <v>0</v>
      </c>
      <c r="FT274" s="2"/>
      <c r="FU274" s="2"/>
      <c r="FV274" s="2"/>
      <c r="FW274" s="2"/>
      <c r="FX274" s="2">
        <v>121</v>
      </c>
      <c r="FY274" s="2">
        <v>72</v>
      </c>
      <c r="FZ274" s="2"/>
      <c r="GA274" s="2" t="s">
        <v>2</v>
      </c>
      <c r="GB274" s="2"/>
      <c r="GC274" s="2"/>
      <c r="GD274" s="2">
        <v>1</v>
      </c>
      <c r="GE274" s="2"/>
      <c r="GF274" s="2">
        <v>-49220689</v>
      </c>
      <c r="GG274" s="2">
        <v>2</v>
      </c>
      <c r="GH274" s="2">
        <v>1</v>
      </c>
      <c r="GI274" s="2">
        <v>-2</v>
      </c>
      <c r="GJ274" s="2">
        <v>0</v>
      </c>
      <c r="GK274" s="2">
        <v>0</v>
      </c>
      <c r="GL274" s="2">
        <f t="shared" si="248"/>
        <v>0</v>
      </c>
      <c r="GM274" s="2">
        <f t="shared" si="249"/>
        <v>321.88</v>
      </c>
      <c r="GN274" s="2">
        <f t="shared" si="250"/>
        <v>321.88</v>
      </c>
      <c r="GO274" s="2">
        <f t="shared" si="251"/>
        <v>0</v>
      </c>
      <c r="GP274" s="2">
        <f t="shared" si="252"/>
        <v>0</v>
      </c>
      <c r="GQ274" s="2"/>
      <c r="GR274" s="2">
        <v>0</v>
      </c>
      <c r="GS274" s="2">
        <v>3</v>
      </c>
      <c r="GT274" s="2">
        <v>0</v>
      </c>
      <c r="GU274" s="2" t="s">
        <v>2</v>
      </c>
      <c r="GV274" s="2">
        <f t="shared" si="253"/>
        <v>0</v>
      </c>
      <c r="GW274" s="2">
        <v>1</v>
      </c>
      <c r="GX274" s="2">
        <f t="shared" si="254"/>
        <v>0</v>
      </c>
      <c r="GY274" s="2"/>
      <c r="GZ274" s="2"/>
      <c r="HA274" s="2">
        <v>0</v>
      </c>
      <c r="HB274" s="2">
        <v>0</v>
      </c>
      <c r="HC274" s="2">
        <f t="shared" si="255"/>
        <v>0</v>
      </c>
      <c r="HD274" s="2"/>
      <c r="HE274" s="2" t="s">
        <v>2</v>
      </c>
      <c r="HF274" s="2" t="s">
        <v>2</v>
      </c>
      <c r="HG274" s="2"/>
      <c r="HH274" s="2"/>
      <c r="HI274" s="2"/>
      <c r="HJ274" s="2"/>
      <c r="HK274" s="2"/>
      <c r="HL274" s="2"/>
      <c r="HM274" s="2" t="s">
        <v>2</v>
      </c>
      <c r="HN274" s="2" t="s">
        <v>351</v>
      </c>
      <c r="HO274" s="2" t="s">
        <v>352</v>
      </c>
      <c r="HP274" s="2" t="s">
        <v>348</v>
      </c>
      <c r="HQ274" s="2" t="s">
        <v>348</v>
      </c>
      <c r="HR274" s="2"/>
      <c r="HS274" s="2"/>
      <c r="HT274" s="2"/>
      <c r="HU274" s="2"/>
      <c r="HV274" s="2"/>
      <c r="HW274" s="2"/>
      <c r="HX274" s="2"/>
      <c r="HY274" s="2"/>
      <c r="HZ274" s="2"/>
      <c r="IA274" s="2"/>
      <c r="IB274" s="2"/>
      <c r="IC274" s="2"/>
      <c r="ID274" s="2"/>
      <c r="IE274" s="2"/>
      <c r="IF274" s="2"/>
      <c r="IG274" s="2"/>
      <c r="IH274" s="2"/>
      <c r="II274" s="2"/>
      <c r="IJ274" s="2"/>
      <c r="IK274" s="2">
        <v>0</v>
      </c>
      <c r="IL274" s="2"/>
      <c r="IM274" s="2"/>
      <c r="IN274" s="2"/>
      <c r="IO274" s="2"/>
      <c r="IP274" s="2"/>
      <c r="IQ274" s="2"/>
      <c r="IR274" s="2"/>
      <c r="IS274" s="2"/>
      <c r="IT274" s="2"/>
      <c r="IU274" s="2"/>
    </row>
    <row r="275" spans="1:255" x14ac:dyDescent="0.2">
      <c r="A275">
        <v>17</v>
      </c>
      <c r="B275">
        <v>1</v>
      </c>
      <c r="C275">
        <f>ROW(SmtRes!A412)</f>
        <v>412</v>
      </c>
      <c r="D275">
        <f>ROW(EtalonRes!A412)</f>
        <v>412</v>
      </c>
      <c r="E275" t="s">
        <v>374</v>
      </c>
      <c r="F275" t="s">
        <v>375</v>
      </c>
      <c r="G275" t="s">
        <v>376</v>
      </c>
      <c r="H275" t="s">
        <v>19</v>
      </c>
      <c r="I275">
        <v>1</v>
      </c>
      <c r="J275">
        <v>0</v>
      </c>
      <c r="K275">
        <v>1</v>
      </c>
      <c r="O275">
        <f t="shared" si="223"/>
        <v>226.58</v>
      </c>
      <c r="P275">
        <f t="shared" si="261"/>
        <v>172.22</v>
      </c>
      <c r="Q275">
        <f t="shared" si="224"/>
        <v>5.14</v>
      </c>
      <c r="R275">
        <f t="shared" si="225"/>
        <v>0.16</v>
      </c>
      <c r="S275">
        <f t="shared" si="226"/>
        <v>49.22</v>
      </c>
      <c r="T275">
        <f t="shared" si="227"/>
        <v>0</v>
      </c>
      <c r="U275">
        <f t="shared" si="228"/>
        <v>5.4269999999999996</v>
      </c>
      <c r="V275">
        <f t="shared" si="229"/>
        <v>1.3500000000000002E-2</v>
      </c>
      <c r="W275">
        <f t="shared" si="230"/>
        <v>0</v>
      </c>
      <c r="X275">
        <f t="shared" si="231"/>
        <v>59.75</v>
      </c>
      <c r="Y275">
        <f t="shared" si="232"/>
        <v>35.549999999999997</v>
      </c>
      <c r="AA275">
        <v>41727979</v>
      </c>
      <c r="AB275">
        <f t="shared" si="233"/>
        <v>226.58449999999999</v>
      </c>
      <c r="AC275">
        <f t="shared" si="234"/>
        <v>172.22</v>
      </c>
      <c r="AD275">
        <f>ROUND(((((ET275*ROUND(1.35,7)))-((EU275*ROUND(1.35,7))))+AE275),6)</f>
        <v>5.1435000000000004</v>
      </c>
      <c r="AE275">
        <f>ROUND(((EU275*ROUND(1.35,7))),6)</f>
        <v>0.16200000000000001</v>
      </c>
      <c r="AF275">
        <f>ROUND(((EV275*ROUND(1.35,7))),6)</f>
        <v>49.220999999999997</v>
      </c>
      <c r="AG275">
        <f t="shared" si="235"/>
        <v>0</v>
      </c>
      <c r="AH275">
        <f>((EW275*ROUND(1.35,7)))</f>
        <v>5.4269999999999996</v>
      </c>
      <c r="AI275">
        <f>((EX275*ROUND(1.35,7)))</f>
        <v>1.3500000000000002E-2</v>
      </c>
      <c r="AJ275">
        <f t="shared" si="236"/>
        <v>0</v>
      </c>
      <c r="AK275">
        <v>212.49</v>
      </c>
      <c r="AL275">
        <v>172.22</v>
      </c>
      <c r="AM275">
        <v>3.81</v>
      </c>
      <c r="AN275">
        <v>0.12</v>
      </c>
      <c r="AO275">
        <v>36.46</v>
      </c>
      <c r="AP275">
        <v>0</v>
      </c>
      <c r="AQ275">
        <v>4.0199999999999996</v>
      </c>
      <c r="AR275">
        <v>0.01</v>
      </c>
      <c r="AS275">
        <v>0</v>
      </c>
      <c r="AT275">
        <v>121</v>
      </c>
      <c r="AU275">
        <v>72</v>
      </c>
      <c r="AV275">
        <v>1</v>
      </c>
      <c r="AW275">
        <v>1</v>
      </c>
      <c r="AZ275">
        <v>1</v>
      </c>
      <c r="BA275">
        <v>1</v>
      </c>
      <c r="BB275">
        <v>1</v>
      </c>
      <c r="BC275">
        <v>1</v>
      </c>
      <c r="BD275" t="s">
        <v>2</v>
      </c>
      <c r="BE275" t="s">
        <v>2</v>
      </c>
      <c r="BF275" t="s">
        <v>2</v>
      </c>
      <c r="BG275" t="s">
        <v>2</v>
      </c>
      <c r="BH275">
        <v>0</v>
      </c>
      <c r="BI275">
        <v>1</v>
      </c>
      <c r="BJ275" t="s">
        <v>377</v>
      </c>
      <c r="BM275">
        <v>20001</v>
      </c>
      <c r="BN275">
        <v>0</v>
      </c>
      <c r="BO275" t="s">
        <v>27</v>
      </c>
      <c r="BP275">
        <v>1</v>
      </c>
      <c r="BQ275">
        <v>22</v>
      </c>
      <c r="BR275">
        <v>0</v>
      </c>
      <c r="BS275">
        <v>1</v>
      </c>
      <c r="BT275">
        <v>1</v>
      </c>
      <c r="BU275">
        <v>1</v>
      </c>
      <c r="BV275">
        <v>1</v>
      </c>
      <c r="BW275">
        <v>1</v>
      </c>
      <c r="BX275">
        <v>1</v>
      </c>
      <c r="BY275" t="s">
        <v>2</v>
      </c>
      <c r="BZ275">
        <v>121</v>
      </c>
      <c r="CA275">
        <v>72</v>
      </c>
      <c r="CB275" t="s">
        <v>2</v>
      </c>
      <c r="CE275">
        <v>0</v>
      </c>
      <c r="CF275">
        <v>0</v>
      </c>
      <c r="CG275">
        <v>0</v>
      </c>
      <c r="CM275">
        <v>0</v>
      </c>
      <c r="CN275" t="s">
        <v>774</v>
      </c>
      <c r="CO275">
        <v>0</v>
      </c>
      <c r="CP275">
        <f t="shared" si="237"/>
        <v>226.57999999999998</v>
      </c>
      <c r="CQ275">
        <f t="shared" si="262"/>
        <v>172.22</v>
      </c>
      <c r="CR275">
        <f t="shared" si="238"/>
        <v>5.1435000000000004</v>
      </c>
      <c r="CS275">
        <f t="shared" si="239"/>
        <v>0.16200000000000001</v>
      </c>
      <c r="CT275">
        <f t="shared" si="240"/>
        <v>49.220999999999997</v>
      </c>
      <c r="CU275">
        <f t="shared" si="241"/>
        <v>0</v>
      </c>
      <c r="CV275">
        <f t="shared" si="242"/>
        <v>5.4269999999999996</v>
      </c>
      <c r="CW275">
        <f t="shared" si="243"/>
        <v>1.3500000000000002E-2</v>
      </c>
      <c r="CX275">
        <f t="shared" si="244"/>
        <v>0</v>
      </c>
      <c r="CY275">
        <f t="shared" si="245"/>
        <v>59.749799999999993</v>
      </c>
      <c r="CZ275">
        <f t="shared" si="246"/>
        <v>35.553599999999996</v>
      </c>
      <c r="DC275" t="s">
        <v>2</v>
      </c>
      <c r="DD275" t="s">
        <v>2</v>
      </c>
      <c r="DE275" t="s">
        <v>21</v>
      </c>
      <c r="DF275" t="s">
        <v>21</v>
      </c>
      <c r="DG275" t="s">
        <v>21</v>
      </c>
      <c r="DH275" t="s">
        <v>2</v>
      </c>
      <c r="DI275" t="s">
        <v>21</v>
      </c>
      <c r="DJ275" t="s">
        <v>21</v>
      </c>
      <c r="DK275" t="s">
        <v>2</v>
      </c>
      <c r="DL275" t="s">
        <v>2</v>
      </c>
      <c r="DM275" t="s">
        <v>2</v>
      </c>
      <c r="DN275">
        <v>0</v>
      </c>
      <c r="DO275">
        <v>0</v>
      </c>
      <c r="DP275">
        <v>1</v>
      </c>
      <c r="DQ275">
        <v>1</v>
      </c>
      <c r="DU275">
        <v>1013</v>
      </c>
      <c r="DV275" t="s">
        <v>19</v>
      </c>
      <c r="DW275" t="s">
        <v>19</v>
      </c>
      <c r="DX275">
        <v>1</v>
      </c>
      <c r="DZ275" t="s">
        <v>2</v>
      </c>
      <c r="EA275" t="s">
        <v>2</v>
      </c>
      <c r="EB275" t="s">
        <v>2</v>
      </c>
      <c r="EC275" t="s">
        <v>2</v>
      </c>
      <c r="ED275" t="s">
        <v>2</v>
      </c>
      <c r="EE275">
        <v>37164251</v>
      </c>
      <c r="EF275">
        <v>22</v>
      </c>
      <c r="EG275" t="s">
        <v>347</v>
      </c>
      <c r="EH275">
        <v>16</v>
      </c>
      <c r="EI275" t="s">
        <v>348</v>
      </c>
      <c r="EJ275">
        <v>1</v>
      </c>
      <c r="EK275">
        <v>20001</v>
      </c>
      <c r="EL275" t="s">
        <v>349</v>
      </c>
      <c r="EM275" t="s">
        <v>350</v>
      </c>
      <c r="EN275" t="s">
        <v>2</v>
      </c>
      <c r="EO275" t="s">
        <v>24</v>
      </c>
      <c r="EQ275">
        <v>0</v>
      </c>
      <c r="ER275">
        <v>212.49</v>
      </c>
      <c r="ES275">
        <v>172.22</v>
      </c>
      <c r="ET275">
        <v>3.81</v>
      </c>
      <c r="EU275">
        <v>0.12</v>
      </c>
      <c r="EV275">
        <v>36.46</v>
      </c>
      <c r="EW275">
        <v>4.0199999999999996</v>
      </c>
      <c r="EX275">
        <v>0.01</v>
      </c>
      <c r="EY275">
        <v>0</v>
      </c>
      <c r="FQ275">
        <v>0</v>
      </c>
      <c r="FR275">
        <f t="shared" si="247"/>
        <v>0</v>
      </c>
      <c r="FS275">
        <v>0</v>
      </c>
      <c r="FX275">
        <v>121</v>
      </c>
      <c r="FY275">
        <v>72</v>
      </c>
      <c r="GA275" t="s">
        <v>2</v>
      </c>
      <c r="GD275">
        <v>1</v>
      </c>
      <c r="GF275">
        <v>-49220689</v>
      </c>
      <c r="GG275">
        <v>1</v>
      </c>
      <c r="GH275">
        <v>1</v>
      </c>
      <c r="GI275">
        <v>4</v>
      </c>
      <c r="GJ275">
        <v>0</v>
      </c>
      <c r="GK275">
        <v>0</v>
      </c>
      <c r="GL275">
        <f t="shared" si="248"/>
        <v>0</v>
      </c>
      <c r="GM275">
        <f t="shared" si="249"/>
        <v>321.88</v>
      </c>
      <c r="GN275">
        <f t="shared" si="250"/>
        <v>321.88</v>
      </c>
      <c r="GO275">
        <f t="shared" si="251"/>
        <v>0</v>
      </c>
      <c r="GP275">
        <f t="shared" si="252"/>
        <v>0</v>
      </c>
      <c r="GR275">
        <v>0</v>
      </c>
      <c r="GS275">
        <v>3</v>
      </c>
      <c r="GT275">
        <v>0</v>
      </c>
      <c r="GU275" t="s">
        <v>2</v>
      </c>
      <c r="GV275">
        <f t="shared" si="253"/>
        <v>0</v>
      </c>
      <c r="GW275">
        <v>1</v>
      </c>
      <c r="GX275">
        <f t="shared" si="254"/>
        <v>0</v>
      </c>
      <c r="HA275">
        <v>0</v>
      </c>
      <c r="HB275">
        <v>0</v>
      </c>
      <c r="HC275">
        <f t="shared" si="255"/>
        <v>0</v>
      </c>
      <c r="HE275" t="s">
        <v>2</v>
      </c>
      <c r="HF275" t="s">
        <v>2</v>
      </c>
      <c r="HM275" t="s">
        <v>2</v>
      </c>
      <c r="HN275" t="s">
        <v>351</v>
      </c>
      <c r="HO275" t="s">
        <v>352</v>
      </c>
      <c r="HP275" t="s">
        <v>348</v>
      </c>
      <c r="HQ275" t="s">
        <v>348</v>
      </c>
      <c r="IK275">
        <v>0</v>
      </c>
    </row>
    <row r="276" spans="1:255" x14ac:dyDescent="0.2">
      <c r="A276" s="2">
        <v>18</v>
      </c>
      <c r="B276" s="2">
        <v>1</v>
      </c>
      <c r="C276" s="2">
        <v>399</v>
      </c>
      <c r="D276" s="2"/>
      <c r="E276" s="2" t="s">
        <v>378</v>
      </c>
      <c r="F276" s="2" t="s">
        <v>354</v>
      </c>
      <c r="G276" s="2" t="s">
        <v>355</v>
      </c>
      <c r="H276" s="2" t="s">
        <v>19</v>
      </c>
      <c r="I276" s="2">
        <f>I274*J276</f>
        <v>1</v>
      </c>
      <c r="J276" s="2">
        <v>1</v>
      </c>
      <c r="K276" s="2">
        <v>1</v>
      </c>
      <c r="L276" s="2"/>
      <c r="M276" s="2"/>
      <c r="N276" s="2"/>
      <c r="O276" s="2">
        <f t="shared" si="223"/>
        <v>0</v>
      </c>
      <c r="P276" s="2">
        <f t="shared" si="261"/>
        <v>0</v>
      </c>
      <c r="Q276" s="2">
        <f t="shared" si="224"/>
        <v>0</v>
      </c>
      <c r="R276" s="2">
        <f t="shared" si="225"/>
        <v>0</v>
      </c>
      <c r="S276" s="2">
        <f t="shared" si="226"/>
        <v>0</v>
      </c>
      <c r="T276" s="2">
        <f t="shared" si="227"/>
        <v>0</v>
      </c>
      <c r="U276" s="2">
        <f t="shared" si="228"/>
        <v>0</v>
      </c>
      <c r="V276" s="2">
        <f t="shared" si="229"/>
        <v>0</v>
      </c>
      <c r="W276" s="2">
        <f t="shared" si="230"/>
        <v>0</v>
      </c>
      <c r="X276" s="2">
        <f t="shared" si="231"/>
        <v>0</v>
      </c>
      <c r="Y276" s="2">
        <f t="shared" si="232"/>
        <v>0</v>
      </c>
      <c r="Z276" s="2"/>
      <c r="AA276" s="2">
        <v>41727981</v>
      </c>
      <c r="AB276" s="2">
        <f t="shared" si="233"/>
        <v>0</v>
      </c>
      <c r="AC276" s="2">
        <f t="shared" si="234"/>
        <v>0</v>
      </c>
      <c r="AD276" s="2">
        <f>ROUND((((ET276)-(EU276))+AE276),6)</f>
        <v>0</v>
      </c>
      <c r="AE276" s="2">
        <f t="shared" ref="AE276:AF279" si="263">ROUND((EU276),6)</f>
        <v>0</v>
      </c>
      <c r="AF276" s="2">
        <f t="shared" si="263"/>
        <v>0</v>
      </c>
      <c r="AG276" s="2">
        <f t="shared" si="235"/>
        <v>0</v>
      </c>
      <c r="AH276" s="2">
        <f t="shared" ref="AH276:AI279" si="264">(EW276)</f>
        <v>0</v>
      </c>
      <c r="AI276" s="2">
        <f t="shared" si="264"/>
        <v>0</v>
      </c>
      <c r="AJ276" s="2">
        <f t="shared" si="236"/>
        <v>0</v>
      </c>
      <c r="AK276" s="2">
        <v>0</v>
      </c>
      <c r="AL276" s="2">
        <v>0</v>
      </c>
      <c r="AM276" s="2">
        <v>0</v>
      </c>
      <c r="AN276" s="2">
        <v>0</v>
      </c>
      <c r="AO276" s="2">
        <v>0</v>
      </c>
      <c r="AP276" s="2">
        <v>0</v>
      </c>
      <c r="AQ276" s="2">
        <v>0</v>
      </c>
      <c r="AR276" s="2">
        <v>0</v>
      </c>
      <c r="AS276" s="2">
        <v>0</v>
      </c>
      <c r="AT276" s="2">
        <v>121</v>
      </c>
      <c r="AU276" s="2">
        <v>72</v>
      </c>
      <c r="AV276" s="2">
        <v>1</v>
      </c>
      <c r="AW276" s="2">
        <v>1</v>
      </c>
      <c r="AX276" s="2"/>
      <c r="AY276" s="2"/>
      <c r="AZ276" s="2">
        <v>1</v>
      </c>
      <c r="BA276" s="2">
        <v>1</v>
      </c>
      <c r="BB276" s="2">
        <v>1</v>
      </c>
      <c r="BC276" s="2">
        <v>1</v>
      </c>
      <c r="BD276" s="2" t="s">
        <v>2</v>
      </c>
      <c r="BE276" s="2" t="s">
        <v>2</v>
      </c>
      <c r="BF276" s="2" t="s">
        <v>2</v>
      </c>
      <c r="BG276" s="2" t="s">
        <v>2</v>
      </c>
      <c r="BH276" s="2">
        <v>3</v>
      </c>
      <c r="BI276" s="2">
        <v>1</v>
      </c>
      <c r="BJ276" s="2" t="s">
        <v>2</v>
      </c>
      <c r="BK276" s="2"/>
      <c r="BL276" s="2"/>
      <c r="BM276" s="2">
        <v>20001</v>
      </c>
      <c r="BN276" s="2">
        <v>0</v>
      </c>
      <c r="BO276" s="2" t="s">
        <v>2</v>
      </c>
      <c r="BP276" s="2">
        <v>0</v>
      </c>
      <c r="BQ276" s="2">
        <v>22</v>
      </c>
      <c r="BR276" s="2">
        <v>0</v>
      </c>
      <c r="BS276" s="2">
        <v>1</v>
      </c>
      <c r="BT276" s="2">
        <v>1</v>
      </c>
      <c r="BU276" s="2">
        <v>1</v>
      </c>
      <c r="BV276" s="2">
        <v>1</v>
      </c>
      <c r="BW276" s="2">
        <v>1</v>
      </c>
      <c r="BX276" s="2">
        <v>1</v>
      </c>
      <c r="BY276" s="2" t="s">
        <v>2</v>
      </c>
      <c r="BZ276" s="2">
        <v>121</v>
      </c>
      <c r="CA276" s="2">
        <v>72</v>
      </c>
      <c r="CB276" s="2" t="s">
        <v>2</v>
      </c>
      <c r="CC276" s="2"/>
      <c r="CD276" s="2"/>
      <c r="CE276" s="2">
        <v>0</v>
      </c>
      <c r="CF276" s="2">
        <v>0</v>
      </c>
      <c r="CG276" s="2">
        <v>0</v>
      </c>
      <c r="CH276" s="2"/>
      <c r="CI276" s="2"/>
      <c r="CJ276" s="2"/>
      <c r="CK276" s="2"/>
      <c r="CL276" s="2"/>
      <c r="CM276" s="2">
        <v>0</v>
      </c>
      <c r="CN276" s="2" t="s">
        <v>2</v>
      </c>
      <c r="CO276" s="2">
        <v>0</v>
      </c>
      <c r="CP276" s="2">
        <f t="shared" si="237"/>
        <v>0</v>
      </c>
      <c r="CQ276" s="2">
        <f t="shared" si="262"/>
        <v>0</v>
      </c>
      <c r="CR276" s="2">
        <f t="shared" si="238"/>
        <v>0</v>
      </c>
      <c r="CS276" s="2">
        <f t="shared" si="239"/>
        <v>0</v>
      </c>
      <c r="CT276" s="2">
        <f t="shared" si="240"/>
        <v>0</v>
      </c>
      <c r="CU276" s="2">
        <f t="shared" si="241"/>
        <v>0</v>
      </c>
      <c r="CV276" s="2">
        <f t="shared" si="242"/>
        <v>0</v>
      </c>
      <c r="CW276" s="2">
        <f t="shared" si="243"/>
        <v>0</v>
      </c>
      <c r="CX276" s="2">
        <f t="shared" si="244"/>
        <v>0</v>
      </c>
      <c r="CY276" s="2">
        <f t="shared" si="245"/>
        <v>0</v>
      </c>
      <c r="CZ276" s="2">
        <f t="shared" si="246"/>
        <v>0</v>
      </c>
      <c r="DA276" s="2"/>
      <c r="DB276" s="2"/>
      <c r="DC276" s="2" t="s">
        <v>2</v>
      </c>
      <c r="DD276" s="2" t="s">
        <v>2</v>
      </c>
      <c r="DE276" s="2" t="s">
        <v>2</v>
      </c>
      <c r="DF276" s="2" t="s">
        <v>2</v>
      </c>
      <c r="DG276" s="2" t="s">
        <v>2</v>
      </c>
      <c r="DH276" s="2" t="s">
        <v>2</v>
      </c>
      <c r="DI276" s="2" t="s">
        <v>2</v>
      </c>
      <c r="DJ276" s="2" t="s">
        <v>2</v>
      </c>
      <c r="DK276" s="2" t="s">
        <v>2</v>
      </c>
      <c r="DL276" s="2" t="s">
        <v>2</v>
      </c>
      <c r="DM276" s="2" t="s">
        <v>2</v>
      </c>
      <c r="DN276" s="2">
        <v>0</v>
      </c>
      <c r="DO276" s="2">
        <v>0</v>
      </c>
      <c r="DP276" s="2">
        <v>1</v>
      </c>
      <c r="DQ276" s="2">
        <v>1</v>
      </c>
      <c r="DR276" s="2"/>
      <c r="DS276" s="2"/>
      <c r="DT276" s="2"/>
      <c r="DU276" s="2">
        <v>1013</v>
      </c>
      <c r="DV276" s="2" t="s">
        <v>19</v>
      </c>
      <c r="DW276" s="2" t="s">
        <v>19</v>
      </c>
      <c r="DX276" s="2">
        <v>1</v>
      </c>
      <c r="DY276" s="2"/>
      <c r="DZ276" s="2" t="s">
        <v>2</v>
      </c>
      <c r="EA276" s="2" t="s">
        <v>2</v>
      </c>
      <c r="EB276" s="2" t="s">
        <v>2</v>
      </c>
      <c r="EC276" s="2" t="s">
        <v>2</v>
      </c>
      <c r="ED276" s="2" t="s">
        <v>2</v>
      </c>
      <c r="EE276" s="2">
        <v>37164251</v>
      </c>
      <c r="EF276" s="2">
        <v>22</v>
      </c>
      <c r="EG276" s="2" t="s">
        <v>347</v>
      </c>
      <c r="EH276" s="2">
        <v>16</v>
      </c>
      <c r="EI276" s="2" t="s">
        <v>348</v>
      </c>
      <c r="EJ276" s="2">
        <v>1</v>
      </c>
      <c r="EK276" s="2">
        <v>20001</v>
      </c>
      <c r="EL276" s="2" t="s">
        <v>349</v>
      </c>
      <c r="EM276" s="2" t="s">
        <v>350</v>
      </c>
      <c r="EN276" s="2" t="s">
        <v>2</v>
      </c>
      <c r="EO276" s="2" t="s">
        <v>2</v>
      </c>
      <c r="EP276" s="2"/>
      <c r="EQ276" s="2">
        <v>0</v>
      </c>
      <c r="ER276" s="2">
        <v>0</v>
      </c>
      <c r="ES276" s="2">
        <v>0</v>
      </c>
      <c r="ET276" s="2">
        <v>0</v>
      </c>
      <c r="EU276" s="2">
        <v>0</v>
      </c>
      <c r="EV276" s="2">
        <v>0</v>
      </c>
      <c r="EW276" s="2">
        <v>0</v>
      </c>
      <c r="EX276" s="2">
        <v>0</v>
      </c>
      <c r="EY276" s="2"/>
      <c r="EZ276" s="2"/>
      <c r="FA276" s="2"/>
      <c r="FB276" s="2"/>
      <c r="FC276" s="2"/>
      <c r="FD276" s="2"/>
      <c r="FE276" s="2"/>
      <c r="FF276" s="2"/>
      <c r="FG276" s="2"/>
      <c r="FH276" s="2"/>
      <c r="FI276" s="2"/>
      <c r="FJ276" s="2"/>
      <c r="FK276" s="2"/>
      <c r="FL276" s="2"/>
      <c r="FM276" s="2"/>
      <c r="FN276" s="2"/>
      <c r="FO276" s="2"/>
      <c r="FP276" s="2"/>
      <c r="FQ276" s="2">
        <v>0</v>
      </c>
      <c r="FR276" s="2">
        <f t="shared" si="247"/>
        <v>0</v>
      </c>
      <c r="FS276" s="2">
        <v>0</v>
      </c>
      <c r="FT276" s="2"/>
      <c r="FU276" s="2"/>
      <c r="FV276" s="2"/>
      <c r="FW276" s="2"/>
      <c r="FX276" s="2">
        <v>121</v>
      </c>
      <c r="FY276" s="2">
        <v>72</v>
      </c>
      <c r="FZ276" s="2"/>
      <c r="GA276" s="2" t="s">
        <v>2</v>
      </c>
      <c r="GB276" s="2"/>
      <c r="GC276" s="2"/>
      <c r="GD276" s="2">
        <v>1</v>
      </c>
      <c r="GE276" s="2"/>
      <c r="GF276" s="2">
        <v>989277921</v>
      </c>
      <c r="GG276" s="2">
        <v>2</v>
      </c>
      <c r="GH276" s="2">
        <v>1</v>
      </c>
      <c r="GI276" s="2">
        <v>-2</v>
      </c>
      <c r="GJ276" s="2">
        <v>0</v>
      </c>
      <c r="GK276" s="2">
        <v>0</v>
      </c>
      <c r="GL276" s="2">
        <f t="shared" si="248"/>
        <v>0</v>
      </c>
      <c r="GM276" s="2">
        <f t="shared" si="249"/>
        <v>0</v>
      </c>
      <c r="GN276" s="2">
        <f t="shared" si="250"/>
        <v>0</v>
      </c>
      <c r="GO276" s="2">
        <f t="shared" si="251"/>
        <v>0</v>
      </c>
      <c r="GP276" s="2">
        <f t="shared" si="252"/>
        <v>0</v>
      </c>
      <c r="GQ276" s="2"/>
      <c r="GR276" s="2">
        <v>0</v>
      </c>
      <c r="GS276" s="2">
        <v>3</v>
      </c>
      <c r="GT276" s="2">
        <v>0</v>
      </c>
      <c r="GU276" s="2" t="s">
        <v>2</v>
      </c>
      <c r="GV276" s="2">
        <f t="shared" si="253"/>
        <v>0</v>
      </c>
      <c r="GW276" s="2">
        <v>1</v>
      </c>
      <c r="GX276" s="2">
        <f t="shared" si="254"/>
        <v>0</v>
      </c>
      <c r="GY276" s="2"/>
      <c r="GZ276" s="2"/>
      <c r="HA276" s="2">
        <v>0</v>
      </c>
      <c r="HB276" s="2">
        <v>0</v>
      </c>
      <c r="HC276" s="2">
        <f t="shared" si="255"/>
        <v>0</v>
      </c>
      <c r="HD276" s="2"/>
      <c r="HE276" s="2" t="s">
        <v>2</v>
      </c>
      <c r="HF276" s="2" t="s">
        <v>2</v>
      </c>
      <c r="HG276" s="2"/>
      <c r="HH276" s="2"/>
      <c r="HI276" s="2"/>
      <c r="HJ276" s="2"/>
      <c r="HK276" s="2"/>
      <c r="HL276" s="2"/>
      <c r="HM276" s="2" t="s">
        <v>2</v>
      </c>
      <c r="HN276" s="2" t="s">
        <v>351</v>
      </c>
      <c r="HO276" s="2" t="s">
        <v>352</v>
      </c>
      <c r="HP276" s="2" t="s">
        <v>348</v>
      </c>
      <c r="HQ276" s="2" t="s">
        <v>348</v>
      </c>
      <c r="HR276" s="2"/>
      <c r="HS276" s="2"/>
      <c r="HT276" s="2"/>
      <c r="HU276" s="2"/>
      <c r="HV276" s="2"/>
      <c r="HW276" s="2"/>
      <c r="HX276" s="2"/>
      <c r="HY276" s="2"/>
      <c r="HZ276" s="2"/>
      <c r="IA276" s="2"/>
      <c r="IB276" s="2"/>
      <c r="IC276" s="2"/>
      <c r="ID276" s="2"/>
      <c r="IE276" s="2"/>
      <c r="IF276" s="2"/>
      <c r="IG276" s="2"/>
      <c r="IH276" s="2"/>
      <c r="II276" s="2"/>
      <c r="IJ276" s="2"/>
      <c r="IK276" s="2">
        <v>0</v>
      </c>
      <c r="IL276" s="2"/>
      <c r="IM276" s="2"/>
      <c r="IN276" s="2"/>
      <c r="IO276" s="2"/>
      <c r="IP276" s="2"/>
      <c r="IQ276" s="2"/>
      <c r="IR276" s="2"/>
      <c r="IS276" s="2"/>
      <c r="IT276" s="2"/>
      <c r="IU276" s="2"/>
    </row>
    <row r="277" spans="1:255" x14ac:dyDescent="0.2">
      <c r="A277">
        <v>18</v>
      </c>
      <c r="B277">
        <v>1</v>
      </c>
      <c r="C277">
        <v>410</v>
      </c>
      <c r="E277" t="s">
        <v>378</v>
      </c>
      <c r="F277" t="s">
        <v>354</v>
      </c>
      <c r="G277" t="s">
        <v>355</v>
      </c>
      <c r="H277" t="s">
        <v>19</v>
      </c>
      <c r="I277">
        <f>I275*J277</f>
        <v>1</v>
      </c>
      <c r="J277">
        <v>1</v>
      </c>
      <c r="K277">
        <v>1</v>
      </c>
      <c r="O277">
        <f t="shared" si="223"/>
        <v>0</v>
      </c>
      <c r="P277">
        <f t="shared" si="261"/>
        <v>0</v>
      </c>
      <c r="Q277">
        <f t="shared" si="224"/>
        <v>0</v>
      </c>
      <c r="R277">
        <f t="shared" si="225"/>
        <v>0</v>
      </c>
      <c r="S277">
        <f t="shared" si="226"/>
        <v>0</v>
      </c>
      <c r="T277">
        <f t="shared" si="227"/>
        <v>0</v>
      </c>
      <c r="U277">
        <f t="shared" si="228"/>
        <v>0</v>
      </c>
      <c r="V277">
        <f t="shared" si="229"/>
        <v>0</v>
      </c>
      <c r="W277">
        <f t="shared" si="230"/>
        <v>0</v>
      </c>
      <c r="X277">
        <f t="shared" si="231"/>
        <v>0</v>
      </c>
      <c r="Y277">
        <f t="shared" si="232"/>
        <v>0</v>
      </c>
      <c r="AA277">
        <v>41727979</v>
      </c>
      <c r="AB277">
        <f t="shared" si="233"/>
        <v>0</v>
      </c>
      <c r="AC277">
        <f t="shared" si="234"/>
        <v>0</v>
      </c>
      <c r="AD277">
        <f>ROUND((((ET277)-(EU277))+AE277),6)</f>
        <v>0</v>
      </c>
      <c r="AE277">
        <f t="shared" si="263"/>
        <v>0</v>
      </c>
      <c r="AF277">
        <f t="shared" si="263"/>
        <v>0</v>
      </c>
      <c r="AG277">
        <f t="shared" si="235"/>
        <v>0</v>
      </c>
      <c r="AH277">
        <f t="shared" si="264"/>
        <v>0</v>
      </c>
      <c r="AI277">
        <f t="shared" si="264"/>
        <v>0</v>
      </c>
      <c r="AJ277">
        <f t="shared" si="236"/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121</v>
      </c>
      <c r="AU277">
        <v>72</v>
      </c>
      <c r="AV277">
        <v>1</v>
      </c>
      <c r="AW277">
        <v>1</v>
      </c>
      <c r="AZ277">
        <v>1</v>
      </c>
      <c r="BA277">
        <v>1</v>
      </c>
      <c r="BB277">
        <v>1</v>
      </c>
      <c r="BC277">
        <v>1</v>
      </c>
      <c r="BD277" t="s">
        <v>2</v>
      </c>
      <c r="BE277" t="s">
        <v>2</v>
      </c>
      <c r="BF277" t="s">
        <v>2</v>
      </c>
      <c r="BG277" t="s">
        <v>2</v>
      </c>
      <c r="BH277">
        <v>3</v>
      </c>
      <c r="BI277">
        <v>1</v>
      </c>
      <c r="BJ277" t="s">
        <v>2</v>
      </c>
      <c r="BM277">
        <v>20001</v>
      </c>
      <c r="BN277">
        <v>0</v>
      </c>
      <c r="BO277" t="s">
        <v>27</v>
      </c>
      <c r="BP277">
        <v>1</v>
      </c>
      <c r="BQ277">
        <v>22</v>
      </c>
      <c r="BR277">
        <v>0</v>
      </c>
      <c r="BS277">
        <v>1</v>
      </c>
      <c r="BT277">
        <v>1</v>
      </c>
      <c r="BU277">
        <v>1</v>
      </c>
      <c r="BV277">
        <v>1</v>
      </c>
      <c r="BW277">
        <v>1</v>
      </c>
      <c r="BX277">
        <v>1</v>
      </c>
      <c r="BY277" t="s">
        <v>2</v>
      </c>
      <c r="BZ277">
        <v>121</v>
      </c>
      <c r="CA277">
        <v>72</v>
      </c>
      <c r="CB277" t="s">
        <v>2</v>
      </c>
      <c r="CE277">
        <v>0</v>
      </c>
      <c r="CF277">
        <v>0</v>
      </c>
      <c r="CG277">
        <v>0</v>
      </c>
      <c r="CM277">
        <v>0</v>
      </c>
      <c r="CN277" t="s">
        <v>2</v>
      </c>
      <c r="CO277">
        <v>0</v>
      </c>
      <c r="CP277">
        <f t="shared" si="237"/>
        <v>0</v>
      </c>
      <c r="CQ277">
        <f t="shared" si="262"/>
        <v>0</v>
      </c>
      <c r="CR277">
        <f t="shared" si="238"/>
        <v>0</v>
      </c>
      <c r="CS277">
        <f t="shared" si="239"/>
        <v>0</v>
      </c>
      <c r="CT277">
        <f t="shared" si="240"/>
        <v>0</v>
      </c>
      <c r="CU277">
        <f t="shared" si="241"/>
        <v>0</v>
      </c>
      <c r="CV277">
        <f t="shared" si="242"/>
        <v>0</v>
      </c>
      <c r="CW277">
        <f t="shared" si="243"/>
        <v>0</v>
      </c>
      <c r="CX277">
        <f t="shared" si="244"/>
        <v>0</v>
      </c>
      <c r="CY277">
        <f t="shared" si="245"/>
        <v>0</v>
      </c>
      <c r="CZ277">
        <f t="shared" si="246"/>
        <v>0</v>
      </c>
      <c r="DC277" t="s">
        <v>2</v>
      </c>
      <c r="DD277" t="s">
        <v>2</v>
      </c>
      <c r="DE277" t="s">
        <v>2</v>
      </c>
      <c r="DF277" t="s">
        <v>2</v>
      </c>
      <c r="DG277" t="s">
        <v>2</v>
      </c>
      <c r="DH277" t="s">
        <v>2</v>
      </c>
      <c r="DI277" t="s">
        <v>2</v>
      </c>
      <c r="DJ277" t="s">
        <v>2</v>
      </c>
      <c r="DK277" t="s">
        <v>2</v>
      </c>
      <c r="DL277" t="s">
        <v>2</v>
      </c>
      <c r="DM277" t="s">
        <v>2</v>
      </c>
      <c r="DN277">
        <v>0</v>
      </c>
      <c r="DO277">
        <v>0</v>
      </c>
      <c r="DP277">
        <v>1</v>
      </c>
      <c r="DQ277">
        <v>1</v>
      </c>
      <c r="DU277">
        <v>1013</v>
      </c>
      <c r="DV277" t="s">
        <v>19</v>
      </c>
      <c r="DW277" t="s">
        <v>19</v>
      </c>
      <c r="DX277">
        <v>1</v>
      </c>
      <c r="DZ277" t="s">
        <v>2</v>
      </c>
      <c r="EA277" t="s">
        <v>2</v>
      </c>
      <c r="EB277" t="s">
        <v>2</v>
      </c>
      <c r="EC277" t="s">
        <v>2</v>
      </c>
      <c r="ED277" t="s">
        <v>2</v>
      </c>
      <c r="EE277">
        <v>37164251</v>
      </c>
      <c r="EF277">
        <v>22</v>
      </c>
      <c r="EG277" t="s">
        <v>347</v>
      </c>
      <c r="EH277">
        <v>16</v>
      </c>
      <c r="EI277" t="s">
        <v>348</v>
      </c>
      <c r="EJ277">
        <v>1</v>
      </c>
      <c r="EK277">
        <v>20001</v>
      </c>
      <c r="EL277" t="s">
        <v>349</v>
      </c>
      <c r="EM277" t="s">
        <v>350</v>
      </c>
      <c r="EN277" t="s">
        <v>2</v>
      </c>
      <c r="EO277" t="s">
        <v>2</v>
      </c>
      <c r="EQ277">
        <v>0</v>
      </c>
      <c r="ER277">
        <v>0</v>
      </c>
      <c r="ES277">
        <v>0</v>
      </c>
      <c r="ET277">
        <v>0</v>
      </c>
      <c r="EU277">
        <v>0</v>
      </c>
      <c r="EV277">
        <v>0</v>
      </c>
      <c r="EW277">
        <v>0</v>
      </c>
      <c r="EX277">
        <v>0</v>
      </c>
      <c r="FQ277">
        <v>0</v>
      </c>
      <c r="FR277">
        <f t="shared" si="247"/>
        <v>0</v>
      </c>
      <c r="FS277">
        <v>0</v>
      </c>
      <c r="FX277">
        <v>121</v>
      </c>
      <c r="FY277">
        <v>72</v>
      </c>
      <c r="GA277" t="s">
        <v>2</v>
      </c>
      <c r="GD277">
        <v>1</v>
      </c>
      <c r="GF277">
        <v>989277921</v>
      </c>
      <c r="GG277">
        <v>1</v>
      </c>
      <c r="GH277">
        <v>1</v>
      </c>
      <c r="GI277">
        <v>4</v>
      </c>
      <c r="GJ277">
        <v>0</v>
      </c>
      <c r="GK277">
        <v>0</v>
      </c>
      <c r="GL277">
        <f t="shared" si="248"/>
        <v>0</v>
      </c>
      <c r="GM277">
        <f t="shared" si="249"/>
        <v>0</v>
      </c>
      <c r="GN277">
        <f t="shared" si="250"/>
        <v>0</v>
      </c>
      <c r="GO277">
        <f t="shared" si="251"/>
        <v>0</v>
      </c>
      <c r="GP277">
        <f t="shared" si="252"/>
        <v>0</v>
      </c>
      <c r="GR277">
        <v>0</v>
      </c>
      <c r="GS277">
        <v>3</v>
      </c>
      <c r="GT277">
        <v>0</v>
      </c>
      <c r="GU277" t="s">
        <v>2</v>
      </c>
      <c r="GV277">
        <f t="shared" si="253"/>
        <v>0</v>
      </c>
      <c r="GW277">
        <v>1</v>
      </c>
      <c r="GX277">
        <f t="shared" si="254"/>
        <v>0</v>
      </c>
      <c r="HA277">
        <v>0</v>
      </c>
      <c r="HB277">
        <v>0</v>
      </c>
      <c r="HC277">
        <f t="shared" si="255"/>
        <v>0</v>
      </c>
      <c r="HE277" t="s">
        <v>2</v>
      </c>
      <c r="HF277" t="s">
        <v>2</v>
      </c>
      <c r="HM277" t="s">
        <v>2</v>
      </c>
      <c r="HN277" t="s">
        <v>351</v>
      </c>
      <c r="HO277" t="s">
        <v>352</v>
      </c>
      <c r="HP277" t="s">
        <v>348</v>
      </c>
      <c r="HQ277" t="s">
        <v>348</v>
      </c>
      <c r="IK277">
        <v>0</v>
      </c>
    </row>
    <row r="278" spans="1:255" x14ac:dyDescent="0.2">
      <c r="A278" s="2">
        <v>17</v>
      </c>
      <c r="B278" s="2">
        <v>1</v>
      </c>
      <c r="C278" s="2"/>
      <c r="D278" s="2"/>
      <c r="E278" s="2" t="s">
        <v>379</v>
      </c>
      <c r="F278" s="2" t="s">
        <v>380</v>
      </c>
      <c r="G278" s="2" t="s">
        <v>381</v>
      </c>
      <c r="H278" s="2" t="s">
        <v>19</v>
      </c>
      <c r="I278" s="2">
        <v>1</v>
      </c>
      <c r="J278" s="2">
        <v>0</v>
      </c>
      <c r="K278" s="2">
        <v>1</v>
      </c>
      <c r="L278" s="2"/>
      <c r="M278" s="2"/>
      <c r="N278" s="2"/>
      <c r="O278" s="2">
        <f t="shared" si="223"/>
        <v>1208.53</v>
      </c>
      <c r="P278" s="2">
        <f t="shared" si="261"/>
        <v>1208.53</v>
      </c>
      <c r="Q278" s="2">
        <f t="shared" si="224"/>
        <v>0</v>
      </c>
      <c r="R278" s="2">
        <f t="shared" si="225"/>
        <v>0</v>
      </c>
      <c r="S278" s="2">
        <f t="shared" si="226"/>
        <v>0</v>
      </c>
      <c r="T278" s="2">
        <f t="shared" si="227"/>
        <v>0</v>
      </c>
      <c r="U278" s="2">
        <f t="shared" si="228"/>
        <v>0</v>
      </c>
      <c r="V278" s="2">
        <f t="shared" si="229"/>
        <v>0</v>
      </c>
      <c r="W278" s="2">
        <f t="shared" si="230"/>
        <v>0</v>
      </c>
      <c r="X278" s="2">
        <f t="shared" si="231"/>
        <v>0</v>
      </c>
      <c r="Y278" s="2">
        <f t="shared" si="232"/>
        <v>0</v>
      </c>
      <c r="Z278" s="2"/>
      <c r="AA278" s="2">
        <v>41727981</v>
      </c>
      <c r="AB278" s="2">
        <f t="shared" si="233"/>
        <v>1208.53</v>
      </c>
      <c r="AC278" s="2">
        <f t="shared" si="234"/>
        <v>1208.53</v>
      </c>
      <c r="AD278" s="2">
        <f>ROUND((((ET278)-(EU278))+AE278),6)</f>
        <v>0</v>
      </c>
      <c r="AE278" s="2">
        <f t="shared" si="263"/>
        <v>0</v>
      </c>
      <c r="AF278" s="2">
        <f t="shared" si="263"/>
        <v>0</v>
      </c>
      <c r="AG278" s="2">
        <f t="shared" si="235"/>
        <v>0</v>
      </c>
      <c r="AH278" s="2">
        <f t="shared" si="264"/>
        <v>0</v>
      </c>
      <c r="AI278" s="2">
        <f t="shared" si="264"/>
        <v>0</v>
      </c>
      <c r="AJ278" s="2">
        <f t="shared" si="236"/>
        <v>0</v>
      </c>
      <c r="AK278" s="2">
        <v>1208.53</v>
      </c>
      <c r="AL278" s="2">
        <v>1208.53</v>
      </c>
      <c r="AM278" s="2">
        <v>0</v>
      </c>
      <c r="AN278" s="2">
        <v>0</v>
      </c>
      <c r="AO278" s="2">
        <v>0</v>
      </c>
      <c r="AP278" s="2">
        <v>0</v>
      </c>
      <c r="AQ278" s="2">
        <v>0</v>
      </c>
      <c r="AR278" s="2">
        <v>0</v>
      </c>
      <c r="AS278" s="2">
        <v>0</v>
      </c>
      <c r="AT278" s="2">
        <v>0</v>
      </c>
      <c r="AU278" s="2">
        <v>0</v>
      </c>
      <c r="AV278" s="2">
        <v>1</v>
      </c>
      <c r="AW278" s="2">
        <v>1</v>
      </c>
      <c r="AX278" s="2"/>
      <c r="AY278" s="2"/>
      <c r="AZ278" s="2">
        <v>1</v>
      </c>
      <c r="BA278" s="2">
        <v>1</v>
      </c>
      <c r="BB278" s="2">
        <v>1</v>
      </c>
      <c r="BC278" s="2">
        <v>1</v>
      </c>
      <c r="BD278" s="2" t="s">
        <v>2</v>
      </c>
      <c r="BE278" s="2" t="s">
        <v>2</v>
      </c>
      <c r="BF278" s="2" t="s">
        <v>2</v>
      </c>
      <c r="BG278" s="2" t="s">
        <v>2</v>
      </c>
      <c r="BH278" s="2">
        <v>3</v>
      </c>
      <c r="BI278" s="2">
        <v>1</v>
      </c>
      <c r="BJ278" s="2" t="s">
        <v>382</v>
      </c>
      <c r="BK278" s="2"/>
      <c r="BL278" s="2"/>
      <c r="BM278" s="2">
        <v>500001</v>
      </c>
      <c r="BN278" s="2">
        <v>0</v>
      </c>
      <c r="BO278" s="2" t="s">
        <v>2</v>
      </c>
      <c r="BP278" s="2">
        <v>0</v>
      </c>
      <c r="BQ278" s="2">
        <v>8</v>
      </c>
      <c r="BR278" s="2">
        <v>0</v>
      </c>
      <c r="BS278" s="2">
        <v>1</v>
      </c>
      <c r="BT278" s="2">
        <v>1</v>
      </c>
      <c r="BU278" s="2">
        <v>1</v>
      </c>
      <c r="BV278" s="2">
        <v>1</v>
      </c>
      <c r="BW278" s="2">
        <v>1</v>
      </c>
      <c r="BX278" s="2">
        <v>1</v>
      </c>
      <c r="BY278" s="2" t="s">
        <v>2</v>
      </c>
      <c r="BZ278" s="2">
        <v>0</v>
      </c>
      <c r="CA278" s="2">
        <v>0</v>
      </c>
      <c r="CB278" s="2" t="s">
        <v>2</v>
      </c>
      <c r="CC278" s="2"/>
      <c r="CD278" s="2"/>
      <c r="CE278" s="2">
        <v>0</v>
      </c>
      <c r="CF278" s="2">
        <v>0</v>
      </c>
      <c r="CG278" s="2">
        <v>0</v>
      </c>
      <c r="CH278" s="2"/>
      <c r="CI278" s="2"/>
      <c r="CJ278" s="2"/>
      <c r="CK278" s="2"/>
      <c r="CL278" s="2"/>
      <c r="CM278" s="2">
        <v>0</v>
      </c>
      <c r="CN278" s="2" t="s">
        <v>2</v>
      </c>
      <c r="CO278" s="2">
        <v>0</v>
      </c>
      <c r="CP278" s="2">
        <f t="shared" si="237"/>
        <v>1208.53</v>
      </c>
      <c r="CQ278" s="2">
        <f t="shared" si="262"/>
        <v>1208.53</v>
      </c>
      <c r="CR278" s="2">
        <f t="shared" si="238"/>
        <v>0</v>
      </c>
      <c r="CS278" s="2">
        <f t="shared" si="239"/>
        <v>0</v>
      </c>
      <c r="CT278" s="2">
        <f t="shared" si="240"/>
        <v>0</v>
      </c>
      <c r="CU278" s="2">
        <f t="shared" si="241"/>
        <v>0</v>
      </c>
      <c r="CV278" s="2">
        <f t="shared" si="242"/>
        <v>0</v>
      </c>
      <c r="CW278" s="2">
        <f t="shared" si="243"/>
        <v>0</v>
      </c>
      <c r="CX278" s="2">
        <f t="shared" si="244"/>
        <v>0</v>
      </c>
      <c r="CY278" s="2">
        <f t="shared" si="245"/>
        <v>0</v>
      </c>
      <c r="CZ278" s="2">
        <f t="shared" si="246"/>
        <v>0</v>
      </c>
      <c r="DA278" s="2"/>
      <c r="DB278" s="2"/>
      <c r="DC278" s="2" t="s">
        <v>2</v>
      </c>
      <c r="DD278" s="2" t="s">
        <v>2</v>
      </c>
      <c r="DE278" s="2" t="s">
        <v>2</v>
      </c>
      <c r="DF278" s="2" t="s">
        <v>2</v>
      </c>
      <c r="DG278" s="2" t="s">
        <v>2</v>
      </c>
      <c r="DH278" s="2" t="s">
        <v>2</v>
      </c>
      <c r="DI278" s="2" t="s">
        <v>2</v>
      </c>
      <c r="DJ278" s="2" t="s">
        <v>2</v>
      </c>
      <c r="DK278" s="2" t="s">
        <v>2</v>
      </c>
      <c r="DL278" s="2" t="s">
        <v>2</v>
      </c>
      <c r="DM278" s="2" t="s">
        <v>2</v>
      </c>
      <c r="DN278" s="2">
        <v>0</v>
      </c>
      <c r="DO278" s="2">
        <v>0</v>
      </c>
      <c r="DP278" s="2">
        <v>1</v>
      </c>
      <c r="DQ278" s="2">
        <v>1</v>
      </c>
      <c r="DR278" s="2"/>
      <c r="DS278" s="2"/>
      <c r="DT278" s="2"/>
      <c r="DU278" s="2">
        <v>1013</v>
      </c>
      <c r="DV278" s="2" t="s">
        <v>19</v>
      </c>
      <c r="DW278" s="2" t="s">
        <v>19</v>
      </c>
      <c r="DX278" s="2">
        <v>1</v>
      </c>
      <c r="DY278" s="2"/>
      <c r="DZ278" s="2" t="s">
        <v>2</v>
      </c>
      <c r="EA278" s="2" t="s">
        <v>2</v>
      </c>
      <c r="EB278" s="2" t="s">
        <v>2</v>
      </c>
      <c r="EC278" s="2" t="s">
        <v>2</v>
      </c>
      <c r="ED278" s="2" t="s">
        <v>2</v>
      </c>
      <c r="EE278" s="2">
        <v>37164122</v>
      </c>
      <c r="EF278" s="2">
        <v>8</v>
      </c>
      <c r="EG278" s="2" t="s">
        <v>31</v>
      </c>
      <c r="EH278" s="2">
        <v>0</v>
      </c>
      <c r="EI278" s="2" t="s">
        <v>2</v>
      </c>
      <c r="EJ278" s="2">
        <v>1</v>
      </c>
      <c r="EK278" s="2">
        <v>500001</v>
      </c>
      <c r="EL278" s="2" t="s">
        <v>191</v>
      </c>
      <c r="EM278" s="2" t="s">
        <v>192</v>
      </c>
      <c r="EN278" s="2" t="s">
        <v>2</v>
      </c>
      <c r="EO278" s="2" t="s">
        <v>2</v>
      </c>
      <c r="EP278" s="2"/>
      <c r="EQ278" s="2">
        <v>0</v>
      </c>
      <c r="ER278" s="2">
        <v>1208.53</v>
      </c>
      <c r="ES278" s="2">
        <v>1208.53</v>
      </c>
      <c r="ET278" s="2">
        <v>0</v>
      </c>
      <c r="EU278" s="2">
        <v>0</v>
      </c>
      <c r="EV278" s="2">
        <v>0</v>
      </c>
      <c r="EW278" s="2">
        <v>0</v>
      </c>
      <c r="EX278" s="2">
        <v>0</v>
      </c>
      <c r="EY278" s="2">
        <v>0</v>
      </c>
      <c r="EZ278" s="2"/>
      <c r="FA278" s="2"/>
      <c r="FB278" s="2"/>
      <c r="FC278" s="2"/>
      <c r="FD278" s="2"/>
      <c r="FE278" s="2"/>
      <c r="FF278" s="2"/>
      <c r="FG278" s="2"/>
      <c r="FH278" s="2"/>
      <c r="FI278" s="2"/>
      <c r="FJ278" s="2"/>
      <c r="FK278" s="2"/>
      <c r="FL278" s="2"/>
      <c r="FM278" s="2"/>
      <c r="FN278" s="2"/>
      <c r="FO278" s="2"/>
      <c r="FP278" s="2"/>
      <c r="FQ278" s="2">
        <v>0</v>
      </c>
      <c r="FR278" s="2">
        <f t="shared" si="247"/>
        <v>0</v>
      </c>
      <c r="FS278" s="2">
        <v>0</v>
      </c>
      <c r="FT278" s="2"/>
      <c r="FU278" s="2"/>
      <c r="FV278" s="2"/>
      <c r="FW278" s="2"/>
      <c r="FX278" s="2">
        <v>0</v>
      </c>
      <c r="FY278" s="2">
        <v>0</v>
      </c>
      <c r="FZ278" s="2"/>
      <c r="GA278" s="2" t="s">
        <v>2</v>
      </c>
      <c r="GB278" s="2"/>
      <c r="GC278" s="2"/>
      <c r="GD278" s="2">
        <v>1</v>
      </c>
      <c r="GE278" s="2"/>
      <c r="GF278" s="2">
        <v>788185625</v>
      </c>
      <c r="GG278" s="2">
        <v>2</v>
      </c>
      <c r="GH278" s="2">
        <v>1</v>
      </c>
      <c r="GI278" s="2">
        <v>-2</v>
      </c>
      <c r="GJ278" s="2">
        <v>0</v>
      </c>
      <c r="GK278" s="2">
        <v>0</v>
      </c>
      <c r="GL278" s="2">
        <f t="shared" si="248"/>
        <v>0</v>
      </c>
      <c r="GM278" s="2">
        <f t="shared" si="249"/>
        <v>1208.53</v>
      </c>
      <c r="GN278" s="2">
        <f t="shared" si="250"/>
        <v>1208.53</v>
      </c>
      <c r="GO278" s="2">
        <f t="shared" si="251"/>
        <v>0</v>
      </c>
      <c r="GP278" s="2">
        <f t="shared" si="252"/>
        <v>0</v>
      </c>
      <c r="GQ278" s="2"/>
      <c r="GR278" s="2">
        <v>0</v>
      </c>
      <c r="GS278" s="2">
        <v>3</v>
      </c>
      <c r="GT278" s="2">
        <v>0</v>
      </c>
      <c r="GU278" s="2" t="s">
        <v>2</v>
      </c>
      <c r="GV278" s="2">
        <f t="shared" si="253"/>
        <v>0</v>
      </c>
      <c r="GW278" s="2">
        <v>1</v>
      </c>
      <c r="GX278" s="2">
        <f t="shared" si="254"/>
        <v>0</v>
      </c>
      <c r="GY278" s="2"/>
      <c r="GZ278" s="2"/>
      <c r="HA278" s="2">
        <v>0</v>
      </c>
      <c r="HB278" s="2">
        <v>0</v>
      </c>
      <c r="HC278" s="2">
        <f t="shared" si="255"/>
        <v>0</v>
      </c>
      <c r="HD278" s="2"/>
      <c r="HE278" s="2" t="s">
        <v>2</v>
      </c>
      <c r="HF278" s="2" t="s">
        <v>2</v>
      </c>
      <c r="HG278" s="2"/>
      <c r="HH278" s="2"/>
      <c r="HI278" s="2"/>
      <c r="HJ278" s="2"/>
      <c r="HK278" s="2"/>
      <c r="HL278" s="2"/>
      <c r="HM278" s="2" t="s">
        <v>2</v>
      </c>
      <c r="HN278" s="2" t="s">
        <v>2</v>
      </c>
      <c r="HO278" s="2" t="s">
        <v>2</v>
      </c>
      <c r="HP278" s="2" t="s">
        <v>2</v>
      </c>
      <c r="HQ278" s="2" t="s">
        <v>2</v>
      </c>
      <c r="HR278" s="2"/>
      <c r="HS278" s="2"/>
      <c r="HT278" s="2"/>
      <c r="HU278" s="2"/>
      <c r="HV278" s="2"/>
      <c r="HW278" s="2"/>
      <c r="HX278" s="2"/>
      <c r="HY278" s="2"/>
      <c r="HZ278" s="2"/>
      <c r="IA278" s="2"/>
      <c r="IB278" s="2"/>
      <c r="IC278" s="2"/>
      <c r="ID278" s="2"/>
      <c r="IE278" s="2"/>
      <c r="IF278" s="2"/>
      <c r="IG278" s="2"/>
      <c r="IH278" s="2"/>
      <c r="II278" s="2"/>
      <c r="IJ278" s="2"/>
      <c r="IK278" s="2">
        <v>0</v>
      </c>
      <c r="IL278" s="2"/>
      <c r="IM278" s="2"/>
      <c r="IN278" s="2"/>
      <c r="IO278" s="2"/>
      <c r="IP278" s="2"/>
      <c r="IQ278" s="2"/>
      <c r="IR278" s="2"/>
      <c r="IS278" s="2"/>
      <c r="IT278" s="2"/>
      <c r="IU278" s="2"/>
    </row>
    <row r="279" spans="1:255" x14ac:dyDescent="0.2">
      <c r="A279">
        <v>17</v>
      </c>
      <c r="B279">
        <v>1</v>
      </c>
      <c r="E279" t="s">
        <v>379</v>
      </c>
      <c r="F279" t="s">
        <v>380</v>
      </c>
      <c r="G279" t="s">
        <v>381</v>
      </c>
      <c r="H279" t="s">
        <v>19</v>
      </c>
      <c r="I279">
        <v>1</v>
      </c>
      <c r="J279">
        <v>0</v>
      </c>
      <c r="K279">
        <v>1</v>
      </c>
      <c r="O279">
        <f t="shared" si="223"/>
        <v>1208.53</v>
      </c>
      <c r="P279">
        <f t="shared" si="261"/>
        <v>1208.53</v>
      </c>
      <c r="Q279">
        <f t="shared" si="224"/>
        <v>0</v>
      </c>
      <c r="R279">
        <f t="shared" si="225"/>
        <v>0</v>
      </c>
      <c r="S279">
        <f t="shared" si="226"/>
        <v>0</v>
      </c>
      <c r="T279">
        <f t="shared" si="227"/>
        <v>0</v>
      </c>
      <c r="U279">
        <f t="shared" si="228"/>
        <v>0</v>
      </c>
      <c r="V279">
        <f t="shared" si="229"/>
        <v>0</v>
      </c>
      <c r="W279">
        <f t="shared" si="230"/>
        <v>0</v>
      </c>
      <c r="X279">
        <f t="shared" si="231"/>
        <v>0</v>
      </c>
      <c r="Y279">
        <f t="shared" si="232"/>
        <v>0</v>
      </c>
      <c r="AA279">
        <v>41727979</v>
      </c>
      <c r="AB279">
        <f t="shared" si="233"/>
        <v>1208.53</v>
      </c>
      <c r="AC279">
        <f t="shared" si="234"/>
        <v>1208.53</v>
      </c>
      <c r="AD279">
        <f>ROUND((((ET279)-(EU279))+AE279),6)</f>
        <v>0</v>
      </c>
      <c r="AE279">
        <f t="shared" si="263"/>
        <v>0</v>
      </c>
      <c r="AF279">
        <f t="shared" si="263"/>
        <v>0</v>
      </c>
      <c r="AG279">
        <f t="shared" si="235"/>
        <v>0</v>
      </c>
      <c r="AH279">
        <f t="shared" si="264"/>
        <v>0</v>
      </c>
      <c r="AI279">
        <f t="shared" si="264"/>
        <v>0</v>
      </c>
      <c r="AJ279">
        <f t="shared" si="236"/>
        <v>0</v>
      </c>
      <c r="AK279">
        <v>1208.53</v>
      </c>
      <c r="AL279">
        <v>1208.53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1</v>
      </c>
      <c r="AW279">
        <v>1</v>
      </c>
      <c r="AZ279">
        <v>1</v>
      </c>
      <c r="BA279">
        <v>1</v>
      </c>
      <c r="BB279">
        <v>1</v>
      </c>
      <c r="BC279">
        <v>1</v>
      </c>
      <c r="BD279" t="s">
        <v>2</v>
      </c>
      <c r="BE279" t="s">
        <v>2</v>
      </c>
      <c r="BF279" t="s">
        <v>2</v>
      </c>
      <c r="BG279" t="s">
        <v>2</v>
      </c>
      <c r="BH279">
        <v>3</v>
      </c>
      <c r="BI279">
        <v>1</v>
      </c>
      <c r="BJ279" t="s">
        <v>382</v>
      </c>
      <c r="BM279">
        <v>500001</v>
      </c>
      <c r="BN279">
        <v>0</v>
      </c>
      <c r="BO279" t="s">
        <v>27</v>
      </c>
      <c r="BP279">
        <v>1</v>
      </c>
      <c r="BQ279">
        <v>8</v>
      </c>
      <c r="BR279">
        <v>0</v>
      </c>
      <c r="BS279">
        <v>1</v>
      </c>
      <c r="BT279">
        <v>1</v>
      </c>
      <c r="BU279">
        <v>1</v>
      </c>
      <c r="BV279">
        <v>1</v>
      </c>
      <c r="BW279">
        <v>1</v>
      </c>
      <c r="BX279">
        <v>1</v>
      </c>
      <c r="BY279" t="s">
        <v>2</v>
      </c>
      <c r="BZ279">
        <v>0</v>
      </c>
      <c r="CA279">
        <v>0</v>
      </c>
      <c r="CB279" t="s">
        <v>2</v>
      </c>
      <c r="CE279">
        <v>0</v>
      </c>
      <c r="CF279">
        <v>0</v>
      </c>
      <c r="CG279">
        <v>0</v>
      </c>
      <c r="CM279">
        <v>0</v>
      </c>
      <c r="CN279" t="s">
        <v>2</v>
      </c>
      <c r="CO279">
        <v>0</v>
      </c>
      <c r="CP279">
        <f t="shared" si="237"/>
        <v>1208.53</v>
      </c>
      <c r="CQ279">
        <f t="shared" si="262"/>
        <v>1208.53</v>
      </c>
      <c r="CR279">
        <f t="shared" si="238"/>
        <v>0</v>
      </c>
      <c r="CS279">
        <f t="shared" si="239"/>
        <v>0</v>
      </c>
      <c r="CT279">
        <f t="shared" si="240"/>
        <v>0</v>
      </c>
      <c r="CU279">
        <f t="shared" si="241"/>
        <v>0</v>
      </c>
      <c r="CV279">
        <f t="shared" si="242"/>
        <v>0</v>
      </c>
      <c r="CW279">
        <f t="shared" si="243"/>
        <v>0</v>
      </c>
      <c r="CX279">
        <f t="shared" si="244"/>
        <v>0</v>
      </c>
      <c r="CY279">
        <f t="shared" si="245"/>
        <v>0</v>
      </c>
      <c r="CZ279">
        <f t="shared" si="246"/>
        <v>0</v>
      </c>
      <c r="DC279" t="s">
        <v>2</v>
      </c>
      <c r="DD279" t="s">
        <v>2</v>
      </c>
      <c r="DE279" t="s">
        <v>2</v>
      </c>
      <c r="DF279" t="s">
        <v>2</v>
      </c>
      <c r="DG279" t="s">
        <v>2</v>
      </c>
      <c r="DH279" t="s">
        <v>2</v>
      </c>
      <c r="DI279" t="s">
        <v>2</v>
      </c>
      <c r="DJ279" t="s">
        <v>2</v>
      </c>
      <c r="DK279" t="s">
        <v>2</v>
      </c>
      <c r="DL279" t="s">
        <v>2</v>
      </c>
      <c r="DM279" t="s">
        <v>2</v>
      </c>
      <c r="DN279">
        <v>0</v>
      </c>
      <c r="DO279">
        <v>0</v>
      </c>
      <c r="DP279">
        <v>1</v>
      </c>
      <c r="DQ279">
        <v>1</v>
      </c>
      <c r="DU279">
        <v>1013</v>
      </c>
      <c r="DV279" t="s">
        <v>19</v>
      </c>
      <c r="DW279" t="s">
        <v>19</v>
      </c>
      <c r="DX279">
        <v>1</v>
      </c>
      <c r="DZ279" t="s">
        <v>2</v>
      </c>
      <c r="EA279" t="s">
        <v>2</v>
      </c>
      <c r="EB279" t="s">
        <v>2</v>
      </c>
      <c r="EC279" t="s">
        <v>2</v>
      </c>
      <c r="ED279" t="s">
        <v>2</v>
      </c>
      <c r="EE279">
        <v>37164122</v>
      </c>
      <c r="EF279">
        <v>8</v>
      </c>
      <c r="EG279" t="s">
        <v>31</v>
      </c>
      <c r="EH279">
        <v>0</v>
      </c>
      <c r="EI279" t="s">
        <v>2</v>
      </c>
      <c r="EJ279">
        <v>1</v>
      </c>
      <c r="EK279">
        <v>500001</v>
      </c>
      <c r="EL279" t="s">
        <v>191</v>
      </c>
      <c r="EM279" t="s">
        <v>192</v>
      </c>
      <c r="EN279" t="s">
        <v>2</v>
      </c>
      <c r="EO279" t="s">
        <v>2</v>
      </c>
      <c r="EQ279">
        <v>0</v>
      </c>
      <c r="ER279">
        <v>1208.53</v>
      </c>
      <c r="ES279">
        <v>1208.53</v>
      </c>
      <c r="ET279">
        <v>0</v>
      </c>
      <c r="EU279">
        <v>0</v>
      </c>
      <c r="EV279">
        <v>0</v>
      </c>
      <c r="EW279">
        <v>0</v>
      </c>
      <c r="EX279">
        <v>0</v>
      </c>
      <c r="EY279">
        <v>0</v>
      </c>
      <c r="FQ279">
        <v>0</v>
      </c>
      <c r="FR279">
        <f t="shared" si="247"/>
        <v>0</v>
      </c>
      <c r="FS279">
        <v>0</v>
      </c>
      <c r="FX279">
        <v>0</v>
      </c>
      <c r="FY279">
        <v>0</v>
      </c>
      <c r="GA279" t="s">
        <v>2</v>
      </c>
      <c r="GD279">
        <v>1</v>
      </c>
      <c r="GF279">
        <v>788185625</v>
      </c>
      <c r="GG279">
        <v>1</v>
      </c>
      <c r="GH279">
        <v>1</v>
      </c>
      <c r="GI279">
        <v>4</v>
      </c>
      <c r="GJ279">
        <v>0</v>
      </c>
      <c r="GK279">
        <v>0</v>
      </c>
      <c r="GL279">
        <f t="shared" si="248"/>
        <v>0</v>
      </c>
      <c r="GM279">
        <f t="shared" si="249"/>
        <v>1208.53</v>
      </c>
      <c r="GN279">
        <f t="shared" si="250"/>
        <v>1208.53</v>
      </c>
      <c r="GO279">
        <f t="shared" si="251"/>
        <v>0</v>
      </c>
      <c r="GP279">
        <f t="shared" si="252"/>
        <v>0</v>
      </c>
      <c r="GR279">
        <v>0</v>
      </c>
      <c r="GS279">
        <v>3</v>
      </c>
      <c r="GT279">
        <v>0</v>
      </c>
      <c r="GU279" t="s">
        <v>2</v>
      </c>
      <c r="GV279">
        <f t="shared" si="253"/>
        <v>0</v>
      </c>
      <c r="GW279">
        <v>1</v>
      </c>
      <c r="GX279">
        <f t="shared" si="254"/>
        <v>0</v>
      </c>
      <c r="HA279">
        <v>0</v>
      </c>
      <c r="HB279">
        <v>0</v>
      </c>
      <c r="HC279">
        <f t="shared" si="255"/>
        <v>0</v>
      </c>
      <c r="HE279" t="s">
        <v>2</v>
      </c>
      <c r="HF279" t="s">
        <v>2</v>
      </c>
      <c r="HM279" t="s">
        <v>2</v>
      </c>
      <c r="HN279" t="s">
        <v>2</v>
      </c>
      <c r="HO279" t="s">
        <v>2</v>
      </c>
      <c r="HP279" t="s">
        <v>2</v>
      </c>
      <c r="HQ279" t="s">
        <v>2</v>
      </c>
      <c r="IK279">
        <v>0</v>
      </c>
    </row>
    <row r="280" spans="1:255" x14ac:dyDescent="0.2">
      <c r="A280" s="2">
        <v>17</v>
      </c>
      <c r="B280" s="2">
        <v>1</v>
      </c>
      <c r="C280" s="2">
        <f>ROW(SmtRes!A417)</f>
        <v>417</v>
      </c>
      <c r="D280" s="2">
        <f>ROW(EtalonRes!A417)</f>
        <v>417</v>
      </c>
      <c r="E280" s="2" t="s">
        <v>383</v>
      </c>
      <c r="F280" s="2" t="s">
        <v>384</v>
      </c>
      <c r="G280" s="2" t="s">
        <v>385</v>
      </c>
      <c r="H280" s="2" t="s">
        <v>19</v>
      </c>
      <c r="I280" s="2">
        <v>4</v>
      </c>
      <c r="J280" s="2">
        <v>0</v>
      </c>
      <c r="K280" s="2">
        <v>4</v>
      </c>
      <c r="L280" s="2"/>
      <c r="M280" s="2"/>
      <c r="N280" s="2"/>
      <c r="O280" s="2">
        <f t="shared" si="223"/>
        <v>192.19</v>
      </c>
      <c r="P280" s="2">
        <f t="shared" si="261"/>
        <v>85.16</v>
      </c>
      <c r="Q280" s="2">
        <f t="shared" si="224"/>
        <v>0</v>
      </c>
      <c r="R280" s="2">
        <f t="shared" si="225"/>
        <v>0</v>
      </c>
      <c r="S280" s="2">
        <f t="shared" si="226"/>
        <v>107.03</v>
      </c>
      <c r="T280" s="2">
        <f t="shared" si="227"/>
        <v>0</v>
      </c>
      <c r="U280" s="2">
        <f t="shared" si="228"/>
        <v>11.124000000000001</v>
      </c>
      <c r="V280" s="2">
        <f t="shared" si="229"/>
        <v>0</v>
      </c>
      <c r="W280" s="2">
        <f t="shared" si="230"/>
        <v>0</v>
      </c>
      <c r="X280" s="2">
        <f t="shared" si="231"/>
        <v>103.82</v>
      </c>
      <c r="Y280" s="2">
        <f t="shared" si="232"/>
        <v>54.59</v>
      </c>
      <c r="Z280" s="2"/>
      <c r="AA280" s="2">
        <v>41727981</v>
      </c>
      <c r="AB280" s="2">
        <f t="shared" si="233"/>
        <v>48.046999999999997</v>
      </c>
      <c r="AC280" s="2">
        <f t="shared" si="234"/>
        <v>21.29</v>
      </c>
      <c r="AD280" s="2">
        <f>ROUND(((((ET280*ROUND(1.35,7)))-((EU280*ROUND(1.35,7))))+AE280),6)</f>
        <v>0</v>
      </c>
      <c r="AE280" s="2">
        <f>ROUND(((EU280*ROUND(1.35,7))),6)</f>
        <v>0</v>
      </c>
      <c r="AF280" s="2">
        <f>ROUND(((EV280*ROUND(1.35,7))),6)</f>
        <v>26.757000000000001</v>
      </c>
      <c r="AG280" s="2">
        <f t="shared" si="235"/>
        <v>0</v>
      </c>
      <c r="AH280" s="2">
        <f>((EW280*ROUND(1.35,7)))</f>
        <v>2.7810000000000001</v>
      </c>
      <c r="AI280" s="2">
        <f>((EX280*ROUND(1.35,7)))</f>
        <v>0</v>
      </c>
      <c r="AJ280" s="2">
        <f t="shared" si="236"/>
        <v>0</v>
      </c>
      <c r="AK280" s="2">
        <v>41.11</v>
      </c>
      <c r="AL280" s="2">
        <v>21.29</v>
      </c>
      <c r="AM280" s="2">
        <v>0</v>
      </c>
      <c r="AN280" s="2">
        <v>0</v>
      </c>
      <c r="AO280" s="2">
        <v>19.82</v>
      </c>
      <c r="AP280" s="2">
        <v>0</v>
      </c>
      <c r="AQ280" s="2">
        <v>2.06</v>
      </c>
      <c r="AR280" s="2">
        <v>0</v>
      </c>
      <c r="AS280" s="2">
        <v>0</v>
      </c>
      <c r="AT280" s="2">
        <v>97</v>
      </c>
      <c r="AU280" s="2">
        <v>51</v>
      </c>
      <c r="AV280" s="2">
        <v>1</v>
      </c>
      <c r="AW280" s="2">
        <v>1</v>
      </c>
      <c r="AX280" s="2"/>
      <c r="AY280" s="2"/>
      <c r="AZ280" s="2">
        <v>1</v>
      </c>
      <c r="BA280" s="2">
        <v>1</v>
      </c>
      <c r="BB280" s="2">
        <v>1</v>
      </c>
      <c r="BC280" s="2">
        <v>1</v>
      </c>
      <c r="BD280" s="2" t="s">
        <v>2</v>
      </c>
      <c r="BE280" s="2" t="s">
        <v>2</v>
      </c>
      <c r="BF280" s="2" t="s">
        <v>2</v>
      </c>
      <c r="BG280" s="2" t="s">
        <v>2</v>
      </c>
      <c r="BH280" s="2">
        <v>0</v>
      </c>
      <c r="BI280" s="2">
        <v>2</v>
      </c>
      <c r="BJ280" s="2" t="s">
        <v>386</v>
      </c>
      <c r="BK280" s="2"/>
      <c r="BL280" s="2"/>
      <c r="BM280" s="2">
        <v>108001</v>
      </c>
      <c r="BN280" s="2">
        <v>0</v>
      </c>
      <c r="BO280" s="2" t="s">
        <v>2</v>
      </c>
      <c r="BP280" s="2">
        <v>0</v>
      </c>
      <c r="BQ280" s="2">
        <v>3</v>
      </c>
      <c r="BR280" s="2">
        <v>0</v>
      </c>
      <c r="BS280" s="2">
        <v>1</v>
      </c>
      <c r="BT280" s="2">
        <v>1</v>
      </c>
      <c r="BU280" s="2">
        <v>1</v>
      </c>
      <c r="BV280" s="2">
        <v>1</v>
      </c>
      <c r="BW280" s="2">
        <v>1</v>
      </c>
      <c r="BX280" s="2">
        <v>1</v>
      </c>
      <c r="BY280" s="2" t="s">
        <v>2</v>
      </c>
      <c r="BZ280" s="2">
        <v>97</v>
      </c>
      <c r="CA280" s="2">
        <v>51</v>
      </c>
      <c r="CB280" s="2" t="s">
        <v>2</v>
      </c>
      <c r="CC280" s="2"/>
      <c r="CD280" s="2"/>
      <c r="CE280" s="2">
        <v>0</v>
      </c>
      <c r="CF280" s="2">
        <v>0</v>
      </c>
      <c r="CG280" s="2">
        <v>0</v>
      </c>
      <c r="CH280" s="2"/>
      <c r="CI280" s="2"/>
      <c r="CJ280" s="2"/>
      <c r="CK280" s="2"/>
      <c r="CL280" s="2"/>
      <c r="CM280" s="2">
        <v>0</v>
      </c>
      <c r="CN280" s="2" t="s">
        <v>774</v>
      </c>
      <c r="CO280" s="2">
        <v>0</v>
      </c>
      <c r="CP280" s="2">
        <f t="shared" si="237"/>
        <v>192.19</v>
      </c>
      <c r="CQ280" s="2">
        <f t="shared" si="262"/>
        <v>21.29</v>
      </c>
      <c r="CR280" s="2">
        <f t="shared" si="238"/>
        <v>0</v>
      </c>
      <c r="CS280" s="2">
        <f t="shared" si="239"/>
        <v>0</v>
      </c>
      <c r="CT280" s="2">
        <f t="shared" si="240"/>
        <v>26.757000000000001</v>
      </c>
      <c r="CU280" s="2">
        <f t="shared" si="241"/>
        <v>0</v>
      </c>
      <c r="CV280" s="2">
        <f t="shared" si="242"/>
        <v>2.7810000000000001</v>
      </c>
      <c r="CW280" s="2">
        <f t="shared" si="243"/>
        <v>0</v>
      </c>
      <c r="CX280" s="2">
        <f t="shared" si="244"/>
        <v>0</v>
      </c>
      <c r="CY280" s="2">
        <f t="shared" si="245"/>
        <v>103.81909999999999</v>
      </c>
      <c r="CZ280" s="2">
        <f t="shared" si="246"/>
        <v>54.585299999999997</v>
      </c>
      <c r="DA280" s="2"/>
      <c r="DB280" s="2"/>
      <c r="DC280" s="2" t="s">
        <v>2</v>
      </c>
      <c r="DD280" s="2" t="s">
        <v>2</v>
      </c>
      <c r="DE280" s="2" t="s">
        <v>21</v>
      </c>
      <c r="DF280" s="2" t="s">
        <v>21</v>
      </c>
      <c r="DG280" s="2" t="s">
        <v>21</v>
      </c>
      <c r="DH280" s="2" t="s">
        <v>2</v>
      </c>
      <c r="DI280" s="2" t="s">
        <v>21</v>
      </c>
      <c r="DJ280" s="2" t="s">
        <v>21</v>
      </c>
      <c r="DK280" s="2" t="s">
        <v>2</v>
      </c>
      <c r="DL280" s="2" t="s">
        <v>2</v>
      </c>
      <c r="DM280" s="2" t="s">
        <v>2</v>
      </c>
      <c r="DN280" s="2">
        <v>0</v>
      </c>
      <c r="DO280" s="2">
        <v>0</v>
      </c>
      <c r="DP280" s="2">
        <v>1</v>
      </c>
      <c r="DQ280" s="2">
        <v>1</v>
      </c>
      <c r="DR280" s="2"/>
      <c r="DS280" s="2"/>
      <c r="DT280" s="2"/>
      <c r="DU280" s="2">
        <v>1013</v>
      </c>
      <c r="DV280" s="2" t="s">
        <v>19</v>
      </c>
      <c r="DW280" s="2" t="s">
        <v>19</v>
      </c>
      <c r="DX280" s="2">
        <v>1</v>
      </c>
      <c r="DY280" s="2"/>
      <c r="DZ280" s="2" t="s">
        <v>2</v>
      </c>
      <c r="EA280" s="2" t="s">
        <v>2</v>
      </c>
      <c r="EB280" s="2" t="s">
        <v>2</v>
      </c>
      <c r="EC280" s="2" t="s">
        <v>2</v>
      </c>
      <c r="ED280" s="2" t="s">
        <v>2</v>
      </c>
      <c r="EE280" s="2">
        <v>37164029</v>
      </c>
      <c r="EF280" s="2">
        <v>3</v>
      </c>
      <c r="EG280" s="2" t="s">
        <v>16</v>
      </c>
      <c r="EH280" s="2">
        <v>0</v>
      </c>
      <c r="EI280" s="2" t="s">
        <v>2</v>
      </c>
      <c r="EJ280" s="2">
        <v>2</v>
      </c>
      <c r="EK280" s="2">
        <v>108001</v>
      </c>
      <c r="EL280" s="2" t="s">
        <v>51</v>
      </c>
      <c r="EM280" s="2" t="s">
        <v>52</v>
      </c>
      <c r="EN280" s="2" t="s">
        <v>2</v>
      </c>
      <c r="EO280" s="2" t="s">
        <v>24</v>
      </c>
      <c r="EP280" s="2"/>
      <c r="EQ280" s="2">
        <v>512</v>
      </c>
      <c r="ER280" s="2">
        <v>41.11</v>
      </c>
      <c r="ES280" s="2">
        <v>21.29</v>
      </c>
      <c r="ET280" s="2">
        <v>0</v>
      </c>
      <c r="EU280" s="2">
        <v>0</v>
      </c>
      <c r="EV280" s="2">
        <v>19.82</v>
      </c>
      <c r="EW280" s="2">
        <v>2.06</v>
      </c>
      <c r="EX280" s="2">
        <v>0</v>
      </c>
      <c r="EY280" s="2">
        <v>0</v>
      </c>
      <c r="EZ280" s="2"/>
      <c r="FA280" s="2"/>
      <c r="FB280" s="2"/>
      <c r="FC280" s="2"/>
      <c r="FD280" s="2"/>
      <c r="FE280" s="2"/>
      <c r="FF280" s="2"/>
      <c r="FG280" s="2"/>
      <c r="FH280" s="2"/>
      <c r="FI280" s="2"/>
      <c r="FJ280" s="2"/>
      <c r="FK280" s="2"/>
      <c r="FL280" s="2"/>
      <c r="FM280" s="2"/>
      <c r="FN280" s="2"/>
      <c r="FO280" s="2"/>
      <c r="FP280" s="2"/>
      <c r="FQ280" s="2">
        <v>0</v>
      </c>
      <c r="FR280" s="2">
        <f t="shared" si="247"/>
        <v>0</v>
      </c>
      <c r="FS280" s="2">
        <v>0</v>
      </c>
      <c r="FT280" s="2"/>
      <c r="FU280" s="2"/>
      <c r="FV280" s="2"/>
      <c r="FW280" s="2"/>
      <c r="FX280" s="2">
        <v>97</v>
      </c>
      <c r="FY280" s="2">
        <v>51</v>
      </c>
      <c r="FZ280" s="2"/>
      <c r="GA280" s="2" t="s">
        <v>2</v>
      </c>
      <c r="GB280" s="2"/>
      <c r="GC280" s="2"/>
      <c r="GD280" s="2">
        <v>1</v>
      </c>
      <c r="GE280" s="2"/>
      <c r="GF280" s="2">
        <v>1724551609</v>
      </c>
      <c r="GG280" s="2">
        <v>2</v>
      </c>
      <c r="GH280" s="2">
        <v>1</v>
      </c>
      <c r="GI280" s="2">
        <v>-2</v>
      </c>
      <c r="GJ280" s="2">
        <v>0</v>
      </c>
      <c r="GK280" s="2">
        <v>0</v>
      </c>
      <c r="GL280" s="2">
        <f t="shared" si="248"/>
        <v>0</v>
      </c>
      <c r="GM280" s="2">
        <f t="shared" si="249"/>
        <v>350.6</v>
      </c>
      <c r="GN280" s="2">
        <f t="shared" si="250"/>
        <v>0</v>
      </c>
      <c r="GO280" s="2">
        <f t="shared" si="251"/>
        <v>350.6</v>
      </c>
      <c r="GP280" s="2">
        <f t="shared" si="252"/>
        <v>0</v>
      </c>
      <c r="GQ280" s="2"/>
      <c r="GR280" s="2">
        <v>0</v>
      </c>
      <c r="GS280" s="2">
        <v>3</v>
      </c>
      <c r="GT280" s="2">
        <v>0</v>
      </c>
      <c r="GU280" s="2" t="s">
        <v>2</v>
      </c>
      <c r="GV280" s="2">
        <f t="shared" si="253"/>
        <v>0</v>
      </c>
      <c r="GW280" s="2">
        <v>1</v>
      </c>
      <c r="GX280" s="2">
        <f t="shared" si="254"/>
        <v>0</v>
      </c>
      <c r="GY280" s="2"/>
      <c r="GZ280" s="2"/>
      <c r="HA280" s="2">
        <v>0</v>
      </c>
      <c r="HB280" s="2">
        <v>0</v>
      </c>
      <c r="HC280" s="2">
        <f t="shared" si="255"/>
        <v>0</v>
      </c>
      <c r="HD280" s="2"/>
      <c r="HE280" s="2" t="s">
        <v>2</v>
      </c>
      <c r="HF280" s="2" t="s">
        <v>2</v>
      </c>
      <c r="HG280" s="2"/>
      <c r="HH280" s="2"/>
      <c r="HI280" s="2"/>
      <c r="HJ280" s="2"/>
      <c r="HK280" s="2"/>
      <c r="HL280" s="2"/>
      <c r="HM280" s="2" t="s">
        <v>2</v>
      </c>
      <c r="HN280" s="2" t="s">
        <v>53</v>
      </c>
      <c r="HO280" s="2" t="s">
        <v>54</v>
      </c>
      <c r="HP280" s="2" t="s">
        <v>51</v>
      </c>
      <c r="HQ280" s="2" t="s">
        <v>51</v>
      </c>
      <c r="HR280" s="2"/>
      <c r="HS280" s="2"/>
      <c r="HT280" s="2"/>
      <c r="HU280" s="2"/>
      <c r="HV280" s="2"/>
      <c r="HW280" s="2"/>
      <c r="HX280" s="2"/>
      <c r="HY280" s="2"/>
      <c r="HZ280" s="2"/>
      <c r="IA280" s="2"/>
      <c r="IB280" s="2"/>
      <c r="IC280" s="2"/>
      <c r="ID280" s="2"/>
      <c r="IE280" s="2"/>
      <c r="IF280" s="2"/>
      <c r="IG280" s="2"/>
      <c r="IH280" s="2"/>
      <c r="II280" s="2"/>
      <c r="IJ280" s="2"/>
      <c r="IK280" s="2">
        <v>0</v>
      </c>
      <c r="IL280" s="2"/>
      <c r="IM280" s="2"/>
      <c r="IN280" s="2"/>
      <c r="IO280" s="2"/>
      <c r="IP280" s="2"/>
      <c r="IQ280" s="2"/>
      <c r="IR280" s="2"/>
      <c r="IS280" s="2"/>
      <c r="IT280" s="2"/>
      <c r="IU280" s="2"/>
    </row>
    <row r="281" spans="1:255" x14ac:dyDescent="0.2">
      <c r="A281">
        <v>17</v>
      </c>
      <c r="B281">
        <v>1</v>
      </c>
      <c r="C281">
        <f>ROW(SmtRes!A422)</f>
        <v>422</v>
      </c>
      <c r="D281">
        <f>ROW(EtalonRes!A422)</f>
        <v>422</v>
      </c>
      <c r="E281" t="s">
        <v>383</v>
      </c>
      <c r="F281" t="s">
        <v>384</v>
      </c>
      <c r="G281" t="s">
        <v>385</v>
      </c>
      <c r="H281" t="s">
        <v>19</v>
      </c>
      <c r="I281">
        <v>4</v>
      </c>
      <c r="J281">
        <v>0</v>
      </c>
      <c r="K281">
        <v>4</v>
      </c>
      <c r="O281">
        <f t="shared" si="223"/>
        <v>192.19</v>
      </c>
      <c r="P281">
        <f t="shared" si="261"/>
        <v>85.16</v>
      </c>
      <c r="Q281">
        <f t="shared" si="224"/>
        <v>0</v>
      </c>
      <c r="R281">
        <f t="shared" si="225"/>
        <v>0</v>
      </c>
      <c r="S281">
        <f t="shared" si="226"/>
        <v>107.03</v>
      </c>
      <c r="T281">
        <f t="shared" si="227"/>
        <v>0</v>
      </c>
      <c r="U281">
        <f t="shared" si="228"/>
        <v>11.124000000000001</v>
      </c>
      <c r="V281">
        <f t="shared" si="229"/>
        <v>0</v>
      </c>
      <c r="W281">
        <f t="shared" si="230"/>
        <v>0</v>
      </c>
      <c r="X281">
        <f t="shared" si="231"/>
        <v>103.82</v>
      </c>
      <c r="Y281">
        <f t="shared" si="232"/>
        <v>54.59</v>
      </c>
      <c r="AA281">
        <v>41727979</v>
      </c>
      <c r="AB281">
        <f t="shared" si="233"/>
        <v>48.046999999999997</v>
      </c>
      <c r="AC281">
        <f t="shared" si="234"/>
        <v>21.29</v>
      </c>
      <c r="AD281">
        <f>ROUND(((((ET281*ROUND(1.35,7)))-((EU281*ROUND(1.35,7))))+AE281),6)</f>
        <v>0</v>
      </c>
      <c r="AE281">
        <f>ROUND(((EU281*ROUND(1.35,7))),6)</f>
        <v>0</v>
      </c>
      <c r="AF281">
        <f>ROUND(((EV281*ROUND(1.35,7))),6)</f>
        <v>26.757000000000001</v>
      </c>
      <c r="AG281">
        <f t="shared" si="235"/>
        <v>0</v>
      </c>
      <c r="AH281">
        <f>((EW281*ROUND(1.35,7)))</f>
        <v>2.7810000000000001</v>
      </c>
      <c r="AI281">
        <f>((EX281*ROUND(1.35,7)))</f>
        <v>0</v>
      </c>
      <c r="AJ281">
        <f t="shared" si="236"/>
        <v>0</v>
      </c>
      <c r="AK281">
        <v>41.11</v>
      </c>
      <c r="AL281">
        <v>21.29</v>
      </c>
      <c r="AM281">
        <v>0</v>
      </c>
      <c r="AN281">
        <v>0</v>
      </c>
      <c r="AO281">
        <v>19.82</v>
      </c>
      <c r="AP281">
        <v>0</v>
      </c>
      <c r="AQ281">
        <v>2.06</v>
      </c>
      <c r="AR281">
        <v>0</v>
      </c>
      <c r="AS281">
        <v>0</v>
      </c>
      <c r="AT281">
        <v>97</v>
      </c>
      <c r="AU281">
        <v>51</v>
      </c>
      <c r="AV281">
        <v>1</v>
      </c>
      <c r="AW281">
        <v>1</v>
      </c>
      <c r="AZ281">
        <v>1</v>
      </c>
      <c r="BA281">
        <v>1</v>
      </c>
      <c r="BB281">
        <v>1</v>
      </c>
      <c r="BC281">
        <v>1</v>
      </c>
      <c r="BD281" t="s">
        <v>2</v>
      </c>
      <c r="BE281" t="s">
        <v>2</v>
      </c>
      <c r="BF281" t="s">
        <v>2</v>
      </c>
      <c r="BG281" t="s">
        <v>2</v>
      </c>
      <c r="BH281">
        <v>0</v>
      </c>
      <c r="BI281">
        <v>2</v>
      </c>
      <c r="BJ281" t="s">
        <v>386</v>
      </c>
      <c r="BM281">
        <v>108001</v>
      </c>
      <c r="BN281">
        <v>0</v>
      </c>
      <c r="BO281" t="s">
        <v>27</v>
      </c>
      <c r="BP281">
        <v>1</v>
      </c>
      <c r="BQ281">
        <v>3</v>
      </c>
      <c r="BR281">
        <v>0</v>
      </c>
      <c r="BS281">
        <v>1</v>
      </c>
      <c r="BT281">
        <v>1</v>
      </c>
      <c r="BU281">
        <v>1</v>
      </c>
      <c r="BV281">
        <v>1</v>
      </c>
      <c r="BW281">
        <v>1</v>
      </c>
      <c r="BX281">
        <v>1</v>
      </c>
      <c r="BY281" t="s">
        <v>2</v>
      </c>
      <c r="BZ281">
        <v>97</v>
      </c>
      <c r="CA281">
        <v>51</v>
      </c>
      <c r="CB281" t="s">
        <v>2</v>
      </c>
      <c r="CE281">
        <v>0</v>
      </c>
      <c r="CF281">
        <v>0</v>
      </c>
      <c r="CG281">
        <v>0</v>
      </c>
      <c r="CM281">
        <v>0</v>
      </c>
      <c r="CN281" t="s">
        <v>774</v>
      </c>
      <c r="CO281">
        <v>0</v>
      </c>
      <c r="CP281">
        <f t="shared" si="237"/>
        <v>192.19</v>
      </c>
      <c r="CQ281">
        <f t="shared" si="262"/>
        <v>21.29</v>
      </c>
      <c r="CR281">
        <f t="shared" si="238"/>
        <v>0</v>
      </c>
      <c r="CS281">
        <f t="shared" si="239"/>
        <v>0</v>
      </c>
      <c r="CT281">
        <f t="shared" si="240"/>
        <v>26.757000000000001</v>
      </c>
      <c r="CU281">
        <f t="shared" si="241"/>
        <v>0</v>
      </c>
      <c r="CV281">
        <f t="shared" si="242"/>
        <v>2.7810000000000001</v>
      </c>
      <c r="CW281">
        <f t="shared" si="243"/>
        <v>0</v>
      </c>
      <c r="CX281">
        <f t="shared" si="244"/>
        <v>0</v>
      </c>
      <c r="CY281">
        <f t="shared" si="245"/>
        <v>103.81909999999999</v>
      </c>
      <c r="CZ281">
        <f t="shared" si="246"/>
        <v>54.585299999999997</v>
      </c>
      <c r="DC281" t="s">
        <v>2</v>
      </c>
      <c r="DD281" t="s">
        <v>2</v>
      </c>
      <c r="DE281" t="s">
        <v>21</v>
      </c>
      <c r="DF281" t="s">
        <v>21</v>
      </c>
      <c r="DG281" t="s">
        <v>21</v>
      </c>
      <c r="DH281" t="s">
        <v>2</v>
      </c>
      <c r="DI281" t="s">
        <v>21</v>
      </c>
      <c r="DJ281" t="s">
        <v>21</v>
      </c>
      <c r="DK281" t="s">
        <v>2</v>
      </c>
      <c r="DL281" t="s">
        <v>2</v>
      </c>
      <c r="DM281" t="s">
        <v>2</v>
      </c>
      <c r="DN281">
        <v>0</v>
      </c>
      <c r="DO281">
        <v>0</v>
      </c>
      <c r="DP281">
        <v>1</v>
      </c>
      <c r="DQ281">
        <v>1</v>
      </c>
      <c r="DU281">
        <v>1013</v>
      </c>
      <c r="DV281" t="s">
        <v>19</v>
      </c>
      <c r="DW281" t="s">
        <v>19</v>
      </c>
      <c r="DX281">
        <v>1</v>
      </c>
      <c r="DZ281" t="s">
        <v>2</v>
      </c>
      <c r="EA281" t="s">
        <v>2</v>
      </c>
      <c r="EB281" t="s">
        <v>2</v>
      </c>
      <c r="EC281" t="s">
        <v>2</v>
      </c>
      <c r="ED281" t="s">
        <v>2</v>
      </c>
      <c r="EE281">
        <v>37164029</v>
      </c>
      <c r="EF281">
        <v>3</v>
      </c>
      <c r="EG281" t="s">
        <v>16</v>
      </c>
      <c r="EH281">
        <v>0</v>
      </c>
      <c r="EI281" t="s">
        <v>2</v>
      </c>
      <c r="EJ281">
        <v>2</v>
      </c>
      <c r="EK281">
        <v>108001</v>
      </c>
      <c r="EL281" t="s">
        <v>51</v>
      </c>
      <c r="EM281" t="s">
        <v>52</v>
      </c>
      <c r="EN281" t="s">
        <v>2</v>
      </c>
      <c r="EO281" t="s">
        <v>24</v>
      </c>
      <c r="EQ281">
        <v>512</v>
      </c>
      <c r="ER281">
        <v>41.11</v>
      </c>
      <c r="ES281">
        <v>21.29</v>
      </c>
      <c r="ET281">
        <v>0</v>
      </c>
      <c r="EU281">
        <v>0</v>
      </c>
      <c r="EV281">
        <v>19.82</v>
      </c>
      <c r="EW281">
        <v>2.06</v>
      </c>
      <c r="EX281">
        <v>0</v>
      </c>
      <c r="EY281">
        <v>0</v>
      </c>
      <c r="FQ281">
        <v>0</v>
      </c>
      <c r="FR281">
        <f t="shared" si="247"/>
        <v>0</v>
      </c>
      <c r="FS281">
        <v>0</v>
      </c>
      <c r="FX281">
        <v>97</v>
      </c>
      <c r="FY281">
        <v>51</v>
      </c>
      <c r="GA281" t="s">
        <v>2</v>
      </c>
      <c r="GD281">
        <v>1</v>
      </c>
      <c r="GF281">
        <v>1724551609</v>
      </c>
      <c r="GG281">
        <v>1</v>
      </c>
      <c r="GH281">
        <v>1</v>
      </c>
      <c r="GI281">
        <v>4</v>
      </c>
      <c r="GJ281">
        <v>0</v>
      </c>
      <c r="GK281">
        <v>0</v>
      </c>
      <c r="GL281">
        <f t="shared" si="248"/>
        <v>0</v>
      </c>
      <c r="GM281">
        <f t="shared" si="249"/>
        <v>350.6</v>
      </c>
      <c r="GN281">
        <f t="shared" si="250"/>
        <v>0</v>
      </c>
      <c r="GO281">
        <f t="shared" si="251"/>
        <v>350.6</v>
      </c>
      <c r="GP281">
        <f t="shared" si="252"/>
        <v>0</v>
      </c>
      <c r="GR281">
        <v>0</v>
      </c>
      <c r="GS281">
        <v>3</v>
      </c>
      <c r="GT281">
        <v>0</v>
      </c>
      <c r="GU281" t="s">
        <v>2</v>
      </c>
      <c r="GV281">
        <f t="shared" si="253"/>
        <v>0</v>
      </c>
      <c r="GW281">
        <v>1</v>
      </c>
      <c r="GX281">
        <f t="shared" si="254"/>
        <v>0</v>
      </c>
      <c r="HA281">
        <v>0</v>
      </c>
      <c r="HB281">
        <v>0</v>
      </c>
      <c r="HC281">
        <f t="shared" si="255"/>
        <v>0</v>
      </c>
      <c r="HE281" t="s">
        <v>2</v>
      </c>
      <c r="HF281" t="s">
        <v>2</v>
      </c>
      <c r="HM281" t="s">
        <v>2</v>
      </c>
      <c r="HN281" t="s">
        <v>53</v>
      </c>
      <c r="HO281" t="s">
        <v>54</v>
      </c>
      <c r="HP281" t="s">
        <v>51</v>
      </c>
      <c r="HQ281" t="s">
        <v>51</v>
      </c>
      <c r="IK281">
        <v>0</v>
      </c>
    </row>
    <row r="282" spans="1:255" x14ac:dyDescent="0.2">
      <c r="A282" s="2">
        <v>17</v>
      </c>
      <c r="B282" s="2">
        <v>1</v>
      </c>
      <c r="C282" s="2"/>
      <c r="D282" s="2"/>
      <c r="E282" s="2" t="s">
        <v>387</v>
      </c>
      <c r="F282" s="2" t="s">
        <v>388</v>
      </c>
      <c r="G282" s="2" t="s">
        <v>389</v>
      </c>
      <c r="H282" s="2" t="s">
        <v>19</v>
      </c>
      <c r="I282" s="2">
        <v>4</v>
      </c>
      <c r="J282" s="2">
        <v>0</v>
      </c>
      <c r="K282" s="2">
        <v>4</v>
      </c>
      <c r="L282" s="2"/>
      <c r="M282" s="2"/>
      <c r="N282" s="2"/>
      <c r="O282" s="2">
        <f t="shared" si="223"/>
        <v>275.27999999999997</v>
      </c>
      <c r="P282" s="2">
        <f t="shared" si="261"/>
        <v>275.27999999999997</v>
      </c>
      <c r="Q282" s="2">
        <f t="shared" si="224"/>
        <v>0</v>
      </c>
      <c r="R282" s="2">
        <f t="shared" si="225"/>
        <v>0</v>
      </c>
      <c r="S282" s="2">
        <f t="shared" si="226"/>
        <v>0</v>
      </c>
      <c r="T282" s="2">
        <f t="shared" si="227"/>
        <v>0</v>
      </c>
      <c r="U282" s="2">
        <f t="shared" si="228"/>
        <v>0</v>
      </c>
      <c r="V282" s="2">
        <f t="shared" si="229"/>
        <v>0</v>
      </c>
      <c r="W282" s="2">
        <f t="shared" si="230"/>
        <v>0</v>
      </c>
      <c r="X282" s="2">
        <f t="shared" si="231"/>
        <v>0</v>
      </c>
      <c r="Y282" s="2">
        <f t="shared" si="232"/>
        <v>0</v>
      </c>
      <c r="Z282" s="2"/>
      <c r="AA282" s="2">
        <v>41727981</v>
      </c>
      <c r="AB282" s="2">
        <f t="shared" si="233"/>
        <v>68.819999999999993</v>
      </c>
      <c r="AC282" s="2">
        <f t="shared" si="234"/>
        <v>68.819999999999993</v>
      </c>
      <c r="AD282" s="2">
        <f>ROUND((((ET282)-(EU282))+AE282),6)</f>
        <v>0</v>
      </c>
      <c r="AE282" s="2">
        <f>ROUND((EU282),6)</f>
        <v>0</v>
      </c>
      <c r="AF282" s="2">
        <f>ROUND((EV282),6)</f>
        <v>0</v>
      </c>
      <c r="AG282" s="2">
        <f t="shared" si="235"/>
        <v>0</v>
      </c>
      <c r="AH282" s="2">
        <f>(EW282)</f>
        <v>0</v>
      </c>
      <c r="AI282" s="2">
        <f>(EX282)</f>
        <v>0</v>
      </c>
      <c r="AJ282" s="2">
        <f t="shared" si="236"/>
        <v>0</v>
      </c>
      <c r="AK282" s="2">
        <v>68.819999999999993</v>
      </c>
      <c r="AL282" s="2">
        <v>68.819999999999993</v>
      </c>
      <c r="AM282" s="2">
        <v>0</v>
      </c>
      <c r="AN282" s="2">
        <v>0</v>
      </c>
      <c r="AO282" s="2">
        <v>0</v>
      </c>
      <c r="AP282" s="2">
        <v>0</v>
      </c>
      <c r="AQ282" s="2">
        <v>0</v>
      </c>
      <c r="AR282" s="2">
        <v>0</v>
      </c>
      <c r="AS282" s="2">
        <v>0</v>
      </c>
      <c r="AT282" s="2">
        <v>0</v>
      </c>
      <c r="AU282" s="2">
        <v>0</v>
      </c>
      <c r="AV282" s="2">
        <v>1</v>
      </c>
      <c r="AW282" s="2">
        <v>1</v>
      </c>
      <c r="AX282" s="2"/>
      <c r="AY282" s="2"/>
      <c r="AZ282" s="2">
        <v>1</v>
      </c>
      <c r="BA282" s="2">
        <v>1</v>
      </c>
      <c r="BB282" s="2">
        <v>1</v>
      </c>
      <c r="BC282" s="2">
        <v>1</v>
      </c>
      <c r="BD282" s="2" t="s">
        <v>2</v>
      </c>
      <c r="BE282" s="2" t="s">
        <v>2</v>
      </c>
      <c r="BF282" s="2" t="s">
        <v>2</v>
      </c>
      <c r="BG282" s="2" t="s">
        <v>2</v>
      </c>
      <c r="BH282" s="2">
        <v>3</v>
      </c>
      <c r="BI282" s="2">
        <v>3</v>
      </c>
      <c r="BJ282" s="2" t="s">
        <v>390</v>
      </c>
      <c r="BK282" s="2"/>
      <c r="BL282" s="2"/>
      <c r="BM282" s="2">
        <v>600001</v>
      </c>
      <c r="BN282" s="2">
        <v>0</v>
      </c>
      <c r="BO282" s="2" t="s">
        <v>2</v>
      </c>
      <c r="BP282" s="2">
        <v>0</v>
      </c>
      <c r="BQ282" s="2">
        <v>5</v>
      </c>
      <c r="BR282" s="2">
        <v>0</v>
      </c>
      <c r="BS282" s="2">
        <v>1</v>
      </c>
      <c r="BT282" s="2">
        <v>1</v>
      </c>
      <c r="BU282" s="2">
        <v>1</v>
      </c>
      <c r="BV282" s="2">
        <v>1</v>
      </c>
      <c r="BW282" s="2">
        <v>1</v>
      </c>
      <c r="BX282" s="2">
        <v>1</v>
      </c>
      <c r="BY282" s="2" t="s">
        <v>2</v>
      </c>
      <c r="BZ282" s="2">
        <v>0</v>
      </c>
      <c r="CA282" s="2">
        <v>0</v>
      </c>
      <c r="CB282" s="2" t="s">
        <v>2</v>
      </c>
      <c r="CC282" s="2"/>
      <c r="CD282" s="2"/>
      <c r="CE282" s="2">
        <v>0</v>
      </c>
      <c r="CF282" s="2">
        <v>0</v>
      </c>
      <c r="CG282" s="2">
        <v>0</v>
      </c>
      <c r="CH282" s="2"/>
      <c r="CI282" s="2"/>
      <c r="CJ282" s="2"/>
      <c r="CK282" s="2"/>
      <c r="CL282" s="2"/>
      <c r="CM282" s="2">
        <v>0</v>
      </c>
      <c r="CN282" s="2" t="s">
        <v>2</v>
      </c>
      <c r="CO282" s="2">
        <v>0</v>
      </c>
      <c r="CP282" s="2">
        <f t="shared" si="237"/>
        <v>275.27999999999997</v>
      </c>
      <c r="CQ282" s="2">
        <f t="shared" si="262"/>
        <v>68.819999999999993</v>
      </c>
      <c r="CR282" s="2">
        <f t="shared" si="238"/>
        <v>0</v>
      </c>
      <c r="CS282" s="2">
        <f t="shared" si="239"/>
        <v>0</v>
      </c>
      <c r="CT282" s="2">
        <f t="shared" si="240"/>
        <v>0</v>
      </c>
      <c r="CU282" s="2">
        <f t="shared" si="241"/>
        <v>0</v>
      </c>
      <c r="CV282" s="2">
        <f t="shared" si="242"/>
        <v>0</v>
      </c>
      <c r="CW282" s="2">
        <f t="shared" si="243"/>
        <v>0</v>
      </c>
      <c r="CX282" s="2">
        <f t="shared" si="244"/>
        <v>0</v>
      </c>
      <c r="CY282" s="2">
        <f t="shared" si="245"/>
        <v>0</v>
      </c>
      <c r="CZ282" s="2">
        <f t="shared" si="246"/>
        <v>0</v>
      </c>
      <c r="DA282" s="2"/>
      <c r="DB282" s="2"/>
      <c r="DC282" s="2" t="s">
        <v>2</v>
      </c>
      <c r="DD282" s="2" t="s">
        <v>2</v>
      </c>
      <c r="DE282" s="2" t="s">
        <v>2</v>
      </c>
      <c r="DF282" s="2" t="s">
        <v>2</v>
      </c>
      <c r="DG282" s="2" t="s">
        <v>2</v>
      </c>
      <c r="DH282" s="2" t="s">
        <v>2</v>
      </c>
      <c r="DI282" s="2" t="s">
        <v>2</v>
      </c>
      <c r="DJ282" s="2" t="s">
        <v>2</v>
      </c>
      <c r="DK282" s="2" t="s">
        <v>2</v>
      </c>
      <c r="DL282" s="2" t="s">
        <v>2</v>
      </c>
      <c r="DM282" s="2" t="s">
        <v>2</v>
      </c>
      <c r="DN282" s="2">
        <v>0</v>
      </c>
      <c r="DO282" s="2">
        <v>0</v>
      </c>
      <c r="DP282" s="2">
        <v>1</v>
      </c>
      <c r="DQ282" s="2">
        <v>1</v>
      </c>
      <c r="DR282" s="2"/>
      <c r="DS282" s="2"/>
      <c r="DT282" s="2"/>
      <c r="DU282" s="2">
        <v>1013</v>
      </c>
      <c r="DV282" s="2" t="s">
        <v>19</v>
      </c>
      <c r="DW282" s="2" t="s">
        <v>19</v>
      </c>
      <c r="DX282" s="2">
        <v>1</v>
      </c>
      <c r="DY282" s="2"/>
      <c r="DZ282" s="2" t="s">
        <v>2</v>
      </c>
      <c r="EA282" s="2" t="s">
        <v>2</v>
      </c>
      <c r="EB282" s="2" t="s">
        <v>2</v>
      </c>
      <c r="EC282" s="2" t="s">
        <v>2</v>
      </c>
      <c r="ED282" s="2" t="s">
        <v>2</v>
      </c>
      <c r="EE282" s="2">
        <v>37164125</v>
      </c>
      <c r="EF282" s="2">
        <v>5</v>
      </c>
      <c r="EG282" s="2" t="s">
        <v>79</v>
      </c>
      <c r="EH282" s="2">
        <v>0</v>
      </c>
      <c r="EI282" s="2" t="s">
        <v>2</v>
      </c>
      <c r="EJ282" s="2">
        <v>3</v>
      </c>
      <c r="EK282" s="2">
        <v>600001</v>
      </c>
      <c r="EL282" s="2" t="s">
        <v>80</v>
      </c>
      <c r="EM282" s="2" t="s">
        <v>81</v>
      </c>
      <c r="EN282" s="2" t="s">
        <v>2</v>
      </c>
      <c r="EO282" s="2" t="s">
        <v>2</v>
      </c>
      <c r="EP282" s="2"/>
      <c r="EQ282" s="2">
        <v>0</v>
      </c>
      <c r="ER282" s="2">
        <v>68.819999999999993</v>
      </c>
      <c r="ES282" s="2">
        <v>68.819999999999993</v>
      </c>
      <c r="ET282" s="2">
        <v>0</v>
      </c>
      <c r="EU282" s="2">
        <v>0</v>
      </c>
      <c r="EV282" s="2">
        <v>0</v>
      </c>
      <c r="EW282" s="2">
        <v>0</v>
      </c>
      <c r="EX282" s="2">
        <v>0</v>
      </c>
      <c r="EY282" s="2">
        <v>0</v>
      </c>
      <c r="EZ282" s="2"/>
      <c r="FA282" s="2"/>
      <c r="FB282" s="2"/>
      <c r="FC282" s="2"/>
      <c r="FD282" s="2"/>
      <c r="FE282" s="2"/>
      <c r="FF282" s="2"/>
      <c r="FG282" s="2"/>
      <c r="FH282" s="2"/>
      <c r="FI282" s="2"/>
      <c r="FJ282" s="2"/>
      <c r="FK282" s="2"/>
      <c r="FL282" s="2"/>
      <c r="FM282" s="2"/>
      <c r="FN282" s="2"/>
      <c r="FO282" s="2"/>
      <c r="FP282" s="2"/>
      <c r="FQ282" s="2">
        <v>0</v>
      </c>
      <c r="FR282" s="2">
        <f t="shared" si="247"/>
        <v>275.27999999999997</v>
      </c>
      <c r="FS282" s="2">
        <v>0</v>
      </c>
      <c r="FT282" s="2"/>
      <c r="FU282" s="2"/>
      <c r="FV282" s="2"/>
      <c r="FW282" s="2"/>
      <c r="FX282" s="2">
        <v>0</v>
      </c>
      <c r="FY282" s="2">
        <v>0</v>
      </c>
      <c r="FZ282" s="2"/>
      <c r="GA282" s="2" t="s">
        <v>2</v>
      </c>
      <c r="GB282" s="2"/>
      <c r="GC282" s="2"/>
      <c r="GD282" s="2">
        <v>1</v>
      </c>
      <c r="GE282" s="2"/>
      <c r="GF282" s="2">
        <v>3009086</v>
      </c>
      <c r="GG282" s="2">
        <v>2</v>
      </c>
      <c r="GH282" s="2">
        <v>1</v>
      </c>
      <c r="GI282" s="2">
        <v>-2</v>
      </c>
      <c r="GJ282" s="2">
        <v>0</v>
      </c>
      <c r="GK282" s="2">
        <v>0</v>
      </c>
      <c r="GL282" s="2">
        <f t="shared" si="248"/>
        <v>0</v>
      </c>
      <c r="GM282" s="2">
        <f t="shared" si="249"/>
        <v>275.27999999999997</v>
      </c>
      <c r="GN282" s="2">
        <f t="shared" si="250"/>
        <v>0</v>
      </c>
      <c r="GO282" s="2">
        <f t="shared" si="251"/>
        <v>0</v>
      </c>
      <c r="GP282" s="2">
        <f t="shared" si="252"/>
        <v>0</v>
      </c>
      <c r="GQ282" s="2"/>
      <c r="GR282" s="2">
        <v>0</v>
      </c>
      <c r="GS282" s="2">
        <v>3</v>
      </c>
      <c r="GT282" s="2">
        <v>0</v>
      </c>
      <c r="GU282" s="2" t="s">
        <v>2</v>
      </c>
      <c r="GV282" s="2">
        <f t="shared" si="253"/>
        <v>0</v>
      </c>
      <c r="GW282" s="2">
        <v>1</v>
      </c>
      <c r="GX282" s="2">
        <f t="shared" si="254"/>
        <v>0</v>
      </c>
      <c r="GY282" s="2"/>
      <c r="GZ282" s="2"/>
      <c r="HA282" s="2">
        <v>0</v>
      </c>
      <c r="HB282" s="2">
        <v>0</v>
      </c>
      <c r="HC282" s="2">
        <f t="shared" si="255"/>
        <v>0</v>
      </c>
      <c r="HD282" s="2"/>
      <c r="HE282" s="2" t="s">
        <v>2</v>
      </c>
      <c r="HF282" s="2" t="s">
        <v>2</v>
      </c>
      <c r="HG282" s="2"/>
      <c r="HH282" s="2"/>
      <c r="HI282" s="2"/>
      <c r="HJ282" s="2"/>
      <c r="HK282" s="2"/>
      <c r="HL282" s="2"/>
      <c r="HM282" s="2" t="s">
        <v>2</v>
      </c>
      <c r="HN282" s="2" t="s">
        <v>2</v>
      </c>
      <c r="HO282" s="2" t="s">
        <v>2</v>
      </c>
      <c r="HP282" s="2" t="s">
        <v>2</v>
      </c>
      <c r="HQ282" s="2" t="s">
        <v>2</v>
      </c>
      <c r="HR282" s="2"/>
      <c r="HS282" s="2"/>
      <c r="HT282" s="2"/>
      <c r="HU282" s="2"/>
      <c r="HV282" s="2"/>
      <c r="HW282" s="2"/>
      <c r="HX282" s="2"/>
      <c r="HY282" s="2"/>
      <c r="HZ282" s="2"/>
      <c r="IA282" s="2"/>
      <c r="IB282" s="2"/>
      <c r="IC282" s="2"/>
      <c r="ID282" s="2"/>
      <c r="IE282" s="2"/>
      <c r="IF282" s="2"/>
      <c r="IG282" s="2"/>
      <c r="IH282" s="2"/>
      <c r="II282" s="2"/>
      <c r="IJ282" s="2"/>
      <c r="IK282" s="2">
        <v>0</v>
      </c>
      <c r="IL282" s="2"/>
      <c r="IM282" s="2"/>
      <c r="IN282" s="2"/>
      <c r="IO282" s="2"/>
      <c r="IP282" s="2"/>
      <c r="IQ282" s="2"/>
      <c r="IR282" s="2"/>
      <c r="IS282" s="2"/>
      <c r="IT282" s="2"/>
      <c r="IU282" s="2"/>
    </row>
    <row r="283" spans="1:255" x14ac:dyDescent="0.2">
      <c r="A283">
        <v>17</v>
      </c>
      <c r="B283">
        <v>1</v>
      </c>
      <c r="E283" t="s">
        <v>387</v>
      </c>
      <c r="F283" t="s">
        <v>388</v>
      </c>
      <c r="G283" t="s">
        <v>389</v>
      </c>
      <c r="H283" t="s">
        <v>19</v>
      </c>
      <c r="I283">
        <v>4</v>
      </c>
      <c r="J283">
        <v>0</v>
      </c>
      <c r="K283">
        <v>4</v>
      </c>
      <c r="O283">
        <f t="shared" si="223"/>
        <v>275.27999999999997</v>
      </c>
      <c r="P283">
        <f t="shared" si="261"/>
        <v>275.27999999999997</v>
      </c>
      <c r="Q283">
        <f t="shared" si="224"/>
        <v>0</v>
      </c>
      <c r="R283">
        <f t="shared" si="225"/>
        <v>0</v>
      </c>
      <c r="S283">
        <f t="shared" si="226"/>
        <v>0</v>
      </c>
      <c r="T283">
        <f t="shared" si="227"/>
        <v>0</v>
      </c>
      <c r="U283">
        <f t="shared" si="228"/>
        <v>0</v>
      </c>
      <c r="V283">
        <f t="shared" si="229"/>
        <v>0</v>
      </c>
      <c r="W283">
        <f t="shared" si="230"/>
        <v>0</v>
      </c>
      <c r="X283">
        <f t="shared" si="231"/>
        <v>0</v>
      </c>
      <c r="Y283">
        <f t="shared" si="232"/>
        <v>0</v>
      </c>
      <c r="AA283">
        <v>41727979</v>
      </c>
      <c r="AB283">
        <f t="shared" si="233"/>
        <v>68.819999999999993</v>
      </c>
      <c r="AC283">
        <f t="shared" si="234"/>
        <v>68.819999999999993</v>
      </c>
      <c r="AD283">
        <f>ROUND((((ET283)-(EU283))+AE283),6)</f>
        <v>0</v>
      </c>
      <c r="AE283">
        <f>ROUND((EU283),6)</f>
        <v>0</v>
      </c>
      <c r="AF283">
        <f>ROUND((EV283),6)</f>
        <v>0</v>
      </c>
      <c r="AG283">
        <f t="shared" si="235"/>
        <v>0</v>
      </c>
      <c r="AH283">
        <f>(EW283)</f>
        <v>0</v>
      </c>
      <c r="AI283">
        <f>(EX283)</f>
        <v>0</v>
      </c>
      <c r="AJ283">
        <f t="shared" si="236"/>
        <v>0</v>
      </c>
      <c r="AK283">
        <v>68.819999999999993</v>
      </c>
      <c r="AL283">
        <v>68.819999999999993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1</v>
      </c>
      <c r="AW283">
        <v>1</v>
      </c>
      <c r="AZ283">
        <v>1</v>
      </c>
      <c r="BA283">
        <v>1</v>
      </c>
      <c r="BB283">
        <v>1</v>
      </c>
      <c r="BC283">
        <v>1</v>
      </c>
      <c r="BD283" t="s">
        <v>2</v>
      </c>
      <c r="BE283" t="s">
        <v>2</v>
      </c>
      <c r="BF283" t="s">
        <v>2</v>
      </c>
      <c r="BG283" t="s">
        <v>2</v>
      </c>
      <c r="BH283">
        <v>3</v>
      </c>
      <c r="BI283">
        <v>3</v>
      </c>
      <c r="BJ283" t="s">
        <v>390</v>
      </c>
      <c r="BM283">
        <v>600001</v>
      </c>
      <c r="BN283">
        <v>0</v>
      </c>
      <c r="BO283" t="s">
        <v>36</v>
      </c>
      <c r="BP283">
        <v>1</v>
      </c>
      <c r="BQ283">
        <v>5</v>
      </c>
      <c r="BR283">
        <v>0</v>
      </c>
      <c r="BS283">
        <v>1</v>
      </c>
      <c r="BT283">
        <v>1</v>
      </c>
      <c r="BU283">
        <v>1</v>
      </c>
      <c r="BV283">
        <v>1</v>
      </c>
      <c r="BW283">
        <v>1</v>
      </c>
      <c r="BX283">
        <v>1</v>
      </c>
      <c r="BY283" t="s">
        <v>2</v>
      </c>
      <c r="BZ283">
        <v>0</v>
      </c>
      <c r="CA283">
        <v>0</v>
      </c>
      <c r="CB283" t="s">
        <v>2</v>
      </c>
      <c r="CE283">
        <v>0</v>
      </c>
      <c r="CF283">
        <v>0</v>
      </c>
      <c r="CG283">
        <v>0</v>
      </c>
      <c r="CM283">
        <v>0</v>
      </c>
      <c r="CN283" t="s">
        <v>2</v>
      </c>
      <c r="CO283">
        <v>0</v>
      </c>
      <c r="CP283">
        <f t="shared" si="237"/>
        <v>275.27999999999997</v>
      </c>
      <c r="CQ283">
        <f t="shared" si="262"/>
        <v>68.819999999999993</v>
      </c>
      <c r="CR283">
        <f t="shared" si="238"/>
        <v>0</v>
      </c>
      <c r="CS283">
        <f t="shared" si="239"/>
        <v>0</v>
      </c>
      <c r="CT283">
        <f t="shared" si="240"/>
        <v>0</v>
      </c>
      <c r="CU283">
        <f t="shared" si="241"/>
        <v>0</v>
      </c>
      <c r="CV283">
        <f t="shared" si="242"/>
        <v>0</v>
      </c>
      <c r="CW283">
        <f t="shared" si="243"/>
        <v>0</v>
      </c>
      <c r="CX283">
        <f t="shared" si="244"/>
        <v>0</v>
      </c>
      <c r="CY283">
        <f t="shared" si="245"/>
        <v>0</v>
      </c>
      <c r="CZ283">
        <f t="shared" si="246"/>
        <v>0</v>
      </c>
      <c r="DC283" t="s">
        <v>2</v>
      </c>
      <c r="DD283" t="s">
        <v>2</v>
      </c>
      <c r="DE283" t="s">
        <v>2</v>
      </c>
      <c r="DF283" t="s">
        <v>2</v>
      </c>
      <c r="DG283" t="s">
        <v>2</v>
      </c>
      <c r="DH283" t="s">
        <v>2</v>
      </c>
      <c r="DI283" t="s">
        <v>2</v>
      </c>
      <c r="DJ283" t="s">
        <v>2</v>
      </c>
      <c r="DK283" t="s">
        <v>2</v>
      </c>
      <c r="DL283" t="s">
        <v>2</v>
      </c>
      <c r="DM283" t="s">
        <v>2</v>
      </c>
      <c r="DN283">
        <v>0</v>
      </c>
      <c r="DO283">
        <v>0</v>
      </c>
      <c r="DP283">
        <v>1</v>
      </c>
      <c r="DQ283">
        <v>1</v>
      </c>
      <c r="DU283">
        <v>1013</v>
      </c>
      <c r="DV283" t="s">
        <v>19</v>
      </c>
      <c r="DW283" t="s">
        <v>19</v>
      </c>
      <c r="DX283">
        <v>1</v>
      </c>
      <c r="DZ283" t="s">
        <v>2</v>
      </c>
      <c r="EA283" t="s">
        <v>2</v>
      </c>
      <c r="EB283" t="s">
        <v>2</v>
      </c>
      <c r="EC283" t="s">
        <v>2</v>
      </c>
      <c r="ED283" t="s">
        <v>2</v>
      </c>
      <c r="EE283">
        <v>37164125</v>
      </c>
      <c r="EF283">
        <v>5</v>
      </c>
      <c r="EG283" t="s">
        <v>79</v>
      </c>
      <c r="EH283">
        <v>0</v>
      </c>
      <c r="EI283" t="s">
        <v>2</v>
      </c>
      <c r="EJ283">
        <v>3</v>
      </c>
      <c r="EK283">
        <v>600001</v>
      </c>
      <c r="EL283" t="s">
        <v>80</v>
      </c>
      <c r="EM283" t="s">
        <v>81</v>
      </c>
      <c r="EN283" t="s">
        <v>2</v>
      </c>
      <c r="EO283" t="s">
        <v>2</v>
      </c>
      <c r="EQ283">
        <v>0</v>
      </c>
      <c r="ER283">
        <v>68.819999999999993</v>
      </c>
      <c r="ES283">
        <v>68.819999999999993</v>
      </c>
      <c r="ET283">
        <v>0</v>
      </c>
      <c r="EU283">
        <v>0</v>
      </c>
      <c r="EV283">
        <v>0</v>
      </c>
      <c r="EW283">
        <v>0</v>
      </c>
      <c r="EX283">
        <v>0</v>
      </c>
      <c r="EY283">
        <v>0</v>
      </c>
      <c r="FQ283">
        <v>0</v>
      </c>
      <c r="FR283">
        <f t="shared" si="247"/>
        <v>275.27999999999997</v>
      </c>
      <c r="FS283">
        <v>0</v>
      </c>
      <c r="FX283">
        <v>0</v>
      </c>
      <c r="FY283">
        <v>0</v>
      </c>
      <c r="GA283" t="s">
        <v>2</v>
      </c>
      <c r="GD283">
        <v>1</v>
      </c>
      <c r="GF283">
        <v>3009086</v>
      </c>
      <c r="GG283">
        <v>1</v>
      </c>
      <c r="GH283">
        <v>1</v>
      </c>
      <c r="GI283">
        <v>4</v>
      </c>
      <c r="GJ283">
        <v>0</v>
      </c>
      <c r="GK283">
        <v>0</v>
      </c>
      <c r="GL283">
        <f t="shared" si="248"/>
        <v>0</v>
      </c>
      <c r="GM283">
        <f t="shared" si="249"/>
        <v>275.27999999999997</v>
      </c>
      <c r="GN283">
        <f t="shared" si="250"/>
        <v>0</v>
      </c>
      <c r="GO283">
        <f t="shared" si="251"/>
        <v>0</v>
      </c>
      <c r="GP283">
        <f t="shared" si="252"/>
        <v>0</v>
      </c>
      <c r="GR283">
        <v>0</v>
      </c>
      <c r="GS283">
        <v>3</v>
      </c>
      <c r="GT283">
        <v>0</v>
      </c>
      <c r="GU283" t="s">
        <v>2</v>
      </c>
      <c r="GV283">
        <f t="shared" si="253"/>
        <v>0</v>
      </c>
      <c r="GW283">
        <v>1</v>
      </c>
      <c r="GX283">
        <f t="shared" si="254"/>
        <v>0</v>
      </c>
      <c r="HA283">
        <v>0</v>
      </c>
      <c r="HB283">
        <v>0</v>
      </c>
      <c r="HC283">
        <f t="shared" si="255"/>
        <v>0</v>
      </c>
      <c r="HE283" t="s">
        <v>2</v>
      </c>
      <c r="HF283" t="s">
        <v>2</v>
      </c>
      <c r="HM283" t="s">
        <v>2</v>
      </c>
      <c r="HN283" t="s">
        <v>2</v>
      </c>
      <c r="HO283" t="s">
        <v>2</v>
      </c>
      <c r="HP283" t="s">
        <v>2</v>
      </c>
      <c r="HQ283" t="s">
        <v>2</v>
      </c>
      <c r="IK283">
        <v>0</v>
      </c>
    </row>
    <row r="284" spans="1:255" x14ac:dyDescent="0.2">
      <c r="A284" s="2">
        <v>17</v>
      </c>
      <c r="B284" s="2">
        <v>1</v>
      </c>
      <c r="C284" s="2">
        <f>ROW(SmtRes!A428)</f>
        <v>428</v>
      </c>
      <c r="D284" s="2">
        <f>ROW(EtalonRes!A428)</f>
        <v>428</v>
      </c>
      <c r="E284" s="2" t="s">
        <v>391</v>
      </c>
      <c r="F284" s="2" t="s">
        <v>392</v>
      </c>
      <c r="G284" s="2" t="s">
        <v>393</v>
      </c>
      <c r="H284" s="2" t="s">
        <v>19</v>
      </c>
      <c r="I284" s="2">
        <v>77</v>
      </c>
      <c r="J284" s="2">
        <v>0</v>
      </c>
      <c r="K284" s="2">
        <v>77</v>
      </c>
      <c r="L284" s="2"/>
      <c r="M284" s="2"/>
      <c r="N284" s="2"/>
      <c r="O284" s="2">
        <f t="shared" si="223"/>
        <v>1916.99</v>
      </c>
      <c r="P284" s="2">
        <f t="shared" si="261"/>
        <v>237.16</v>
      </c>
      <c r="Q284" s="2">
        <f t="shared" si="224"/>
        <v>0</v>
      </c>
      <c r="R284" s="2">
        <f t="shared" si="225"/>
        <v>0</v>
      </c>
      <c r="S284" s="2">
        <f t="shared" si="226"/>
        <v>1679.83</v>
      </c>
      <c r="T284" s="2">
        <f t="shared" si="227"/>
        <v>0</v>
      </c>
      <c r="U284" s="2">
        <f t="shared" si="228"/>
        <v>174.63600000000002</v>
      </c>
      <c r="V284" s="2">
        <f t="shared" si="229"/>
        <v>0</v>
      </c>
      <c r="W284" s="2">
        <f t="shared" si="230"/>
        <v>0</v>
      </c>
      <c r="X284" s="2">
        <f t="shared" si="231"/>
        <v>1511.85</v>
      </c>
      <c r="Y284" s="2">
        <f t="shared" si="232"/>
        <v>772.72</v>
      </c>
      <c r="Z284" s="2"/>
      <c r="AA284" s="2">
        <v>41727981</v>
      </c>
      <c r="AB284" s="2">
        <f t="shared" si="233"/>
        <v>24.896000000000001</v>
      </c>
      <c r="AC284" s="2">
        <f t="shared" si="234"/>
        <v>3.08</v>
      </c>
      <c r="AD284" s="2">
        <f>ROUND(((((ET284*ROUND(1.35,7)))-((EU284*ROUND(1.35,7))))+AE284),6)</f>
        <v>0</v>
      </c>
      <c r="AE284" s="2">
        <f>ROUND(((EU284*ROUND(1.35,7))),6)</f>
        <v>0</v>
      </c>
      <c r="AF284" s="2">
        <f>ROUND(((EV284*ROUND(1.35,7))),6)</f>
        <v>21.815999999999999</v>
      </c>
      <c r="AG284" s="2">
        <f t="shared" si="235"/>
        <v>0</v>
      </c>
      <c r="AH284" s="2">
        <f>((EW284*ROUND(1.35,7)))</f>
        <v>2.2680000000000002</v>
      </c>
      <c r="AI284" s="2">
        <f>((EX284*ROUND(1.35,7)))</f>
        <v>0</v>
      </c>
      <c r="AJ284" s="2">
        <f t="shared" si="236"/>
        <v>0</v>
      </c>
      <c r="AK284" s="2">
        <v>19.239999999999998</v>
      </c>
      <c r="AL284" s="2">
        <v>3.08</v>
      </c>
      <c r="AM284" s="2">
        <v>0</v>
      </c>
      <c r="AN284" s="2">
        <v>0</v>
      </c>
      <c r="AO284" s="2">
        <v>16.16</v>
      </c>
      <c r="AP284" s="2">
        <v>0</v>
      </c>
      <c r="AQ284" s="2">
        <v>1.68</v>
      </c>
      <c r="AR284" s="2">
        <v>0</v>
      </c>
      <c r="AS284" s="2">
        <v>0</v>
      </c>
      <c r="AT284" s="2">
        <v>90</v>
      </c>
      <c r="AU284" s="2">
        <v>46</v>
      </c>
      <c r="AV284" s="2">
        <v>1</v>
      </c>
      <c r="AW284" s="2">
        <v>1</v>
      </c>
      <c r="AX284" s="2"/>
      <c r="AY284" s="2"/>
      <c r="AZ284" s="2">
        <v>1</v>
      </c>
      <c r="BA284" s="2">
        <v>1</v>
      </c>
      <c r="BB284" s="2">
        <v>1</v>
      </c>
      <c r="BC284" s="2">
        <v>1</v>
      </c>
      <c r="BD284" s="2" t="s">
        <v>2</v>
      </c>
      <c r="BE284" s="2" t="s">
        <v>2</v>
      </c>
      <c r="BF284" s="2" t="s">
        <v>2</v>
      </c>
      <c r="BG284" s="2" t="s">
        <v>2</v>
      </c>
      <c r="BH284" s="2">
        <v>0</v>
      </c>
      <c r="BI284" s="2">
        <v>2</v>
      </c>
      <c r="BJ284" s="2" t="s">
        <v>394</v>
      </c>
      <c r="BK284" s="2"/>
      <c r="BL284" s="2"/>
      <c r="BM284" s="2">
        <v>110011</v>
      </c>
      <c r="BN284" s="2">
        <v>0</v>
      </c>
      <c r="BO284" s="2" t="s">
        <v>2</v>
      </c>
      <c r="BP284" s="2">
        <v>0</v>
      </c>
      <c r="BQ284" s="2">
        <v>3</v>
      </c>
      <c r="BR284" s="2">
        <v>0</v>
      </c>
      <c r="BS284" s="2">
        <v>1</v>
      </c>
      <c r="BT284" s="2">
        <v>1</v>
      </c>
      <c r="BU284" s="2">
        <v>1</v>
      </c>
      <c r="BV284" s="2">
        <v>1</v>
      </c>
      <c r="BW284" s="2">
        <v>1</v>
      </c>
      <c r="BX284" s="2">
        <v>1</v>
      </c>
      <c r="BY284" s="2" t="s">
        <v>2</v>
      </c>
      <c r="BZ284" s="2">
        <v>90</v>
      </c>
      <c r="CA284" s="2">
        <v>46</v>
      </c>
      <c r="CB284" s="2" t="s">
        <v>2</v>
      </c>
      <c r="CC284" s="2"/>
      <c r="CD284" s="2"/>
      <c r="CE284" s="2">
        <v>0</v>
      </c>
      <c r="CF284" s="2">
        <v>0</v>
      </c>
      <c r="CG284" s="2">
        <v>0</v>
      </c>
      <c r="CH284" s="2"/>
      <c r="CI284" s="2"/>
      <c r="CJ284" s="2"/>
      <c r="CK284" s="2"/>
      <c r="CL284" s="2"/>
      <c r="CM284" s="2">
        <v>0</v>
      </c>
      <c r="CN284" s="2" t="s">
        <v>774</v>
      </c>
      <c r="CO284" s="2">
        <v>0</v>
      </c>
      <c r="CP284" s="2">
        <f t="shared" si="237"/>
        <v>1916.99</v>
      </c>
      <c r="CQ284" s="2">
        <f t="shared" si="262"/>
        <v>3.08</v>
      </c>
      <c r="CR284" s="2">
        <f t="shared" si="238"/>
        <v>0</v>
      </c>
      <c r="CS284" s="2">
        <f t="shared" si="239"/>
        <v>0</v>
      </c>
      <c r="CT284" s="2">
        <f t="shared" si="240"/>
        <v>21.815999999999999</v>
      </c>
      <c r="CU284" s="2">
        <f t="shared" si="241"/>
        <v>0</v>
      </c>
      <c r="CV284" s="2">
        <f t="shared" si="242"/>
        <v>2.2680000000000002</v>
      </c>
      <c r="CW284" s="2">
        <f t="shared" si="243"/>
        <v>0</v>
      </c>
      <c r="CX284" s="2">
        <f t="shared" si="244"/>
        <v>0</v>
      </c>
      <c r="CY284" s="2">
        <f t="shared" si="245"/>
        <v>1511.8469999999998</v>
      </c>
      <c r="CZ284" s="2">
        <f t="shared" si="246"/>
        <v>772.72179999999992</v>
      </c>
      <c r="DA284" s="2"/>
      <c r="DB284" s="2"/>
      <c r="DC284" s="2" t="s">
        <v>2</v>
      </c>
      <c r="DD284" s="2" t="s">
        <v>2</v>
      </c>
      <c r="DE284" s="2" t="s">
        <v>21</v>
      </c>
      <c r="DF284" s="2" t="s">
        <v>21</v>
      </c>
      <c r="DG284" s="2" t="s">
        <v>21</v>
      </c>
      <c r="DH284" s="2" t="s">
        <v>2</v>
      </c>
      <c r="DI284" s="2" t="s">
        <v>21</v>
      </c>
      <c r="DJ284" s="2" t="s">
        <v>21</v>
      </c>
      <c r="DK284" s="2" t="s">
        <v>2</v>
      </c>
      <c r="DL284" s="2" t="s">
        <v>2</v>
      </c>
      <c r="DM284" s="2" t="s">
        <v>2</v>
      </c>
      <c r="DN284" s="2">
        <v>0</v>
      </c>
      <c r="DO284" s="2">
        <v>0</v>
      </c>
      <c r="DP284" s="2">
        <v>1</v>
      </c>
      <c r="DQ284" s="2">
        <v>1</v>
      </c>
      <c r="DR284" s="2"/>
      <c r="DS284" s="2"/>
      <c r="DT284" s="2"/>
      <c r="DU284" s="2">
        <v>1013</v>
      </c>
      <c r="DV284" s="2" t="s">
        <v>19</v>
      </c>
      <c r="DW284" s="2" t="s">
        <v>19</v>
      </c>
      <c r="DX284" s="2">
        <v>1</v>
      </c>
      <c r="DY284" s="2"/>
      <c r="DZ284" s="2" t="s">
        <v>2</v>
      </c>
      <c r="EA284" s="2" t="s">
        <v>2</v>
      </c>
      <c r="EB284" s="2" t="s">
        <v>2</v>
      </c>
      <c r="EC284" s="2" t="s">
        <v>2</v>
      </c>
      <c r="ED284" s="2" t="s">
        <v>2</v>
      </c>
      <c r="EE284" s="2">
        <v>37164119</v>
      </c>
      <c r="EF284" s="2">
        <v>3</v>
      </c>
      <c r="EG284" s="2" t="s">
        <v>16</v>
      </c>
      <c r="EH284" s="2">
        <v>0</v>
      </c>
      <c r="EI284" s="2" t="s">
        <v>2</v>
      </c>
      <c r="EJ284" s="2">
        <v>2</v>
      </c>
      <c r="EK284" s="2">
        <v>110011</v>
      </c>
      <c r="EL284" s="2" t="s">
        <v>86</v>
      </c>
      <c r="EM284" s="2" t="s">
        <v>87</v>
      </c>
      <c r="EN284" s="2" t="s">
        <v>2</v>
      </c>
      <c r="EO284" s="2" t="s">
        <v>24</v>
      </c>
      <c r="EP284" s="2"/>
      <c r="EQ284" s="2">
        <v>512</v>
      </c>
      <c r="ER284" s="2">
        <v>19.239999999999998</v>
      </c>
      <c r="ES284" s="2">
        <v>3.08</v>
      </c>
      <c r="ET284" s="2">
        <v>0</v>
      </c>
      <c r="EU284" s="2">
        <v>0</v>
      </c>
      <c r="EV284" s="2">
        <v>16.16</v>
      </c>
      <c r="EW284" s="2">
        <v>1.68</v>
      </c>
      <c r="EX284" s="2">
        <v>0</v>
      </c>
      <c r="EY284" s="2">
        <v>0</v>
      </c>
      <c r="EZ284" s="2"/>
      <c r="FA284" s="2"/>
      <c r="FB284" s="2"/>
      <c r="FC284" s="2"/>
      <c r="FD284" s="2"/>
      <c r="FE284" s="2"/>
      <c r="FF284" s="2"/>
      <c r="FG284" s="2"/>
      <c r="FH284" s="2"/>
      <c r="FI284" s="2"/>
      <c r="FJ284" s="2"/>
      <c r="FK284" s="2"/>
      <c r="FL284" s="2"/>
      <c r="FM284" s="2"/>
      <c r="FN284" s="2"/>
      <c r="FO284" s="2"/>
      <c r="FP284" s="2"/>
      <c r="FQ284" s="2">
        <v>0</v>
      </c>
      <c r="FR284" s="2">
        <f t="shared" si="247"/>
        <v>0</v>
      </c>
      <c r="FS284" s="2">
        <v>0</v>
      </c>
      <c r="FT284" s="2"/>
      <c r="FU284" s="2"/>
      <c r="FV284" s="2"/>
      <c r="FW284" s="2"/>
      <c r="FX284" s="2">
        <v>90</v>
      </c>
      <c r="FY284" s="2">
        <v>46</v>
      </c>
      <c r="FZ284" s="2"/>
      <c r="GA284" s="2" t="s">
        <v>2</v>
      </c>
      <c r="GB284" s="2"/>
      <c r="GC284" s="2"/>
      <c r="GD284" s="2">
        <v>1</v>
      </c>
      <c r="GE284" s="2"/>
      <c r="GF284" s="2">
        <v>1533705591</v>
      </c>
      <c r="GG284" s="2">
        <v>2</v>
      </c>
      <c r="GH284" s="2">
        <v>1</v>
      </c>
      <c r="GI284" s="2">
        <v>-2</v>
      </c>
      <c r="GJ284" s="2">
        <v>0</v>
      </c>
      <c r="GK284" s="2">
        <v>0</v>
      </c>
      <c r="GL284" s="2">
        <f t="shared" si="248"/>
        <v>0</v>
      </c>
      <c r="GM284" s="2">
        <f t="shared" si="249"/>
        <v>4201.5600000000004</v>
      </c>
      <c r="GN284" s="2">
        <f t="shared" si="250"/>
        <v>0</v>
      </c>
      <c r="GO284" s="2">
        <f t="shared" si="251"/>
        <v>4201.5600000000004</v>
      </c>
      <c r="GP284" s="2">
        <f t="shared" si="252"/>
        <v>0</v>
      </c>
      <c r="GQ284" s="2"/>
      <c r="GR284" s="2">
        <v>0</v>
      </c>
      <c r="GS284" s="2">
        <v>3</v>
      </c>
      <c r="GT284" s="2">
        <v>0</v>
      </c>
      <c r="GU284" s="2" t="s">
        <v>2</v>
      </c>
      <c r="GV284" s="2">
        <f t="shared" si="253"/>
        <v>0</v>
      </c>
      <c r="GW284" s="2">
        <v>1</v>
      </c>
      <c r="GX284" s="2">
        <f t="shared" si="254"/>
        <v>0</v>
      </c>
      <c r="GY284" s="2"/>
      <c r="GZ284" s="2"/>
      <c r="HA284" s="2">
        <v>0</v>
      </c>
      <c r="HB284" s="2">
        <v>0</v>
      </c>
      <c r="HC284" s="2">
        <f t="shared" si="255"/>
        <v>0</v>
      </c>
      <c r="HD284" s="2"/>
      <c r="HE284" s="2" t="s">
        <v>2</v>
      </c>
      <c r="HF284" s="2" t="s">
        <v>2</v>
      </c>
      <c r="HG284" s="2"/>
      <c r="HH284" s="2"/>
      <c r="HI284" s="2"/>
      <c r="HJ284" s="2"/>
      <c r="HK284" s="2"/>
      <c r="HL284" s="2"/>
      <c r="HM284" s="2" t="s">
        <v>2</v>
      </c>
      <c r="HN284" s="2" t="s">
        <v>88</v>
      </c>
      <c r="HO284" s="2" t="s">
        <v>89</v>
      </c>
      <c r="HP284" s="2" t="s">
        <v>86</v>
      </c>
      <c r="HQ284" s="2" t="s">
        <v>86</v>
      </c>
      <c r="HR284" s="2"/>
      <c r="HS284" s="2"/>
      <c r="HT284" s="2"/>
      <c r="HU284" s="2"/>
      <c r="HV284" s="2"/>
      <c r="HW284" s="2"/>
      <c r="HX284" s="2"/>
      <c r="HY284" s="2"/>
      <c r="HZ284" s="2"/>
      <c r="IA284" s="2"/>
      <c r="IB284" s="2"/>
      <c r="IC284" s="2"/>
      <c r="ID284" s="2"/>
      <c r="IE284" s="2"/>
      <c r="IF284" s="2"/>
      <c r="IG284" s="2"/>
      <c r="IH284" s="2"/>
      <c r="II284" s="2"/>
      <c r="IJ284" s="2"/>
      <c r="IK284" s="2">
        <v>0</v>
      </c>
      <c r="IL284" s="2"/>
      <c r="IM284" s="2"/>
      <c r="IN284" s="2"/>
      <c r="IO284" s="2"/>
      <c r="IP284" s="2"/>
      <c r="IQ284" s="2"/>
      <c r="IR284" s="2"/>
      <c r="IS284" s="2"/>
      <c r="IT284" s="2"/>
      <c r="IU284" s="2"/>
    </row>
    <row r="285" spans="1:255" x14ac:dyDescent="0.2">
      <c r="A285">
        <v>17</v>
      </c>
      <c r="B285">
        <v>1</v>
      </c>
      <c r="C285">
        <f>ROW(SmtRes!A434)</f>
        <v>434</v>
      </c>
      <c r="D285">
        <f>ROW(EtalonRes!A434)</f>
        <v>434</v>
      </c>
      <c r="E285" t="s">
        <v>391</v>
      </c>
      <c r="F285" t="s">
        <v>392</v>
      </c>
      <c r="G285" t="s">
        <v>393</v>
      </c>
      <c r="H285" t="s">
        <v>19</v>
      </c>
      <c r="I285">
        <v>77</v>
      </c>
      <c r="J285">
        <v>0</v>
      </c>
      <c r="K285">
        <v>77</v>
      </c>
      <c r="O285">
        <f t="shared" si="223"/>
        <v>1916.99</v>
      </c>
      <c r="P285">
        <f t="shared" si="261"/>
        <v>237.16</v>
      </c>
      <c r="Q285">
        <f t="shared" si="224"/>
        <v>0</v>
      </c>
      <c r="R285">
        <f t="shared" si="225"/>
        <v>0</v>
      </c>
      <c r="S285">
        <f t="shared" si="226"/>
        <v>1679.83</v>
      </c>
      <c r="T285">
        <f t="shared" si="227"/>
        <v>0</v>
      </c>
      <c r="U285">
        <f t="shared" si="228"/>
        <v>174.63600000000002</v>
      </c>
      <c r="V285">
        <f t="shared" si="229"/>
        <v>0</v>
      </c>
      <c r="W285">
        <f t="shared" si="230"/>
        <v>0</v>
      </c>
      <c r="X285">
        <f t="shared" si="231"/>
        <v>1511.85</v>
      </c>
      <c r="Y285">
        <f t="shared" si="232"/>
        <v>772.72</v>
      </c>
      <c r="AA285">
        <v>41727979</v>
      </c>
      <c r="AB285">
        <f t="shared" si="233"/>
        <v>24.896000000000001</v>
      </c>
      <c r="AC285">
        <f t="shared" si="234"/>
        <v>3.08</v>
      </c>
      <c r="AD285">
        <f>ROUND(((((ET285*ROUND(1.35,7)))-((EU285*ROUND(1.35,7))))+AE285),6)</f>
        <v>0</v>
      </c>
      <c r="AE285">
        <f>ROUND(((EU285*ROUND(1.35,7))),6)</f>
        <v>0</v>
      </c>
      <c r="AF285">
        <f>ROUND(((EV285*ROUND(1.35,7))),6)</f>
        <v>21.815999999999999</v>
      </c>
      <c r="AG285">
        <f t="shared" si="235"/>
        <v>0</v>
      </c>
      <c r="AH285">
        <f>((EW285*ROUND(1.35,7)))</f>
        <v>2.2680000000000002</v>
      </c>
      <c r="AI285">
        <f>((EX285*ROUND(1.35,7)))</f>
        <v>0</v>
      </c>
      <c r="AJ285">
        <f t="shared" si="236"/>
        <v>0</v>
      </c>
      <c r="AK285">
        <v>19.239999999999998</v>
      </c>
      <c r="AL285">
        <v>3.08</v>
      </c>
      <c r="AM285">
        <v>0</v>
      </c>
      <c r="AN285">
        <v>0</v>
      </c>
      <c r="AO285">
        <v>16.16</v>
      </c>
      <c r="AP285">
        <v>0</v>
      </c>
      <c r="AQ285">
        <v>1.68</v>
      </c>
      <c r="AR285">
        <v>0</v>
      </c>
      <c r="AS285">
        <v>0</v>
      </c>
      <c r="AT285">
        <v>90</v>
      </c>
      <c r="AU285">
        <v>46</v>
      </c>
      <c r="AV285">
        <v>1</v>
      </c>
      <c r="AW285">
        <v>1</v>
      </c>
      <c r="AZ285">
        <v>1</v>
      </c>
      <c r="BA285">
        <v>1</v>
      </c>
      <c r="BB285">
        <v>1</v>
      </c>
      <c r="BC285">
        <v>1</v>
      </c>
      <c r="BD285" t="s">
        <v>2</v>
      </c>
      <c r="BE285" t="s">
        <v>2</v>
      </c>
      <c r="BF285" t="s">
        <v>2</v>
      </c>
      <c r="BG285" t="s">
        <v>2</v>
      </c>
      <c r="BH285">
        <v>0</v>
      </c>
      <c r="BI285">
        <v>2</v>
      </c>
      <c r="BJ285" t="s">
        <v>394</v>
      </c>
      <c r="BM285">
        <v>110011</v>
      </c>
      <c r="BN285">
        <v>0</v>
      </c>
      <c r="BO285" t="s">
        <v>27</v>
      </c>
      <c r="BP285">
        <v>1</v>
      </c>
      <c r="BQ285">
        <v>3</v>
      </c>
      <c r="BR285">
        <v>0</v>
      </c>
      <c r="BS285">
        <v>1</v>
      </c>
      <c r="BT285">
        <v>1</v>
      </c>
      <c r="BU285">
        <v>1</v>
      </c>
      <c r="BV285">
        <v>1</v>
      </c>
      <c r="BW285">
        <v>1</v>
      </c>
      <c r="BX285">
        <v>1</v>
      </c>
      <c r="BY285" t="s">
        <v>2</v>
      </c>
      <c r="BZ285">
        <v>90</v>
      </c>
      <c r="CA285">
        <v>46</v>
      </c>
      <c r="CB285" t="s">
        <v>2</v>
      </c>
      <c r="CE285">
        <v>0</v>
      </c>
      <c r="CF285">
        <v>0</v>
      </c>
      <c r="CG285">
        <v>0</v>
      </c>
      <c r="CM285">
        <v>0</v>
      </c>
      <c r="CN285" t="s">
        <v>774</v>
      </c>
      <c r="CO285">
        <v>0</v>
      </c>
      <c r="CP285">
        <f t="shared" si="237"/>
        <v>1916.99</v>
      </c>
      <c r="CQ285">
        <f t="shared" si="262"/>
        <v>3.08</v>
      </c>
      <c r="CR285">
        <f t="shared" si="238"/>
        <v>0</v>
      </c>
      <c r="CS285">
        <f t="shared" si="239"/>
        <v>0</v>
      </c>
      <c r="CT285">
        <f t="shared" si="240"/>
        <v>21.815999999999999</v>
      </c>
      <c r="CU285">
        <f t="shared" si="241"/>
        <v>0</v>
      </c>
      <c r="CV285">
        <f t="shared" si="242"/>
        <v>2.2680000000000002</v>
      </c>
      <c r="CW285">
        <f t="shared" si="243"/>
        <v>0</v>
      </c>
      <c r="CX285">
        <f t="shared" si="244"/>
        <v>0</v>
      </c>
      <c r="CY285">
        <f t="shared" si="245"/>
        <v>1511.8469999999998</v>
      </c>
      <c r="CZ285">
        <f t="shared" si="246"/>
        <v>772.72179999999992</v>
      </c>
      <c r="DC285" t="s">
        <v>2</v>
      </c>
      <c r="DD285" t="s">
        <v>2</v>
      </c>
      <c r="DE285" t="s">
        <v>21</v>
      </c>
      <c r="DF285" t="s">
        <v>21</v>
      </c>
      <c r="DG285" t="s">
        <v>21</v>
      </c>
      <c r="DH285" t="s">
        <v>2</v>
      </c>
      <c r="DI285" t="s">
        <v>21</v>
      </c>
      <c r="DJ285" t="s">
        <v>21</v>
      </c>
      <c r="DK285" t="s">
        <v>2</v>
      </c>
      <c r="DL285" t="s">
        <v>2</v>
      </c>
      <c r="DM285" t="s">
        <v>2</v>
      </c>
      <c r="DN285">
        <v>0</v>
      </c>
      <c r="DO285">
        <v>0</v>
      </c>
      <c r="DP285">
        <v>1</v>
      </c>
      <c r="DQ285">
        <v>1</v>
      </c>
      <c r="DU285">
        <v>1013</v>
      </c>
      <c r="DV285" t="s">
        <v>19</v>
      </c>
      <c r="DW285" t="s">
        <v>19</v>
      </c>
      <c r="DX285">
        <v>1</v>
      </c>
      <c r="DZ285" t="s">
        <v>2</v>
      </c>
      <c r="EA285" t="s">
        <v>2</v>
      </c>
      <c r="EB285" t="s">
        <v>2</v>
      </c>
      <c r="EC285" t="s">
        <v>2</v>
      </c>
      <c r="ED285" t="s">
        <v>2</v>
      </c>
      <c r="EE285">
        <v>37164119</v>
      </c>
      <c r="EF285">
        <v>3</v>
      </c>
      <c r="EG285" t="s">
        <v>16</v>
      </c>
      <c r="EH285">
        <v>0</v>
      </c>
      <c r="EI285" t="s">
        <v>2</v>
      </c>
      <c r="EJ285">
        <v>2</v>
      </c>
      <c r="EK285">
        <v>110011</v>
      </c>
      <c r="EL285" t="s">
        <v>86</v>
      </c>
      <c r="EM285" t="s">
        <v>87</v>
      </c>
      <c r="EN285" t="s">
        <v>2</v>
      </c>
      <c r="EO285" t="s">
        <v>24</v>
      </c>
      <c r="EQ285">
        <v>512</v>
      </c>
      <c r="ER285">
        <v>19.239999999999998</v>
      </c>
      <c r="ES285">
        <v>3.08</v>
      </c>
      <c r="ET285">
        <v>0</v>
      </c>
      <c r="EU285">
        <v>0</v>
      </c>
      <c r="EV285">
        <v>16.16</v>
      </c>
      <c r="EW285">
        <v>1.68</v>
      </c>
      <c r="EX285">
        <v>0</v>
      </c>
      <c r="EY285">
        <v>0</v>
      </c>
      <c r="FQ285">
        <v>0</v>
      </c>
      <c r="FR285">
        <f t="shared" si="247"/>
        <v>0</v>
      </c>
      <c r="FS285">
        <v>0</v>
      </c>
      <c r="FX285">
        <v>90</v>
      </c>
      <c r="FY285">
        <v>46</v>
      </c>
      <c r="GA285" t="s">
        <v>2</v>
      </c>
      <c r="GD285">
        <v>1</v>
      </c>
      <c r="GF285">
        <v>1533705591</v>
      </c>
      <c r="GG285">
        <v>1</v>
      </c>
      <c r="GH285">
        <v>1</v>
      </c>
      <c r="GI285">
        <v>4</v>
      </c>
      <c r="GJ285">
        <v>0</v>
      </c>
      <c r="GK285">
        <v>0</v>
      </c>
      <c r="GL285">
        <f t="shared" si="248"/>
        <v>0</v>
      </c>
      <c r="GM285">
        <f t="shared" si="249"/>
        <v>4201.5600000000004</v>
      </c>
      <c r="GN285">
        <f t="shared" si="250"/>
        <v>0</v>
      </c>
      <c r="GO285">
        <f t="shared" si="251"/>
        <v>4201.5600000000004</v>
      </c>
      <c r="GP285">
        <f t="shared" si="252"/>
        <v>0</v>
      </c>
      <c r="GR285">
        <v>0</v>
      </c>
      <c r="GS285">
        <v>3</v>
      </c>
      <c r="GT285">
        <v>0</v>
      </c>
      <c r="GU285" t="s">
        <v>2</v>
      </c>
      <c r="GV285">
        <f t="shared" si="253"/>
        <v>0</v>
      </c>
      <c r="GW285">
        <v>1</v>
      </c>
      <c r="GX285">
        <f t="shared" si="254"/>
        <v>0</v>
      </c>
      <c r="HA285">
        <v>0</v>
      </c>
      <c r="HB285">
        <v>0</v>
      </c>
      <c r="HC285">
        <f t="shared" si="255"/>
        <v>0</v>
      </c>
      <c r="HE285" t="s">
        <v>2</v>
      </c>
      <c r="HF285" t="s">
        <v>2</v>
      </c>
      <c r="HM285" t="s">
        <v>2</v>
      </c>
      <c r="HN285" t="s">
        <v>88</v>
      </c>
      <c r="HO285" t="s">
        <v>89</v>
      </c>
      <c r="HP285" t="s">
        <v>86</v>
      </c>
      <c r="HQ285" t="s">
        <v>86</v>
      </c>
      <c r="IK285">
        <v>0</v>
      </c>
    </row>
    <row r="286" spans="1:255" x14ac:dyDescent="0.2">
      <c r="A286" s="2">
        <v>17</v>
      </c>
      <c r="B286" s="2">
        <v>1</v>
      </c>
      <c r="C286" s="2"/>
      <c r="D286" s="2"/>
      <c r="E286" s="2" t="s">
        <v>395</v>
      </c>
      <c r="F286" s="2" t="s">
        <v>29</v>
      </c>
      <c r="G286" s="2" t="s">
        <v>396</v>
      </c>
      <c r="H286" s="2" t="s">
        <v>19</v>
      </c>
      <c r="I286" s="2">
        <v>77</v>
      </c>
      <c r="J286" s="2">
        <v>0</v>
      </c>
      <c r="K286" s="2">
        <v>77</v>
      </c>
      <c r="L286" s="2"/>
      <c r="M286" s="2"/>
      <c r="N286" s="2"/>
      <c r="O286" s="2">
        <f t="shared" ref="O286:O315" si="265">ROUND(CP286,2)</f>
        <v>82583</v>
      </c>
      <c r="P286" s="2">
        <f>ROUND(ROUND(CQ286*I286,0)/BC286,2)</f>
        <v>82583</v>
      </c>
      <c r="Q286" s="2">
        <f t="shared" ref="Q286:Q315" si="266">ROUND(CR286*I286,2)</f>
        <v>0</v>
      </c>
      <c r="R286" s="2">
        <f t="shared" ref="R286:R315" si="267">ROUND(CS286*I286,2)</f>
        <v>0</v>
      </c>
      <c r="S286" s="2">
        <f t="shared" ref="S286:S315" si="268">ROUND(CT286*I286,2)</f>
        <v>0</v>
      </c>
      <c r="T286" s="2">
        <f t="shared" ref="T286:T315" si="269">ROUND(CU286*I286,2)</f>
        <v>0</v>
      </c>
      <c r="U286" s="2">
        <f t="shared" ref="U286:U315" si="270">CV286*I286</f>
        <v>0</v>
      </c>
      <c r="V286" s="2">
        <f t="shared" ref="V286:V315" si="271">CW286*I286</f>
        <v>0</v>
      </c>
      <c r="W286" s="2">
        <f t="shared" ref="W286:W315" si="272">ROUND(CX286*I286,2)</f>
        <v>0</v>
      </c>
      <c r="X286" s="2">
        <f t="shared" ref="X286:X315" si="273">ROUND(CY286,2)</f>
        <v>0</v>
      </c>
      <c r="Y286" s="2">
        <f t="shared" ref="Y286:Y315" si="274">ROUND(CZ286,2)</f>
        <v>0</v>
      </c>
      <c r="Z286" s="2"/>
      <c r="AA286" s="2">
        <v>41727981</v>
      </c>
      <c r="AB286" s="2">
        <f t="shared" ref="AB286:AB315" si="275">ROUND((AC286+AD286+AF286),6)</f>
        <v>1072.5</v>
      </c>
      <c r="AC286" s="2">
        <f t="shared" ref="AC286:AC315" si="276">ROUND((ES286),6)</f>
        <v>1072.5</v>
      </c>
      <c r="AD286" s="2">
        <f>ROUND((((ET286)-(EU286))+AE286),6)</f>
        <v>0</v>
      </c>
      <c r="AE286" s="2">
        <f t="shared" ref="AE286:AF289" si="277">ROUND((EU286),6)</f>
        <v>0</v>
      </c>
      <c r="AF286" s="2">
        <f t="shared" si="277"/>
        <v>0</v>
      </c>
      <c r="AG286" s="2">
        <f t="shared" ref="AG286:AG315" si="278">ROUND((AP286),6)</f>
        <v>0</v>
      </c>
      <c r="AH286" s="2">
        <f t="shared" ref="AH286:AI289" si="279">(EW286)</f>
        <v>0</v>
      </c>
      <c r="AI286" s="2">
        <f t="shared" si="279"/>
        <v>0</v>
      </c>
      <c r="AJ286" s="2">
        <f t="shared" ref="AJ286:AJ315" si="280">(AS286)</f>
        <v>0</v>
      </c>
      <c r="AK286" s="2">
        <v>1072.5</v>
      </c>
      <c r="AL286" s="2">
        <v>1072.5</v>
      </c>
      <c r="AM286" s="2">
        <v>0</v>
      </c>
      <c r="AN286" s="2">
        <v>0</v>
      </c>
      <c r="AO286" s="2">
        <v>0</v>
      </c>
      <c r="AP286" s="2">
        <v>0</v>
      </c>
      <c r="AQ286" s="2">
        <v>0</v>
      </c>
      <c r="AR286" s="2">
        <v>0</v>
      </c>
      <c r="AS286" s="2">
        <v>0</v>
      </c>
      <c r="AT286" s="2">
        <v>0</v>
      </c>
      <c r="AU286" s="2">
        <v>0</v>
      </c>
      <c r="AV286" s="2">
        <v>1</v>
      </c>
      <c r="AW286" s="2">
        <v>1</v>
      </c>
      <c r="AX286" s="2"/>
      <c r="AY286" s="2"/>
      <c r="AZ286" s="2">
        <v>1</v>
      </c>
      <c r="BA286" s="2">
        <v>1</v>
      </c>
      <c r="BB286" s="2">
        <v>1</v>
      </c>
      <c r="BC286" s="2">
        <v>1</v>
      </c>
      <c r="BD286" s="2" t="s">
        <v>2</v>
      </c>
      <c r="BE286" s="2" t="s">
        <v>2</v>
      </c>
      <c r="BF286" s="2" t="s">
        <v>2</v>
      </c>
      <c r="BG286" s="2" t="s">
        <v>2</v>
      </c>
      <c r="BH286" s="2">
        <v>3</v>
      </c>
      <c r="BI286" s="2">
        <v>2</v>
      </c>
      <c r="BJ286" s="2" t="s">
        <v>2</v>
      </c>
      <c r="BK286" s="2"/>
      <c r="BL286" s="2"/>
      <c r="BM286" s="2">
        <v>1100</v>
      </c>
      <c r="BN286" s="2">
        <v>0</v>
      </c>
      <c r="BO286" s="2" t="s">
        <v>2</v>
      </c>
      <c r="BP286" s="2">
        <v>0</v>
      </c>
      <c r="BQ286" s="2">
        <v>8</v>
      </c>
      <c r="BR286" s="2">
        <v>0</v>
      </c>
      <c r="BS286" s="2">
        <v>1</v>
      </c>
      <c r="BT286" s="2">
        <v>1</v>
      </c>
      <c r="BU286" s="2">
        <v>1</v>
      </c>
      <c r="BV286" s="2">
        <v>1</v>
      </c>
      <c r="BW286" s="2">
        <v>1</v>
      </c>
      <c r="BX286" s="2">
        <v>1</v>
      </c>
      <c r="BY286" s="2" t="s">
        <v>2</v>
      </c>
      <c r="BZ286" s="2">
        <v>0</v>
      </c>
      <c r="CA286" s="2">
        <v>0</v>
      </c>
      <c r="CB286" s="2" t="s">
        <v>2</v>
      </c>
      <c r="CC286" s="2"/>
      <c r="CD286" s="2"/>
      <c r="CE286" s="2">
        <v>0</v>
      </c>
      <c r="CF286" s="2">
        <v>0</v>
      </c>
      <c r="CG286" s="2">
        <v>0</v>
      </c>
      <c r="CH286" s="2"/>
      <c r="CI286" s="2"/>
      <c r="CJ286" s="2"/>
      <c r="CK286" s="2"/>
      <c r="CL286" s="2"/>
      <c r="CM286" s="2">
        <v>0</v>
      </c>
      <c r="CN286" s="2" t="s">
        <v>2</v>
      </c>
      <c r="CO286" s="2">
        <v>0</v>
      </c>
      <c r="CP286" s="2">
        <f t="shared" ref="CP286:CP315" si="281">(P286+Q286+S286)</f>
        <v>82583</v>
      </c>
      <c r="CQ286" s="2">
        <f>AC286</f>
        <v>1072.5</v>
      </c>
      <c r="CR286" s="2">
        <f t="shared" ref="CR286:CR315" si="282">AD286*BB286</f>
        <v>0</v>
      </c>
      <c r="CS286" s="2">
        <f t="shared" ref="CS286:CS315" si="283">AE286</f>
        <v>0</v>
      </c>
      <c r="CT286" s="2">
        <f t="shared" ref="CT286:CT315" si="284">AF286</f>
        <v>0</v>
      </c>
      <c r="CU286" s="2">
        <f t="shared" ref="CU286:CU315" si="285">AG286</f>
        <v>0</v>
      </c>
      <c r="CV286" s="2">
        <f t="shared" ref="CV286:CV315" si="286">AH286</f>
        <v>0</v>
      </c>
      <c r="CW286" s="2">
        <f t="shared" ref="CW286:CW315" si="287">AI286</f>
        <v>0</v>
      </c>
      <c r="CX286" s="2">
        <f t="shared" ref="CX286:CX315" si="288">AJ286</f>
        <v>0</v>
      </c>
      <c r="CY286" s="2">
        <f t="shared" ref="CY286:CY315" si="289">(((S286+R286)*AT286)/100)</f>
        <v>0</v>
      </c>
      <c r="CZ286" s="2">
        <f t="shared" ref="CZ286:CZ315" si="290">(((S286+R286)*AU286)/100)</f>
        <v>0</v>
      </c>
      <c r="DA286" s="2"/>
      <c r="DB286" s="2"/>
      <c r="DC286" s="2" t="s">
        <v>2</v>
      </c>
      <c r="DD286" s="2" t="s">
        <v>2</v>
      </c>
      <c r="DE286" s="2" t="s">
        <v>2</v>
      </c>
      <c r="DF286" s="2" t="s">
        <v>2</v>
      </c>
      <c r="DG286" s="2" t="s">
        <v>2</v>
      </c>
      <c r="DH286" s="2" t="s">
        <v>2</v>
      </c>
      <c r="DI286" s="2" t="s">
        <v>2</v>
      </c>
      <c r="DJ286" s="2" t="s">
        <v>2</v>
      </c>
      <c r="DK286" s="2" t="s">
        <v>2</v>
      </c>
      <c r="DL286" s="2" t="s">
        <v>2</v>
      </c>
      <c r="DM286" s="2" t="s">
        <v>2</v>
      </c>
      <c r="DN286" s="2">
        <v>0</v>
      </c>
      <c r="DO286" s="2">
        <v>0</v>
      </c>
      <c r="DP286" s="2">
        <v>1</v>
      </c>
      <c r="DQ286" s="2">
        <v>1</v>
      </c>
      <c r="DR286" s="2"/>
      <c r="DS286" s="2"/>
      <c r="DT286" s="2"/>
      <c r="DU286" s="2">
        <v>1013</v>
      </c>
      <c r="DV286" s="2" t="s">
        <v>19</v>
      </c>
      <c r="DW286" s="2" t="s">
        <v>19</v>
      </c>
      <c r="DX286" s="2">
        <v>1</v>
      </c>
      <c r="DY286" s="2"/>
      <c r="DZ286" s="2" t="s">
        <v>2</v>
      </c>
      <c r="EA286" s="2" t="s">
        <v>2</v>
      </c>
      <c r="EB286" s="2" t="s">
        <v>2</v>
      </c>
      <c r="EC286" s="2" t="s">
        <v>2</v>
      </c>
      <c r="ED286" s="2" t="s">
        <v>2</v>
      </c>
      <c r="EE286" s="2">
        <v>37164457</v>
      </c>
      <c r="EF286" s="2">
        <v>8</v>
      </c>
      <c r="EG286" s="2" t="s">
        <v>31</v>
      </c>
      <c r="EH286" s="2">
        <v>0</v>
      </c>
      <c r="EI286" s="2" t="s">
        <v>2</v>
      </c>
      <c r="EJ286" s="2">
        <v>1</v>
      </c>
      <c r="EK286" s="2">
        <v>1100</v>
      </c>
      <c r="EL286" s="2" t="s">
        <v>32</v>
      </c>
      <c r="EM286" s="2" t="s">
        <v>33</v>
      </c>
      <c r="EN286" s="2" t="s">
        <v>2</v>
      </c>
      <c r="EO286" s="2" t="s">
        <v>2</v>
      </c>
      <c r="EP286" s="2"/>
      <c r="EQ286" s="2">
        <v>0</v>
      </c>
      <c r="ER286" s="2">
        <v>0</v>
      </c>
      <c r="ES286" s="2">
        <v>1072.5</v>
      </c>
      <c r="ET286" s="2">
        <v>0</v>
      </c>
      <c r="EU286" s="2">
        <v>0</v>
      </c>
      <c r="EV286" s="2">
        <v>0</v>
      </c>
      <c r="EW286" s="2">
        <v>0</v>
      </c>
      <c r="EX286" s="2">
        <v>0</v>
      </c>
      <c r="EY286" s="2">
        <v>0</v>
      </c>
      <c r="EZ286" s="2">
        <v>5</v>
      </c>
      <c r="FA286" s="2"/>
      <c r="FB286" s="2"/>
      <c r="FC286" s="2">
        <v>1</v>
      </c>
      <c r="FD286" s="2">
        <v>18</v>
      </c>
      <c r="FE286" s="2"/>
      <c r="FF286" s="2">
        <v>1287</v>
      </c>
      <c r="FG286" s="2"/>
      <c r="FH286" s="2"/>
      <c r="FI286" s="2"/>
      <c r="FJ286" s="2"/>
      <c r="FK286" s="2"/>
      <c r="FL286" s="2"/>
      <c r="FM286" s="2"/>
      <c r="FN286" s="2"/>
      <c r="FO286" s="2"/>
      <c r="FP286" s="2"/>
      <c r="FQ286" s="2">
        <v>0</v>
      </c>
      <c r="FR286" s="2">
        <f t="shared" ref="FR286:FR315" si="291">ROUND(IF(AND(BH286=3,BI286=3),P286,0),2)</f>
        <v>0</v>
      </c>
      <c r="FS286" s="2">
        <v>0</v>
      </c>
      <c r="FT286" s="2"/>
      <c r="FU286" s="2"/>
      <c r="FV286" s="2"/>
      <c r="FW286" s="2"/>
      <c r="FX286" s="2">
        <v>0</v>
      </c>
      <c r="FY286" s="2">
        <v>0</v>
      </c>
      <c r="FZ286" s="2"/>
      <c r="GA286" s="2" t="s">
        <v>397</v>
      </c>
      <c r="GB286" s="2"/>
      <c r="GC286" s="2"/>
      <c r="GD286" s="2">
        <v>1</v>
      </c>
      <c r="GE286" s="2"/>
      <c r="GF286" s="2">
        <v>443910487</v>
      </c>
      <c r="GG286" s="2">
        <v>2</v>
      </c>
      <c r="GH286" s="2">
        <v>3</v>
      </c>
      <c r="GI286" s="2">
        <v>-2</v>
      </c>
      <c r="GJ286" s="2">
        <v>0</v>
      </c>
      <c r="GK286" s="2">
        <v>0</v>
      </c>
      <c r="GL286" s="2">
        <f t="shared" ref="GL286:GL315" si="292">ROUND(IF(AND(BH286=3,BI286=3,FS286&lt;&gt;0),P286,0),2)</f>
        <v>0</v>
      </c>
      <c r="GM286" s="2">
        <f t="shared" ref="GM286:GM315" si="293">ROUND(O286+X286+Y286,2)+GX286</f>
        <v>82583</v>
      </c>
      <c r="GN286" s="2">
        <f t="shared" ref="GN286:GN315" si="294">IF(OR(BI286=0,BI286=1),ROUND(O286+X286+Y286,2),0)</f>
        <v>0</v>
      </c>
      <c r="GO286" s="2">
        <f t="shared" ref="GO286:GO315" si="295">IF(BI286=2,ROUND(O286+X286+Y286,2),0)</f>
        <v>82583</v>
      </c>
      <c r="GP286" s="2">
        <f t="shared" ref="GP286:GP315" si="296">IF(BI286=4,ROUND(O286+X286+Y286,2)+GX286,0)</f>
        <v>0</v>
      </c>
      <c r="GQ286" s="2"/>
      <c r="GR286" s="2">
        <v>1</v>
      </c>
      <c r="GS286" s="2">
        <v>1</v>
      </c>
      <c r="GT286" s="2">
        <v>0</v>
      </c>
      <c r="GU286" s="2" t="s">
        <v>2</v>
      </c>
      <c r="GV286" s="2">
        <f t="shared" ref="GV286:GV315" si="297">ROUND((GT286),6)</f>
        <v>0</v>
      </c>
      <c r="GW286" s="2">
        <v>1</v>
      </c>
      <c r="GX286" s="2">
        <f t="shared" ref="GX286:GX315" si="298">ROUND(HC286*I286,2)</f>
        <v>0</v>
      </c>
      <c r="GY286" s="2"/>
      <c r="GZ286" s="2"/>
      <c r="HA286" s="2">
        <v>0</v>
      </c>
      <c r="HB286" s="2">
        <v>0</v>
      </c>
      <c r="HC286" s="2">
        <f t="shared" ref="HC286:HC315" si="299">GV286*GW286</f>
        <v>0</v>
      </c>
      <c r="HD286" s="2"/>
      <c r="HE286" s="2" t="s">
        <v>35</v>
      </c>
      <c r="HF286" s="2" t="s">
        <v>35</v>
      </c>
      <c r="HG286" s="2">
        <f>ROUND(AC286*I286,0)</f>
        <v>82583</v>
      </c>
      <c r="HH286" s="2"/>
      <c r="HI286" s="2"/>
      <c r="HJ286" s="2"/>
      <c r="HK286" s="2"/>
      <c r="HL286" s="2"/>
      <c r="HM286" s="2" t="s">
        <v>2</v>
      </c>
      <c r="HN286" s="2" t="s">
        <v>2</v>
      </c>
      <c r="HO286" s="2" t="s">
        <v>2</v>
      </c>
      <c r="HP286" s="2" t="s">
        <v>2</v>
      </c>
      <c r="HQ286" s="2" t="s">
        <v>2</v>
      </c>
      <c r="HR286" s="2"/>
      <c r="HS286" s="2"/>
      <c r="HT286" s="2"/>
      <c r="HU286" s="2"/>
      <c r="HV286" s="2"/>
      <c r="HW286" s="2"/>
      <c r="HX286" s="2"/>
      <c r="HY286" s="2"/>
      <c r="HZ286" s="2"/>
      <c r="IA286" s="2"/>
      <c r="IB286" s="2"/>
      <c r="IC286" s="2"/>
      <c r="ID286" s="2"/>
      <c r="IE286" s="2"/>
      <c r="IF286" s="2"/>
      <c r="IG286" s="2"/>
      <c r="IH286" s="2"/>
      <c r="II286" s="2"/>
      <c r="IJ286" s="2"/>
      <c r="IK286" s="2">
        <v>0</v>
      </c>
      <c r="IL286" s="2"/>
      <c r="IM286" s="2"/>
      <c r="IN286" s="2"/>
      <c r="IO286" s="2"/>
      <c r="IP286" s="2"/>
      <c r="IQ286" s="2"/>
      <c r="IR286" s="2"/>
      <c r="IS286" s="2"/>
      <c r="IT286" s="2"/>
      <c r="IU286" s="2"/>
    </row>
    <row r="287" spans="1:255" x14ac:dyDescent="0.2">
      <c r="A287">
        <v>17</v>
      </c>
      <c r="B287">
        <v>1</v>
      </c>
      <c r="E287" t="s">
        <v>395</v>
      </c>
      <c r="F287" t="s">
        <v>29</v>
      </c>
      <c r="G287" t="s">
        <v>396</v>
      </c>
      <c r="H287" t="s">
        <v>19</v>
      </c>
      <c r="I287">
        <v>77</v>
      </c>
      <c r="J287">
        <v>0</v>
      </c>
      <c r="K287">
        <v>77</v>
      </c>
      <c r="O287">
        <f t="shared" si="265"/>
        <v>8063.29</v>
      </c>
      <c r="P287">
        <f>ROUND(ROUND(CQ287*I287,0)/BC287,2)</f>
        <v>8063.29</v>
      </c>
      <c r="Q287">
        <f t="shared" si="266"/>
        <v>0</v>
      </c>
      <c r="R287">
        <f t="shared" si="267"/>
        <v>0</v>
      </c>
      <c r="S287">
        <f t="shared" si="268"/>
        <v>0</v>
      </c>
      <c r="T287">
        <f t="shared" si="269"/>
        <v>0</v>
      </c>
      <c r="U287">
        <f t="shared" si="270"/>
        <v>0</v>
      </c>
      <c r="V287">
        <f t="shared" si="271"/>
        <v>0</v>
      </c>
      <c r="W287">
        <f t="shared" si="272"/>
        <v>0</v>
      </c>
      <c r="X287">
        <f t="shared" si="273"/>
        <v>0</v>
      </c>
      <c r="Y287">
        <f t="shared" si="274"/>
        <v>0</v>
      </c>
      <c r="AA287">
        <v>41727979</v>
      </c>
      <c r="AB287">
        <f t="shared" si="275"/>
        <v>1126.77</v>
      </c>
      <c r="AC287">
        <f t="shared" si="276"/>
        <v>1126.77</v>
      </c>
      <c r="AD287">
        <f>ROUND((((ET287)-(EU287))+AE287),6)</f>
        <v>0</v>
      </c>
      <c r="AE287">
        <f t="shared" si="277"/>
        <v>0</v>
      </c>
      <c r="AF287">
        <f t="shared" si="277"/>
        <v>0</v>
      </c>
      <c r="AG287">
        <f t="shared" si="278"/>
        <v>0</v>
      </c>
      <c r="AH287">
        <f t="shared" si="279"/>
        <v>0</v>
      </c>
      <c r="AI287">
        <f t="shared" si="279"/>
        <v>0</v>
      </c>
      <c r="AJ287">
        <f t="shared" si="280"/>
        <v>0</v>
      </c>
      <c r="AK287">
        <v>1126.77</v>
      </c>
      <c r="AL287">
        <v>1126.77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1</v>
      </c>
      <c r="AW287">
        <v>1</v>
      </c>
      <c r="AZ287">
        <v>10.76</v>
      </c>
      <c r="BA287">
        <v>1</v>
      </c>
      <c r="BB287">
        <v>1</v>
      </c>
      <c r="BC287">
        <v>10.76</v>
      </c>
      <c r="BD287" t="s">
        <v>2</v>
      </c>
      <c r="BE287" t="s">
        <v>2</v>
      </c>
      <c r="BF287" t="s">
        <v>2</v>
      </c>
      <c r="BG287" t="s">
        <v>2</v>
      </c>
      <c r="BH287">
        <v>3</v>
      </c>
      <c r="BI287">
        <v>2</v>
      </c>
      <c r="BJ287" t="s">
        <v>2</v>
      </c>
      <c r="BM287">
        <v>1100</v>
      </c>
      <c r="BN287">
        <v>0</v>
      </c>
      <c r="BO287" t="s">
        <v>27</v>
      </c>
      <c r="BP287">
        <v>1</v>
      </c>
      <c r="BQ287">
        <v>8</v>
      </c>
      <c r="BR287">
        <v>0</v>
      </c>
      <c r="BS287">
        <v>1</v>
      </c>
      <c r="BT287">
        <v>1</v>
      </c>
      <c r="BU287">
        <v>1</v>
      </c>
      <c r="BV287">
        <v>1</v>
      </c>
      <c r="BW287">
        <v>1</v>
      </c>
      <c r="BX287">
        <v>1</v>
      </c>
      <c r="BY287" t="s">
        <v>2</v>
      </c>
      <c r="BZ287">
        <v>0</v>
      </c>
      <c r="CA287">
        <v>0</v>
      </c>
      <c r="CB287" t="s">
        <v>2</v>
      </c>
      <c r="CE287">
        <v>0</v>
      </c>
      <c r="CF287">
        <v>0</v>
      </c>
      <c r="CG287">
        <v>0</v>
      </c>
      <c r="CM287">
        <v>0</v>
      </c>
      <c r="CN287" t="s">
        <v>2</v>
      </c>
      <c r="CO287">
        <v>0</v>
      </c>
      <c r="CP287">
        <f t="shared" si="281"/>
        <v>8063.29</v>
      </c>
      <c r="CQ287">
        <f>AC287</f>
        <v>1126.77</v>
      </c>
      <c r="CR287">
        <f t="shared" si="282"/>
        <v>0</v>
      </c>
      <c r="CS287">
        <f t="shared" si="283"/>
        <v>0</v>
      </c>
      <c r="CT287">
        <f t="shared" si="284"/>
        <v>0</v>
      </c>
      <c r="CU287">
        <f t="shared" si="285"/>
        <v>0</v>
      </c>
      <c r="CV287">
        <f t="shared" si="286"/>
        <v>0</v>
      </c>
      <c r="CW287">
        <f t="shared" si="287"/>
        <v>0</v>
      </c>
      <c r="CX287">
        <f t="shared" si="288"/>
        <v>0</v>
      </c>
      <c r="CY287">
        <f t="shared" si="289"/>
        <v>0</v>
      </c>
      <c r="CZ287">
        <f t="shared" si="290"/>
        <v>0</v>
      </c>
      <c r="DC287" t="s">
        <v>2</v>
      </c>
      <c r="DD287" t="s">
        <v>2</v>
      </c>
      <c r="DE287" t="s">
        <v>2</v>
      </c>
      <c r="DF287" t="s">
        <v>2</v>
      </c>
      <c r="DG287" t="s">
        <v>2</v>
      </c>
      <c r="DH287" t="s">
        <v>2</v>
      </c>
      <c r="DI287" t="s">
        <v>2</v>
      </c>
      <c r="DJ287" t="s">
        <v>2</v>
      </c>
      <c r="DK287" t="s">
        <v>2</v>
      </c>
      <c r="DL287" t="s">
        <v>2</v>
      </c>
      <c r="DM287" t="s">
        <v>2</v>
      </c>
      <c r="DN287">
        <v>0</v>
      </c>
      <c r="DO287">
        <v>0</v>
      </c>
      <c r="DP287">
        <v>1</v>
      </c>
      <c r="DQ287">
        <v>1</v>
      </c>
      <c r="DU287">
        <v>1013</v>
      </c>
      <c r="DV287" t="s">
        <v>19</v>
      </c>
      <c r="DW287" t="s">
        <v>19</v>
      </c>
      <c r="DX287">
        <v>1</v>
      </c>
      <c r="DZ287" t="s">
        <v>2</v>
      </c>
      <c r="EA287" t="s">
        <v>2</v>
      </c>
      <c r="EB287" t="s">
        <v>2</v>
      </c>
      <c r="EC287" t="s">
        <v>2</v>
      </c>
      <c r="ED287" t="s">
        <v>2</v>
      </c>
      <c r="EE287">
        <v>37164457</v>
      </c>
      <c r="EF287">
        <v>8</v>
      </c>
      <c r="EG287" t="s">
        <v>31</v>
      </c>
      <c r="EH287">
        <v>0</v>
      </c>
      <c r="EI287" t="s">
        <v>2</v>
      </c>
      <c r="EJ287">
        <v>1</v>
      </c>
      <c r="EK287">
        <v>1100</v>
      </c>
      <c r="EL287" t="s">
        <v>32</v>
      </c>
      <c r="EM287" t="s">
        <v>33</v>
      </c>
      <c r="EN287" t="s">
        <v>2</v>
      </c>
      <c r="EO287" t="s">
        <v>2</v>
      </c>
      <c r="EQ287">
        <v>0</v>
      </c>
      <c r="ER287">
        <v>1126.77</v>
      </c>
      <c r="ES287">
        <v>1126.77</v>
      </c>
      <c r="ET287">
        <v>0</v>
      </c>
      <c r="EU287">
        <v>0</v>
      </c>
      <c r="EV287">
        <v>0</v>
      </c>
      <c r="EW287">
        <v>0</v>
      </c>
      <c r="EX287">
        <v>0</v>
      </c>
      <c r="EY287">
        <v>0</v>
      </c>
      <c r="EZ287">
        <v>5</v>
      </c>
      <c r="FC287">
        <v>1</v>
      </c>
      <c r="FD287">
        <v>18</v>
      </c>
      <c r="FF287">
        <v>1287</v>
      </c>
      <c r="FQ287">
        <v>0</v>
      </c>
      <c r="FR287">
        <f t="shared" si="291"/>
        <v>0</v>
      </c>
      <c r="FS287">
        <v>0</v>
      </c>
      <c r="FX287">
        <v>0</v>
      </c>
      <c r="FY287">
        <v>0</v>
      </c>
      <c r="GA287" t="s">
        <v>398</v>
      </c>
      <c r="GD287">
        <v>1</v>
      </c>
      <c r="GF287">
        <v>443910487</v>
      </c>
      <c r="GG287">
        <v>1</v>
      </c>
      <c r="GH287">
        <v>3</v>
      </c>
      <c r="GI287">
        <v>4</v>
      </c>
      <c r="GJ287">
        <v>0</v>
      </c>
      <c r="GK287">
        <v>0</v>
      </c>
      <c r="GL287">
        <f t="shared" si="292"/>
        <v>0</v>
      </c>
      <c r="GM287">
        <f t="shared" si="293"/>
        <v>8063.29</v>
      </c>
      <c r="GN287">
        <f t="shared" si="294"/>
        <v>0</v>
      </c>
      <c r="GO287">
        <f t="shared" si="295"/>
        <v>8063.29</v>
      </c>
      <c r="GP287">
        <f t="shared" si="296"/>
        <v>0</v>
      </c>
      <c r="GR287">
        <v>1</v>
      </c>
      <c r="GS287">
        <v>1</v>
      </c>
      <c r="GT287">
        <v>0</v>
      </c>
      <c r="GU287" t="s">
        <v>2</v>
      </c>
      <c r="GV287">
        <f t="shared" si="297"/>
        <v>0</v>
      </c>
      <c r="GW287">
        <v>1</v>
      </c>
      <c r="GX287">
        <f t="shared" si="298"/>
        <v>0</v>
      </c>
      <c r="HA287">
        <v>0</v>
      </c>
      <c r="HB287">
        <v>0</v>
      </c>
      <c r="HC287">
        <f t="shared" si="299"/>
        <v>0</v>
      </c>
      <c r="HE287" t="s">
        <v>38</v>
      </c>
      <c r="HF287" t="s">
        <v>28</v>
      </c>
      <c r="HG287">
        <f>ROUND(AC287*I287,0)</f>
        <v>86761</v>
      </c>
      <c r="HM287" t="s">
        <v>2</v>
      </c>
      <c r="HN287" t="s">
        <v>2</v>
      </c>
      <c r="HO287" t="s">
        <v>2</v>
      </c>
      <c r="HP287" t="s">
        <v>2</v>
      </c>
      <c r="HQ287" t="s">
        <v>2</v>
      </c>
      <c r="IK287">
        <v>0</v>
      </c>
    </row>
    <row r="288" spans="1:255" x14ac:dyDescent="0.2">
      <c r="A288" s="2">
        <v>17</v>
      </c>
      <c r="B288" s="2">
        <v>1</v>
      </c>
      <c r="C288" s="2"/>
      <c r="D288" s="2"/>
      <c r="E288" s="2" t="s">
        <v>399</v>
      </c>
      <c r="F288" s="2" t="s">
        <v>29</v>
      </c>
      <c r="G288" s="2" t="s">
        <v>400</v>
      </c>
      <c r="H288" s="2" t="s">
        <v>19</v>
      </c>
      <c r="I288" s="2">
        <v>8</v>
      </c>
      <c r="J288" s="2">
        <v>0</v>
      </c>
      <c r="K288" s="2">
        <v>8</v>
      </c>
      <c r="L288" s="2"/>
      <c r="M288" s="2"/>
      <c r="N288" s="2"/>
      <c r="O288" s="2">
        <f t="shared" si="265"/>
        <v>8580</v>
      </c>
      <c r="P288" s="2">
        <f>ROUND(ROUND(CQ288*I288,0)/BC288,2)</f>
        <v>8580</v>
      </c>
      <c r="Q288" s="2">
        <f t="shared" si="266"/>
        <v>0</v>
      </c>
      <c r="R288" s="2">
        <f t="shared" si="267"/>
        <v>0</v>
      </c>
      <c r="S288" s="2">
        <f t="shared" si="268"/>
        <v>0</v>
      </c>
      <c r="T288" s="2">
        <f t="shared" si="269"/>
        <v>0</v>
      </c>
      <c r="U288" s="2">
        <f t="shared" si="270"/>
        <v>0</v>
      </c>
      <c r="V288" s="2">
        <f t="shared" si="271"/>
        <v>0</v>
      </c>
      <c r="W288" s="2">
        <f t="shared" si="272"/>
        <v>0</v>
      </c>
      <c r="X288" s="2">
        <f t="shared" si="273"/>
        <v>0</v>
      </c>
      <c r="Y288" s="2">
        <f t="shared" si="274"/>
        <v>0</v>
      </c>
      <c r="Z288" s="2"/>
      <c r="AA288" s="2">
        <v>41727981</v>
      </c>
      <c r="AB288" s="2">
        <f t="shared" si="275"/>
        <v>1072.5</v>
      </c>
      <c r="AC288" s="2">
        <f t="shared" si="276"/>
        <v>1072.5</v>
      </c>
      <c r="AD288" s="2">
        <f>ROUND((((ET288)-(EU288))+AE288),6)</f>
        <v>0</v>
      </c>
      <c r="AE288" s="2">
        <f t="shared" si="277"/>
        <v>0</v>
      </c>
      <c r="AF288" s="2">
        <f t="shared" si="277"/>
        <v>0</v>
      </c>
      <c r="AG288" s="2">
        <f t="shared" si="278"/>
        <v>0</v>
      </c>
      <c r="AH288" s="2">
        <f t="shared" si="279"/>
        <v>0</v>
      </c>
      <c r="AI288" s="2">
        <f t="shared" si="279"/>
        <v>0</v>
      </c>
      <c r="AJ288" s="2">
        <f t="shared" si="280"/>
        <v>0</v>
      </c>
      <c r="AK288" s="2">
        <v>1072.5</v>
      </c>
      <c r="AL288" s="2">
        <v>1072.5</v>
      </c>
      <c r="AM288" s="2">
        <v>0</v>
      </c>
      <c r="AN288" s="2">
        <v>0</v>
      </c>
      <c r="AO288" s="2">
        <v>0</v>
      </c>
      <c r="AP288" s="2">
        <v>0</v>
      </c>
      <c r="AQ288" s="2">
        <v>0</v>
      </c>
      <c r="AR288" s="2">
        <v>0</v>
      </c>
      <c r="AS288" s="2">
        <v>0</v>
      </c>
      <c r="AT288" s="2">
        <v>0</v>
      </c>
      <c r="AU288" s="2">
        <v>0</v>
      </c>
      <c r="AV288" s="2">
        <v>1</v>
      </c>
      <c r="AW288" s="2">
        <v>1</v>
      </c>
      <c r="AX288" s="2"/>
      <c r="AY288" s="2"/>
      <c r="AZ288" s="2">
        <v>1</v>
      </c>
      <c r="BA288" s="2">
        <v>1</v>
      </c>
      <c r="BB288" s="2">
        <v>1</v>
      </c>
      <c r="BC288" s="2">
        <v>1</v>
      </c>
      <c r="BD288" s="2" t="s">
        <v>2</v>
      </c>
      <c r="BE288" s="2" t="s">
        <v>2</v>
      </c>
      <c r="BF288" s="2" t="s">
        <v>2</v>
      </c>
      <c r="BG288" s="2" t="s">
        <v>2</v>
      </c>
      <c r="BH288" s="2">
        <v>3</v>
      </c>
      <c r="BI288" s="2">
        <v>2</v>
      </c>
      <c r="BJ288" s="2" t="s">
        <v>2</v>
      </c>
      <c r="BK288" s="2"/>
      <c r="BL288" s="2"/>
      <c r="BM288" s="2">
        <v>1100</v>
      </c>
      <c r="BN288" s="2">
        <v>0</v>
      </c>
      <c r="BO288" s="2" t="s">
        <v>2</v>
      </c>
      <c r="BP288" s="2">
        <v>0</v>
      </c>
      <c r="BQ288" s="2">
        <v>8</v>
      </c>
      <c r="BR288" s="2">
        <v>0</v>
      </c>
      <c r="BS288" s="2">
        <v>1</v>
      </c>
      <c r="BT288" s="2">
        <v>1</v>
      </c>
      <c r="BU288" s="2">
        <v>1</v>
      </c>
      <c r="BV288" s="2">
        <v>1</v>
      </c>
      <c r="BW288" s="2">
        <v>1</v>
      </c>
      <c r="BX288" s="2">
        <v>1</v>
      </c>
      <c r="BY288" s="2" t="s">
        <v>2</v>
      </c>
      <c r="BZ288" s="2">
        <v>0</v>
      </c>
      <c r="CA288" s="2">
        <v>0</v>
      </c>
      <c r="CB288" s="2" t="s">
        <v>2</v>
      </c>
      <c r="CC288" s="2"/>
      <c r="CD288" s="2"/>
      <c r="CE288" s="2">
        <v>0</v>
      </c>
      <c r="CF288" s="2">
        <v>0</v>
      </c>
      <c r="CG288" s="2">
        <v>0</v>
      </c>
      <c r="CH288" s="2"/>
      <c r="CI288" s="2"/>
      <c r="CJ288" s="2"/>
      <c r="CK288" s="2"/>
      <c r="CL288" s="2"/>
      <c r="CM288" s="2">
        <v>0</v>
      </c>
      <c r="CN288" s="2" t="s">
        <v>2</v>
      </c>
      <c r="CO288" s="2">
        <v>0</v>
      </c>
      <c r="CP288" s="2">
        <f t="shared" si="281"/>
        <v>8580</v>
      </c>
      <c r="CQ288" s="2">
        <f>AC288</f>
        <v>1072.5</v>
      </c>
      <c r="CR288" s="2">
        <f t="shared" si="282"/>
        <v>0</v>
      </c>
      <c r="CS288" s="2">
        <f t="shared" si="283"/>
        <v>0</v>
      </c>
      <c r="CT288" s="2">
        <f t="shared" si="284"/>
        <v>0</v>
      </c>
      <c r="CU288" s="2">
        <f t="shared" si="285"/>
        <v>0</v>
      </c>
      <c r="CV288" s="2">
        <f t="shared" si="286"/>
        <v>0</v>
      </c>
      <c r="CW288" s="2">
        <f t="shared" si="287"/>
        <v>0</v>
      </c>
      <c r="CX288" s="2">
        <f t="shared" si="288"/>
        <v>0</v>
      </c>
      <c r="CY288" s="2">
        <f t="shared" si="289"/>
        <v>0</v>
      </c>
      <c r="CZ288" s="2">
        <f t="shared" si="290"/>
        <v>0</v>
      </c>
      <c r="DA288" s="2"/>
      <c r="DB288" s="2"/>
      <c r="DC288" s="2" t="s">
        <v>2</v>
      </c>
      <c r="DD288" s="2" t="s">
        <v>2</v>
      </c>
      <c r="DE288" s="2" t="s">
        <v>2</v>
      </c>
      <c r="DF288" s="2" t="s">
        <v>2</v>
      </c>
      <c r="DG288" s="2" t="s">
        <v>2</v>
      </c>
      <c r="DH288" s="2" t="s">
        <v>2</v>
      </c>
      <c r="DI288" s="2" t="s">
        <v>2</v>
      </c>
      <c r="DJ288" s="2" t="s">
        <v>2</v>
      </c>
      <c r="DK288" s="2" t="s">
        <v>2</v>
      </c>
      <c r="DL288" s="2" t="s">
        <v>2</v>
      </c>
      <c r="DM288" s="2" t="s">
        <v>2</v>
      </c>
      <c r="DN288" s="2">
        <v>0</v>
      </c>
      <c r="DO288" s="2">
        <v>0</v>
      </c>
      <c r="DP288" s="2">
        <v>1</v>
      </c>
      <c r="DQ288" s="2">
        <v>1</v>
      </c>
      <c r="DR288" s="2"/>
      <c r="DS288" s="2"/>
      <c r="DT288" s="2"/>
      <c r="DU288" s="2">
        <v>1013</v>
      </c>
      <c r="DV288" s="2" t="s">
        <v>19</v>
      </c>
      <c r="DW288" s="2" t="s">
        <v>19</v>
      </c>
      <c r="DX288" s="2">
        <v>1</v>
      </c>
      <c r="DY288" s="2"/>
      <c r="DZ288" s="2" t="s">
        <v>2</v>
      </c>
      <c r="EA288" s="2" t="s">
        <v>2</v>
      </c>
      <c r="EB288" s="2" t="s">
        <v>2</v>
      </c>
      <c r="EC288" s="2" t="s">
        <v>2</v>
      </c>
      <c r="ED288" s="2" t="s">
        <v>2</v>
      </c>
      <c r="EE288" s="2">
        <v>37164457</v>
      </c>
      <c r="EF288" s="2">
        <v>8</v>
      </c>
      <c r="EG288" s="2" t="s">
        <v>31</v>
      </c>
      <c r="EH288" s="2">
        <v>0</v>
      </c>
      <c r="EI288" s="2" t="s">
        <v>2</v>
      </c>
      <c r="EJ288" s="2">
        <v>1</v>
      </c>
      <c r="EK288" s="2">
        <v>1100</v>
      </c>
      <c r="EL288" s="2" t="s">
        <v>32</v>
      </c>
      <c r="EM288" s="2" t="s">
        <v>33</v>
      </c>
      <c r="EN288" s="2" t="s">
        <v>2</v>
      </c>
      <c r="EO288" s="2" t="s">
        <v>2</v>
      </c>
      <c r="EP288" s="2"/>
      <c r="EQ288" s="2">
        <v>0</v>
      </c>
      <c r="ER288" s="2">
        <v>0</v>
      </c>
      <c r="ES288" s="2">
        <v>1072.5</v>
      </c>
      <c r="ET288" s="2">
        <v>0</v>
      </c>
      <c r="EU288" s="2">
        <v>0</v>
      </c>
      <c r="EV288" s="2">
        <v>0</v>
      </c>
      <c r="EW288" s="2">
        <v>0</v>
      </c>
      <c r="EX288" s="2">
        <v>0</v>
      </c>
      <c r="EY288" s="2">
        <v>0</v>
      </c>
      <c r="EZ288" s="2">
        <v>5</v>
      </c>
      <c r="FA288" s="2"/>
      <c r="FB288" s="2"/>
      <c r="FC288" s="2">
        <v>1</v>
      </c>
      <c r="FD288" s="2">
        <v>18</v>
      </c>
      <c r="FE288" s="2"/>
      <c r="FF288" s="2">
        <v>1287</v>
      </c>
      <c r="FG288" s="2"/>
      <c r="FH288" s="2"/>
      <c r="FI288" s="2"/>
      <c r="FJ288" s="2"/>
      <c r="FK288" s="2"/>
      <c r="FL288" s="2"/>
      <c r="FM288" s="2"/>
      <c r="FN288" s="2"/>
      <c r="FO288" s="2"/>
      <c r="FP288" s="2"/>
      <c r="FQ288" s="2">
        <v>0</v>
      </c>
      <c r="FR288" s="2">
        <f t="shared" si="291"/>
        <v>0</v>
      </c>
      <c r="FS288" s="2">
        <v>0</v>
      </c>
      <c r="FT288" s="2"/>
      <c r="FU288" s="2"/>
      <c r="FV288" s="2"/>
      <c r="FW288" s="2"/>
      <c r="FX288" s="2">
        <v>0</v>
      </c>
      <c r="FY288" s="2">
        <v>0</v>
      </c>
      <c r="FZ288" s="2"/>
      <c r="GA288" s="2" t="s">
        <v>397</v>
      </c>
      <c r="GB288" s="2"/>
      <c r="GC288" s="2"/>
      <c r="GD288" s="2">
        <v>1</v>
      </c>
      <c r="GE288" s="2"/>
      <c r="GF288" s="2">
        <v>1118466462</v>
      </c>
      <c r="GG288" s="2">
        <v>2</v>
      </c>
      <c r="GH288" s="2">
        <v>3</v>
      </c>
      <c r="GI288" s="2">
        <v>-2</v>
      </c>
      <c r="GJ288" s="2">
        <v>0</v>
      </c>
      <c r="GK288" s="2">
        <v>0</v>
      </c>
      <c r="GL288" s="2">
        <f t="shared" si="292"/>
        <v>0</v>
      </c>
      <c r="GM288" s="2">
        <f t="shared" si="293"/>
        <v>8580</v>
      </c>
      <c r="GN288" s="2">
        <f t="shared" si="294"/>
        <v>0</v>
      </c>
      <c r="GO288" s="2">
        <f t="shared" si="295"/>
        <v>8580</v>
      </c>
      <c r="GP288" s="2">
        <f t="shared" si="296"/>
        <v>0</v>
      </c>
      <c r="GQ288" s="2"/>
      <c r="GR288" s="2">
        <v>1</v>
      </c>
      <c r="GS288" s="2">
        <v>1</v>
      </c>
      <c r="GT288" s="2">
        <v>0</v>
      </c>
      <c r="GU288" s="2" t="s">
        <v>2</v>
      </c>
      <c r="GV288" s="2">
        <f t="shared" si="297"/>
        <v>0</v>
      </c>
      <c r="GW288" s="2">
        <v>1</v>
      </c>
      <c r="GX288" s="2">
        <f t="shared" si="298"/>
        <v>0</v>
      </c>
      <c r="GY288" s="2"/>
      <c r="GZ288" s="2"/>
      <c r="HA288" s="2">
        <v>0</v>
      </c>
      <c r="HB288" s="2">
        <v>0</v>
      </c>
      <c r="HC288" s="2">
        <f t="shared" si="299"/>
        <v>0</v>
      </c>
      <c r="HD288" s="2"/>
      <c r="HE288" s="2" t="s">
        <v>35</v>
      </c>
      <c r="HF288" s="2" t="s">
        <v>35</v>
      </c>
      <c r="HG288" s="2">
        <f>ROUND(AC288*I288,0)</f>
        <v>8580</v>
      </c>
      <c r="HH288" s="2"/>
      <c r="HI288" s="2"/>
      <c r="HJ288" s="2"/>
      <c r="HK288" s="2"/>
      <c r="HL288" s="2"/>
      <c r="HM288" s="2" t="s">
        <v>2</v>
      </c>
      <c r="HN288" s="2" t="s">
        <v>2</v>
      </c>
      <c r="HO288" s="2" t="s">
        <v>2</v>
      </c>
      <c r="HP288" s="2" t="s">
        <v>2</v>
      </c>
      <c r="HQ288" s="2" t="s">
        <v>2</v>
      </c>
      <c r="HR288" s="2"/>
      <c r="HS288" s="2"/>
      <c r="HT288" s="2"/>
      <c r="HU288" s="2"/>
      <c r="HV288" s="2"/>
      <c r="HW288" s="2"/>
      <c r="HX288" s="2"/>
      <c r="HY288" s="2"/>
      <c r="HZ288" s="2"/>
      <c r="IA288" s="2"/>
      <c r="IB288" s="2"/>
      <c r="IC288" s="2"/>
      <c r="ID288" s="2"/>
      <c r="IE288" s="2"/>
      <c r="IF288" s="2"/>
      <c r="IG288" s="2"/>
      <c r="IH288" s="2"/>
      <c r="II288" s="2"/>
      <c r="IJ288" s="2"/>
      <c r="IK288" s="2">
        <v>0</v>
      </c>
      <c r="IL288" s="2"/>
      <c r="IM288" s="2"/>
      <c r="IN288" s="2"/>
      <c r="IO288" s="2"/>
      <c r="IP288" s="2"/>
      <c r="IQ288" s="2"/>
      <c r="IR288" s="2"/>
      <c r="IS288" s="2"/>
      <c r="IT288" s="2"/>
      <c r="IU288" s="2"/>
    </row>
    <row r="289" spans="1:255" x14ac:dyDescent="0.2">
      <c r="A289">
        <v>17</v>
      </c>
      <c r="B289">
        <v>1</v>
      </c>
      <c r="E289" t="s">
        <v>399</v>
      </c>
      <c r="F289" t="s">
        <v>29</v>
      </c>
      <c r="G289" t="s">
        <v>400</v>
      </c>
      <c r="H289" t="s">
        <v>19</v>
      </c>
      <c r="I289">
        <v>8</v>
      </c>
      <c r="J289">
        <v>0</v>
      </c>
      <c r="K289">
        <v>8</v>
      </c>
      <c r="O289">
        <f t="shared" si="265"/>
        <v>837.73</v>
      </c>
      <c r="P289">
        <f>ROUND(ROUND(CQ289*I289,0)/BC289,2)</f>
        <v>837.73</v>
      </c>
      <c r="Q289">
        <f t="shared" si="266"/>
        <v>0</v>
      </c>
      <c r="R289">
        <f t="shared" si="267"/>
        <v>0</v>
      </c>
      <c r="S289">
        <f t="shared" si="268"/>
        <v>0</v>
      </c>
      <c r="T289">
        <f t="shared" si="269"/>
        <v>0</v>
      </c>
      <c r="U289">
        <f t="shared" si="270"/>
        <v>0</v>
      </c>
      <c r="V289">
        <f t="shared" si="271"/>
        <v>0</v>
      </c>
      <c r="W289">
        <f t="shared" si="272"/>
        <v>0</v>
      </c>
      <c r="X289">
        <f t="shared" si="273"/>
        <v>0</v>
      </c>
      <c r="Y289">
        <f t="shared" si="274"/>
        <v>0</v>
      </c>
      <c r="AA289">
        <v>41727979</v>
      </c>
      <c r="AB289">
        <f t="shared" si="275"/>
        <v>1126.77</v>
      </c>
      <c r="AC289">
        <f t="shared" si="276"/>
        <v>1126.77</v>
      </c>
      <c r="AD289">
        <f>ROUND((((ET289)-(EU289))+AE289),6)</f>
        <v>0</v>
      </c>
      <c r="AE289">
        <f t="shared" si="277"/>
        <v>0</v>
      </c>
      <c r="AF289">
        <f t="shared" si="277"/>
        <v>0</v>
      </c>
      <c r="AG289">
        <f t="shared" si="278"/>
        <v>0</v>
      </c>
      <c r="AH289">
        <f t="shared" si="279"/>
        <v>0</v>
      </c>
      <c r="AI289">
        <f t="shared" si="279"/>
        <v>0</v>
      </c>
      <c r="AJ289">
        <f t="shared" si="280"/>
        <v>0</v>
      </c>
      <c r="AK289">
        <v>1126.77</v>
      </c>
      <c r="AL289">
        <v>1126.77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1</v>
      </c>
      <c r="AW289">
        <v>1</v>
      </c>
      <c r="AZ289">
        <v>10.76</v>
      </c>
      <c r="BA289">
        <v>1</v>
      </c>
      <c r="BB289">
        <v>1</v>
      </c>
      <c r="BC289">
        <v>10.76</v>
      </c>
      <c r="BD289" t="s">
        <v>2</v>
      </c>
      <c r="BE289" t="s">
        <v>2</v>
      </c>
      <c r="BF289" t="s">
        <v>2</v>
      </c>
      <c r="BG289" t="s">
        <v>2</v>
      </c>
      <c r="BH289">
        <v>3</v>
      </c>
      <c r="BI289">
        <v>2</v>
      </c>
      <c r="BJ289" t="s">
        <v>2</v>
      </c>
      <c r="BM289">
        <v>1100</v>
      </c>
      <c r="BN289">
        <v>0</v>
      </c>
      <c r="BO289" t="s">
        <v>27</v>
      </c>
      <c r="BP289">
        <v>1</v>
      </c>
      <c r="BQ289">
        <v>8</v>
      </c>
      <c r="BR289">
        <v>0</v>
      </c>
      <c r="BS289">
        <v>1</v>
      </c>
      <c r="BT289">
        <v>1</v>
      </c>
      <c r="BU289">
        <v>1</v>
      </c>
      <c r="BV289">
        <v>1</v>
      </c>
      <c r="BW289">
        <v>1</v>
      </c>
      <c r="BX289">
        <v>1</v>
      </c>
      <c r="BY289" t="s">
        <v>2</v>
      </c>
      <c r="BZ289">
        <v>0</v>
      </c>
      <c r="CA289">
        <v>0</v>
      </c>
      <c r="CB289" t="s">
        <v>2</v>
      </c>
      <c r="CE289">
        <v>0</v>
      </c>
      <c r="CF289">
        <v>0</v>
      </c>
      <c r="CG289">
        <v>0</v>
      </c>
      <c r="CM289">
        <v>0</v>
      </c>
      <c r="CN289" t="s">
        <v>2</v>
      </c>
      <c r="CO289">
        <v>0</v>
      </c>
      <c r="CP289">
        <f t="shared" si="281"/>
        <v>837.73</v>
      </c>
      <c r="CQ289">
        <f>AC289</f>
        <v>1126.77</v>
      </c>
      <c r="CR289">
        <f t="shared" si="282"/>
        <v>0</v>
      </c>
      <c r="CS289">
        <f t="shared" si="283"/>
        <v>0</v>
      </c>
      <c r="CT289">
        <f t="shared" si="284"/>
        <v>0</v>
      </c>
      <c r="CU289">
        <f t="shared" si="285"/>
        <v>0</v>
      </c>
      <c r="CV289">
        <f t="shared" si="286"/>
        <v>0</v>
      </c>
      <c r="CW289">
        <f t="shared" si="287"/>
        <v>0</v>
      </c>
      <c r="CX289">
        <f t="shared" si="288"/>
        <v>0</v>
      </c>
      <c r="CY289">
        <f t="shared" si="289"/>
        <v>0</v>
      </c>
      <c r="CZ289">
        <f t="shared" si="290"/>
        <v>0</v>
      </c>
      <c r="DC289" t="s">
        <v>2</v>
      </c>
      <c r="DD289" t="s">
        <v>2</v>
      </c>
      <c r="DE289" t="s">
        <v>2</v>
      </c>
      <c r="DF289" t="s">
        <v>2</v>
      </c>
      <c r="DG289" t="s">
        <v>2</v>
      </c>
      <c r="DH289" t="s">
        <v>2</v>
      </c>
      <c r="DI289" t="s">
        <v>2</v>
      </c>
      <c r="DJ289" t="s">
        <v>2</v>
      </c>
      <c r="DK289" t="s">
        <v>2</v>
      </c>
      <c r="DL289" t="s">
        <v>2</v>
      </c>
      <c r="DM289" t="s">
        <v>2</v>
      </c>
      <c r="DN289">
        <v>0</v>
      </c>
      <c r="DO289">
        <v>0</v>
      </c>
      <c r="DP289">
        <v>1</v>
      </c>
      <c r="DQ289">
        <v>1</v>
      </c>
      <c r="DU289">
        <v>1013</v>
      </c>
      <c r="DV289" t="s">
        <v>19</v>
      </c>
      <c r="DW289" t="s">
        <v>19</v>
      </c>
      <c r="DX289">
        <v>1</v>
      </c>
      <c r="DZ289" t="s">
        <v>2</v>
      </c>
      <c r="EA289" t="s">
        <v>2</v>
      </c>
      <c r="EB289" t="s">
        <v>2</v>
      </c>
      <c r="EC289" t="s">
        <v>2</v>
      </c>
      <c r="ED289" t="s">
        <v>2</v>
      </c>
      <c r="EE289">
        <v>37164457</v>
      </c>
      <c r="EF289">
        <v>8</v>
      </c>
      <c r="EG289" t="s">
        <v>31</v>
      </c>
      <c r="EH289">
        <v>0</v>
      </c>
      <c r="EI289" t="s">
        <v>2</v>
      </c>
      <c r="EJ289">
        <v>1</v>
      </c>
      <c r="EK289">
        <v>1100</v>
      </c>
      <c r="EL289" t="s">
        <v>32</v>
      </c>
      <c r="EM289" t="s">
        <v>33</v>
      </c>
      <c r="EN289" t="s">
        <v>2</v>
      </c>
      <c r="EO289" t="s">
        <v>2</v>
      </c>
      <c r="EQ289">
        <v>0</v>
      </c>
      <c r="ER289">
        <v>1126.77</v>
      </c>
      <c r="ES289">
        <v>1126.77</v>
      </c>
      <c r="ET289">
        <v>0</v>
      </c>
      <c r="EU289">
        <v>0</v>
      </c>
      <c r="EV289">
        <v>0</v>
      </c>
      <c r="EW289">
        <v>0</v>
      </c>
      <c r="EX289">
        <v>0</v>
      </c>
      <c r="EY289">
        <v>0</v>
      </c>
      <c r="EZ289">
        <v>5</v>
      </c>
      <c r="FC289">
        <v>1</v>
      </c>
      <c r="FD289">
        <v>18</v>
      </c>
      <c r="FF289">
        <v>1287</v>
      </c>
      <c r="FQ289">
        <v>0</v>
      </c>
      <c r="FR289">
        <f t="shared" si="291"/>
        <v>0</v>
      </c>
      <c r="FS289">
        <v>0</v>
      </c>
      <c r="FX289">
        <v>0</v>
      </c>
      <c r="FY289">
        <v>0</v>
      </c>
      <c r="GA289" t="s">
        <v>398</v>
      </c>
      <c r="GD289">
        <v>1</v>
      </c>
      <c r="GF289">
        <v>1118466462</v>
      </c>
      <c r="GG289">
        <v>1</v>
      </c>
      <c r="GH289">
        <v>3</v>
      </c>
      <c r="GI289">
        <v>4</v>
      </c>
      <c r="GJ289">
        <v>0</v>
      </c>
      <c r="GK289">
        <v>0</v>
      </c>
      <c r="GL289">
        <f t="shared" si="292"/>
        <v>0</v>
      </c>
      <c r="GM289">
        <f t="shared" si="293"/>
        <v>837.73</v>
      </c>
      <c r="GN289">
        <f t="shared" si="294"/>
        <v>0</v>
      </c>
      <c r="GO289">
        <f t="shared" si="295"/>
        <v>837.73</v>
      </c>
      <c r="GP289">
        <f t="shared" si="296"/>
        <v>0</v>
      </c>
      <c r="GR289">
        <v>1</v>
      </c>
      <c r="GS289">
        <v>1</v>
      </c>
      <c r="GT289">
        <v>0</v>
      </c>
      <c r="GU289" t="s">
        <v>2</v>
      </c>
      <c r="GV289">
        <f t="shared" si="297"/>
        <v>0</v>
      </c>
      <c r="GW289">
        <v>1</v>
      </c>
      <c r="GX289">
        <f t="shared" si="298"/>
        <v>0</v>
      </c>
      <c r="HA289">
        <v>0</v>
      </c>
      <c r="HB289">
        <v>0</v>
      </c>
      <c r="HC289">
        <f t="shared" si="299"/>
        <v>0</v>
      </c>
      <c r="HE289" t="s">
        <v>38</v>
      </c>
      <c r="HF289" t="s">
        <v>28</v>
      </c>
      <c r="HG289">
        <f>ROUND(AC289*I289,0)</f>
        <v>9014</v>
      </c>
      <c r="HM289" t="s">
        <v>2</v>
      </c>
      <c r="HN289" t="s">
        <v>2</v>
      </c>
      <c r="HO289" t="s">
        <v>2</v>
      </c>
      <c r="HP289" t="s">
        <v>2</v>
      </c>
      <c r="HQ289" t="s">
        <v>2</v>
      </c>
      <c r="IK289">
        <v>0</v>
      </c>
    </row>
    <row r="290" spans="1:255" x14ac:dyDescent="0.2">
      <c r="A290" s="2">
        <v>17</v>
      </c>
      <c r="B290" s="2">
        <v>1</v>
      </c>
      <c r="C290" s="2">
        <f>ROW(SmtRes!A448)</f>
        <v>448</v>
      </c>
      <c r="D290" s="2">
        <f>ROW(EtalonRes!A448)</f>
        <v>448</v>
      </c>
      <c r="E290" s="2" t="s">
        <v>401</v>
      </c>
      <c r="F290" s="2" t="s">
        <v>120</v>
      </c>
      <c r="G290" s="2" t="s">
        <v>121</v>
      </c>
      <c r="H290" s="2" t="s">
        <v>19</v>
      </c>
      <c r="I290" s="2">
        <v>3</v>
      </c>
      <c r="J290" s="2">
        <v>0</v>
      </c>
      <c r="K290" s="2">
        <v>3</v>
      </c>
      <c r="L290" s="2"/>
      <c r="M290" s="2"/>
      <c r="N290" s="2"/>
      <c r="O290" s="2">
        <f t="shared" si="265"/>
        <v>177.44</v>
      </c>
      <c r="P290" s="2">
        <f>ROUND(CQ290*I290,2)</f>
        <v>93.57</v>
      </c>
      <c r="Q290" s="2">
        <f t="shared" si="266"/>
        <v>3.52</v>
      </c>
      <c r="R290" s="2">
        <f t="shared" si="267"/>
        <v>0</v>
      </c>
      <c r="S290" s="2">
        <f t="shared" si="268"/>
        <v>80.349999999999994</v>
      </c>
      <c r="T290" s="2">
        <f t="shared" si="269"/>
        <v>0</v>
      </c>
      <c r="U290" s="2">
        <f t="shared" si="270"/>
        <v>8.1000000000000014</v>
      </c>
      <c r="V290" s="2">
        <f t="shared" si="271"/>
        <v>0</v>
      </c>
      <c r="W290" s="2">
        <f t="shared" si="272"/>
        <v>0</v>
      </c>
      <c r="X290" s="2">
        <f t="shared" si="273"/>
        <v>77.94</v>
      </c>
      <c r="Y290" s="2">
        <f t="shared" si="274"/>
        <v>40.98</v>
      </c>
      <c r="Z290" s="2"/>
      <c r="AA290" s="2">
        <v>41727981</v>
      </c>
      <c r="AB290" s="2">
        <f t="shared" si="275"/>
        <v>59.148499999999999</v>
      </c>
      <c r="AC290" s="2">
        <f t="shared" si="276"/>
        <v>31.19</v>
      </c>
      <c r="AD290" s="2">
        <f>ROUND(((((ET290*ROUND(1.35,7)))-((EU290*ROUND(1.35,7))))+AE290),6)</f>
        <v>1.1745000000000001</v>
      </c>
      <c r="AE290" s="2">
        <f>ROUND(((EU290*ROUND(1.35,7))),6)</f>
        <v>0</v>
      </c>
      <c r="AF290" s="2">
        <f>ROUND(((EV290*ROUND(1.35,7))),6)</f>
        <v>26.783999999999999</v>
      </c>
      <c r="AG290" s="2">
        <f t="shared" si="278"/>
        <v>0</v>
      </c>
      <c r="AH290" s="2">
        <f>((EW290*ROUND(1.35,7)))</f>
        <v>2.7</v>
      </c>
      <c r="AI290" s="2">
        <f>((EX290*ROUND(1.35,7)))</f>
        <v>0</v>
      </c>
      <c r="AJ290" s="2">
        <f t="shared" si="280"/>
        <v>0</v>
      </c>
      <c r="AK290" s="2">
        <v>51.9</v>
      </c>
      <c r="AL290" s="2">
        <v>31.19</v>
      </c>
      <c r="AM290" s="2">
        <v>0.87</v>
      </c>
      <c r="AN290" s="2">
        <v>0</v>
      </c>
      <c r="AO290" s="2">
        <v>19.84</v>
      </c>
      <c r="AP290" s="2">
        <v>0</v>
      </c>
      <c r="AQ290" s="2">
        <v>2</v>
      </c>
      <c r="AR290" s="2">
        <v>0</v>
      </c>
      <c r="AS290" s="2">
        <v>0</v>
      </c>
      <c r="AT290" s="2">
        <v>97</v>
      </c>
      <c r="AU290" s="2">
        <v>51</v>
      </c>
      <c r="AV290" s="2">
        <v>1</v>
      </c>
      <c r="AW290" s="2">
        <v>1</v>
      </c>
      <c r="AX290" s="2"/>
      <c r="AY290" s="2"/>
      <c r="AZ290" s="2">
        <v>1</v>
      </c>
      <c r="BA290" s="2">
        <v>1</v>
      </c>
      <c r="BB290" s="2">
        <v>1</v>
      </c>
      <c r="BC290" s="2">
        <v>1</v>
      </c>
      <c r="BD290" s="2" t="s">
        <v>2</v>
      </c>
      <c r="BE290" s="2" t="s">
        <v>2</v>
      </c>
      <c r="BF290" s="2" t="s">
        <v>2</v>
      </c>
      <c r="BG290" s="2" t="s">
        <v>2</v>
      </c>
      <c r="BH290" s="2">
        <v>0</v>
      </c>
      <c r="BI290" s="2">
        <v>2</v>
      </c>
      <c r="BJ290" s="2" t="s">
        <v>122</v>
      </c>
      <c r="BK290" s="2"/>
      <c r="BL290" s="2"/>
      <c r="BM290" s="2">
        <v>108001</v>
      </c>
      <c r="BN290" s="2">
        <v>0</v>
      </c>
      <c r="BO290" s="2" t="s">
        <v>2</v>
      </c>
      <c r="BP290" s="2">
        <v>0</v>
      </c>
      <c r="BQ290" s="2">
        <v>3</v>
      </c>
      <c r="BR290" s="2">
        <v>0</v>
      </c>
      <c r="BS290" s="2">
        <v>1</v>
      </c>
      <c r="BT290" s="2">
        <v>1</v>
      </c>
      <c r="BU290" s="2">
        <v>1</v>
      </c>
      <c r="BV290" s="2">
        <v>1</v>
      </c>
      <c r="BW290" s="2">
        <v>1</v>
      </c>
      <c r="BX290" s="2">
        <v>1</v>
      </c>
      <c r="BY290" s="2" t="s">
        <v>2</v>
      </c>
      <c r="BZ290" s="2">
        <v>97</v>
      </c>
      <c r="CA290" s="2">
        <v>51</v>
      </c>
      <c r="CB290" s="2" t="s">
        <v>2</v>
      </c>
      <c r="CC290" s="2"/>
      <c r="CD290" s="2"/>
      <c r="CE290" s="2">
        <v>0</v>
      </c>
      <c r="CF290" s="2">
        <v>0</v>
      </c>
      <c r="CG290" s="2">
        <v>0</v>
      </c>
      <c r="CH290" s="2"/>
      <c r="CI290" s="2"/>
      <c r="CJ290" s="2"/>
      <c r="CK290" s="2"/>
      <c r="CL290" s="2"/>
      <c r="CM290" s="2">
        <v>0</v>
      </c>
      <c r="CN290" s="2" t="s">
        <v>774</v>
      </c>
      <c r="CO290" s="2">
        <v>0</v>
      </c>
      <c r="CP290" s="2">
        <f t="shared" si="281"/>
        <v>177.44</v>
      </c>
      <c r="CQ290" s="2">
        <f>AC290*BC290</f>
        <v>31.19</v>
      </c>
      <c r="CR290" s="2">
        <f t="shared" si="282"/>
        <v>1.1745000000000001</v>
      </c>
      <c r="CS290" s="2">
        <f t="shared" si="283"/>
        <v>0</v>
      </c>
      <c r="CT290" s="2">
        <f t="shared" si="284"/>
        <v>26.783999999999999</v>
      </c>
      <c r="CU290" s="2">
        <f t="shared" si="285"/>
        <v>0</v>
      </c>
      <c r="CV290" s="2">
        <f t="shared" si="286"/>
        <v>2.7</v>
      </c>
      <c r="CW290" s="2">
        <f t="shared" si="287"/>
        <v>0</v>
      </c>
      <c r="CX290" s="2">
        <f t="shared" si="288"/>
        <v>0</v>
      </c>
      <c r="CY290" s="2">
        <f t="shared" si="289"/>
        <v>77.939499999999995</v>
      </c>
      <c r="CZ290" s="2">
        <f t="shared" si="290"/>
        <v>40.978499999999997</v>
      </c>
      <c r="DA290" s="2"/>
      <c r="DB290" s="2"/>
      <c r="DC290" s="2" t="s">
        <v>2</v>
      </c>
      <c r="DD290" s="2" t="s">
        <v>2</v>
      </c>
      <c r="DE290" s="2" t="s">
        <v>21</v>
      </c>
      <c r="DF290" s="2" t="s">
        <v>21</v>
      </c>
      <c r="DG290" s="2" t="s">
        <v>21</v>
      </c>
      <c r="DH290" s="2" t="s">
        <v>2</v>
      </c>
      <c r="DI290" s="2" t="s">
        <v>21</v>
      </c>
      <c r="DJ290" s="2" t="s">
        <v>21</v>
      </c>
      <c r="DK290" s="2" t="s">
        <v>2</v>
      </c>
      <c r="DL290" s="2" t="s">
        <v>2</v>
      </c>
      <c r="DM290" s="2" t="s">
        <v>2</v>
      </c>
      <c r="DN290" s="2">
        <v>0</v>
      </c>
      <c r="DO290" s="2">
        <v>0</v>
      </c>
      <c r="DP290" s="2">
        <v>1</v>
      </c>
      <c r="DQ290" s="2">
        <v>1</v>
      </c>
      <c r="DR290" s="2"/>
      <c r="DS290" s="2"/>
      <c r="DT290" s="2"/>
      <c r="DU290" s="2">
        <v>1013</v>
      </c>
      <c r="DV290" s="2" t="s">
        <v>19</v>
      </c>
      <c r="DW290" s="2" t="s">
        <v>19</v>
      </c>
      <c r="DX290" s="2">
        <v>1</v>
      </c>
      <c r="DY290" s="2"/>
      <c r="DZ290" s="2" t="s">
        <v>2</v>
      </c>
      <c r="EA290" s="2" t="s">
        <v>2</v>
      </c>
      <c r="EB290" s="2" t="s">
        <v>2</v>
      </c>
      <c r="EC290" s="2" t="s">
        <v>2</v>
      </c>
      <c r="ED290" s="2" t="s">
        <v>2</v>
      </c>
      <c r="EE290" s="2">
        <v>37164029</v>
      </c>
      <c r="EF290" s="2">
        <v>3</v>
      </c>
      <c r="EG290" s="2" t="s">
        <v>16</v>
      </c>
      <c r="EH290" s="2">
        <v>0</v>
      </c>
      <c r="EI290" s="2" t="s">
        <v>2</v>
      </c>
      <c r="EJ290" s="2">
        <v>2</v>
      </c>
      <c r="EK290" s="2">
        <v>108001</v>
      </c>
      <c r="EL290" s="2" t="s">
        <v>51</v>
      </c>
      <c r="EM290" s="2" t="s">
        <v>52</v>
      </c>
      <c r="EN290" s="2" t="s">
        <v>2</v>
      </c>
      <c r="EO290" s="2" t="s">
        <v>24</v>
      </c>
      <c r="EP290" s="2"/>
      <c r="EQ290" s="2">
        <v>512</v>
      </c>
      <c r="ER290" s="2">
        <v>51.9</v>
      </c>
      <c r="ES290" s="2">
        <v>31.19</v>
      </c>
      <c r="ET290" s="2">
        <v>0.87</v>
      </c>
      <c r="EU290" s="2">
        <v>0</v>
      </c>
      <c r="EV290" s="2">
        <v>19.84</v>
      </c>
      <c r="EW290" s="2">
        <v>2</v>
      </c>
      <c r="EX290" s="2">
        <v>0</v>
      </c>
      <c r="EY290" s="2">
        <v>0</v>
      </c>
      <c r="EZ290" s="2"/>
      <c r="FA290" s="2"/>
      <c r="FB290" s="2"/>
      <c r="FC290" s="2"/>
      <c r="FD290" s="2"/>
      <c r="FE290" s="2"/>
      <c r="FF290" s="2"/>
      <c r="FG290" s="2"/>
      <c r="FH290" s="2"/>
      <c r="FI290" s="2"/>
      <c r="FJ290" s="2"/>
      <c r="FK290" s="2"/>
      <c r="FL290" s="2"/>
      <c r="FM290" s="2"/>
      <c r="FN290" s="2"/>
      <c r="FO290" s="2"/>
      <c r="FP290" s="2"/>
      <c r="FQ290" s="2">
        <v>0</v>
      </c>
      <c r="FR290" s="2">
        <f t="shared" si="291"/>
        <v>0</v>
      </c>
      <c r="FS290" s="2">
        <v>0</v>
      </c>
      <c r="FT290" s="2"/>
      <c r="FU290" s="2"/>
      <c r="FV290" s="2"/>
      <c r="FW290" s="2"/>
      <c r="FX290" s="2">
        <v>97</v>
      </c>
      <c r="FY290" s="2">
        <v>51</v>
      </c>
      <c r="FZ290" s="2"/>
      <c r="GA290" s="2" t="s">
        <v>2</v>
      </c>
      <c r="GB290" s="2"/>
      <c r="GC290" s="2"/>
      <c r="GD290" s="2">
        <v>1</v>
      </c>
      <c r="GE290" s="2"/>
      <c r="GF290" s="2">
        <v>-1738173727</v>
      </c>
      <c r="GG290" s="2">
        <v>2</v>
      </c>
      <c r="GH290" s="2">
        <v>1</v>
      </c>
      <c r="GI290" s="2">
        <v>-2</v>
      </c>
      <c r="GJ290" s="2">
        <v>0</v>
      </c>
      <c r="GK290" s="2">
        <v>0</v>
      </c>
      <c r="GL290" s="2">
        <f t="shared" si="292"/>
        <v>0</v>
      </c>
      <c r="GM290" s="2">
        <f t="shared" si="293"/>
        <v>296.36</v>
      </c>
      <c r="GN290" s="2">
        <f t="shared" si="294"/>
        <v>0</v>
      </c>
      <c r="GO290" s="2">
        <f t="shared" si="295"/>
        <v>296.36</v>
      </c>
      <c r="GP290" s="2">
        <f t="shared" si="296"/>
        <v>0</v>
      </c>
      <c r="GQ290" s="2"/>
      <c r="GR290" s="2">
        <v>0</v>
      </c>
      <c r="GS290" s="2">
        <v>3</v>
      </c>
      <c r="GT290" s="2">
        <v>0</v>
      </c>
      <c r="GU290" s="2" t="s">
        <v>2</v>
      </c>
      <c r="GV290" s="2">
        <f t="shared" si="297"/>
        <v>0</v>
      </c>
      <c r="GW290" s="2">
        <v>1</v>
      </c>
      <c r="GX290" s="2">
        <f t="shared" si="298"/>
        <v>0</v>
      </c>
      <c r="GY290" s="2"/>
      <c r="GZ290" s="2"/>
      <c r="HA290" s="2">
        <v>0</v>
      </c>
      <c r="HB290" s="2">
        <v>0</v>
      </c>
      <c r="HC290" s="2">
        <f t="shared" si="299"/>
        <v>0</v>
      </c>
      <c r="HD290" s="2"/>
      <c r="HE290" s="2" t="s">
        <v>2</v>
      </c>
      <c r="HF290" s="2" t="s">
        <v>2</v>
      </c>
      <c r="HG290" s="2"/>
      <c r="HH290" s="2"/>
      <c r="HI290" s="2"/>
      <c r="HJ290" s="2"/>
      <c r="HK290" s="2"/>
      <c r="HL290" s="2"/>
      <c r="HM290" s="2" t="s">
        <v>2</v>
      </c>
      <c r="HN290" s="2" t="s">
        <v>53</v>
      </c>
      <c r="HO290" s="2" t="s">
        <v>54</v>
      </c>
      <c r="HP290" s="2" t="s">
        <v>51</v>
      </c>
      <c r="HQ290" s="2" t="s">
        <v>51</v>
      </c>
      <c r="HR290" s="2"/>
      <c r="HS290" s="2"/>
      <c r="HT290" s="2"/>
      <c r="HU290" s="2"/>
      <c r="HV290" s="2"/>
      <c r="HW290" s="2"/>
      <c r="HX290" s="2"/>
      <c r="HY290" s="2"/>
      <c r="HZ290" s="2"/>
      <c r="IA290" s="2"/>
      <c r="IB290" s="2"/>
      <c r="IC290" s="2"/>
      <c r="ID290" s="2"/>
      <c r="IE290" s="2"/>
      <c r="IF290" s="2"/>
      <c r="IG290" s="2"/>
      <c r="IH290" s="2"/>
      <c r="II290" s="2"/>
      <c r="IJ290" s="2"/>
      <c r="IK290" s="2">
        <v>0</v>
      </c>
      <c r="IL290" s="2"/>
      <c r="IM290" s="2"/>
      <c r="IN290" s="2"/>
      <c r="IO290" s="2"/>
      <c r="IP290" s="2"/>
      <c r="IQ290" s="2"/>
      <c r="IR290" s="2"/>
      <c r="IS290" s="2"/>
      <c r="IT290" s="2"/>
      <c r="IU290" s="2"/>
    </row>
    <row r="291" spans="1:255" x14ac:dyDescent="0.2">
      <c r="A291">
        <v>17</v>
      </c>
      <c r="B291">
        <v>1</v>
      </c>
      <c r="C291">
        <f>ROW(SmtRes!A462)</f>
        <v>462</v>
      </c>
      <c r="D291">
        <f>ROW(EtalonRes!A462)</f>
        <v>462</v>
      </c>
      <c r="E291" t="s">
        <v>401</v>
      </c>
      <c r="F291" t="s">
        <v>120</v>
      </c>
      <c r="G291" t="s">
        <v>121</v>
      </c>
      <c r="H291" t="s">
        <v>19</v>
      </c>
      <c r="I291">
        <v>3</v>
      </c>
      <c r="J291">
        <v>0</v>
      </c>
      <c r="K291">
        <v>3</v>
      </c>
      <c r="O291">
        <f t="shared" si="265"/>
        <v>177.44</v>
      </c>
      <c r="P291">
        <f>ROUND(CQ291*I291,2)</f>
        <v>93.57</v>
      </c>
      <c r="Q291">
        <f t="shared" si="266"/>
        <v>3.52</v>
      </c>
      <c r="R291">
        <f t="shared" si="267"/>
        <v>0</v>
      </c>
      <c r="S291">
        <f t="shared" si="268"/>
        <v>80.349999999999994</v>
      </c>
      <c r="T291">
        <f t="shared" si="269"/>
        <v>0</v>
      </c>
      <c r="U291">
        <f t="shared" si="270"/>
        <v>8.1000000000000014</v>
      </c>
      <c r="V291">
        <f t="shared" si="271"/>
        <v>0</v>
      </c>
      <c r="W291">
        <f t="shared" si="272"/>
        <v>0</v>
      </c>
      <c r="X291">
        <f t="shared" si="273"/>
        <v>77.94</v>
      </c>
      <c r="Y291">
        <f t="shared" si="274"/>
        <v>40.98</v>
      </c>
      <c r="AA291">
        <v>41727979</v>
      </c>
      <c r="AB291">
        <f t="shared" si="275"/>
        <v>59.148499999999999</v>
      </c>
      <c r="AC291">
        <f t="shared" si="276"/>
        <v>31.19</v>
      </c>
      <c r="AD291">
        <f>ROUND(((((ET291*ROUND(1.35,7)))-((EU291*ROUND(1.35,7))))+AE291),6)</f>
        <v>1.1745000000000001</v>
      </c>
      <c r="AE291">
        <f>ROUND(((EU291*ROUND(1.35,7))),6)</f>
        <v>0</v>
      </c>
      <c r="AF291">
        <f>ROUND(((EV291*ROUND(1.35,7))),6)</f>
        <v>26.783999999999999</v>
      </c>
      <c r="AG291">
        <f t="shared" si="278"/>
        <v>0</v>
      </c>
      <c r="AH291">
        <f>((EW291*ROUND(1.35,7)))</f>
        <v>2.7</v>
      </c>
      <c r="AI291">
        <f>((EX291*ROUND(1.35,7)))</f>
        <v>0</v>
      </c>
      <c r="AJ291">
        <f t="shared" si="280"/>
        <v>0</v>
      </c>
      <c r="AK291">
        <v>51.9</v>
      </c>
      <c r="AL291">
        <v>31.19</v>
      </c>
      <c r="AM291">
        <v>0.87</v>
      </c>
      <c r="AN291">
        <v>0</v>
      </c>
      <c r="AO291">
        <v>19.84</v>
      </c>
      <c r="AP291">
        <v>0</v>
      </c>
      <c r="AQ291">
        <v>2</v>
      </c>
      <c r="AR291">
        <v>0</v>
      </c>
      <c r="AS291">
        <v>0</v>
      </c>
      <c r="AT291">
        <v>97</v>
      </c>
      <c r="AU291">
        <v>51</v>
      </c>
      <c r="AV291">
        <v>1</v>
      </c>
      <c r="AW291">
        <v>1</v>
      </c>
      <c r="AZ291">
        <v>1</v>
      </c>
      <c r="BA291">
        <v>1</v>
      </c>
      <c r="BB291">
        <v>1</v>
      </c>
      <c r="BC291">
        <v>1</v>
      </c>
      <c r="BD291" t="s">
        <v>2</v>
      </c>
      <c r="BE291" t="s">
        <v>2</v>
      </c>
      <c r="BF291" t="s">
        <v>2</v>
      </c>
      <c r="BG291" t="s">
        <v>2</v>
      </c>
      <c r="BH291">
        <v>0</v>
      </c>
      <c r="BI291">
        <v>2</v>
      </c>
      <c r="BJ291" t="s">
        <v>122</v>
      </c>
      <c r="BM291">
        <v>108001</v>
      </c>
      <c r="BN291">
        <v>0</v>
      </c>
      <c r="BO291" t="s">
        <v>27</v>
      </c>
      <c r="BP291">
        <v>1</v>
      </c>
      <c r="BQ291">
        <v>3</v>
      </c>
      <c r="BR291">
        <v>0</v>
      </c>
      <c r="BS291">
        <v>1</v>
      </c>
      <c r="BT291">
        <v>1</v>
      </c>
      <c r="BU291">
        <v>1</v>
      </c>
      <c r="BV291">
        <v>1</v>
      </c>
      <c r="BW291">
        <v>1</v>
      </c>
      <c r="BX291">
        <v>1</v>
      </c>
      <c r="BY291" t="s">
        <v>2</v>
      </c>
      <c r="BZ291">
        <v>97</v>
      </c>
      <c r="CA291">
        <v>51</v>
      </c>
      <c r="CB291" t="s">
        <v>2</v>
      </c>
      <c r="CE291">
        <v>0</v>
      </c>
      <c r="CF291">
        <v>0</v>
      </c>
      <c r="CG291">
        <v>0</v>
      </c>
      <c r="CM291">
        <v>0</v>
      </c>
      <c r="CN291" t="s">
        <v>774</v>
      </c>
      <c r="CO291">
        <v>0</v>
      </c>
      <c r="CP291">
        <f t="shared" si="281"/>
        <v>177.44</v>
      </c>
      <c r="CQ291">
        <f>AC291*BC291</f>
        <v>31.19</v>
      </c>
      <c r="CR291">
        <f t="shared" si="282"/>
        <v>1.1745000000000001</v>
      </c>
      <c r="CS291">
        <f t="shared" si="283"/>
        <v>0</v>
      </c>
      <c r="CT291">
        <f t="shared" si="284"/>
        <v>26.783999999999999</v>
      </c>
      <c r="CU291">
        <f t="shared" si="285"/>
        <v>0</v>
      </c>
      <c r="CV291">
        <f t="shared" si="286"/>
        <v>2.7</v>
      </c>
      <c r="CW291">
        <f t="shared" si="287"/>
        <v>0</v>
      </c>
      <c r="CX291">
        <f t="shared" si="288"/>
        <v>0</v>
      </c>
      <c r="CY291">
        <f t="shared" si="289"/>
        <v>77.939499999999995</v>
      </c>
      <c r="CZ291">
        <f t="shared" si="290"/>
        <v>40.978499999999997</v>
      </c>
      <c r="DC291" t="s">
        <v>2</v>
      </c>
      <c r="DD291" t="s">
        <v>2</v>
      </c>
      <c r="DE291" t="s">
        <v>21</v>
      </c>
      <c r="DF291" t="s">
        <v>21</v>
      </c>
      <c r="DG291" t="s">
        <v>21</v>
      </c>
      <c r="DH291" t="s">
        <v>2</v>
      </c>
      <c r="DI291" t="s">
        <v>21</v>
      </c>
      <c r="DJ291" t="s">
        <v>21</v>
      </c>
      <c r="DK291" t="s">
        <v>2</v>
      </c>
      <c r="DL291" t="s">
        <v>2</v>
      </c>
      <c r="DM291" t="s">
        <v>2</v>
      </c>
      <c r="DN291">
        <v>0</v>
      </c>
      <c r="DO291">
        <v>0</v>
      </c>
      <c r="DP291">
        <v>1</v>
      </c>
      <c r="DQ291">
        <v>1</v>
      </c>
      <c r="DU291">
        <v>1013</v>
      </c>
      <c r="DV291" t="s">
        <v>19</v>
      </c>
      <c r="DW291" t="s">
        <v>19</v>
      </c>
      <c r="DX291">
        <v>1</v>
      </c>
      <c r="DZ291" t="s">
        <v>2</v>
      </c>
      <c r="EA291" t="s">
        <v>2</v>
      </c>
      <c r="EB291" t="s">
        <v>2</v>
      </c>
      <c r="EC291" t="s">
        <v>2</v>
      </c>
      <c r="ED291" t="s">
        <v>2</v>
      </c>
      <c r="EE291">
        <v>37164029</v>
      </c>
      <c r="EF291">
        <v>3</v>
      </c>
      <c r="EG291" t="s">
        <v>16</v>
      </c>
      <c r="EH291">
        <v>0</v>
      </c>
      <c r="EI291" t="s">
        <v>2</v>
      </c>
      <c r="EJ291">
        <v>2</v>
      </c>
      <c r="EK291">
        <v>108001</v>
      </c>
      <c r="EL291" t="s">
        <v>51</v>
      </c>
      <c r="EM291" t="s">
        <v>52</v>
      </c>
      <c r="EN291" t="s">
        <v>2</v>
      </c>
      <c r="EO291" t="s">
        <v>24</v>
      </c>
      <c r="EQ291">
        <v>512</v>
      </c>
      <c r="ER291">
        <v>51.9</v>
      </c>
      <c r="ES291">
        <v>31.19</v>
      </c>
      <c r="ET291">
        <v>0.87</v>
      </c>
      <c r="EU291">
        <v>0</v>
      </c>
      <c r="EV291">
        <v>19.84</v>
      </c>
      <c r="EW291">
        <v>2</v>
      </c>
      <c r="EX291">
        <v>0</v>
      </c>
      <c r="EY291">
        <v>0</v>
      </c>
      <c r="FQ291">
        <v>0</v>
      </c>
      <c r="FR291">
        <f t="shared" si="291"/>
        <v>0</v>
      </c>
      <c r="FS291">
        <v>0</v>
      </c>
      <c r="FX291">
        <v>97</v>
      </c>
      <c r="FY291">
        <v>51</v>
      </c>
      <c r="GA291" t="s">
        <v>2</v>
      </c>
      <c r="GD291">
        <v>1</v>
      </c>
      <c r="GF291">
        <v>-1738173727</v>
      </c>
      <c r="GG291">
        <v>1</v>
      </c>
      <c r="GH291">
        <v>1</v>
      </c>
      <c r="GI291">
        <v>4</v>
      </c>
      <c r="GJ291">
        <v>0</v>
      </c>
      <c r="GK291">
        <v>0</v>
      </c>
      <c r="GL291">
        <f t="shared" si="292"/>
        <v>0</v>
      </c>
      <c r="GM291">
        <f t="shared" si="293"/>
        <v>296.36</v>
      </c>
      <c r="GN291">
        <f t="shared" si="294"/>
        <v>0</v>
      </c>
      <c r="GO291">
        <f t="shared" si="295"/>
        <v>296.36</v>
      </c>
      <c r="GP291">
        <f t="shared" si="296"/>
        <v>0</v>
      </c>
      <c r="GR291">
        <v>0</v>
      </c>
      <c r="GS291">
        <v>3</v>
      </c>
      <c r="GT291">
        <v>0</v>
      </c>
      <c r="GU291" t="s">
        <v>2</v>
      </c>
      <c r="GV291">
        <f t="shared" si="297"/>
        <v>0</v>
      </c>
      <c r="GW291">
        <v>1</v>
      </c>
      <c r="GX291">
        <f t="shared" si="298"/>
        <v>0</v>
      </c>
      <c r="HA291">
        <v>0</v>
      </c>
      <c r="HB291">
        <v>0</v>
      </c>
      <c r="HC291">
        <f t="shared" si="299"/>
        <v>0</v>
      </c>
      <c r="HE291" t="s">
        <v>2</v>
      </c>
      <c r="HF291" t="s">
        <v>2</v>
      </c>
      <c r="HM291" t="s">
        <v>2</v>
      </c>
      <c r="HN291" t="s">
        <v>53</v>
      </c>
      <c r="HO291" t="s">
        <v>54</v>
      </c>
      <c r="HP291" t="s">
        <v>51</v>
      </c>
      <c r="HQ291" t="s">
        <v>51</v>
      </c>
      <c r="IK291">
        <v>0</v>
      </c>
    </row>
    <row r="292" spans="1:255" x14ac:dyDescent="0.2">
      <c r="A292" s="2">
        <v>17</v>
      </c>
      <c r="B292" s="2">
        <v>1</v>
      </c>
      <c r="C292" s="2"/>
      <c r="D292" s="2"/>
      <c r="E292" s="2" t="s">
        <v>402</v>
      </c>
      <c r="F292" s="2" t="s">
        <v>29</v>
      </c>
      <c r="G292" s="2" t="s">
        <v>403</v>
      </c>
      <c r="H292" s="2" t="s">
        <v>19</v>
      </c>
      <c r="I292" s="2">
        <v>3</v>
      </c>
      <c r="J292" s="2">
        <v>0</v>
      </c>
      <c r="K292" s="2">
        <v>3</v>
      </c>
      <c r="L292" s="2"/>
      <c r="M292" s="2"/>
      <c r="N292" s="2"/>
      <c r="O292" s="2">
        <f t="shared" si="265"/>
        <v>1825</v>
      </c>
      <c r="P292" s="2">
        <f>ROUND(ROUND(CQ292*I292,0)/BC292,2)</f>
        <v>1825</v>
      </c>
      <c r="Q292" s="2">
        <f t="shared" si="266"/>
        <v>0</v>
      </c>
      <c r="R292" s="2">
        <f t="shared" si="267"/>
        <v>0</v>
      </c>
      <c r="S292" s="2">
        <f t="shared" si="268"/>
        <v>0</v>
      </c>
      <c r="T292" s="2">
        <f t="shared" si="269"/>
        <v>0</v>
      </c>
      <c r="U292" s="2">
        <f t="shared" si="270"/>
        <v>0</v>
      </c>
      <c r="V292" s="2">
        <f t="shared" si="271"/>
        <v>0</v>
      </c>
      <c r="W292" s="2">
        <f t="shared" si="272"/>
        <v>0</v>
      </c>
      <c r="X292" s="2">
        <f t="shared" si="273"/>
        <v>0</v>
      </c>
      <c r="Y292" s="2">
        <f t="shared" si="274"/>
        <v>0</v>
      </c>
      <c r="Z292" s="2"/>
      <c r="AA292" s="2">
        <v>41727981</v>
      </c>
      <c r="AB292" s="2">
        <f t="shared" si="275"/>
        <v>608.4</v>
      </c>
      <c r="AC292" s="2">
        <f t="shared" si="276"/>
        <v>608.4</v>
      </c>
      <c r="AD292" s="2">
        <f>ROUND((((ET292)-(EU292))+AE292),6)</f>
        <v>0</v>
      </c>
      <c r="AE292" s="2">
        <f t="shared" ref="AE292:AF295" si="300">ROUND((EU292),6)</f>
        <v>0</v>
      </c>
      <c r="AF292" s="2">
        <f t="shared" si="300"/>
        <v>0</v>
      </c>
      <c r="AG292" s="2">
        <f t="shared" si="278"/>
        <v>0</v>
      </c>
      <c r="AH292" s="2">
        <f t="shared" ref="AH292:AI295" si="301">(EW292)</f>
        <v>0</v>
      </c>
      <c r="AI292" s="2">
        <f t="shared" si="301"/>
        <v>0</v>
      </c>
      <c r="AJ292" s="2">
        <f t="shared" si="280"/>
        <v>0</v>
      </c>
      <c r="AK292" s="2">
        <v>608.4</v>
      </c>
      <c r="AL292" s="2">
        <v>608.4</v>
      </c>
      <c r="AM292" s="2">
        <v>0</v>
      </c>
      <c r="AN292" s="2">
        <v>0</v>
      </c>
      <c r="AO292" s="2">
        <v>0</v>
      </c>
      <c r="AP292" s="2">
        <v>0</v>
      </c>
      <c r="AQ292" s="2">
        <v>0</v>
      </c>
      <c r="AR292" s="2">
        <v>0</v>
      </c>
      <c r="AS292" s="2">
        <v>0</v>
      </c>
      <c r="AT292" s="2">
        <v>0</v>
      </c>
      <c r="AU292" s="2">
        <v>0</v>
      </c>
      <c r="AV292" s="2">
        <v>1</v>
      </c>
      <c r="AW292" s="2">
        <v>1</v>
      </c>
      <c r="AX292" s="2"/>
      <c r="AY292" s="2"/>
      <c r="AZ292" s="2">
        <v>1</v>
      </c>
      <c r="BA292" s="2">
        <v>1</v>
      </c>
      <c r="BB292" s="2">
        <v>1</v>
      </c>
      <c r="BC292" s="2">
        <v>1</v>
      </c>
      <c r="BD292" s="2" t="s">
        <v>2</v>
      </c>
      <c r="BE292" s="2" t="s">
        <v>2</v>
      </c>
      <c r="BF292" s="2" t="s">
        <v>2</v>
      </c>
      <c r="BG292" s="2" t="s">
        <v>2</v>
      </c>
      <c r="BH292" s="2">
        <v>3</v>
      </c>
      <c r="BI292" s="2">
        <v>2</v>
      </c>
      <c r="BJ292" s="2" t="s">
        <v>2</v>
      </c>
      <c r="BK292" s="2"/>
      <c r="BL292" s="2"/>
      <c r="BM292" s="2">
        <v>1100</v>
      </c>
      <c r="BN292" s="2">
        <v>0</v>
      </c>
      <c r="BO292" s="2" t="s">
        <v>2</v>
      </c>
      <c r="BP292" s="2">
        <v>0</v>
      </c>
      <c r="BQ292" s="2">
        <v>8</v>
      </c>
      <c r="BR292" s="2">
        <v>0</v>
      </c>
      <c r="BS292" s="2">
        <v>1</v>
      </c>
      <c r="BT292" s="2">
        <v>1</v>
      </c>
      <c r="BU292" s="2">
        <v>1</v>
      </c>
      <c r="BV292" s="2">
        <v>1</v>
      </c>
      <c r="BW292" s="2">
        <v>1</v>
      </c>
      <c r="BX292" s="2">
        <v>1</v>
      </c>
      <c r="BY292" s="2" t="s">
        <v>2</v>
      </c>
      <c r="BZ292" s="2">
        <v>0</v>
      </c>
      <c r="CA292" s="2">
        <v>0</v>
      </c>
      <c r="CB292" s="2" t="s">
        <v>2</v>
      </c>
      <c r="CC292" s="2"/>
      <c r="CD292" s="2"/>
      <c r="CE292" s="2">
        <v>0</v>
      </c>
      <c r="CF292" s="2">
        <v>0</v>
      </c>
      <c r="CG292" s="2">
        <v>0</v>
      </c>
      <c r="CH292" s="2"/>
      <c r="CI292" s="2"/>
      <c r="CJ292" s="2"/>
      <c r="CK292" s="2"/>
      <c r="CL292" s="2"/>
      <c r="CM292" s="2">
        <v>0</v>
      </c>
      <c r="CN292" s="2" t="s">
        <v>2</v>
      </c>
      <c r="CO292" s="2">
        <v>0</v>
      </c>
      <c r="CP292" s="2">
        <f t="shared" si="281"/>
        <v>1825</v>
      </c>
      <c r="CQ292" s="2">
        <f>AC292</f>
        <v>608.4</v>
      </c>
      <c r="CR292" s="2">
        <f t="shared" si="282"/>
        <v>0</v>
      </c>
      <c r="CS292" s="2">
        <f t="shared" si="283"/>
        <v>0</v>
      </c>
      <c r="CT292" s="2">
        <f t="shared" si="284"/>
        <v>0</v>
      </c>
      <c r="CU292" s="2">
        <f t="shared" si="285"/>
        <v>0</v>
      </c>
      <c r="CV292" s="2">
        <f t="shared" si="286"/>
        <v>0</v>
      </c>
      <c r="CW292" s="2">
        <f t="shared" si="287"/>
        <v>0</v>
      </c>
      <c r="CX292" s="2">
        <f t="shared" si="288"/>
        <v>0</v>
      </c>
      <c r="CY292" s="2">
        <f t="shared" si="289"/>
        <v>0</v>
      </c>
      <c r="CZ292" s="2">
        <f t="shared" si="290"/>
        <v>0</v>
      </c>
      <c r="DA292" s="2"/>
      <c r="DB292" s="2"/>
      <c r="DC292" s="2" t="s">
        <v>2</v>
      </c>
      <c r="DD292" s="2" t="s">
        <v>2</v>
      </c>
      <c r="DE292" s="2" t="s">
        <v>2</v>
      </c>
      <c r="DF292" s="2" t="s">
        <v>2</v>
      </c>
      <c r="DG292" s="2" t="s">
        <v>2</v>
      </c>
      <c r="DH292" s="2" t="s">
        <v>2</v>
      </c>
      <c r="DI292" s="2" t="s">
        <v>2</v>
      </c>
      <c r="DJ292" s="2" t="s">
        <v>2</v>
      </c>
      <c r="DK292" s="2" t="s">
        <v>2</v>
      </c>
      <c r="DL292" s="2" t="s">
        <v>2</v>
      </c>
      <c r="DM292" s="2" t="s">
        <v>2</v>
      </c>
      <c r="DN292" s="2">
        <v>0</v>
      </c>
      <c r="DO292" s="2">
        <v>0</v>
      </c>
      <c r="DP292" s="2">
        <v>1</v>
      </c>
      <c r="DQ292" s="2">
        <v>1</v>
      </c>
      <c r="DR292" s="2"/>
      <c r="DS292" s="2"/>
      <c r="DT292" s="2"/>
      <c r="DU292" s="2">
        <v>1013</v>
      </c>
      <c r="DV292" s="2" t="s">
        <v>19</v>
      </c>
      <c r="DW292" s="2" t="s">
        <v>19</v>
      </c>
      <c r="DX292" s="2">
        <v>1</v>
      </c>
      <c r="DY292" s="2"/>
      <c r="DZ292" s="2" t="s">
        <v>2</v>
      </c>
      <c r="EA292" s="2" t="s">
        <v>2</v>
      </c>
      <c r="EB292" s="2" t="s">
        <v>2</v>
      </c>
      <c r="EC292" s="2" t="s">
        <v>2</v>
      </c>
      <c r="ED292" s="2" t="s">
        <v>2</v>
      </c>
      <c r="EE292" s="2">
        <v>37164457</v>
      </c>
      <c r="EF292" s="2">
        <v>8</v>
      </c>
      <c r="EG292" s="2" t="s">
        <v>31</v>
      </c>
      <c r="EH292" s="2">
        <v>0</v>
      </c>
      <c r="EI292" s="2" t="s">
        <v>2</v>
      </c>
      <c r="EJ292" s="2">
        <v>1</v>
      </c>
      <c r="EK292" s="2">
        <v>1100</v>
      </c>
      <c r="EL292" s="2" t="s">
        <v>32</v>
      </c>
      <c r="EM292" s="2" t="s">
        <v>33</v>
      </c>
      <c r="EN292" s="2" t="s">
        <v>2</v>
      </c>
      <c r="EO292" s="2" t="s">
        <v>2</v>
      </c>
      <c r="EP292" s="2"/>
      <c r="EQ292" s="2">
        <v>0</v>
      </c>
      <c r="ER292" s="2">
        <v>0</v>
      </c>
      <c r="ES292" s="2">
        <v>608.4</v>
      </c>
      <c r="ET292" s="2">
        <v>0</v>
      </c>
      <c r="EU292" s="2">
        <v>0</v>
      </c>
      <c r="EV292" s="2">
        <v>0</v>
      </c>
      <c r="EW292" s="2">
        <v>0</v>
      </c>
      <c r="EX292" s="2">
        <v>0</v>
      </c>
      <c r="EY292" s="2">
        <v>0</v>
      </c>
      <c r="EZ292" s="2">
        <v>5</v>
      </c>
      <c r="FA292" s="2"/>
      <c r="FB292" s="2"/>
      <c r="FC292" s="2">
        <v>1</v>
      </c>
      <c r="FD292" s="2">
        <v>18</v>
      </c>
      <c r="FE292" s="2"/>
      <c r="FF292" s="2">
        <v>730.08</v>
      </c>
      <c r="FG292" s="2"/>
      <c r="FH292" s="2"/>
      <c r="FI292" s="2"/>
      <c r="FJ292" s="2"/>
      <c r="FK292" s="2"/>
      <c r="FL292" s="2"/>
      <c r="FM292" s="2"/>
      <c r="FN292" s="2"/>
      <c r="FO292" s="2"/>
      <c r="FP292" s="2"/>
      <c r="FQ292" s="2">
        <v>0</v>
      </c>
      <c r="FR292" s="2">
        <f t="shared" si="291"/>
        <v>0</v>
      </c>
      <c r="FS292" s="2">
        <v>0</v>
      </c>
      <c r="FT292" s="2"/>
      <c r="FU292" s="2"/>
      <c r="FV292" s="2"/>
      <c r="FW292" s="2"/>
      <c r="FX292" s="2">
        <v>0</v>
      </c>
      <c r="FY292" s="2">
        <v>0</v>
      </c>
      <c r="FZ292" s="2"/>
      <c r="GA292" s="2" t="s">
        <v>125</v>
      </c>
      <c r="GB292" s="2"/>
      <c r="GC292" s="2"/>
      <c r="GD292" s="2">
        <v>1</v>
      </c>
      <c r="GE292" s="2"/>
      <c r="GF292" s="2">
        <v>1555946825</v>
      </c>
      <c r="GG292" s="2">
        <v>2</v>
      </c>
      <c r="GH292" s="2">
        <v>3</v>
      </c>
      <c r="GI292" s="2">
        <v>-2</v>
      </c>
      <c r="GJ292" s="2">
        <v>0</v>
      </c>
      <c r="GK292" s="2">
        <v>0</v>
      </c>
      <c r="GL292" s="2">
        <f t="shared" si="292"/>
        <v>0</v>
      </c>
      <c r="GM292" s="2">
        <f t="shared" si="293"/>
        <v>1825</v>
      </c>
      <c r="GN292" s="2">
        <f t="shared" si="294"/>
        <v>0</v>
      </c>
      <c r="GO292" s="2">
        <f t="shared" si="295"/>
        <v>1825</v>
      </c>
      <c r="GP292" s="2">
        <f t="shared" si="296"/>
        <v>0</v>
      </c>
      <c r="GQ292" s="2"/>
      <c r="GR292" s="2">
        <v>1</v>
      </c>
      <c r="GS292" s="2">
        <v>1</v>
      </c>
      <c r="GT292" s="2">
        <v>0</v>
      </c>
      <c r="GU292" s="2" t="s">
        <v>2</v>
      </c>
      <c r="GV292" s="2">
        <f t="shared" si="297"/>
        <v>0</v>
      </c>
      <c r="GW292" s="2">
        <v>1</v>
      </c>
      <c r="GX292" s="2">
        <f t="shared" si="298"/>
        <v>0</v>
      </c>
      <c r="GY292" s="2"/>
      <c r="GZ292" s="2"/>
      <c r="HA292" s="2">
        <v>0</v>
      </c>
      <c r="HB292" s="2">
        <v>0</v>
      </c>
      <c r="HC292" s="2">
        <f t="shared" si="299"/>
        <v>0</v>
      </c>
      <c r="HD292" s="2"/>
      <c r="HE292" s="2" t="s">
        <v>35</v>
      </c>
      <c r="HF292" s="2" t="s">
        <v>35</v>
      </c>
      <c r="HG292" s="2">
        <f>ROUND(AC292*I292,0)</f>
        <v>1825</v>
      </c>
      <c r="HH292" s="2"/>
      <c r="HI292" s="2"/>
      <c r="HJ292" s="2"/>
      <c r="HK292" s="2"/>
      <c r="HL292" s="2"/>
      <c r="HM292" s="2" t="s">
        <v>2</v>
      </c>
      <c r="HN292" s="2" t="s">
        <v>2</v>
      </c>
      <c r="HO292" s="2" t="s">
        <v>2</v>
      </c>
      <c r="HP292" s="2" t="s">
        <v>2</v>
      </c>
      <c r="HQ292" s="2" t="s">
        <v>2</v>
      </c>
      <c r="HR292" s="2"/>
      <c r="HS292" s="2"/>
      <c r="HT292" s="2"/>
      <c r="HU292" s="2"/>
      <c r="HV292" s="2"/>
      <c r="HW292" s="2"/>
      <c r="HX292" s="2"/>
      <c r="HY292" s="2"/>
      <c r="HZ292" s="2"/>
      <c r="IA292" s="2"/>
      <c r="IB292" s="2"/>
      <c r="IC292" s="2"/>
      <c r="ID292" s="2"/>
      <c r="IE292" s="2"/>
      <c r="IF292" s="2"/>
      <c r="IG292" s="2"/>
      <c r="IH292" s="2"/>
      <c r="II292" s="2"/>
      <c r="IJ292" s="2"/>
      <c r="IK292" s="2">
        <v>0</v>
      </c>
      <c r="IL292" s="2"/>
      <c r="IM292" s="2"/>
      <c r="IN292" s="2"/>
      <c r="IO292" s="2"/>
      <c r="IP292" s="2"/>
      <c r="IQ292" s="2"/>
      <c r="IR292" s="2"/>
      <c r="IS292" s="2"/>
      <c r="IT292" s="2"/>
      <c r="IU292" s="2"/>
    </row>
    <row r="293" spans="1:255" x14ac:dyDescent="0.2">
      <c r="A293">
        <v>17</v>
      </c>
      <c r="B293">
        <v>1</v>
      </c>
      <c r="E293" t="s">
        <v>402</v>
      </c>
      <c r="F293" t="s">
        <v>29</v>
      </c>
      <c r="G293" t="s">
        <v>403</v>
      </c>
      <c r="H293" t="s">
        <v>19</v>
      </c>
      <c r="I293">
        <v>3</v>
      </c>
      <c r="J293">
        <v>0</v>
      </c>
      <c r="K293">
        <v>3</v>
      </c>
      <c r="O293">
        <f t="shared" si="265"/>
        <v>169.61</v>
      </c>
      <c r="P293">
        <f>ROUND(ROUND(CQ293*I293,0)/BC293,2)</f>
        <v>169.61</v>
      </c>
      <c r="Q293">
        <f t="shared" si="266"/>
        <v>0</v>
      </c>
      <c r="R293">
        <f t="shared" si="267"/>
        <v>0</v>
      </c>
      <c r="S293">
        <f t="shared" si="268"/>
        <v>0</v>
      </c>
      <c r="T293">
        <f t="shared" si="269"/>
        <v>0</v>
      </c>
      <c r="U293">
        <f t="shared" si="270"/>
        <v>0</v>
      </c>
      <c r="V293">
        <f t="shared" si="271"/>
        <v>0</v>
      </c>
      <c r="W293">
        <f t="shared" si="272"/>
        <v>0</v>
      </c>
      <c r="X293">
        <f t="shared" si="273"/>
        <v>0</v>
      </c>
      <c r="Y293">
        <f t="shared" si="274"/>
        <v>0</v>
      </c>
      <c r="AA293">
        <v>41727979</v>
      </c>
      <c r="AB293">
        <f t="shared" si="275"/>
        <v>608.4</v>
      </c>
      <c r="AC293">
        <f t="shared" si="276"/>
        <v>608.4</v>
      </c>
      <c r="AD293">
        <f>ROUND((((ET293)-(EU293))+AE293),6)</f>
        <v>0</v>
      </c>
      <c r="AE293">
        <f t="shared" si="300"/>
        <v>0</v>
      </c>
      <c r="AF293">
        <f t="shared" si="300"/>
        <v>0</v>
      </c>
      <c r="AG293">
        <f t="shared" si="278"/>
        <v>0</v>
      </c>
      <c r="AH293">
        <f t="shared" si="301"/>
        <v>0</v>
      </c>
      <c r="AI293">
        <f t="shared" si="301"/>
        <v>0</v>
      </c>
      <c r="AJ293">
        <f t="shared" si="280"/>
        <v>0</v>
      </c>
      <c r="AK293">
        <v>608.4</v>
      </c>
      <c r="AL293">
        <v>608.4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1</v>
      </c>
      <c r="AW293">
        <v>1</v>
      </c>
      <c r="AZ293">
        <v>10.76</v>
      </c>
      <c r="BA293">
        <v>1</v>
      </c>
      <c r="BB293">
        <v>1</v>
      </c>
      <c r="BC293">
        <v>10.76</v>
      </c>
      <c r="BD293" t="s">
        <v>2</v>
      </c>
      <c r="BE293" t="s">
        <v>2</v>
      </c>
      <c r="BF293" t="s">
        <v>2</v>
      </c>
      <c r="BG293" t="s">
        <v>2</v>
      </c>
      <c r="BH293">
        <v>3</v>
      </c>
      <c r="BI293">
        <v>2</v>
      </c>
      <c r="BJ293" t="s">
        <v>2</v>
      </c>
      <c r="BM293">
        <v>1100</v>
      </c>
      <c r="BN293">
        <v>0</v>
      </c>
      <c r="BO293" t="s">
        <v>27</v>
      </c>
      <c r="BP293">
        <v>1</v>
      </c>
      <c r="BQ293">
        <v>8</v>
      </c>
      <c r="BR293">
        <v>0</v>
      </c>
      <c r="BS293">
        <v>1</v>
      </c>
      <c r="BT293">
        <v>1</v>
      </c>
      <c r="BU293">
        <v>1</v>
      </c>
      <c r="BV293">
        <v>1</v>
      </c>
      <c r="BW293">
        <v>1</v>
      </c>
      <c r="BX293">
        <v>1</v>
      </c>
      <c r="BY293" t="s">
        <v>2</v>
      </c>
      <c r="BZ293">
        <v>0</v>
      </c>
      <c r="CA293">
        <v>0</v>
      </c>
      <c r="CB293" t="s">
        <v>2</v>
      </c>
      <c r="CE293">
        <v>0</v>
      </c>
      <c r="CF293">
        <v>0</v>
      </c>
      <c r="CG293">
        <v>0</v>
      </c>
      <c r="CM293">
        <v>0</v>
      </c>
      <c r="CN293" t="s">
        <v>2</v>
      </c>
      <c r="CO293">
        <v>0</v>
      </c>
      <c r="CP293">
        <f t="shared" si="281"/>
        <v>169.61</v>
      </c>
      <c r="CQ293">
        <f>AC293</f>
        <v>608.4</v>
      </c>
      <c r="CR293">
        <f t="shared" si="282"/>
        <v>0</v>
      </c>
      <c r="CS293">
        <f t="shared" si="283"/>
        <v>0</v>
      </c>
      <c r="CT293">
        <f t="shared" si="284"/>
        <v>0</v>
      </c>
      <c r="CU293">
        <f t="shared" si="285"/>
        <v>0</v>
      </c>
      <c r="CV293">
        <f t="shared" si="286"/>
        <v>0</v>
      </c>
      <c r="CW293">
        <f t="shared" si="287"/>
        <v>0</v>
      </c>
      <c r="CX293">
        <f t="shared" si="288"/>
        <v>0</v>
      </c>
      <c r="CY293">
        <f t="shared" si="289"/>
        <v>0</v>
      </c>
      <c r="CZ293">
        <f t="shared" si="290"/>
        <v>0</v>
      </c>
      <c r="DC293" t="s">
        <v>2</v>
      </c>
      <c r="DD293" t="s">
        <v>2</v>
      </c>
      <c r="DE293" t="s">
        <v>2</v>
      </c>
      <c r="DF293" t="s">
        <v>2</v>
      </c>
      <c r="DG293" t="s">
        <v>2</v>
      </c>
      <c r="DH293" t="s">
        <v>2</v>
      </c>
      <c r="DI293" t="s">
        <v>2</v>
      </c>
      <c r="DJ293" t="s">
        <v>2</v>
      </c>
      <c r="DK293" t="s">
        <v>2</v>
      </c>
      <c r="DL293" t="s">
        <v>2</v>
      </c>
      <c r="DM293" t="s">
        <v>2</v>
      </c>
      <c r="DN293">
        <v>0</v>
      </c>
      <c r="DO293">
        <v>0</v>
      </c>
      <c r="DP293">
        <v>1</v>
      </c>
      <c r="DQ293">
        <v>1</v>
      </c>
      <c r="DU293">
        <v>1013</v>
      </c>
      <c r="DV293" t="s">
        <v>19</v>
      </c>
      <c r="DW293" t="s">
        <v>19</v>
      </c>
      <c r="DX293">
        <v>1</v>
      </c>
      <c r="DZ293" t="s">
        <v>2</v>
      </c>
      <c r="EA293" t="s">
        <v>2</v>
      </c>
      <c r="EB293" t="s">
        <v>2</v>
      </c>
      <c r="EC293" t="s">
        <v>2</v>
      </c>
      <c r="ED293" t="s">
        <v>2</v>
      </c>
      <c r="EE293">
        <v>37164457</v>
      </c>
      <c r="EF293">
        <v>8</v>
      </c>
      <c r="EG293" t="s">
        <v>31</v>
      </c>
      <c r="EH293">
        <v>0</v>
      </c>
      <c r="EI293" t="s">
        <v>2</v>
      </c>
      <c r="EJ293">
        <v>1</v>
      </c>
      <c r="EK293">
        <v>1100</v>
      </c>
      <c r="EL293" t="s">
        <v>32</v>
      </c>
      <c r="EM293" t="s">
        <v>33</v>
      </c>
      <c r="EN293" t="s">
        <v>2</v>
      </c>
      <c r="EO293" t="s">
        <v>2</v>
      </c>
      <c r="EQ293">
        <v>0</v>
      </c>
      <c r="ER293">
        <v>608.4</v>
      </c>
      <c r="ES293">
        <v>608.4</v>
      </c>
      <c r="ET293">
        <v>0</v>
      </c>
      <c r="EU293">
        <v>0</v>
      </c>
      <c r="EV293">
        <v>0</v>
      </c>
      <c r="EW293">
        <v>0</v>
      </c>
      <c r="EX293">
        <v>0</v>
      </c>
      <c r="EY293">
        <v>0</v>
      </c>
      <c r="EZ293">
        <v>5</v>
      </c>
      <c r="FC293">
        <v>1</v>
      </c>
      <c r="FD293">
        <v>18</v>
      </c>
      <c r="FF293">
        <v>730.08</v>
      </c>
      <c r="FQ293">
        <v>0</v>
      </c>
      <c r="FR293">
        <f t="shared" si="291"/>
        <v>0</v>
      </c>
      <c r="FS293">
        <v>0</v>
      </c>
      <c r="FX293">
        <v>0</v>
      </c>
      <c r="FY293">
        <v>0</v>
      </c>
      <c r="GA293" t="s">
        <v>125</v>
      </c>
      <c r="GD293">
        <v>1</v>
      </c>
      <c r="GF293">
        <v>1555946825</v>
      </c>
      <c r="GG293">
        <v>1</v>
      </c>
      <c r="GH293">
        <v>3</v>
      </c>
      <c r="GI293">
        <v>4</v>
      </c>
      <c r="GJ293">
        <v>0</v>
      </c>
      <c r="GK293">
        <v>0</v>
      </c>
      <c r="GL293">
        <f t="shared" si="292"/>
        <v>0</v>
      </c>
      <c r="GM293">
        <f t="shared" si="293"/>
        <v>169.61</v>
      </c>
      <c r="GN293">
        <f t="shared" si="294"/>
        <v>0</v>
      </c>
      <c r="GO293">
        <f t="shared" si="295"/>
        <v>169.61</v>
      </c>
      <c r="GP293">
        <f t="shared" si="296"/>
        <v>0</v>
      </c>
      <c r="GR293">
        <v>1</v>
      </c>
      <c r="GS293">
        <v>1</v>
      </c>
      <c r="GT293">
        <v>0</v>
      </c>
      <c r="GU293" t="s">
        <v>2</v>
      </c>
      <c r="GV293">
        <f t="shared" si="297"/>
        <v>0</v>
      </c>
      <c r="GW293">
        <v>1</v>
      </c>
      <c r="GX293">
        <f t="shared" si="298"/>
        <v>0</v>
      </c>
      <c r="HA293">
        <v>0</v>
      </c>
      <c r="HB293">
        <v>0</v>
      </c>
      <c r="HC293">
        <f t="shared" si="299"/>
        <v>0</v>
      </c>
      <c r="HE293" t="s">
        <v>35</v>
      </c>
      <c r="HF293" t="s">
        <v>35</v>
      </c>
      <c r="HG293">
        <f>ROUND(AC293*I293,0)</f>
        <v>1825</v>
      </c>
      <c r="HM293" t="s">
        <v>2</v>
      </c>
      <c r="HN293" t="s">
        <v>2</v>
      </c>
      <c r="HO293" t="s">
        <v>2</v>
      </c>
      <c r="HP293" t="s">
        <v>2</v>
      </c>
      <c r="HQ293" t="s">
        <v>2</v>
      </c>
      <c r="IK293">
        <v>0</v>
      </c>
    </row>
    <row r="294" spans="1:255" x14ac:dyDescent="0.2">
      <c r="A294" s="2">
        <v>17</v>
      </c>
      <c r="B294" s="2">
        <v>1</v>
      </c>
      <c r="C294" s="2"/>
      <c r="D294" s="2"/>
      <c r="E294" s="2" t="s">
        <v>404</v>
      </c>
      <c r="F294" s="2" t="s">
        <v>29</v>
      </c>
      <c r="G294" s="2" t="s">
        <v>405</v>
      </c>
      <c r="H294" s="2" t="s">
        <v>19</v>
      </c>
      <c r="I294" s="2">
        <v>1</v>
      </c>
      <c r="J294" s="2">
        <v>0</v>
      </c>
      <c r="K294" s="2">
        <v>1</v>
      </c>
      <c r="L294" s="2"/>
      <c r="M294" s="2"/>
      <c r="N294" s="2"/>
      <c r="O294" s="2">
        <f t="shared" si="265"/>
        <v>608</v>
      </c>
      <c r="P294" s="2">
        <f>ROUND(ROUND(CQ294*I294,0)/BC294,2)</f>
        <v>608</v>
      </c>
      <c r="Q294" s="2">
        <f t="shared" si="266"/>
        <v>0</v>
      </c>
      <c r="R294" s="2">
        <f t="shared" si="267"/>
        <v>0</v>
      </c>
      <c r="S294" s="2">
        <f t="shared" si="268"/>
        <v>0</v>
      </c>
      <c r="T294" s="2">
        <f t="shared" si="269"/>
        <v>0</v>
      </c>
      <c r="U294" s="2">
        <f t="shared" si="270"/>
        <v>0</v>
      </c>
      <c r="V294" s="2">
        <f t="shared" si="271"/>
        <v>0</v>
      </c>
      <c r="W294" s="2">
        <f t="shared" si="272"/>
        <v>0</v>
      </c>
      <c r="X294" s="2">
        <f t="shared" si="273"/>
        <v>0</v>
      </c>
      <c r="Y294" s="2">
        <f t="shared" si="274"/>
        <v>0</v>
      </c>
      <c r="Z294" s="2"/>
      <c r="AA294" s="2">
        <v>41727981</v>
      </c>
      <c r="AB294" s="2">
        <f t="shared" si="275"/>
        <v>608.4</v>
      </c>
      <c r="AC294" s="2">
        <f t="shared" si="276"/>
        <v>608.4</v>
      </c>
      <c r="AD294" s="2">
        <f>ROUND((((ET294)-(EU294))+AE294),6)</f>
        <v>0</v>
      </c>
      <c r="AE294" s="2">
        <f t="shared" si="300"/>
        <v>0</v>
      </c>
      <c r="AF294" s="2">
        <f t="shared" si="300"/>
        <v>0</v>
      </c>
      <c r="AG294" s="2">
        <f t="shared" si="278"/>
        <v>0</v>
      </c>
      <c r="AH294" s="2">
        <f t="shared" si="301"/>
        <v>0</v>
      </c>
      <c r="AI294" s="2">
        <f t="shared" si="301"/>
        <v>0</v>
      </c>
      <c r="AJ294" s="2">
        <f t="shared" si="280"/>
        <v>0</v>
      </c>
      <c r="AK294" s="2">
        <v>608.4</v>
      </c>
      <c r="AL294" s="2">
        <v>608.4</v>
      </c>
      <c r="AM294" s="2">
        <v>0</v>
      </c>
      <c r="AN294" s="2">
        <v>0</v>
      </c>
      <c r="AO294" s="2">
        <v>0</v>
      </c>
      <c r="AP294" s="2">
        <v>0</v>
      </c>
      <c r="AQ294" s="2">
        <v>0</v>
      </c>
      <c r="AR294" s="2">
        <v>0</v>
      </c>
      <c r="AS294" s="2">
        <v>0</v>
      </c>
      <c r="AT294" s="2">
        <v>0</v>
      </c>
      <c r="AU294" s="2">
        <v>0</v>
      </c>
      <c r="AV294" s="2">
        <v>1</v>
      </c>
      <c r="AW294" s="2">
        <v>1</v>
      </c>
      <c r="AX294" s="2"/>
      <c r="AY294" s="2"/>
      <c r="AZ294" s="2">
        <v>1</v>
      </c>
      <c r="BA294" s="2">
        <v>1</v>
      </c>
      <c r="BB294" s="2">
        <v>1</v>
      </c>
      <c r="BC294" s="2">
        <v>1</v>
      </c>
      <c r="BD294" s="2" t="s">
        <v>2</v>
      </c>
      <c r="BE294" s="2" t="s">
        <v>2</v>
      </c>
      <c r="BF294" s="2" t="s">
        <v>2</v>
      </c>
      <c r="BG294" s="2" t="s">
        <v>2</v>
      </c>
      <c r="BH294" s="2">
        <v>3</v>
      </c>
      <c r="BI294" s="2">
        <v>2</v>
      </c>
      <c r="BJ294" s="2" t="s">
        <v>2</v>
      </c>
      <c r="BK294" s="2"/>
      <c r="BL294" s="2"/>
      <c r="BM294" s="2">
        <v>1100</v>
      </c>
      <c r="BN294" s="2">
        <v>0</v>
      </c>
      <c r="BO294" s="2" t="s">
        <v>2</v>
      </c>
      <c r="BP294" s="2">
        <v>0</v>
      </c>
      <c r="BQ294" s="2">
        <v>8</v>
      </c>
      <c r="BR294" s="2">
        <v>0</v>
      </c>
      <c r="BS294" s="2">
        <v>1</v>
      </c>
      <c r="BT294" s="2">
        <v>1</v>
      </c>
      <c r="BU294" s="2">
        <v>1</v>
      </c>
      <c r="BV294" s="2">
        <v>1</v>
      </c>
      <c r="BW294" s="2">
        <v>1</v>
      </c>
      <c r="BX294" s="2">
        <v>1</v>
      </c>
      <c r="BY294" s="2" t="s">
        <v>2</v>
      </c>
      <c r="BZ294" s="2">
        <v>0</v>
      </c>
      <c r="CA294" s="2">
        <v>0</v>
      </c>
      <c r="CB294" s="2" t="s">
        <v>2</v>
      </c>
      <c r="CC294" s="2"/>
      <c r="CD294" s="2"/>
      <c r="CE294" s="2">
        <v>0</v>
      </c>
      <c r="CF294" s="2">
        <v>0</v>
      </c>
      <c r="CG294" s="2">
        <v>0</v>
      </c>
      <c r="CH294" s="2"/>
      <c r="CI294" s="2"/>
      <c r="CJ294" s="2"/>
      <c r="CK294" s="2"/>
      <c r="CL294" s="2"/>
      <c r="CM294" s="2">
        <v>0</v>
      </c>
      <c r="CN294" s="2" t="s">
        <v>2</v>
      </c>
      <c r="CO294" s="2">
        <v>0</v>
      </c>
      <c r="CP294" s="2">
        <f t="shared" si="281"/>
        <v>608</v>
      </c>
      <c r="CQ294" s="2">
        <f>AC294</f>
        <v>608.4</v>
      </c>
      <c r="CR294" s="2">
        <f t="shared" si="282"/>
        <v>0</v>
      </c>
      <c r="CS294" s="2">
        <f t="shared" si="283"/>
        <v>0</v>
      </c>
      <c r="CT294" s="2">
        <f t="shared" si="284"/>
        <v>0</v>
      </c>
      <c r="CU294" s="2">
        <f t="shared" si="285"/>
        <v>0</v>
      </c>
      <c r="CV294" s="2">
        <f t="shared" si="286"/>
        <v>0</v>
      </c>
      <c r="CW294" s="2">
        <f t="shared" si="287"/>
        <v>0</v>
      </c>
      <c r="CX294" s="2">
        <f t="shared" si="288"/>
        <v>0</v>
      </c>
      <c r="CY294" s="2">
        <f t="shared" si="289"/>
        <v>0</v>
      </c>
      <c r="CZ294" s="2">
        <f t="shared" si="290"/>
        <v>0</v>
      </c>
      <c r="DA294" s="2"/>
      <c r="DB294" s="2"/>
      <c r="DC294" s="2" t="s">
        <v>2</v>
      </c>
      <c r="DD294" s="2" t="s">
        <v>2</v>
      </c>
      <c r="DE294" s="2" t="s">
        <v>2</v>
      </c>
      <c r="DF294" s="2" t="s">
        <v>2</v>
      </c>
      <c r="DG294" s="2" t="s">
        <v>2</v>
      </c>
      <c r="DH294" s="2" t="s">
        <v>2</v>
      </c>
      <c r="DI294" s="2" t="s">
        <v>2</v>
      </c>
      <c r="DJ294" s="2" t="s">
        <v>2</v>
      </c>
      <c r="DK294" s="2" t="s">
        <v>2</v>
      </c>
      <c r="DL294" s="2" t="s">
        <v>2</v>
      </c>
      <c r="DM294" s="2" t="s">
        <v>2</v>
      </c>
      <c r="DN294" s="2">
        <v>0</v>
      </c>
      <c r="DO294" s="2">
        <v>0</v>
      </c>
      <c r="DP294" s="2">
        <v>1</v>
      </c>
      <c r="DQ294" s="2">
        <v>1</v>
      </c>
      <c r="DR294" s="2"/>
      <c r="DS294" s="2"/>
      <c r="DT294" s="2"/>
      <c r="DU294" s="2">
        <v>1013</v>
      </c>
      <c r="DV294" s="2" t="s">
        <v>19</v>
      </c>
      <c r="DW294" s="2" t="s">
        <v>19</v>
      </c>
      <c r="DX294" s="2">
        <v>1</v>
      </c>
      <c r="DY294" s="2"/>
      <c r="DZ294" s="2" t="s">
        <v>2</v>
      </c>
      <c r="EA294" s="2" t="s">
        <v>2</v>
      </c>
      <c r="EB294" s="2" t="s">
        <v>2</v>
      </c>
      <c r="EC294" s="2" t="s">
        <v>2</v>
      </c>
      <c r="ED294" s="2" t="s">
        <v>2</v>
      </c>
      <c r="EE294" s="2">
        <v>37164457</v>
      </c>
      <c r="EF294" s="2">
        <v>8</v>
      </c>
      <c r="EG294" s="2" t="s">
        <v>31</v>
      </c>
      <c r="EH294" s="2">
        <v>0</v>
      </c>
      <c r="EI294" s="2" t="s">
        <v>2</v>
      </c>
      <c r="EJ294" s="2">
        <v>1</v>
      </c>
      <c r="EK294" s="2">
        <v>1100</v>
      </c>
      <c r="EL294" s="2" t="s">
        <v>32</v>
      </c>
      <c r="EM294" s="2" t="s">
        <v>33</v>
      </c>
      <c r="EN294" s="2" t="s">
        <v>2</v>
      </c>
      <c r="EO294" s="2" t="s">
        <v>2</v>
      </c>
      <c r="EP294" s="2"/>
      <c r="EQ294" s="2">
        <v>0</v>
      </c>
      <c r="ER294" s="2">
        <v>0</v>
      </c>
      <c r="ES294" s="2">
        <v>608.4</v>
      </c>
      <c r="ET294" s="2">
        <v>0</v>
      </c>
      <c r="EU294" s="2">
        <v>0</v>
      </c>
      <c r="EV294" s="2">
        <v>0</v>
      </c>
      <c r="EW294" s="2">
        <v>0</v>
      </c>
      <c r="EX294" s="2">
        <v>0</v>
      </c>
      <c r="EY294" s="2">
        <v>0</v>
      </c>
      <c r="EZ294" s="2">
        <v>5</v>
      </c>
      <c r="FA294" s="2"/>
      <c r="FB294" s="2"/>
      <c r="FC294" s="2">
        <v>1</v>
      </c>
      <c r="FD294" s="2">
        <v>18</v>
      </c>
      <c r="FE294" s="2"/>
      <c r="FF294" s="2">
        <v>730.08</v>
      </c>
      <c r="FG294" s="2"/>
      <c r="FH294" s="2"/>
      <c r="FI294" s="2"/>
      <c r="FJ294" s="2"/>
      <c r="FK294" s="2"/>
      <c r="FL294" s="2"/>
      <c r="FM294" s="2"/>
      <c r="FN294" s="2"/>
      <c r="FO294" s="2"/>
      <c r="FP294" s="2"/>
      <c r="FQ294" s="2">
        <v>0</v>
      </c>
      <c r="FR294" s="2">
        <f t="shared" si="291"/>
        <v>0</v>
      </c>
      <c r="FS294" s="2">
        <v>0</v>
      </c>
      <c r="FT294" s="2"/>
      <c r="FU294" s="2"/>
      <c r="FV294" s="2"/>
      <c r="FW294" s="2"/>
      <c r="FX294" s="2">
        <v>0</v>
      </c>
      <c r="FY294" s="2">
        <v>0</v>
      </c>
      <c r="FZ294" s="2"/>
      <c r="GA294" s="2" t="s">
        <v>125</v>
      </c>
      <c r="GB294" s="2"/>
      <c r="GC294" s="2"/>
      <c r="GD294" s="2">
        <v>1</v>
      </c>
      <c r="GE294" s="2"/>
      <c r="GF294" s="2">
        <v>-642103356</v>
      </c>
      <c r="GG294" s="2">
        <v>2</v>
      </c>
      <c r="GH294" s="2">
        <v>3</v>
      </c>
      <c r="GI294" s="2">
        <v>-2</v>
      </c>
      <c r="GJ294" s="2">
        <v>0</v>
      </c>
      <c r="GK294" s="2">
        <v>0</v>
      </c>
      <c r="GL294" s="2">
        <f t="shared" si="292"/>
        <v>0</v>
      </c>
      <c r="GM294" s="2">
        <f t="shared" si="293"/>
        <v>608</v>
      </c>
      <c r="GN294" s="2">
        <f t="shared" si="294"/>
        <v>0</v>
      </c>
      <c r="GO294" s="2">
        <f t="shared" si="295"/>
        <v>608</v>
      </c>
      <c r="GP294" s="2">
        <f t="shared" si="296"/>
        <v>0</v>
      </c>
      <c r="GQ294" s="2"/>
      <c r="GR294" s="2">
        <v>1</v>
      </c>
      <c r="GS294" s="2">
        <v>1</v>
      </c>
      <c r="GT294" s="2">
        <v>0</v>
      </c>
      <c r="GU294" s="2" t="s">
        <v>2</v>
      </c>
      <c r="GV294" s="2">
        <f t="shared" si="297"/>
        <v>0</v>
      </c>
      <c r="GW294" s="2">
        <v>1</v>
      </c>
      <c r="GX294" s="2">
        <f t="shared" si="298"/>
        <v>0</v>
      </c>
      <c r="GY294" s="2"/>
      <c r="GZ294" s="2"/>
      <c r="HA294" s="2">
        <v>0</v>
      </c>
      <c r="HB294" s="2">
        <v>0</v>
      </c>
      <c r="HC294" s="2">
        <f t="shared" si="299"/>
        <v>0</v>
      </c>
      <c r="HD294" s="2"/>
      <c r="HE294" s="2" t="s">
        <v>35</v>
      </c>
      <c r="HF294" s="2" t="s">
        <v>35</v>
      </c>
      <c r="HG294" s="2">
        <f>ROUND(AC294*I294,0)</f>
        <v>608</v>
      </c>
      <c r="HH294" s="2"/>
      <c r="HI294" s="2"/>
      <c r="HJ294" s="2"/>
      <c r="HK294" s="2"/>
      <c r="HL294" s="2"/>
      <c r="HM294" s="2" t="s">
        <v>2</v>
      </c>
      <c r="HN294" s="2" t="s">
        <v>2</v>
      </c>
      <c r="HO294" s="2" t="s">
        <v>2</v>
      </c>
      <c r="HP294" s="2" t="s">
        <v>2</v>
      </c>
      <c r="HQ294" s="2" t="s">
        <v>2</v>
      </c>
      <c r="HR294" s="2"/>
      <c r="HS294" s="2"/>
      <c r="HT294" s="2"/>
      <c r="HU294" s="2"/>
      <c r="HV294" s="2"/>
      <c r="HW294" s="2"/>
      <c r="HX294" s="2"/>
      <c r="HY294" s="2"/>
      <c r="HZ294" s="2"/>
      <c r="IA294" s="2"/>
      <c r="IB294" s="2"/>
      <c r="IC294" s="2"/>
      <c r="ID294" s="2"/>
      <c r="IE294" s="2"/>
      <c r="IF294" s="2"/>
      <c r="IG294" s="2"/>
      <c r="IH294" s="2"/>
      <c r="II294" s="2"/>
      <c r="IJ294" s="2"/>
      <c r="IK294" s="2">
        <v>0</v>
      </c>
      <c r="IL294" s="2"/>
      <c r="IM294" s="2"/>
      <c r="IN294" s="2"/>
      <c r="IO294" s="2"/>
      <c r="IP294" s="2"/>
      <c r="IQ294" s="2"/>
      <c r="IR294" s="2"/>
      <c r="IS294" s="2"/>
      <c r="IT294" s="2"/>
      <c r="IU294" s="2"/>
    </row>
    <row r="295" spans="1:255" x14ac:dyDescent="0.2">
      <c r="A295">
        <v>17</v>
      </c>
      <c r="B295">
        <v>1</v>
      </c>
      <c r="E295" t="s">
        <v>404</v>
      </c>
      <c r="F295" t="s">
        <v>29</v>
      </c>
      <c r="G295" t="s">
        <v>405</v>
      </c>
      <c r="H295" t="s">
        <v>19</v>
      </c>
      <c r="I295">
        <v>1</v>
      </c>
      <c r="J295">
        <v>0</v>
      </c>
      <c r="K295">
        <v>1</v>
      </c>
      <c r="O295">
        <f t="shared" si="265"/>
        <v>56.51</v>
      </c>
      <c r="P295">
        <f>ROUND(ROUND(CQ295*I295,0)/BC295,2)</f>
        <v>56.51</v>
      </c>
      <c r="Q295">
        <f t="shared" si="266"/>
        <v>0</v>
      </c>
      <c r="R295">
        <f t="shared" si="267"/>
        <v>0</v>
      </c>
      <c r="S295">
        <f t="shared" si="268"/>
        <v>0</v>
      </c>
      <c r="T295">
        <f t="shared" si="269"/>
        <v>0</v>
      </c>
      <c r="U295">
        <f t="shared" si="270"/>
        <v>0</v>
      </c>
      <c r="V295">
        <f t="shared" si="271"/>
        <v>0</v>
      </c>
      <c r="W295">
        <f t="shared" si="272"/>
        <v>0</v>
      </c>
      <c r="X295">
        <f t="shared" si="273"/>
        <v>0</v>
      </c>
      <c r="Y295">
        <f t="shared" si="274"/>
        <v>0</v>
      </c>
      <c r="AA295">
        <v>41727979</v>
      </c>
      <c r="AB295">
        <f t="shared" si="275"/>
        <v>608.4</v>
      </c>
      <c r="AC295">
        <f t="shared" si="276"/>
        <v>608.4</v>
      </c>
      <c r="AD295">
        <f>ROUND((((ET295)-(EU295))+AE295),6)</f>
        <v>0</v>
      </c>
      <c r="AE295">
        <f t="shared" si="300"/>
        <v>0</v>
      </c>
      <c r="AF295">
        <f t="shared" si="300"/>
        <v>0</v>
      </c>
      <c r="AG295">
        <f t="shared" si="278"/>
        <v>0</v>
      </c>
      <c r="AH295">
        <f t="shared" si="301"/>
        <v>0</v>
      </c>
      <c r="AI295">
        <f t="shared" si="301"/>
        <v>0</v>
      </c>
      <c r="AJ295">
        <f t="shared" si="280"/>
        <v>0</v>
      </c>
      <c r="AK295">
        <v>608.4</v>
      </c>
      <c r="AL295">
        <v>608.4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1</v>
      </c>
      <c r="AW295">
        <v>1</v>
      </c>
      <c r="AZ295">
        <v>10.76</v>
      </c>
      <c r="BA295">
        <v>1</v>
      </c>
      <c r="BB295">
        <v>1</v>
      </c>
      <c r="BC295">
        <v>10.76</v>
      </c>
      <c r="BD295" t="s">
        <v>2</v>
      </c>
      <c r="BE295" t="s">
        <v>2</v>
      </c>
      <c r="BF295" t="s">
        <v>2</v>
      </c>
      <c r="BG295" t="s">
        <v>2</v>
      </c>
      <c r="BH295">
        <v>3</v>
      </c>
      <c r="BI295">
        <v>2</v>
      </c>
      <c r="BJ295" t="s">
        <v>2</v>
      </c>
      <c r="BM295">
        <v>1100</v>
      </c>
      <c r="BN295">
        <v>0</v>
      </c>
      <c r="BO295" t="s">
        <v>27</v>
      </c>
      <c r="BP295">
        <v>1</v>
      </c>
      <c r="BQ295">
        <v>8</v>
      </c>
      <c r="BR295">
        <v>0</v>
      </c>
      <c r="BS295">
        <v>1</v>
      </c>
      <c r="BT295">
        <v>1</v>
      </c>
      <c r="BU295">
        <v>1</v>
      </c>
      <c r="BV295">
        <v>1</v>
      </c>
      <c r="BW295">
        <v>1</v>
      </c>
      <c r="BX295">
        <v>1</v>
      </c>
      <c r="BY295" t="s">
        <v>2</v>
      </c>
      <c r="BZ295">
        <v>0</v>
      </c>
      <c r="CA295">
        <v>0</v>
      </c>
      <c r="CB295" t="s">
        <v>2</v>
      </c>
      <c r="CE295">
        <v>0</v>
      </c>
      <c r="CF295">
        <v>0</v>
      </c>
      <c r="CG295">
        <v>0</v>
      </c>
      <c r="CM295">
        <v>0</v>
      </c>
      <c r="CN295" t="s">
        <v>2</v>
      </c>
      <c r="CO295">
        <v>0</v>
      </c>
      <c r="CP295">
        <f t="shared" si="281"/>
        <v>56.51</v>
      </c>
      <c r="CQ295">
        <f>AC295</f>
        <v>608.4</v>
      </c>
      <c r="CR295">
        <f t="shared" si="282"/>
        <v>0</v>
      </c>
      <c r="CS295">
        <f t="shared" si="283"/>
        <v>0</v>
      </c>
      <c r="CT295">
        <f t="shared" si="284"/>
        <v>0</v>
      </c>
      <c r="CU295">
        <f t="shared" si="285"/>
        <v>0</v>
      </c>
      <c r="CV295">
        <f t="shared" si="286"/>
        <v>0</v>
      </c>
      <c r="CW295">
        <f t="shared" si="287"/>
        <v>0</v>
      </c>
      <c r="CX295">
        <f t="shared" si="288"/>
        <v>0</v>
      </c>
      <c r="CY295">
        <f t="shared" si="289"/>
        <v>0</v>
      </c>
      <c r="CZ295">
        <f t="shared" si="290"/>
        <v>0</v>
      </c>
      <c r="DC295" t="s">
        <v>2</v>
      </c>
      <c r="DD295" t="s">
        <v>2</v>
      </c>
      <c r="DE295" t="s">
        <v>2</v>
      </c>
      <c r="DF295" t="s">
        <v>2</v>
      </c>
      <c r="DG295" t="s">
        <v>2</v>
      </c>
      <c r="DH295" t="s">
        <v>2</v>
      </c>
      <c r="DI295" t="s">
        <v>2</v>
      </c>
      <c r="DJ295" t="s">
        <v>2</v>
      </c>
      <c r="DK295" t="s">
        <v>2</v>
      </c>
      <c r="DL295" t="s">
        <v>2</v>
      </c>
      <c r="DM295" t="s">
        <v>2</v>
      </c>
      <c r="DN295">
        <v>0</v>
      </c>
      <c r="DO295">
        <v>0</v>
      </c>
      <c r="DP295">
        <v>1</v>
      </c>
      <c r="DQ295">
        <v>1</v>
      </c>
      <c r="DU295">
        <v>1013</v>
      </c>
      <c r="DV295" t="s">
        <v>19</v>
      </c>
      <c r="DW295" t="s">
        <v>19</v>
      </c>
      <c r="DX295">
        <v>1</v>
      </c>
      <c r="DZ295" t="s">
        <v>2</v>
      </c>
      <c r="EA295" t="s">
        <v>2</v>
      </c>
      <c r="EB295" t="s">
        <v>2</v>
      </c>
      <c r="EC295" t="s">
        <v>2</v>
      </c>
      <c r="ED295" t="s">
        <v>2</v>
      </c>
      <c r="EE295">
        <v>37164457</v>
      </c>
      <c r="EF295">
        <v>8</v>
      </c>
      <c r="EG295" t="s">
        <v>31</v>
      </c>
      <c r="EH295">
        <v>0</v>
      </c>
      <c r="EI295" t="s">
        <v>2</v>
      </c>
      <c r="EJ295">
        <v>1</v>
      </c>
      <c r="EK295">
        <v>1100</v>
      </c>
      <c r="EL295" t="s">
        <v>32</v>
      </c>
      <c r="EM295" t="s">
        <v>33</v>
      </c>
      <c r="EN295" t="s">
        <v>2</v>
      </c>
      <c r="EO295" t="s">
        <v>2</v>
      </c>
      <c r="EQ295">
        <v>0</v>
      </c>
      <c r="ER295">
        <v>608.4</v>
      </c>
      <c r="ES295">
        <v>608.4</v>
      </c>
      <c r="ET295">
        <v>0</v>
      </c>
      <c r="EU295">
        <v>0</v>
      </c>
      <c r="EV295">
        <v>0</v>
      </c>
      <c r="EW295">
        <v>0</v>
      </c>
      <c r="EX295">
        <v>0</v>
      </c>
      <c r="EY295">
        <v>0</v>
      </c>
      <c r="EZ295">
        <v>5</v>
      </c>
      <c r="FC295">
        <v>1</v>
      </c>
      <c r="FD295">
        <v>18</v>
      </c>
      <c r="FF295">
        <v>730.08</v>
      </c>
      <c r="FQ295">
        <v>0</v>
      </c>
      <c r="FR295">
        <f t="shared" si="291"/>
        <v>0</v>
      </c>
      <c r="FS295">
        <v>0</v>
      </c>
      <c r="FX295">
        <v>0</v>
      </c>
      <c r="FY295">
        <v>0</v>
      </c>
      <c r="GA295" t="s">
        <v>125</v>
      </c>
      <c r="GD295">
        <v>1</v>
      </c>
      <c r="GF295">
        <v>-642103356</v>
      </c>
      <c r="GG295">
        <v>1</v>
      </c>
      <c r="GH295">
        <v>3</v>
      </c>
      <c r="GI295">
        <v>4</v>
      </c>
      <c r="GJ295">
        <v>0</v>
      </c>
      <c r="GK295">
        <v>0</v>
      </c>
      <c r="GL295">
        <f t="shared" si="292"/>
        <v>0</v>
      </c>
      <c r="GM295">
        <f t="shared" si="293"/>
        <v>56.51</v>
      </c>
      <c r="GN295">
        <f t="shared" si="294"/>
        <v>0</v>
      </c>
      <c r="GO295">
        <f t="shared" si="295"/>
        <v>56.51</v>
      </c>
      <c r="GP295">
        <f t="shared" si="296"/>
        <v>0</v>
      </c>
      <c r="GR295">
        <v>1</v>
      </c>
      <c r="GS295">
        <v>1</v>
      </c>
      <c r="GT295">
        <v>0</v>
      </c>
      <c r="GU295" t="s">
        <v>2</v>
      </c>
      <c r="GV295">
        <f t="shared" si="297"/>
        <v>0</v>
      </c>
      <c r="GW295">
        <v>1</v>
      </c>
      <c r="GX295">
        <f t="shared" si="298"/>
        <v>0</v>
      </c>
      <c r="HA295">
        <v>0</v>
      </c>
      <c r="HB295">
        <v>0</v>
      </c>
      <c r="HC295">
        <f t="shared" si="299"/>
        <v>0</v>
      </c>
      <c r="HE295" t="s">
        <v>35</v>
      </c>
      <c r="HF295" t="s">
        <v>35</v>
      </c>
      <c r="HG295">
        <f>ROUND(AC295*I295,0)</f>
        <v>608</v>
      </c>
      <c r="HM295" t="s">
        <v>2</v>
      </c>
      <c r="HN295" t="s">
        <v>2</v>
      </c>
      <c r="HO295" t="s">
        <v>2</v>
      </c>
      <c r="HP295" t="s">
        <v>2</v>
      </c>
      <c r="HQ295" t="s">
        <v>2</v>
      </c>
      <c r="IK295">
        <v>0</v>
      </c>
    </row>
    <row r="296" spans="1:255" x14ac:dyDescent="0.2">
      <c r="A296" s="2">
        <v>17</v>
      </c>
      <c r="B296" s="2">
        <v>1</v>
      </c>
      <c r="C296" s="2">
        <f>ROW(SmtRes!A474)</f>
        <v>474</v>
      </c>
      <c r="D296" s="2">
        <f>ROW(EtalonRes!A474)</f>
        <v>474</v>
      </c>
      <c r="E296" s="2" t="s">
        <v>406</v>
      </c>
      <c r="F296" s="2" t="s">
        <v>184</v>
      </c>
      <c r="G296" s="2" t="s">
        <v>185</v>
      </c>
      <c r="H296" s="2" t="s">
        <v>130</v>
      </c>
      <c r="I296" s="2">
        <f>ROUND(758/100,7)</f>
        <v>7.58</v>
      </c>
      <c r="J296" s="2">
        <v>0</v>
      </c>
      <c r="K296" s="2">
        <f>ROUND(758/100,7)</f>
        <v>7.58</v>
      </c>
      <c r="L296" s="2"/>
      <c r="M296" s="2"/>
      <c r="N296" s="2"/>
      <c r="O296" s="2">
        <f t="shared" si="265"/>
        <v>8743.42</v>
      </c>
      <c r="P296" s="2">
        <f t="shared" ref="P296:P303" si="302">ROUND(CQ296*I296,2)</f>
        <v>4552.7</v>
      </c>
      <c r="Q296" s="2">
        <f t="shared" si="266"/>
        <v>1520.52</v>
      </c>
      <c r="R296" s="2">
        <f t="shared" si="267"/>
        <v>46.25</v>
      </c>
      <c r="S296" s="2">
        <f t="shared" si="268"/>
        <v>2670.2</v>
      </c>
      <c r="T296" s="2">
        <f t="shared" si="269"/>
        <v>0</v>
      </c>
      <c r="U296" s="2">
        <f t="shared" si="270"/>
        <v>284.06808000000007</v>
      </c>
      <c r="V296" s="2">
        <f t="shared" si="271"/>
        <v>3.6838799999999998</v>
      </c>
      <c r="W296" s="2">
        <f t="shared" si="272"/>
        <v>0</v>
      </c>
      <c r="X296" s="2">
        <f t="shared" si="273"/>
        <v>2634.96</v>
      </c>
      <c r="Y296" s="2">
        <f t="shared" si="274"/>
        <v>1385.39</v>
      </c>
      <c r="Z296" s="2"/>
      <c r="AA296" s="2">
        <v>41727981</v>
      </c>
      <c r="AB296" s="2">
        <f t="shared" si="275"/>
        <v>1153.4855</v>
      </c>
      <c r="AC296" s="2">
        <f t="shared" si="276"/>
        <v>600.62</v>
      </c>
      <c r="AD296" s="2">
        <f>ROUND(((((ET296*ROUND(1.35,7)))-((EU296*ROUND(1.35,7))))+AE296),6)</f>
        <v>200.59649999999999</v>
      </c>
      <c r="AE296" s="2">
        <f>ROUND(((EU296*ROUND(1.35,7))),6)</f>
        <v>6.1020000000000003</v>
      </c>
      <c r="AF296" s="2">
        <f>ROUND(((EV296*ROUND(1.35,7))),6)</f>
        <v>352.26900000000001</v>
      </c>
      <c r="AG296" s="2">
        <f t="shared" si="278"/>
        <v>0</v>
      </c>
      <c r="AH296" s="2">
        <f>((EW296*ROUND(1.35,7)))</f>
        <v>37.476000000000006</v>
      </c>
      <c r="AI296" s="2">
        <f>((EX296*ROUND(1.35,7)))</f>
        <v>0.48599999999999999</v>
      </c>
      <c r="AJ296" s="2">
        <f t="shared" si="280"/>
        <v>0</v>
      </c>
      <c r="AK296" s="2">
        <v>1010.15</v>
      </c>
      <c r="AL296" s="2">
        <v>600.62</v>
      </c>
      <c r="AM296" s="2">
        <v>148.59</v>
      </c>
      <c r="AN296" s="2">
        <v>4.5199999999999996</v>
      </c>
      <c r="AO296" s="2">
        <v>260.94</v>
      </c>
      <c r="AP296" s="2">
        <v>0</v>
      </c>
      <c r="AQ296" s="2">
        <v>27.76</v>
      </c>
      <c r="AR296" s="2">
        <v>0.36</v>
      </c>
      <c r="AS296" s="2">
        <v>0</v>
      </c>
      <c r="AT296" s="2">
        <v>97</v>
      </c>
      <c r="AU296" s="2">
        <v>51</v>
      </c>
      <c r="AV296" s="2">
        <v>1</v>
      </c>
      <c r="AW296" s="2">
        <v>1</v>
      </c>
      <c r="AX296" s="2"/>
      <c r="AY296" s="2"/>
      <c r="AZ296" s="2">
        <v>1</v>
      </c>
      <c r="BA296" s="2">
        <v>1</v>
      </c>
      <c r="BB296" s="2">
        <v>1</v>
      </c>
      <c r="BC296" s="2">
        <v>1</v>
      </c>
      <c r="BD296" s="2" t="s">
        <v>2</v>
      </c>
      <c r="BE296" s="2" t="s">
        <v>2</v>
      </c>
      <c r="BF296" s="2" t="s">
        <v>2</v>
      </c>
      <c r="BG296" s="2" t="s">
        <v>2</v>
      </c>
      <c r="BH296" s="2">
        <v>0</v>
      </c>
      <c r="BI296" s="2">
        <v>2</v>
      </c>
      <c r="BJ296" s="2" t="s">
        <v>186</v>
      </c>
      <c r="BK296" s="2"/>
      <c r="BL296" s="2"/>
      <c r="BM296" s="2">
        <v>108001</v>
      </c>
      <c r="BN296" s="2">
        <v>0</v>
      </c>
      <c r="BO296" s="2" t="s">
        <v>2</v>
      </c>
      <c r="BP296" s="2">
        <v>0</v>
      </c>
      <c r="BQ296" s="2">
        <v>3</v>
      </c>
      <c r="BR296" s="2">
        <v>0</v>
      </c>
      <c r="BS296" s="2">
        <v>1</v>
      </c>
      <c r="BT296" s="2">
        <v>1</v>
      </c>
      <c r="BU296" s="2">
        <v>1</v>
      </c>
      <c r="BV296" s="2">
        <v>1</v>
      </c>
      <c r="BW296" s="2">
        <v>1</v>
      </c>
      <c r="BX296" s="2">
        <v>1</v>
      </c>
      <c r="BY296" s="2" t="s">
        <v>2</v>
      </c>
      <c r="BZ296" s="2">
        <v>97</v>
      </c>
      <c r="CA296" s="2">
        <v>51</v>
      </c>
      <c r="CB296" s="2" t="s">
        <v>2</v>
      </c>
      <c r="CC296" s="2"/>
      <c r="CD296" s="2"/>
      <c r="CE296" s="2">
        <v>0</v>
      </c>
      <c r="CF296" s="2">
        <v>0</v>
      </c>
      <c r="CG296" s="2">
        <v>0</v>
      </c>
      <c r="CH296" s="2"/>
      <c r="CI296" s="2"/>
      <c r="CJ296" s="2"/>
      <c r="CK296" s="2"/>
      <c r="CL296" s="2"/>
      <c r="CM296" s="2">
        <v>0</v>
      </c>
      <c r="CN296" s="2" t="s">
        <v>774</v>
      </c>
      <c r="CO296" s="2">
        <v>0</v>
      </c>
      <c r="CP296" s="2">
        <f t="shared" si="281"/>
        <v>8743.4199999999983</v>
      </c>
      <c r="CQ296" s="2">
        <f t="shared" ref="CQ296:CQ303" si="303">AC296*BC296</f>
        <v>600.62</v>
      </c>
      <c r="CR296" s="2">
        <f t="shared" si="282"/>
        <v>200.59649999999999</v>
      </c>
      <c r="CS296" s="2">
        <f t="shared" si="283"/>
        <v>6.1020000000000003</v>
      </c>
      <c r="CT296" s="2">
        <f t="shared" si="284"/>
        <v>352.26900000000001</v>
      </c>
      <c r="CU296" s="2">
        <f t="shared" si="285"/>
        <v>0</v>
      </c>
      <c r="CV296" s="2">
        <f t="shared" si="286"/>
        <v>37.476000000000006</v>
      </c>
      <c r="CW296" s="2">
        <f t="shared" si="287"/>
        <v>0.48599999999999999</v>
      </c>
      <c r="CX296" s="2">
        <f t="shared" si="288"/>
        <v>0</v>
      </c>
      <c r="CY296" s="2">
        <f t="shared" si="289"/>
        <v>2634.9564999999998</v>
      </c>
      <c r="CZ296" s="2">
        <f t="shared" si="290"/>
        <v>1385.3894999999998</v>
      </c>
      <c r="DA296" s="2"/>
      <c r="DB296" s="2"/>
      <c r="DC296" s="2" t="s">
        <v>2</v>
      </c>
      <c r="DD296" s="2" t="s">
        <v>2</v>
      </c>
      <c r="DE296" s="2" t="s">
        <v>21</v>
      </c>
      <c r="DF296" s="2" t="s">
        <v>21</v>
      </c>
      <c r="DG296" s="2" t="s">
        <v>21</v>
      </c>
      <c r="DH296" s="2" t="s">
        <v>2</v>
      </c>
      <c r="DI296" s="2" t="s">
        <v>21</v>
      </c>
      <c r="DJ296" s="2" t="s">
        <v>21</v>
      </c>
      <c r="DK296" s="2" t="s">
        <v>2</v>
      </c>
      <c r="DL296" s="2" t="s">
        <v>2</v>
      </c>
      <c r="DM296" s="2" t="s">
        <v>2</v>
      </c>
      <c r="DN296" s="2">
        <v>0</v>
      </c>
      <c r="DO296" s="2">
        <v>0</v>
      </c>
      <c r="DP296" s="2">
        <v>1</v>
      </c>
      <c r="DQ296" s="2">
        <v>1</v>
      </c>
      <c r="DR296" s="2"/>
      <c r="DS296" s="2"/>
      <c r="DT296" s="2"/>
      <c r="DU296" s="2">
        <v>1003</v>
      </c>
      <c r="DV296" s="2" t="s">
        <v>130</v>
      </c>
      <c r="DW296" s="2" t="s">
        <v>130</v>
      </c>
      <c r="DX296" s="2">
        <v>100</v>
      </c>
      <c r="DY296" s="2"/>
      <c r="DZ296" s="2" t="s">
        <v>2</v>
      </c>
      <c r="EA296" s="2" t="s">
        <v>2</v>
      </c>
      <c r="EB296" s="2" t="s">
        <v>2</v>
      </c>
      <c r="EC296" s="2" t="s">
        <v>2</v>
      </c>
      <c r="ED296" s="2" t="s">
        <v>2</v>
      </c>
      <c r="EE296" s="2">
        <v>37164029</v>
      </c>
      <c r="EF296" s="2">
        <v>3</v>
      </c>
      <c r="EG296" s="2" t="s">
        <v>16</v>
      </c>
      <c r="EH296" s="2">
        <v>0</v>
      </c>
      <c r="EI296" s="2" t="s">
        <v>2</v>
      </c>
      <c r="EJ296" s="2">
        <v>2</v>
      </c>
      <c r="EK296" s="2">
        <v>108001</v>
      </c>
      <c r="EL296" s="2" t="s">
        <v>51</v>
      </c>
      <c r="EM296" s="2" t="s">
        <v>52</v>
      </c>
      <c r="EN296" s="2" t="s">
        <v>2</v>
      </c>
      <c r="EO296" s="2" t="s">
        <v>24</v>
      </c>
      <c r="EP296" s="2"/>
      <c r="EQ296" s="2">
        <v>512</v>
      </c>
      <c r="ER296" s="2">
        <v>1010.15</v>
      </c>
      <c r="ES296" s="2">
        <v>600.62</v>
      </c>
      <c r="ET296" s="2">
        <v>148.59</v>
      </c>
      <c r="EU296" s="2">
        <v>4.5199999999999996</v>
      </c>
      <c r="EV296" s="2">
        <v>260.94</v>
      </c>
      <c r="EW296" s="2">
        <v>27.76</v>
      </c>
      <c r="EX296" s="2">
        <v>0.36</v>
      </c>
      <c r="EY296" s="2">
        <v>0</v>
      </c>
      <c r="EZ296" s="2"/>
      <c r="FA296" s="2"/>
      <c r="FB296" s="2"/>
      <c r="FC296" s="2"/>
      <c r="FD296" s="2"/>
      <c r="FE296" s="2"/>
      <c r="FF296" s="2"/>
      <c r="FG296" s="2"/>
      <c r="FH296" s="2"/>
      <c r="FI296" s="2"/>
      <c r="FJ296" s="2"/>
      <c r="FK296" s="2"/>
      <c r="FL296" s="2"/>
      <c r="FM296" s="2"/>
      <c r="FN296" s="2"/>
      <c r="FO296" s="2"/>
      <c r="FP296" s="2"/>
      <c r="FQ296" s="2">
        <v>0</v>
      </c>
      <c r="FR296" s="2">
        <f t="shared" si="291"/>
        <v>0</v>
      </c>
      <c r="FS296" s="2">
        <v>0</v>
      </c>
      <c r="FT296" s="2"/>
      <c r="FU296" s="2"/>
      <c r="FV296" s="2"/>
      <c r="FW296" s="2"/>
      <c r="FX296" s="2">
        <v>97</v>
      </c>
      <c r="FY296" s="2">
        <v>51</v>
      </c>
      <c r="FZ296" s="2"/>
      <c r="GA296" s="2" t="s">
        <v>2</v>
      </c>
      <c r="GB296" s="2"/>
      <c r="GC296" s="2"/>
      <c r="GD296" s="2">
        <v>1</v>
      </c>
      <c r="GE296" s="2"/>
      <c r="GF296" s="2">
        <v>-380418181</v>
      </c>
      <c r="GG296" s="2">
        <v>2</v>
      </c>
      <c r="GH296" s="2">
        <v>1</v>
      </c>
      <c r="GI296" s="2">
        <v>-2</v>
      </c>
      <c r="GJ296" s="2">
        <v>0</v>
      </c>
      <c r="GK296" s="2">
        <v>0</v>
      </c>
      <c r="GL296" s="2">
        <f t="shared" si="292"/>
        <v>0</v>
      </c>
      <c r="GM296" s="2">
        <f t="shared" si="293"/>
        <v>12763.77</v>
      </c>
      <c r="GN296" s="2">
        <f t="shared" si="294"/>
        <v>0</v>
      </c>
      <c r="GO296" s="2">
        <f t="shared" si="295"/>
        <v>12763.77</v>
      </c>
      <c r="GP296" s="2">
        <f t="shared" si="296"/>
        <v>0</v>
      </c>
      <c r="GQ296" s="2"/>
      <c r="GR296" s="2">
        <v>0</v>
      </c>
      <c r="GS296" s="2">
        <v>3</v>
      </c>
      <c r="GT296" s="2">
        <v>0</v>
      </c>
      <c r="GU296" s="2" t="s">
        <v>2</v>
      </c>
      <c r="GV296" s="2">
        <f t="shared" si="297"/>
        <v>0</v>
      </c>
      <c r="GW296" s="2">
        <v>1</v>
      </c>
      <c r="GX296" s="2">
        <f t="shared" si="298"/>
        <v>0</v>
      </c>
      <c r="GY296" s="2"/>
      <c r="GZ296" s="2"/>
      <c r="HA296" s="2">
        <v>0</v>
      </c>
      <c r="HB296" s="2">
        <v>0</v>
      </c>
      <c r="HC296" s="2">
        <f t="shared" si="299"/>
        <v>0</v>
      </c>
      <c r="HD296" s="2"/>
      <c r="HE296" s="2" t="s">
        <v>2</v>
      </c>
      <c r="HF296" s="2" t="s">
        <v>2</v>
      </c>
      <c r="HG296" s="2"/>
      <c r="HH296" s="2"/>
      <c r="HI296" s="2"/>
      <c r="HJ296" s="2"/>
      <c r="HK296" s="2"/>
      <c r="HL296" s="2"/>
      <c r="HM296" s="2" t="s">
        <v>2</v>
      </c>
      <c r="HN296" s="2" t="s">
        <v>53</v>
      </c>
      <c r="HO296" s="2" t="s">
        <v>54</v>
      </c>
      <c r="HP296" s="2" t="s">
        <v>51</v>
      </c>
      <c r="HQ296" s="2" t="s">
        <v>51</v>
      </c>
      <c r="HR296" s="2"/>
      <c r="HS296" s="2"/>
      <c r="HT296" s="2"/>
      <c r="HU296" s="2"/>
      <c r="HV296" s="2"/>
      <c r="HW296" s="2"/>
      <c r="HX296" s="2"/>
      <c r="HY296" s="2"/>
      <c r="HZ296" s="2"/>
      <c r="IA296" s="2"/>
      <c r="IB296" s="2"/>
      <c r="IC296" s="2"/>
      <c r="ID296" s="2"/>
      <c r="IE296" s="2"/>
      <c r="IF296" s="2"/>
      <c r="IG296" s="2"/>
      <c r="IH296" s="2"/>
      <c r="II296" s="2"/>
      <c r="IJ296" s="2"/>
      <c r="IK296" s="2">
        <v>0</v>
      </c>
      <c r="IL296" s="2"/>
      <c r="IM296" s="2"/>
      <c r="IN296" s="2"/>
      <c r="IO296" s="2"/>
      <c r="IP296" s="2"/>
      <c r="IQ296" s="2"/>
      <c r="IR296" s="2"/>
      <c r="IS296" s="2"/>
      <c r="IT296" s="2"/>
      <c r="IU296" s="2"/>
    </row>
    <row r="297" spans="1:255" x14ac:dyDescent="0.2">
      <c r="A297">
        <v>17</v>
      </c>
      <c r="B297">
        <v>1</v>
      </c>
      <c r="C297">
        <f>ROW(SmtRes!A486)</f>
        <v>486</v>
      </c>
      <c r="D297">
        <f>ROW(EtalonRes!A486)</f>
        <v>486</v>
      </c>
      <c r="E297" t="s">
        <v>406</v>
      </c>
      <c r="F297" t="s">
        <v>184</v>
      </c>
      <c r="G297" t="s">
        <v>185</v>
      </c>
      <c r="H297" t="s">
        <v>130</v>
      </c>
      <c r="I297">
        <f>ROUND(758/100,7)</f>
        <v>7.58</v>
      </c>
      <c r="J297">
        <v>0</v>
      </c>
      <c r="K297">
        <f>ROUND(758/100,7)</f>
        <v>7.58</v>
      </c>
      <c r="O297">
        <f t="shared" si="265"/>
        <v>8743.42</v>
      </c>
      <c r="P297">
        <f t="shared" si="302"/>
        <v>4552.7</v>
      </c>
      <c r="Q297">
        <f t="shared" si="266"/>
        <v>1520.52</v>
      </c>
      <c r="R297">
        <f t="shared" si="267"/>
        <v>46.25</v>
      </c>
      <c r="S297">
        <f t="shared" si="268"/>
        <v>2670.2</v>
      </c>
      <c r="T297">
        <f t="shared" si="269"/>
        <v>0</v>
      </c>
      <c r="U297">
        <f t="shared" si="270"/>
        <v>284.06808000000007</v>
      </c>
      <c r="V297">
        <f t="shared" si="271"/>
        <v>3.6838799999999998</v>
      </c>
      <c r="W297">
        <f t="shared" si="272"/>
        <v>0</v>
      </c>
      <c r="X297">
        <f t="shared" si="273"/>
        <v>2634.96</v>
      </c>
      <c r="Y297">
        <f t="shared" si="274"/>
        <v>1385.39</v>
      </c>
      <c r="AA297">
        <v>41727979</v>
      </c>
      <c r="AB297">
        <f t="shared" si="275"/>
        <v>1153.4855</v>
      </c>
      <c r="AC297">
        <f t="shared" si="276"/>
        <v>600.62</v>
      </c>
      <c r="AD297">
        <f>ROUND(((((ET297*ROUND(1.35,7)))-((EU297*ROUND(1.35,7))))+AE297),6)</f>
        <v>200.59649999999999</v>
      </c>
      <c r="AE297">
        <f>ROUND(((EU297*ROUND(1.35,7))),6)</f>
        <v>6.1020000000000003</v>
      </c>
      <c r="AF297">
        <f>ROUND(((EV297*ROUND(1.35,7))),6)</f>
        <v>352.26900000000001</v>
      </c>
      <c r="AG297">
        <f t="shared" si="278"/>
        <v>0</v>
      </c>
      <c r="AH297">
        <f>((EW297*ROUND(1.35,7)))</f>
        <v>37.476000000000006</v>
      </c>
      <c r="AI297">
        <f>((EX297*ROUND(1.35,7)))</f>
        <v>0.48599999999999999</v>
      </c>
      <c r="AJ297">
        <f t="shared" si="280"/>
        <v>0</v>
      </c>
      <c r="AK297">
        <v>1010.15</v>
      </c>
      <c r="AL297">
        <v>600.62</v>
      </c>
      <c r="AM297">
        <v>148.59</v>
      </c>
      <c r="AN297">
        <v>4.5199999999999996</v>
      </c>
      <c r="AO297">
        <v>260.94</v>
      </c>
      <c r="AP297">
        <v>0</v>
      </c>
      <c r="AQ297">
        <v>27.76</v>
      </c>
      <c r="AR297">
        <v>0.36</v>
      </c>
      <c r="AS297">
        <v>0</v>
      </c>
      <c r="AT297">
        <v>97</v>
      </c>
      <c r="AU297">
        <v>51</v>
      </c>
      <c r="AV297">
        <v>1</v>
      </c>
      <c r="AW297">
        <v>1</v>
      </c>
      <c r="AZ297">
        <v>1</v>
      </c>
      <c r="BA297">
        <v>1</v>
      </c>
      <c r="BB297">
        <v>1</v>
      </c>
      <c r="BC297">
        <v>1</v>
      </c>
      <c r="BD297" t="s">
        <v>2</v>
      </c>
      <c r="BE297" t="s">
        <v>2</v>
      </c>
      <c r="BF297" t="s">
        <v>2</v>
      </c>
      <c r="BG297" t="s">
        <v>2</v>
      </c>
      <c r="BH297">
        <v>0</v>
      </c>
      <c r="BI297">
        <v>2</v>
      </c>
      <c r="BJ297" t="s">
        <v>186</v>
      </c>
      <c r="BM297">
        <v>108001</v>
      </c>
      <c r="BN297">
        <v>0</v>
      </c>
      <c r="BO297" t="s">
        <v>27</v>
      </c>
      <c r="BP297">
        <v>1</v>
      </c>
      <c r="BQ297">
        <v>3</v>
      </c>
      <c r="BR297">
        <v>0</v>
      </c>
      <c r="BS297">
        <v>1</v>
      </c>
      <c r="BT297">
        <v>1</v>
      </c>
      <c r="BU297">
        <v>1</v>
      </c>
      <c r="BV297">
        <v>1</v>
      </c>
      <c r="BW297">
        <v>1</v>
      </c>
      <c r="BX297">
        <v>1</v>
      </c>
      <c r="BY297" t="s">
        <v>2</v>
      </c>
      <c r="BZ297">
        <v>97</v>
      </c>
      <c r="CA297">
        <v>51</v>
      </c>
      <c r="CB297" t="s">
        <v>2</v>
      </c>
      <c r="CE297">
        <v>0</v>
      </c>
      <c r="CF297">
        <v>0</v>
      </c>
      <c r="CG297">
        <v>0</v>
      </c>
      <c r="CM297">
        <v>0</v>
      </c>
      <c r="CN297" t="s">
        <v>774</v>
      </c>
      <c r="CO297">
        <v>0</v>
      </c>
      <c r="CP297">
        <f t="shared" si="281"/>
        <v>8743.4199999999983</v>
      </c>
      <c r="CQ297">
        <f t="shared" si="303"/>
        <v>600.62</v>
      </c>
      <c r="CR297">
        <f t="shared" si="282"/>
        <v>200.59649999999999</v>
      </c>
      <c r="CS297">
        <f t="shared" si="283"/>
        <v>6.1020000000000003</v>
      </c>
      <c r="CT297">
        <f t="shared" si="284"/>
        <v>352.26900000000001</v>
      </c>
      <c r="CU297">
        <f t="shared" si="285"/>
        <v>0</v>
      </c>
      <c r="CV297">
        <f t="shared" si="286"/>
        <v>37.476000000000006</v>
      </c>
      <c r="CW297">
        <f t="shared" si="287"/>
        <v>0.48599999999999999</v>
      </c>
      <c r="CX297">
        <f t="shared" si="288"/>
        <v>0</v>
      </c>
      <c r="CY297">
        <f t="shared" si="289"/>
        <v>2634.9564999999998</v>
      </c>
      <c r="CZ297">
        <f t="shared" si="290"/>
        <v>1385.3894999999998</v>
      </c>
      <c r="DC297" t="s">
        <v>2</v>
      </c>
      <c r="DD297" t="s">
        <v>2</v>
      </c>
      <c r="DE297" t="s">
        <v>21</v>
      </c>
      <c r="DF297" t="s">
        <v>21</v>
      </c>
      <c r="DG297" t="s">
        <v>21</v>
      </c>
      <c r="DH297" t="s">
        <v>2</v>
      </c>
      <c r="DI297" t="s">
        <v>21</v>
      </c>
      <c r="DJ297" t="s">
        <v>21</v>
      </c>
      <c r="DK297" t="s">
        <v>2</v>
      </c>
      <c r="DL297" t="s">
        <v>2</v>
      </c>
      <c r="DM297" t="s">
        <v>2</v>
      </c>
      <c r="DN297">
        <v>0</v>
      </c>
      <c r="DO297">
        <v>0</v>
      </c>
      <c r="DP297">
        <v>1</v>
      </c>
      <c r="DQ297">
        <v>1</v>
      </c>
      <c r="DU297">
        <v>1003</v>
      </c>
      <c r="DV297" t="s">
        <v>130</v>
      </c>
      <c r="DW297" t="s">
        <v>130</v>
      </c>
      <c r="DX297">
        <v>100</v>
      </c>
      <c r="DZ297" t="s">
        <v>2</v>
      </c>
      <c r="EA297" t="s">
        <v>2</v>
      </c>
      <c r="EB297" t="s">
        <v>2</v>
      </c>
      <c r="EC297" t="s">
        <v>2</v>
      </c>
      <c r="ED297" t="s">
        <v>2</v>
      </c>
      <c r="EE297">
        <v>37164029</v>
      </c>
      <c r="EF297">
        <v>3</v>
      </c>
      <c r="EG297" t="s">
        <v>16</v>
      </c>
      <c r="EH297">
        <v>0</v>
      </c>
      <c r="EI297" t="s">
        <v>2</v>
      </c>
      <c r="EJ297">
        <v>2</v>
      </c>
      <c r="EK297">
        <v>108001</v>
      </c>
      <c r="EL297" t="s">
        <v>51</v>
      </c>
      <c r="EM297" t="s">
        <v>52</v>
      </c>
      <c r="EN297" t="s">
        <v>2</v>
      </c>
      <c r="EO297" t="s">
        <v>24</v>
      </c>
      <c r="EQ297">
        <v>512</v>
      </c>
      <c r="ER297">
        <v>1010.15</v>
      </c>
      <c r="ES297">
        <v>600.62</v>
      </c>
      <c r="ET297">
        <v>148.59</v>
      </c>
      <c r="EU297">
        <v>4.5199999999999996</v>
      </c>
      <c r="EV297">
        <v>260.94</v>
      </c>
      <c r="EW297">
        <v>27.76</v>
      </c>
      <c r="EX297">
        <v>0.36</v>
      </c>
      <c r="EY297">
        <v>0</v>
      </c>
      <c r="FQ297">
        <v>0</v>
      </c>
      <c r="FR297">
        <f t="shared" si="291"/>
        <v>0</v>
      </c>
      <c r="FS297">
        <v>0</v>
      </c>
      <c r="FX297">
        <v>97</v>
      </c>
      <c r="FY297">
        <v>51</v>
      </c>
      <c r="GA297" t="s">
        <v>2</v>
      </c>
      <c r="GD297">
        <v>1</v>
      </c>
      <c r="GF297">
        <v>-380418181</v>
      </c>
      <c r="GG297">
        <v>1</v>
      </c>
      <c r="GH297">
        <v>1</v>
      </c>
      <c r="GI297">
        <v>4</v>
      </c>
      <c r="GJ297">
        <v>0</v>
      </c>
      <c r="GK297">
        <v>0</v>
      </c>
      <c r="GL297">
        <f t="shared" si="292"/>
        <v>0</v>
      </c>
      <c r="GM297">
        <f t="shared" si="293"/>
        <v>12763.77</v>
      </c>
      <c r="GN297">
        <f t="shared" si="294"/>
        <v>0</v>
      </c>
      <c r="GO297">
        <f t="shared" si="295"/>
        <v>12763.77</v>
      </c>
      <c r="GP297">
        <f t="shared" si="296"/>
        <v>0</v>
      </c>
      <c r="GR297">
        <v>0</v>
      </c>
      <c r="GS297">
        <v>3</v>
      </c>
      <c r="GT297">
        <v>0</v>
      </c>
      <c r="GU297" t="s">
        <v>2</v>
      </c>
      <c r="GV297">
        <f t="shared" si="297"/>
        <v>0</v>
      </c>
      <c r="GW297">
        <v>1</v>
      </c>
      <c r="GX297">
        <f t="shared" si="298"/>
        <v>0</v>
      </c>
      <c r="HA297">
        <v>0</v>
      </c>
      <c r="HB297">
        <v>0</v>
      </c>
      <c r="HC297">
        <f t="shared" si="299"/>
        <v>0</v>
      </c>
      <c r="HE297" t="s">
        <v>2</v>
      </c>
      <c r="HF297" t="s">
        <v>2</v>
      </c>
      <c r="HM297" t="s">
        <v>2</v>
      </c>
      <c r="HN297" t="s">
        <v>53</v>
      </c>
      <c r="HO297" t="s">
        <v>54</v>
      </c>
      <c r="HP297" t="s">
        <v>51</v>
      </c>
      <c r="HQ297" t="s">
        <v>51</v>
      </c>
      <c r="IK297">
        <v>0</v>
      </c>
    </row>
    <row r="298" spans="1:255" x14ac:dyDescent="0.2">
      <c r="A298" s="2">
        <v>17</v>
      </c>
      <c r="B298" s="2">
        <v>1</v>
      </c>
      <c r="C298" s="2"/>
      <c r="D298" s="2"/>
      <c r="E298" s="2" t="s">
        <v>407</v>
      </c>
      <c r="F298" s="2" t="s">
        <v>188</v>
      </c>
      <c r="G298" s="2" t="s">
        <v>189</v>
      </c>
      <c r="H298" s="2" t="s">
        <v>134</v>
      </c>
      <c r="I298" s="2">
        <f>ROUND(758*1.03,7)</f>
        <v>780.74</v>
      </c>
      <c r="J298" s="2">
        <v>0</v>
      </c>
      <c r="K298" s="2">
        <f>ROUND(758*1.03,7)</f>
        <v>780.74</v>
      </c>
      <c r="L298" s="2"/>
      <c r="M298" s="2"/>
      <c r="N298" s="2"/>
      <c r="O298" s="2">
        <f t="shared" si="265"/>
        <v>7167.19</v>
      </c>
      <c r="P298" s="2">
        <f t="shared" si="302"/>
        <v>7167.19</v>
      </c>
      <c r="Q298" s="2">
        <f t="shared" si="266"/>
        <v>0</v>
      </c>
      <c r="R298" s="2">
        <f t="shared" si="267"/>
        <v>0</v>
      </c>
      <c r="S298" s="2">
        <f t="shared" si="268"/>
        <v>0</v>
      </c>
      <c r="T298" s="2">
        <f t="shared" si="269"/>
        <v>0</v>
      </c>
      <c r="U298" s="2">
        <f t="shared" si="270"/>
        <v>0</v>
      </c>
      <c r="V298" s="2">
        <f t="shared" si="271"/>
        <v>0</v>
      </c>
      <c r="W298" s="2">
        <f t="shared" si="272"/>
        <v>0</v>
      </c>
      <c r="X298" s="2">
        <f t="shared" si="273"/>
        <v>0</v>
      </c>
      <c r="Y298" s="2">
        <f t="shared" si="274"/>
        <v>0</v>
      </c>
      <c r="Z298" s="2"/>
      <c r="AA298" s="2">
        <v>41727981</v>
      </c>
      <c r="AB298" s="2">
        <f t="shared" si="275"/>
        <v>9.18</v>
      </c>
      <c r="AC298" s="2">
        <f t="shared" si="276"/>
        <v>9.18</v>
      </c>
      <c r="AD298" s="2">
        <f>ROUND((((ET298)-(EU298))+AE298),6)</f>
        <v>0</v>
      </c>
      <c r="AE298" s="2">
        <f t="shared" ref="AE298:AF301" si="304">ROUND((EU298),6)</f>
        <v>0</v>
      </c>
      <c r="AF298" s="2">
        <f t="shared" si="304"/>
        <v>0</v>
      </c>
      <c r="AG298" s="2">
        <f t="shared" si="278"/>
        <v>0</v>
      </c>
      <c r="AH298" s="2">
        <f t="shared" ref="AH298:AI301" si="305">(EW298)</f>
        <v>0</v>
      </c>
      <c r="AI298" s="2">
        <f t="shared" si="305"/>
        <v>0</v>
      </c>
      <c r="AJ298" s="2">
        <f t="shared" si="280"/>
        <v>0</v>
      </c>
      <c r="AK298" s="2">
        <v>9.18</v>
      </c>
      <c r="AL298" s="2">
        <v>9.18</v>
      </c>
      <c r="AM298" s="2">
        <v>0</v>
      </c>
      <c r="AN298" s="2">
        <v>0</v>
      </c>
      <c r="AO298" s="2">
        <v>0</v>
      </c>
      <c r="AP298" s="2">
        <v>0</v>
      </c>
      <c r="AQ298" s="2">
        <v>0</v>
      </c>
      <c r="AR298" s="2">
        <v>0</v>
      </c>
      <c r="AS298" s="2">
        <v>0</v>
      </c>
      <c r="AT298" s="2">
        <v>0</v>
      </c>
      <c r="AU298" s="2">
        <v>0</v>
      </c>
      <c r="AV298" s="2">
        <v>1</v>
      </c>
      <c r="AW298" s="2">
        <v>1</v>
      </c>
      <c r="AX298" s="2"/>
      <c r="AY298" s="2"/>
      <c r="AZ298" s="2">
        <v>1</v>
      </c>
      <c r="BA298" s="2">
        <v>1</v>
      </c>
      <c r="BB298" s="2">
        <v>1</v>
      </c>
      <c r="BC298" s="2">
        <v>1</v>
      </c>
      <c r="BD298" s="2" t="s">
        <v>2</v>
      </c>
      <c r="BE298" s="2" t="s">
        <v>2</v>
      </c>
      <c r="BF298" s="2" t="s">
        <v>2</v>
      </c>
      <c r="BG298" s="2" t="s">
        <v>2</v>
      </c>
      <c r="BH298" s="2">
        <v>3</v>
      </c>
      <c r="BI298" s="2">
        <v>1</v>
      </c>
      <c r="BJ298" s="2" t="s">
        <v>190</v>
      </c>
      <c r="BK298" s="2"/>
      <c r="BL298" s="2"/>
      <c r="BM298" s="2">
        <v>500001</v>
      </c>
      <c r="BN298" s="2">
        <v>0</v>
      </c>
      <c r="BO298" s="2" t="s">
        <v>2</v>
      </c>
      <c r="BP298" s="2">
        <v>0</v>
      </c>
      <c r="BQ298" s="2">
        <v>8</v>
      </c>
      <c r="BR298" s="2">
        <v>0</v>
      </c>
      <c r="BS298" s="2">
        <v>1</v>
      </c>
      <c r="BT298" s="2">
        <v>1</v>
      </c>
      <c r="BU298" s="2">
        <v>1</v>
      </c>
      <c r="BV298" s="2">
        <v>1</v>
      </c>
      <c r="BW298" s="2">
        <v>1</v>
      </c>
      <c r="BX298" s="2">
        <v>1</v>
      </c>
      <c r="BY298" s="2" t="s">
        <v>2</v>
      </c>
      <c r="BZ298" s="2">
        <v>0</v>
      </c>
      <c r="CA298" s="2">
        <v>0</v>
      </c>
      <c r="CB298" s="2" t="s">
        <v>2</v>
      </c>
      <c r="CC298" s="2"/>
      <c r="CD298" s="2"/>
      <c r="CE298" s="2">
        <v>0</v>
      </c>
      <c r="CF298" s="2">
        <v>0</v>
      </c>
      <c r="CG298" s="2">
        <v>0</v>
      </c>
      <c r="CH298" s="2"/>
      <c r="CI298" s="2"/>
      <c r="CJ298" s="2"/>
      <c r="CK298" s="2"/>
      <c r="CL298" s="2"/>
      <c r="CM298" s="2">
        <v>0</v>
      </c>
      <c r="CN298" s="2" t="s">
        <v>2</v>
      </c>
      <c r="CO298" s="2">
        <v>0</v>
      </c>
      <c r="CP298" s="2">
        <f t="shared" si="281"/>
        <v>7167.19</v>
      </c>
      <c r="CQ298" s="2">
        <f t="shared" si="303"/>
        <v>9.18</v>
      </c>
      <c r="CR298" s="2">
        <f t="shared" si="282"/>
        <v>0</v>
      </c>
      <c r="CS298" s="2">
        <f t="shared" si="283"/>
        <v>0</v>
      </c>
      <c r="CT298" s="2">
        <f t="shared" si="284"/>
        <v>0</v>
      </c>
      <c r="CU298" s="2">
        <f t="shared" si="285"/>
        <v>0</v>
      </c>
      <c r="CV298" s="2">
        <f t="shared" si="286"/>
        <v>0</v>
      </c>
      <c r="CW298" s="2">
        <f t="shared" si="287"/>
        <v>0</v>
      </c>
      <c r="CX298" s="2">
        <f t="shared" si="288"/>
        <v>0</v>
      </c>
      <c r="CY298" s="2">
        <f t="shared" si="289"/>
        <v>0</v>
      </c>
      <c r="CZ298" s="2">
        <f t="shared" si="290"/>
        <v>0</v>
      </c>
      <c r="DA298" s="2"/>
      <c r="DB298" s="2"/>
      <c r="DC298" s="2" t="s">
        <v>2</v>
      </c>
      <c r="DD298" s="2" t="s">
        <v>2</v>
      </c>
      <c r="DE298" s="2" t="s">
        <v>2</v>
      </c>
      <c r="DF298" s="2" t="s">
        <v>2</v>
      </c>
      <c r="DG298" s="2" t="s">
        <v>2</v>
      </c>
      <c r="DH298" s="2" t="s">
        <v>2</v>
      </c>
      <c r="DI298" s="2" t="s">
        <v>2</v>
      </c>
      <c r="DJ298" s="2" t="s">
        <v>2</v>
      </c>
      <c r="DK298" s="2" t="s">
        <v>2</v>
      </c>
      <c r="DL298" s="2" t="s">
        <v>2</v>
      </c>
      <c r="DM298" s="2" t="s">
        <v>2</v>
      </c>
      <c r="DN298" s="2">
        <v>0</v>
      </c>
      <c r="DO298" s="2">
        <v>0</v>
      </c>
      <c r="DP298" s="2">
        <v>1</v>
      </c>
      <c r="DQ298" s="2">
        <v>1</v>
      </c>
      <c r="DR298" s="2"/>
      <c r="DS298" s="2"/>
      <c r="DT298" s="2"/>
      <c r="DU298" s="2">
        <v>1003</v>
      </c>
      <c r="DV298" s="2" t="s">
        <v>134</v>
      </c>
      <c r="DW298" s="2" t="s">
        <v>134</v>
      </c>
      <c r="DX298" s="2">
        <v>1</v>
      </c>
      <c r="DY298" s="2"/>
      <c r="DZ298" s="2" t="s">
        <v>2</v>
      </c>
      <c r="EA298" s="2" t="s">
        <v>2</v>
      </c>
      <c r="EB298" s="2" t="s">
        <v>2</v>
      </c>
      <c r="EC298" s="2" t="s">
        <v>2</v>
      </c>
      <c r="ED298" s="2" t="s">
        <v>2</v>
      </c>
      <c r="EE298" s="2">
        <v>37164122</v>
      </c>
      <c r="EF298" s="2">
        <v>8</v>
      </c>
      <c r="EG298" s="2" t="s">
        <v>31</v>
      </c>
      <c r="EH298" s="2">
        <v>0</v>
      </c>
      <c r="EI298" s="2" t="s">
        <v>2</v>
      </c>
      <c r="EJ298" s="2">
        <v>1</v>
      </c>
      <c r="EK298" s="2">
        <v>500001</v>
      </c>
      <c r="EL298" s="2" t="s">
        <v>191</v>
      </c>
      <c r="EM298" s="2" t="s">
        <v>192</v>
      </c>
      <c r="EN298" s="2" t="s">
        <v>2</v>
      </c>
      <c r="EO298" s="2" t="s">
        <v>2</v>
      </c>
      <c r="EP298" s="2"/>
      <c r="EQ298" s="2">
        <v>0</v>
      </c>
      <c r="ER298" s="2">
        <v>9.18</v>
      </c>
      <c r="ES298" s="2">
        <v>9.18</v>
      </c>
      <c r="ET298" s="2">
        <v>0</v>
      </c>
      <c r="EU298" s="2">
        <v>0</v>
      </c>
      <c r="EV298" s="2">
        <v>0</v>
      </c>
      <c r="EW298" s="2">
        <v>0</v>
      </c>
      <c r="EX298" s="2">
        <v>0</v>
      </c>
      <c r="EY298" s="2">
        <v>0</v>
      </c>
      <c r="EZ298" s="2"/>
      <c r="FA298" s="2"/>
      <c r="FB298" s="2"/>
      <c r="FC298" s="2"/>
      <c r="FD298" s="2"/>
      <c r="FE298" s="2"/>
      <c r="FF298" s="2"/>
      <c r="FG298" s="2"/>
      <c r="FH298" s="2"/>
      <c r="FI298" s="2"/>
      <c r="FJ298" s="2"/>
      <c r="FK298" s="2"/>
      <c r="FL298" s="2"/>
      <c r="FM298" s="2"/>
      <c r="FN298" s="2"/>
      <c r="FO298" s="2"/>
      <c r="FP298" s="2"/>
      <c r="FQ298" s="2">
        <v>0</v>
      </c>
      <c r="FR298" s="2">
        <f t="shared" si="291"/>
        <v>0</v>
      </c>
      <c r="FS298" s="2">
        <v>0</v>
      </c>
      <c r="FT298" s="2"/>
      <c r="FU298" s="2"/>
      <c r="FV298" s="2"/>
      <c r="FW298" s="2"/>
      <c r="FX298" s="2">
        <v>0</v>
      </c>
      <c r="FY298" s="2">
        <v>0</v>
      </c>
      <c r="FZ298" s="2"/>
      <c r="GA298" s="2" t="s">
        <v>2</v>
      </c>
      <c r="GB298" s="2"/>
      <c r="GC298" s="2"/>
      <c r="GD298" s="2">
        <v>1</v>
      </c>
      <c r="GE298" s="2"/>
      <c r="GF298" s="2">
        <v>-1183958868</v>
      </c>
      <c r="GG298" s="2">
        <v>2</v>
      </c>
      <c r="GH298" s="2">
        <v>1</v>
      </c>
      <c r="GI298" s="2">
        <v>-2</v>
      </c>
      <c r="GJ298" s="2">
        <v>0</v>
      </c>
      <c r="GK298" s="2">
        <v>0</v>
      </c>
      <c r="GL298" s="2">
        <f t="shared" si="292"/>
        <v>0</v>
      </c>
      <c r="GM298" s="2">
        <f t="shared" si="293"/>
        <v>7167.19</v>
      </c>
      <c r="GN298" s="2">
        <f t="shared" si="294"/>
        <v>7167.19</v>
      </c>
      <c r="GO298" s="2">
        <f t="shared" si="295"/>
        <v>0</v>
      </c>
      <c r="GP298" s="2">
        <f t="shared" si="296"/>
        <v>0</v>
      </c>
      <c r="GQ298" s="2"/>
      <c r="GR298" s="2">
        <v>0</v>
      </c>
      <c r="GS298" s="2">
        <v>3</v>
      </c>
      <c r="GT298" s="2">
        <v>0</v>
      </c>
      <c r="GU298" s="2" t="s">
        <v>2</v>
      </c>
      <c r="GV298" s="2">
        <f t="shared" si="297"/>
        <v>0</v>
      </c>
      <c r="GW298" s="2">
        <v>1</v>
      </c>
      <c r="GX298" s="2">
        <f t="shared" si="298"/>
        <v>0</v>
      </c>
      <c r="GY298" s="2"/>
      <c r="GZ298" s="2"/>
      <c r="HA298" s="2">
        <v>0</v>
      </c>
      <c r="HB298" s="2">
        <v>0</v>
      </c>
      <c r="HC298" s="2">
        <f t="shared" si="299"/>
        <v>0</v>
      </c>
      <c r="HD298" s="2"/>
      <c r="HE298" s="2" t="s">
        <v>2</v>
      </c>
      <c r="HF298" s="2" t="s">
        <v>2</v>
      </c>
      <c r="HG298" s="2"/>
      <c r="HH298" s="2"/>
      <c r="HI298" s="2"/>
      <c r="HJ298" s="2"/>
      <c r="HK298" s="2"/>
      <c r="HL298" s="2"/>
      <c r="HM298" s="2" t="s">
        <v>2</v>
      </c>
      <c r="HN298" s="2" t="s">
        <v>2</v>
      </c>
      <c r="HO298" s="2" t="s">
        <v>2</v>
      </c>
      <c r="HP298" s="2" t="s">
        <v>2</v>
      </c>
      <c r="HQ298" s="2" t="s">
        <v>2</v>
      </c>
      <c r="HR298" s="2"/>
      <c r="HS298" s="2"/>
      <c r="HT298" s="2"/>
      <c r="HU298" s="2"/>
      <c r="HV298" s="2"/>
      <c r="HW298" s="2"/>
      <c r="HX298" s="2"/>
      <c r="HY298" s="2"/>
      <c r="HZ298" s="2"/>
      <c r="IA298" s="2"/>
      <c r="IB298" s="2"/>
      <c r="IC298" s="2"/>
      <c r="ID298" s="2"/>
      <c r="IE298" s="2"/>
      <c r="IF298" s="2"/>
      <c r="IG298" s="2"/>
      <c r="IH298" s="2"/>
      <c r="II298" s="2"/>
      <c r="IJ298" s="2"/>
      <c r="IK298" s="2">
        <v>0</v>
      </c>
      <c r="IL298" s="2"/>
      <c r="IM298" s="2"/>
      <c r="IN298" s="2"/>
      <c r="IO298" s="2"/>
      <c r="IP298" s="2"/>
      <c r="IQ298" s="2"/>
      <c r="IR298" s="2"/>
      <c r="IS298" s="2"/>
      <c r="IT298" s="2"/>
      <c r="IU298" s="2"/>
    </row>
    <row r="299" spans="1:255" x14ac:dyDescent="0.2">
      <c r="A299">
        <v>17</v>
      </c>
      <c r="B299">
        <v>1</v>
      </c>
      <c r="E299" t="s">
        <v>407</v>
      </c>
      <c r="F299" t="s">
        <v>188</v>
      </c>
      <c r="G299" t="s">
        <v>189</v>
      </c>
      <c r="H299" t="s">
        <v>134</v>
      </c>
      <c r="I299">
        <f>ROUND(758*1.03,7)</f>
        <v>780.74</v>
      </c>
      <c r="J299">
        <v>0</v>
      </c>
      <c r="K299">
        <f>ROUND(758*1.03,7)</f>
        <v>780.74</v>
      </c>
      <c r="O299">
        <f t="shared" si="265"/>
        <v>7167.19</v>
      </c>
      <c r="P299">
        <f t="shared" si="302"/>
        <v>7167.19</v>
      </c>
      <c r="Q299">
        <f t="shared" si="266"/>
        <v>0</v>
      </c>
      <c r="R299">
        <f t="shared" si="267"/>
        <v>0</v>
      </c>
      <c r="S299">
        <f t="shared" si="268"/>
        <v>0</v>
      </c>
      <c r="T299">
        <f t="shared" si="269"/>
        <v>0</v>
      </c>
      <c r="U299">
        <f t="shared" si="270"/>
        <v>0</v>
      </c>
      <c r="V299">
        <f t="shared" si="271"/>
        <v>0</v>
      </c>
      <c r="W299">
        <f t="shared" si="272"/>
        <v>0</v>
      </c>
      <c r="X299">
        <f t="shared" si="273"/>
        <v>0</v>
      </c>
      <c r="Y299">
        <f t="shared" si="274"/>
        <v>0</v>
      </c>
      <c r="AA299">
        <v>41727979</v>
      </c>
      <c r="AB299">
        <f t="shared" si="275"/>
        <v>9.18</v>
      </c>
      <c r="AC299">
        <f t="shared" si="276"/>
        <v>9.18</v>
      </c>
      <c r="AD299">
        <f>ROUND((((ET299)-(EU299))+AE299),6)</f>
        <v>0</v>
      </c>
      <c r="AE299">
        <f t="shared" si="304"/>
        <v>0</v>
      </c>
      <c r="AF299">
        <f t="shared" si="304"/>
        <v>0</v>
      </c>
      <c r="AG299">
        <f t="shared" si="278"/>
        <v>0</v>
      </c>
      <c r="AH299">
        <f t="shared" si="305"/>
        <v>0</v>
      </c>
      <c r="AI299">
        <f t="shared" si="305"/>
        <v>0</v>
      </c>
      <c r="AJ299">
        <f t="shared" si="280"/>
        <v>0</v>
      </c>
      <c r="AK299">
        <v>9.18</v>
      </c>
      <c r="AL299">
        <v>9.18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1</v>
      </c>
      <c r="AW299">
        <v>1</v>
      </c>
      <c r="AZ299">
        <v>1</v>
      </c>
      <c r="BA299">
        <v>1</v>
      </c>
      <c r="BB299">
        <v>1</v>
      </c>
      <c r="BC299">
        <v>1</v>
      </c>
      <c r="BD299" t="s">
        <v>2</v>
      </c>
      <c r="BE299" t="s">
        <v>2</v>
      </c>
      <c r="BF299" t="s">
        <v>2</v>
      </c>
      <c r="BG299" t="s">
        <v>2</v>
      </c>
      <c r="BH299">
        <v>3</v>
      </c>
      <c r="BI299">
        <v>1</v>
      </c>
      <c r="BJ299" t="s">
        <v>190</v>
      </c>
      <c r="BM299">
        <v>500001</v>
      </c>
      <c r="BN299">
        <v>0</v>
      </c>
      <c r="BO299" t="s">
        <v>27</v>
      </c>
      <c r="BP299">
        <v>1</v>
      </c>
      <c r="BQ299">
        <v>8</v>
      </c>
      <c r="BR299">
        <v>0</v>
      </c>
      <c r="BS299">
        <v>1</v>
      </c>
      <c r="BT299">
        <v>1</v>
      </c>
      <c r="BU299">
        <v>1</v>
      </c>
      <c r="BV299">
        <v>1</v>
      </c>
      <c r="BW299">
        <v>1</v>
      </c>
      <c r="BX299">
        <v>1</v>
      </c>
      <c r="BY299" t="s">
        <v>2</v>
      </c>
      <c r="BZ299">
        <v>0</v>
      </c>
      <c r="CA299">
        <v>0</v>
      </c>
      <c r="CB299" t="s">
        <v>2</v>
      </c>
      <c r="CE299">
        <v>0</v>
      </c>
      <c r="CF299">
        <v>0</v>
      </c>
      <c r="CG299">
        <v>0</v>
      </c>
      <c r="CM299">
        <v>0</v>
      </c>
      <c r="CN299" t="s">
        <v>2</v>
      </c>
      <c r="CO299">
        <v>0</v>
      </c>
      <c r="CP299">
        <f t="shared" si="281"/>
        <v>7167.19</v>
      </c>
      <c r="CQ299">
        <f t="shared" si="303"/>
        <v>9.18</v>
      </c>
      <c r="CR299">
        <f t="shared" si="282"/>
        <v>0</v>
      </c>
      <c r="CS299">
        <f t="shared" si="283"/>
        <v>0</v>
      </c>
      <c r="CT299">
        <f t="shared" si="284"/>
        <v>0</v>
      </c>
      <c r="CU299">
        <f t="shared" si="285"/>
        <v>0</v>
      </c>
      <c r="CV299">
        <f t="shared" si="286"/>
        <v>0</v>
      </c>
      <c r="CW299">
        <f t="shared" si="287"/>
        <v>0</v>
      </c>
      <c r="CX299">
        <f t="shared" si="288"/>
        <v>0</v>
      </c>
      <c r="CY299">
        <f t="shared" si="289"/>
        <v>0</v>
      </c>
      <c r="CZ299">
        <f t="shared" si="290"/>
        <v>0</v>
      </c>
      <c r="DC299" t="s">
        <v>2</v>
      </c>
      <c r="DD299" t="s">
        <v>2</v>
      </c>
      <c r="DE299" t="s">
        <v>2</v>
      </c>
      <c r="DF299" t="s">
        <v>2</v>
      </c>
      <c r="DG299" t="s">
        <v>2</v>
      </c>
      <c r="DH299" t="s">
        <v>2</v>
      </c>
      <c r="DI299" t="s">
        <v>2</v>
      </c>
      <c r="DJ299" t="s">
        <v>2</v>
      </c>
      <c r="DK299" t="s">
        <v>2</v>
      </c>
      <c r="DL299" t="s">
        <v>2</v>
      </c>
      <c r="DM299" t="s">
        <v>2</v>
      </c>
      <c r="DN299">
        <v>0</v>
      </c>
      <c r="DO299">
        <v>0</v>
      </c>
      <c r="DP299">
        <v>1</v>
      </c>
      <c r="DQ299">
        <v>1</v>
      </c>
      <c r="DU299">
        <v>1003</v>
      </c>
      <c r="DV299" t="s">
        <v>134</v>
      </c>
      <c r="DW299" t="s">
        <v>134</v>
      </c>
      <c r="DX299">
        <v>1</v>
      </c>
      <c r="DZ299" t="s">
        <v>2</v>
      </c>
      <c r="EA299" t="s">
        <v>2</v>
      </c>
      <c r="EB299" t="s">
        <v>2</v>
      </c>
      <c r="EC299" t="s">
        <v>2</v>
      </c>
      <c r="ED299" t="s">
        <v>2</v>
      </c>
      <c r="EE299">
        <v>37164122</v>
      </c>
      <c r="EF299">
        <v>8</v>
      </c>
      <c r="EG299" t="s">
        <v>31</v>
      </c>
      <c r="EH299">
        <v>0</v>
      </c>
      <c r="EI299" t="s">
        <v>2</v>
      </c>
      <c r="EJ299">
        <v>1</v>
      </c>
      <c r="EK299">
        <v>500001</v>
      </c>
      <c r="EL299" t="s">
        <v>191</v>
      </c>
      <c r="EM299" t="s">
        <v>192</v>
      </c>
      <c r="EN299" t="s">
        <v>2</v>
      </c>
      <c r="EO299" t="s">
        <v>2</v>
      </c>
      <c r="EQ299">
        <v>0</v>
      </c>
      <c r="ER299">
        <v>9.18</v>
      </c>
      <c r="ES299">
        <v>9.18</v>
      </c>
      <c r="ET299">
        <v>0</v>
      </c>
      <c r="EU299">
        <v>0</v>
      </c>
      <c r="EV299">
        <v>0</v>
      </c>
      <c r="EW299">
        <v>0</v>
      </c>
      <c r="EX299">
        <v>0</v>
      </c>
      <c r="EY299">
        <v>0</v>
      </c>
      <c r="FQ299">
        <v>0</v>
      </c>
      <c r="FR299">
        <f t="shared" si="291"/>
        <v>0</v>
      </c>
      <c r="FS299">
        <v>0</v>
      </c>
      <c r="FX299">
        <v>0</v>
      </c>
      <c r="FY299">
        <v>0</v>
      </c>
      <c r="GA299" t="s">
        <v>2</v>
      </c>
      <c r="GD299">
        <v>1</v>
      </c>
      <c r="GF299">
        <v>-1183958868</v>
      </c>
      <c r="GG299">
        <v>1</v>
      </c>
      <c r="GH299">
        <v>1</v>
      </c>
      <c r="GI299">
        <v>4</v>
      </c>
      <c r="GJ299">
        <v>0</v>
      </c>
      <c r="GK299">
        <v>0</v>
      </c>
      <c r="GL299">
        <f t="shared" si="292"/>
        <v>0</v>
      </c>
      <c r="GM299">
        <f t="shared" si="293"/>
        <v>7167.19</v>
      </c>
      <c r="GN299">
        <f t="shared" si="294"/>
        <v>7167.19</v>
      </c>
      <c r="GO299">
        <f t="shared" si="295"/>
        <v>0</v>
      </c>
      <c r="GP299">
        <f t="shared" si="296"/>
        <v>0</v>
      </c>
      <c r="GR299">
        <v>0</v>
      </c>
      <c r="GS299">
        <v>3</v>
      </c>
      <c r="GT299">
        <v>0</v>
      </c>
      <c r="GU299" t="s">
        <v>2</v>
      </c>
      <c r="GV299">
        <f t="shared" si="297"/>
        <v>0</v>
      </c>
      <c r="GW299">
        <v>1</v>
      </c>
      <c r="GX299">
        <f t="shared" si="298"/>
        <v>0</v>
      </c>
      <c r="HA299">
        <v>0</v>
      </c>
      <c r="HB299">
        <v>0</v>
      </c>
      <c r="HC299">
        <f t="shared" si="299"/>
        <v>0</v>
      </c>
      <c r="HE299" t="s">
        <v>2</v>
      </c>
      <c r="HF299" t="s">
        <v>2</v>
      </c>
      <c r="HM299" t="s">
        <v>2</v>
      </c>
      <c r="HN299" t="s">
        <v>2</v>
      </c>
      <c r="HO299" t="s">
        <v>2</v>
      </c>
      <c r="HP299" t="s">
        <v>2</v>
      </c>
      <c r="HQ299" t="s">
        <v>2</v>
      </c>
      <c r="IK299">
        <v>0</v>
      </c>
    </row>
    <row r="300" spans="1:255" x14ac:dyDescent="0.2">
      <c r="A300" s="2">
        <v>17</v>
      </c>
      <c r="B300" s="2">
        <v>1</v>
      </c>
      <c r="C300" s="2"/>
      <c r="D300" s="2"/>
      <c r="E300" s="2" t="s">
        <v>408</v>
      </c>
      <c r="F300" s="2" t="s">
        <v>194</v>
      </c>
      <c r="G300" s="2" t="s">
        <v>195</v>
      </c>
      <c r="H300" s="2" t="s">
        <v>165</v>
      </c>
      <c r="I300" s="2">
        <f>ROUND(4300/100,7)</f>
        <v>43</v>
      </c>
      <c r="J300" s="2">
        <v>0</v>
      </c>
      <c r="K300" s="2">
        <f>ROUND(4300/100,7)</f>
        <v>43</v>
      </c>
      <c r="L300" s="2"/>
      <c r="M300" s="2"/>
      <c r="N300" s="2"/>
      <c r="O300" s="2">
        <f t="shared" si="265"/>
        <v>2119.9</v>
      </c>
      <c r="P300" s="2">
        <f t="shared" si="302"/>
        <v>2119.9</v>
      </c>
      <c r="Q300" s="2">
        <f t="shared" si="266"/>
        <v>0</v>
      </c>
      <c r="R300" s="2">
        <f t="shared" si="267"/>
        <v>0</v>
      </c>
      <c r="S300" s="2">
        <f t="shared" si="268"/>
        <v>0</v>
      </c>
      <c r="T300" s="2">
        <f t="shared" si="269"/>
        <v>0</v>
      </c>
      <c r="U300" s="2">
        <f t="shared" si="270"/>
        <v>0</v>
      </c>
      <c r="V300" s="2">
        <f t="shared" si="271"/>
        <v>0</v>
      </c>
      <c r="W300" s="2">
        <f t="shared" si="272"/>
        <v>0</v>
      </c>
      <c r="X300" s="2">
        <f t="shared" si="273"/>
        <v>0</v>
      </c>
      <c r="Y300" s="2">
        <f t="shared" si="274"/>
        <v>0</v>
      </c>
      <c r="Z300" s="2"/>
      <c r="AA300" s="2">
        <v>41727981</v>
      </c>
      <c r="AB300" s="2">
        <f t="shared" si="275"/>
        <v>49.3</v>
      </c>
      <c r="AC300" s="2">
        <f t="shared" si="276"/>
        <v>49.3</v>
      </c>
      <c r="AD300" s="2">
        <f>ROUND((((ET300)-(EU300))+AE300),6)</f>
        <v>0</v>
      </c>
      <c r="AE300" s="2">
        <f t="shared" si="304"/>
        <v>0</v>
      </c>
      <c r="AF300" s="2">
        <f t="shared" si="304"/>
        <v>0</v>
      </c>
      <c r="AG300" s="2">
        <f t="shared" si="278"/>
        <v>0</v>
      </c>
      <c r="AH300" s="2">
        <f t="shared" si="305"/>
        <v>0</v>
      </c>
      <c r="AI300" s="2">
        <f t="shared" si="305"/>
        <v>0</v>
      </c>
      <c r="AJ300" s="2">
        <f t="shared" si="280"/>
        <v>0</v>
      </c>
      <c r="AK300" s="2">
        <v>49.3</v>
      </c>
      <c r="AL300" s="2">
        <v>49.3</v>
      </c>
      <c r="AM300" s="2">
        <v>0</v>
      </c>
      <c r="AN300" s="2">
        <v>0</v>
      </c>
      <c r="AO300" s="2">
        <v>0</v>
      </c>
      <c r="AP300" s="2">
        <v>0</v>
      </c>
      <c r="AQ300" s="2">
        <v>0</v>
      </c>
      <c r="AR300" s="2">
        <v>0</v>
      </c>
      <c r="AS300" s="2">
        <v>0</v>
      </c>
      <c r="AT300" s="2">
        <v>0</v>
      </c>
      <c r="AU300" s="2">
        <v>0</v>
      </c>
      <c r="AV300" s="2">
        <v>1</v>
      </c>
      <c r="AW300" s="2">
        <v>1</v>
      </c>
      <c r="AX300" s="2"/>
      <c r="AY300" s="2"/>
      <c r="AZ300" s="2">
        <v>1</v>
      </c>
      <c r="BA300" s="2">
        <v>1</v>
      </c>
      <c r="BB300" s="2">
        <v>1</v>
      </c>
      <c r="BC300" s="2">
        <v>1</v>
      </c>
      <c r="BD300" s="2" t="s">
        <v>2</v>
      </c>
      <c r="BE300" s="2" t="s">
        <v>2</v>
      </c>
      <c r="BF300" s="2" t="s">
        <v>2</v>
      </c>
      <c r="BG300" s="2" t="s">
        <v>2</v>
      </c>
      <c r="BH300" s="2">
        <v>3</v>
      </c>
      <c r="BI300" s="2">
        <v>2</v>
      </c>
      <c r="BJ300" s="2" t="s">
        <v>196</v>
      </c>
      <c r="BK300" s="2"/>
      <c r="BL300" s="2"/>
      <c r="BM300" s="2">
        <v>500002</v>
      </c>
      <c r="BN300" s="2">
        <v>0</v>
      </c>
      <c r="BO300" s="2" t="s">
        <v>2</v>
      </c>
      <c r="BP300" s="2">
        <v>0</v>
      </c>
      <c r="BQ300" s="2">
        <v>12</v>
      </c>
      <c r="BR300" s="2">
        <v>0</v>
      </c>
      <c r="BS300" s="2">
        <v>1</v>
      </c>
      <c r="BT300" s="2">
        <v>1</v>
      </c>
      <c r="BU300" s="2">
        <v>1</v>
      </c>
      <c r="BV300" s="2">
        <v>1</v>
      </c>
      <c r="BW300" s="2">
        <v>1</v>
      </c>
      <c r="BX300" s="2">
        <v>1</v>
      </c>
      <c r="BY300" s="2" t="s">
        <v>2</v>
      </c>
      <c r="BZ300" s="2">
        <v>0</v>
      </c>
      <c r="CA300" s="2">
        <v>0</v>
      </c>
      <c r="CB300" s="2" t="s">
        <v>2</v>
      </c>
      <c r="CC300" s="2"/>
      <c r="CD300" s="2"/>
      <c r="CE300" s="2">
        <v>0</v>
      </c>
      <c r="CF300" s="2">
        <v>0</v>
      </c>
      <c r="CG300" s="2">
        <v>0</v>
      </c>
      <c r="CH300" s="2"/>
      <c r="CI300" s="2"/>
      <c r="CJ300" s="2"/>
      <c r="CK300" s="2"/>
      <c r="CL300" s="2"/>
      <c r="CM300" s="2">
        <v>0</v>
      </c>
      <c r="CN300" s="2" t="s">
        <v>2</v>
      </c>
      <c r="CO300" s="2">
        <v>0</v>
      </c>
      <c r="CP300" s="2">
        <f t="shared" si="281"/>
        <v>2119.9</v>
      </c>
      <c r="CQ300" s="2">
        <f t="shared" si="303"/>
        <v>49.3</v>
      </c>
      <c r="CR300" s="2">
        <f t="shared" si="282"/>
        <v>0</v>
      </c>
      <c r="CS300" s="2">
        <f t="shared" si="283"/>
        <v>0</v>
      </c>
      <c r="CT300" s="2">
        <f t="shared" si="284"/>
        <v>0</v>
      </c>
      <c r="CU300" s="2">
        <f t="shared" si="285"/>
        <v>0</v>
      </c>
      <c r="CV300" s="2">
        <f t="shared" si="286"/>
        <v>0</v>
      </c>
      <c r="CW300" s="2">
        <f t="shared" si="287"/>
        <v>0</v>
      </c>
      <c r="CX300" s="2">
        <f t="shared" si="288"/>
        <v>0</v>
      </c>
      <c r="CY300" s="2">
        <f t="shared" si="289"/>
        <v>0</v>
      </c>
      <c r="CZ300" s="2">
        <f t="shared" si="290"/>
        <v>0</v>
      </c>
      <c r="DA300" s="2"/>
      <c r="DB300" s="2"/>
      <c r="DC300" s="2" t="s">
        <v>2</v>
      </c>
      <c r="DD300" s="2" t="s">
        <v>2</v>
      </c>
      <c r="DE300" s="2" t="s">
        <v>2</v>
      </c>
      <c r="DF300" s="2" t="s">
        <v>2</v>
      </c>
      <c r="DG300" s="2" t="s">
        <v>2</v>
      </c>
      <c r="DH300" s="2" t="s">
        <v>2</v>
      </c>
      <c r="DI300" s="2" t="s">
        <v>2</v>
      </c>
      <c r="DJ300" s="2" t="s">
        <v>2</v>
      </c>
      <c r="DK300" s="2" t="s">
        <v>2</v>
      </c>
      <c r="DL300" s="2" t="s">
        <v>2</v>
      </c>
      <c r="DM300" s="2" t="s">
        <v>2</v>
      </c>
      <c r="DN300" s="2">
        <v>0</v>
      </c>
      <c r="DO300" s="2">
        <v>0</v>
      </c>
      <c r="DP300" s="2">
        <v>1</v>
      </c>
      <c r="DQ300" s="2">
        <v>1</v>
      </c>
      <c r="DR300" s="2"/>
      <c r="DS300" s="2"/>
      <c r="DT300" s="2"/>
      <c r="DU300" s="2">
        <v>1013</v>
      </c>
      <c r="DV300" s="2" t="s">
        <v>165</v>
      </c>
      <c r="DW300" s="2" t="s">
        <v>165</v>
      </c>
      <c r="DX300" s="2">
        <v>1</v>
      </c>
      <c r="DY300" s="2"/>
      <c r="DZ300" s="2" t="s">
        <v>2</v>
      </c>
      <c r="EA300" s="2" t="s">
        <v>2</v>
      </c>
      <c r="EB300" s="2" t="s">
        <v>2</v>
      </c>
      <c r="EC300" s="2" t="s">
        <v>2</v>
      </c>
      <c r="ED300" s="2" t="s">
        <v>2</v>
      </c>
      <c r="EE300" s="2">
        <v>37164124</v>
      </c>
      <c r="EF300" s="2">
        <v>12</v>
      </c>
      <c r="EG300" s="2" t="s">
        <v>197</v>
      </c>
      <c r="EH300" s="2">
        <v>0</v>
      </c>
      <c r="EI300" s="2" t="s">
        <v>2</v>
      </c>
      <c r="EJ300" s="2">
        <v>2</v>
      </c>
      <c r="EK300" s="2">
        <v>500002</v>
      </c>
      <c r="EL300" s="2" t="s">
        <v>198</v>
      </c>
      <c r="EM300" s="2" t="s">
        <v>199</v>
      </c>
      <c r="EN300" s="2" t="s">
        <v>2</v>
      </c>
      <c r="EO300" s="2" t="s">
        <v>2</v>
      </c>
      <c r="EP300" s="2"/>
      <c r="EQ300" s="2">
        <v>0</v>
      </c>
      <c r="ER300" s="2">
        <v>49.3</v>
      </c>
      <c r="ES300" s="2">
        <v>49.3</v>
      </c>
      <c r="ET300" s="2">
        <v>0</v>
      </c>
      <c r="EU300" s="2">
        <v>0</v>
      </c>
      <c r="EV300" s="2">
        <v>0</v>
      </c>
      <c r="EW300" s="2">
        <v>0</v>
      </c>
      <c r="EX300" s="2">
        <v>0</v>
      </c>
      <c r="EY300" s="2">
        <v>0</v>
      </c>
      <c r="EZ300" s="2"/>
      <c r="FA300" s="2"/>
      <c r="FB300" s="2"/>
      <c r="FC300" s="2"/>
      <c r="FD300" s="2"/>
      <c r="FE300" s="2"/>
      <c r="FF300" s="2"/>
      <c r="FG300" s="2"/>
      <c r="FH300" s="2"/>
      <c r="FI300" s="2"/>
      <c r="FJ300" s="2"/>
      <c r="FK300" s="2"/>
      <c r="FL300" s="2"/>
      <c r="FM300" s="2"/>
      <c r="FN300" s="2"/>
      <c r="FO300" s="2"/>
      <c r="FP300" s="2"/>
      <c r="FQ300" s="2">
        <v>0</v>
      </c>
      <c r="FR300" s="2">
        <f t="shared" si="291"/>
        <v>0</v>
      </c>
      <c r="FS300" s="2">
        <v>0</v>
      </c>
      <c r="FT300" s="2"/>
      <c r="FU300" s="2"/>
      <c r="FV300" s="2"/>
      <c r="FW300" s="2"/>
      <c r="FX300" s="2">
        <v>0</v>
      </c>
      <c r="FY300" s="2">
        <v>0</v>
      </c>
      <c r="FZ300" s="2"/>
      <c r="GA300" s="2" t="s">
        <v>2</v>
      </c>
      <c r="GB300" s="2"/>
      <c r="GC300" s="2"/>
      <c r="GD300" s="2">
        <v>1</v>
      </c>
      <c r="GE300" s="2"/>
      <c r="GF300" s="2">
        <v>-350239776</v>
      </c>
      <c r="GG300" s="2">
        <v>2</v>
      </c>
      <c r="GH300" s="2">
        <v>1</v>
      </c>
      <c r="GI300" s="2">
        <v>-2</v>
      </c>
      <c r="GJ300" s="2">
        <v>0</v>
      </c>
      <c r="GK300" s="2">
        <v>0</v>
      </c>
      <c r="GL300" s="2">
        <f t="shared" si="292"/>
        <v>0</v>
      </c>
      <c r="GM300" s="2">
        <f t="shared" si="293"/>
        <v>2119.9</v>
      </c>
      <c r="GN300" s="2">
        <f t="shared" si="294"/>
        <v>0</v>
      </c>
      <c r="GO300" s="2">
        <f t="shared" si="295"/>
        <v>2119.9</v>
      </c>
      <c r="GP300" s="2">
        <f t="shared" si="296"/>
        <v>0</v>
      </c>
      <c r="GQ300" s="2"/>
      <c r="GR300" s="2">
        <v>0</v>
      </c>
      <c r="GS300" s="2">
        <v>3</v>
      </c>
      <c r="GT300" s="2">
        <v>0</v>
      </c>
      <c r="GU300" s="2" t="s">
        <v>2</v>
      </c>
      <c r="GV300" s="2">
        <f t="shared" si="297"/>
        <v>0</v>
      </c>
      <c r="GW300" s="2">
        <v>1</v>
      </c>
      <c r="GX300" s="2">
        <f t="shared" si="298"/>
        <v>0</v>
      </c>
      <c r="GY300" s="2"/>
      <c r="GZ300" s="2"/>
      <c r="HA300" s="2">
        <v>0</v>
      </c>
      <c r="HB300" s="2">
        <v>0</v>
      </c>
      <c r="HC300" s="2">
        <f t="shared" si="299"/>
        <v>0</v>
      </c>
      <c r="HD300" s="2"/>
      <c r="HE300" s="2" t="s">
        <v>2</v>
      </c>
      <c r="HF300" s="2" t="s">
        <v>2</v>
      </c>
      <c r="HG300" s="2"/>
      <c r="HH300" s="2"/>
      <c r="HI300" s="2"/>
      <c r="HJ300" s="2"/>
      <c r="HK300" s="2"/>
      <c r="HL300" s="2"/>
      <c r="HM300" s="2" t="s">
        <v>2</v>
      </c>
      <c r="HN300" s="2" t="s">
        <v>2</v>
      </c>
      <c r="HO300" s="2" t="s">
        <v>2</v>
      </c>
      <c r="HP300" s="2" t="s">
        <v>2</v>
      </c>
      <c r="HQ300" s="2" t="s">
        <v>2</v>
      </c>
      <c r="HR300" s="2"/>
      <c r="HS300" s="2"/>
      <c r="HT300" s="2"/>
      <c r="HU300" s="2"/>
      <c r="HV300" s="2"/>
      <c r="HW300" s="2"/>
      <c r="HX300" s="2"/>
      <c r="HY300" s="2"/>
      <c r="HZ300" s="2"/>
      <c r="IA300" s="2"/>
      <c r="IB300" s="2"/>
      <c r="IC300" s="2"/>
      <c r="ID300" s="2"/>
      <c r="IE300" s="2"/>
      <c r="IF300" s="2"/>
      <c r="IG300" s="2"/>
      <c r="IH300" s="2"/>
      <c r="II300" s="2"/>
      <c r="IJ300" s="2"/>
      <c r="IK300" s="2">
        <v>0</v>
      </c>
      <c r="IL300" s="2"/>
      <c r="IM300" s="2"/>
      <c r="IN300" s="2"/>
      <c r="IO300" s="2"/>
      <c r="IP300" s="2"/>
      <c r="IQ300" s="2"/>
      <c r="IR300" s="2"/>
      <c r="IS300" s="2"/>
      <c r="IT300" s="2"/>
      <c r="IU300" s="2"/>
    </row>
    <row r="301" spans="1:255" x14ac:dyDescent="0.2">
      <c r="A301">
        <v>17</v>
      </c>
      <c r="B301">
        <v>1</v>
      </c>
      <c r="E301" t="s">
        <v>408</v>
      </c>
      <c r="F301" t="s">
        <v>194</v>
      </c>
      <c r="G301" t="s">
        <v>195</v>
      </c>
      <c r="H301" t="s">
        <v>165</v>
      </c>
      <c r="I301">
        <f>ROUND(4300/100,7)</f>
        <v>43</v>
      </c>
      <c r="J301">
        <v>0</v>
      </c>
      <c r="K301">
        <f>ROUND(4300/100,7)</f>
        <v>43</v>
      </c>
      <c r="O301">
        <f t="shared" si="265"/>
        <v>2119.9</v>
      </c>
      <c r="P301">
        <f t="shared" si="302"/>
        <v>2119.9</v>
      </c>
      <c r="Q301">
        <f t="shared" si="266"/>
        <v>0</v>
      </c>
      <c r="R301">
        <f t="shared" si="267"/>
        <v>0</v>
      </c>
      <c r="S301">
        <f t="shared" si="268"/>
        <v>0</v>
      </c>
      <c r="T301">
        <f t="shared" si="269"/>
        <v>0</v>
      </c>
      <c r="U301">
        <f t="shared" si="270"/>
        <v>0</v>
      </c>
      <c r="V301">
        <f t="shared" si="271"/>
        <v>0</v>
      </c>
      <c r="W301">
        <f t="shared" si="272"/>
        <v>0</v>
      </c>
      <c r="X301">
        <f t="shared" si="273"/>
        <v>0</v>
      </c>
      <c r="Y301">
        <f t="shared" si="274"/>
        <v>0</v>
      </c>
      <c r="AA301">
        <v>41727979</v>
      </c>
      <c r="AB301">
        <f t="shared" si="275"/>
        <v>49.3</v>
      </c>
      <c r="AC301">
        <f t="shared" si="276"/>
        <v>49.3</v>
      </c>
      <c r="AD301">
        <f>ROUND((((ET301)-(EU301))+AE301),6)</f>
        <v>0</v>
      </c>
      <c r="AE301">
        <f t="shared" si="304"/>
        <v>0</v>
      </c>
      <c r="AF301">
        <f t="shared" si="304"/>
        <v>0</v>
      </c>
      <c r="AG301">
        <f t="shared" si="278"/>
        <v>0</v>
      </c>
      <c r="AH301">
        <f t="shared" si="305"/>
        <v>0</v>
      </c>
      <c r="AI301">
        <f t="shared" si="305"/>
        <v>0</v>
      </c>
      <c r="AJ301">
        <f t="shared" si="280"/>
        <v>0</v>
      </c>
      <c r="AK301">
        <v>49.3</v>
      </c>
      <c r="AL301">
        <v>49.3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1</v>
      </c>
      <c r="AW301">
        <v>1</v>
      </c>
      <c r="AZ301">
        <v>1</v>
      </c>
      <c r="BA301">
        <v>1</v>
      </c>
      <c r="BB301">
        <v>1</v>
      </c>
      <c r="BC301">
        <v>1</v>
      </c>
      <c r="BD301" t="s">
        <v>2</v>
      </c>
      <c r="BE301" t="s">
        <v>2</v>
      </c>
      <c r="BF301" t="s">
        <v>2</v>
      </c>
      <c r="BG301" t="s">
        <v>2</v>
      </c>
      <c r="BH301">
        <v>3</v>
      </c>
      <c r="BI301">
        <v>2</v>
      </c>
      <c r="BJ301" t="s">
        <v>196</v>
      </c>
      <c r="BM301">
        <v>500002</v>
      </c>
      <c r="BN301">
        <v>0</v>
      </c>
      <c r="BO301" t="s">
        <v>27</v>
      </c>
      <c r="BP301">
        <v>1</v>
      </c>
      <c r="BQ301">
        <v>12</v>
      </c>
      <c r="BR301">
        <v>0</v>
      </c>
      <c r="BS301">
        <v>1</v>
      </c>
      <c r="BT301">
        <v>1</v>
      </c>
      <c r="BU301">
        <v>1</v>
      </c>
      <c r="BV301">
        <v>1</v>
      </c>
      <c r="BW301">
        <v>1</v>
      </c>
      <c r="BX301">
        <v>1</v>
      </c>
      <c r="BY301" t="s">
        <v>2</v>
      </c>
      <c r="BZ301">
        <v>0</v>
      </c>
      <c r="CA301">
        <v>0</v>
      </c>
      <c r="CB301" t="s">
        <v>2</v>
      </c>
      <c r="CE301">
        <v>0</v>
      </c>
      <c r="CF301">
        <v>0</v>
      </c>
      <c r="CG301">
        <v>0</v>
      </c>
      <c r="CM301">
        <v>0</v>
      </c>
      <c r="CN301" t="s">
        <v>2</v>
      </c>
      <c r="CO301">
        <v>0</v>
      </c>
      <c r="CP301">
        <f t="shared" si="281"/>
        <v>2119.9</v>
      </c>
      <c r="CQ301">
        <f t="shared" si="303"/>
        <v>49.3</v>
      </c>
      <c r="CR301">
        <f t="shared" si="282"/>
        <v>0</v>
      </c>
      <c r="CS301">
        <f t="shared" si="283"/>
        <v>0</v>
      </c>
      <c r="CT301">
        <f t="shared" si="284"/>
        <v>0</v>
      </c>
      <c r="CU301">
        <f t="shared" si="285"/>
        <v>0</v>
      </c>
      <c r="CV301">
        <f t="shared" si="286"/>
        <v>0</v>
      </c>
      <c r="CW301">
        <f t="shared" si="287"/>
        <v>0</v>
      </c>
      <c r="CX301">
        <f t="shared" si="288"/>
        <v>0</v>
      </c>
      <c r="CY301">
        <f t="shared" si="289"/>
        <v>0</v>
      </c>
      <c r="CZ301">
        <f t="shared" si="290"/>
        <v>0</v>
      </c>
      <c r="DC301" t="s">
        <v>2</v>
      </c>
      <c r="DD301" t="s">
        <v>2</v>
      </c>
      <c r="DE301" t="s">
        <v>2</v>
      </c>
      <c r="DF301" t="s">
        <v>2</v>
      </c>
      <c r="DG301" t="s">
        <v>2</v>
      </c>
      <c r="DH301" t="s">
        <v>2</v>
      </c>
      <c r="DI301" t="s">
        <v>2</v>
      </c>
      <c r="DJ301" t="s">
        <v>2</v>
      </c>
      <c r="DK301" t="s">
        <v>2</v>
      </c>
      <c r="DL301" t="s">
        <v>2</v>
      </c>
      <c r="DM301" t="s">
        <v>2</v>
      </c>
      <c r="DN301">
        <v>0</v>
      </c>
      <c r="DO301">
        <v>0</v>
      </c>
      <c r="DP301">
        <v>1</v>
      </c>
      <c r="DQ301">
        <v>1</v>
      </c>
      <c r="DU301">
        <v>1013</v>
      </c>
      <c r="DV301" t="s">
        <v>165</v>
      </c>
      <c r="DW301" t="s">
        <v>165</v>
      </c>
      <c r="DX301">
        <v>1</v>
      </c>
      <c r="DZ301" t="s">
        <v>2</v>
      </c>
      <c r="EA301" t="s">
        <v>2</v>
      </c>
      <c r="EB301" t="s">
        <v>2</v>
      </c>
      <c r="EC301" t="s">
        <v>2</v>
      </c>
      <c r="ED301" t="s">
        <v>2</v>
      </c>
      <c r="EE301">
        <v>37164124</v>
      </c>
      <c r="EF301">
        <v>12</v>
      </c>
      <c r="EG301" t="s">
        <v>197</v>
      </c>
      <c r="EH301">
        <v>0</v>
      </c>
      <c r="EI301" t="s">
        <v>2</v>
      </c>
      <c r="EJ301">
        <v>2</v>
      </c>
      <c r="EK301">
        <v>500002</v>
      </c>
      <c r="EL301" t="s">
        <v>198</v>
      </c>
      <c r="EM301" t="s">
        <v>199</v>
      </c>
      <c r="EN301" t="s">
        <v>2</v>
      </c>
      <c r="EO301" t="s">
        <v>2</v>
      </c>
      <c r="EQ301">
        <v>0</v>
      </c>
      <c r="ER301">
        <v>49.3</v>
      </c>
      <c r="ES301">
        <v>49.3</v>
      </c>
      <c r="ET301">
        <v>0</v>
      </c>
      <c r="EU301">
        <v>0</v>
      </c>
      <c r="EV301">
        <v>0</v>
      </c>
      <c r="EW301">
        <v>0</v>
      </c>
      <c r="EX301">
        <v>0</v>
      </c>
      <c r="EY301">
        <v>0</v>
      </c>
      <c r="FQ301">
        <v>0</v>
      </c>
      <c r="FR301">
        <f t="shared" si="291"/>
        <v>0</v>
      </c>
      <c r="FS301">
        <v>0</v>
      </c>
      <c r="FX301">
        <v>0</v>
      </c>
      <c r="FY301">
        <v>0</v>
      </c>
      <c r="GA301" t="s">
        <v>2</v>
      </c>
      <c r="GD301">
        <v>1</v>
      </c>
      <c r="GF301">
        <v>-350239776</v>
      </c>
      <c r="GG301">
        <v>1</v>
      </c>
      <c r="GH301">
        <v>1</v>
      </c>
      <c r="GI301">
        <v>4</v>
      </c>
      <c r="GJ301">
        <v>0</v>
      </c>
      <c r="GK301">
        <v>0</v>
      </c>
      <c r="GL301">
        <f t="shared" si="292"/>
        <v>0</v>
      </c>
      <c r="GM301">
        <f t="shared" si="293"/>
        <v>2119.9</v>
      </c>
      <c r="GN301">
        <f t="shared" si="294"/>
        <v>0</v>
      </c>
      <c r="GO301">
        <f t="shared" si="295"/>
        <v>2119.9</v>
      </c>
      <c r="GP301">
        <f t="shared" si="296"/>
        <v>0</v>
      </c>
      <c r="GR301">
        <v>0</v>
      </c>
      <c r="GS301">
        <v>3</v>
      </c>
      <c r="GT301">
        <v>0</v>
      </c>
      <c r="GU301" t="s">
        <v>2</v>
      </c>
      <c r="GV301">
        <f t="shared" si="297"/>
        <v>0</v>
      </c>
      <c r="GW301">
        <v>1</v>
      </c>
      <c r="GX301">
        <f t="shared" si="298"/>
        <v>0</v>
      </c>
      <c r="HA301">
        <v>0</v>
      </c>
      <c r="HB301">
        <v>0</v>
      </c>
      <c r="HC301">
        <f t="shared" si="299"/>
        <v>0</v>
      </c>
      <c r="HE301" t="s">
        <v>2</v>
      </c>
      <c r="HF301" t="s">
        <v>2</v>
      </c>
      <c r="HM301" t="s">
        <v>2</v>
      </c>
      <c r="HN301" t="s">
        <v>2</v>
      </c>
      <c r="HO301" t="s">
        <v>2</v>
      </c>
      <c r="HP301" t="s">
        <v>2</v>
      </c>
      <c r="HQ301" t="s">
        <v>2</v>
      </c>
      <c r="IK301">
        <v>0</v>
      </c>
    </row>
    <row r="302" spans="1:255" x14ac:dyDescent="0.2">
      <c r="A302" s="2">
        <v>17</v>
      </c>
      <c r="B302" s="2">
        <v>1</v>
      </c>
      <c r="C302" s="2">
        <f>ROW(SmtRes!A491)</f>
        <v>491</v>
      </c>
      <c r="D302" s="2">
        <f>ROW(EtalonRes!A491)</f>
        <v>491</v>
      </c>
      <c r="E302" s="2" t="s">
        <v>409</v>
      </c>
      <c r="F302" s="2" t="s">
        <v>209</v>
      </c>
      <c r="G302" s="2" t="s">
        <v>210</v>
      </c>
      <c r="H302" s="2" t="s">
        <v>19</v>
      </c>
      <c r="I302" s="2">
        <v>23</v>
      </c>
      <c r="J302" s="2">
        <v>0</v>
      </c>
      <c r="K302" s="2">
        <v>23</v>
      </c>
      <c r="L302" s="2"/>
      <c r="M302" s="2"/>
      <c r="N302" s="2"/>
      <c r="O302" s="2">
        <f t="shared" si="265"/>
        <v>160.94999999999999</v>
      </c>
      <c r="P302" s="2">
        <f t="shared" si="302"/>
        <v>9.43</v>
      </c>
      <c r="Q302" s="2">
        <f t="shared" si="266"/>
        <v>0</v>
      </c>
      <c r="R302" s="2">
        <f t="shared" si="267"/>
        <v>0</v>
      </c>
      <c r="S302" s="2">
        <f t="shared" si="268"/>
        <v>151.52000000000001</v>
      </c>
      <c r="T302" s="2">
        <f t="shared" si="269"/>
        <v>0</v>
      </c>
      <c r="U302" s="2">
        <f t="shared" si="270"/>
        <v>15.525</v>
      </c>
      <c r="V302" s="2">
        <f t="shared" si="271"/>
        <v>0</v>
      </c>
      <c r="W302" s="2">
        <f t="shared" si="272"/>
        <v>0</v>
      </c>
      <c r="X302" s="2">
        <f t="shared" si="273"/>
        <v>136.37</v>
      </c>
      <c r="Y302" s="2">
        <f t="shared" si="274"/>
        <v>69.7</v>
      </c>
      <c r="Z302" s="2"/>
      <c r="AA302" s="2">
        <v>41727981</v>
      </c>
      <c r="AB302" s="2">
        <f t="shared" si="275"/>
        <v>6.9980000000000002</v>
      </c>
      <c r="AC302" s="2">
        <f t="shared" si="276"/>
        <v>0.41</v>
      </c>
      <c r="AD302" s="2">
        <f>ROUND(((((ET302*ROUND(1.35,7)))-((EU302*ROUND(1.35,7))))+AE302),6)</f>
        <v>0</v>
      </c>
      <c r="AE302" s="2">
        <f>ROUND(((EU302*ROUND(1.35,7))),6)</f>
        <v>0</v>
      </c>
      <c r="AF302" s="2">
        <f>ROUND(((EV302*ROUND(1.35,7))),6)</f>
        <v>6.5880000000000001</v>
      </c>
      <c r="AG302" s="2">
        <f t="shared" si="278"/>
        <v>0</v>
      </c>
      <c r="AH302" s="2">
        <f>((EW302*ROUND(1.35,7)))</f>
        <v>0.67500000000000004</v>
      </c>
      <c r="AI302" s="2">
        <f>((EX302*ROUND(1.35,7)))</f>
        <v>0</v>
      </c>
      <c r="AJ302" s="2">
        <f t="shared" si="280"/>
        <v>0</v>
      </c>
      <c r="AK302" s="2">
        <v>5.29</v>
      </c>
      <c r="AL302" s="2">
        <v>0.41</v>
      </c>
      <c r="AM302" s="2">
        <v>0</v>
      </c>
      <c r="AN302" s="2">
        <v>0</v>
      </c>
      <c r="AO302" s="2">
        <v>4.88</v>
      </c>
      <c r="AP302" s="2">
        <v>0</v>
      </c>
      <c r="AQ302" s="2">
        <v>0.5</v>
      </c>
      <c r="AR302" s="2">
        <v>0</v>
      </c>
      <c r="AS302" s="2">
        <v>0</v>
      </c>
      <c r="AT302" s="2">
        <v>90</v>
      </c>
      <c r="AU302" s="2">
        <v>46</v>
      </c>
      <c r="AV302" s="2">
        <v>1</v>
      </c>
      <c r="AW302" s="2">
        <v>1</v>
      </c>
      <c r="AX302" s="2"/>
      <c r="AY302" s="2"/>
      <c r="AZ302" s="2">
        <v>1</v>
      </c>
      <c r="BA302" s="2">
        <v>1</v>
      </c>
      <c r="BB302" s="2">
        <v>1</v>
      </c>
      <c r="BC302" s="2">
        <v>1</v>
      </c>
      <c r="BD302" s="2" t="s">
        <v>2</v>
      </c>
      <c r="BE302" s="2" t="s">
        <v>2</v>
      </c>
      <c r="BF302" s="2" t="s">
        <v>2</v>
      </c>
      <c r="BG302" s="2" t="s">
        <v>2</v>
      </c>
      <c r="BH302" s="2">
        <v>0</v>
      </c>
      <c r="BI302" s="2">
        <v>2</v>
      </c>
      <c r="BJ302" s="2" t="s">
        <v>211</v>
      </c>
      <c r="BK302" s="2"/>
      <c r="BL302" s="2"/>
      <c r="BM302" s="2">
        <v>110011</v>
      </c>
      <c r="BN302" s="2">
        <v>0</v>
      </c>
      <c r="BO302" s="2" t="s">
        <v>2</v>
      </c>
      <c r="BP302" s="2">
        <v>0</v>
      </c>
      <c r="BQ302" s="2">
        <v>3</v>
      </c>
      <c r="BR302" s="2">
        <v>0</v>
      </c>
      <c r="BS302" s="2">
        <v>1</v>
      </c>
      <c r="BT302" s="2">
        <v>1</v>
      </c>
      <c r="BU302" s="2">
        <v>1</v>
      </c>
      <c r="BV302" s="2">
        <v>1</v>
      </c>
      <c r="BW302" s="2">
        <v>1</v>
      </c>
      <c r="BX302" s="2">
        <v>1</v>
      </c>
      <c r="BY302" s="2" t="s">
        <v>2</v>
      </c>
      <c r="BZ302" s="2">
        <v>90</v>
      </c>
      <c r="CA302" s="2">
        <v>46</v>
      </c>
      <c r="CB302" s="2" t="s">
        <v>2</v>
      </c>
      <c r="CC302" s="2"/>
      <c r="CD302" s="2"/>
      <c r="CE302" s="2">
        <v>0</v>
      </c>
      <c r="CF302" s="2">
        <v>0</v>
      </c>
      <c r="CG302" s="2">
        <v>0</v>
      </c>
      <c r="CH302" s="2"/>
      <c r="CI302" s="2"/>
      <c r="CJ302" s="2"/>
      <c r="CK302" s="2"/>
      <c r="CL302" s="2"/>
      <c r="CM302" s="2">
        <v>0</v>
      </c>
      <c r="CN302" s="2" t="s">
        <v>774</v>
      </c>
      <c r="CO302" s="2">
        <v>0</v>
      </c>
      <c r="CP302" s="2">
        <f t="shared" si="281"/>
        <v>160.95000000000002</v>
      </c>
      <c r="CQ302" s="2">
        <f t="shared" si="303"/>
        <v>0.41</v>
      </c>
      <c r="CR302" s="2">
        <f t="shared" si="282"/>
        <v>0</v>
      </c>
      <c r="CS302" s="2">
        <f t="shared" si="283"/>
        <v>0</v>
      </c>
      <c r="CT302" s="2">
        <f t="shared" si="284"/>
        <v>6.5880000000000001</v>
      </c>
      <c r="CU302" s="2">
        <f t="shared" si="285"/>
        <v>0</v>
      </c>
      <c r="CV302" s="2">
        <f t="shared" si="286"/>
        <v>0.67500000000000004</v>
      </c>
      <c r="CW302" s="2">
        <f t="shared" si="287"/>
        <v>0</v>
      </c>
      <c r="CX302" s="2">
        <f t="shared" si="288"/>
        <v>0</v>
      </c>
      <c r="CY302" s="2">
        <f t="shared" si="289"/>
        <v>136.36800000000002</v>
      </c>
      <c r="CZ302" s="2">
        <f t="shared" si="290"/>
        <v>69.699200000000005</v>
      </c>
      <c r="DA302" s="2"/>
      <c r="DB302" s="2"/>
      <c r="DC302" s="2" t="s">
        <v>2</v>
      </c>
      <c r="DD302" s="2" t="s">
        <v>2</v>
      </c>
      <c r="DE302" s="2" t="s">
        <v>21</v>
      </c>
      <c r="DF302" s="2" t="s">
        <v>21</v>
      </c>
      <c r="DG302" s="2" t="s">
        <v>21</v>
      </c>
      <c r="DH302" s="2" t="s">
        <v>2</v>
      </c>
      <c r="DI302" s="2" t="s">
        <v>21</v>
      </c>
      <c r="DJ302" s="2" t="s">
        <v>21</v>
      </c>
      <c r="DK302" s="2" t="s">
        <v>2</v>
      </c>
      <c r="DL302" s="2" t="s">
        <v>2</v>
      </c>
      <c r="DM302" s="2" t="s">
        <v>2</v>
      </c>
      <c r="DN302" s="2">
        <v>0</v>
      </c>
      <c r="DO302" s="2">
        <v>0</v>
      </c>
      <c r="DP302" s="2">
        <v>1</v>
      </c>
      <c r="DQ302" s="2">
        <v>1</v>
      </c>
      <c r="DR302" s="2"/>
      <c r="DS302" s="2"/>
      <c r="DT302" s="2"/>
      <c r="DU302" s="2">
        <v>1013</v>
      </c>
      <c r="DV302" s="2" t="s">
        <v>19</v>
      </c>
      <c r="DW302" s="2" t="s">
        <v>19</v>
      </c>
      <c r="DX302" s="2">
        <v>1</v>
      </c>
      <c r="DY302" s="2"/>
      <c r="DZ302" s="2" t="s">
        <v>2</v>
      </c>
      <c r="EA302" s="2" t="s">
        <v>2</v>
      </c>
      <c r="EB302" s="2" t="s">
        <v>2</v>
      </c>
      <c r="EC302" s="2" t="s">
        <v>2</v>
      </c>
      <c r="ED302" s="2" t="s">
        <v>2</v>
      </c>
      <c r="EE302" s="2">
        <v>37164119</v>
      </c>
      <c r="EF302" s="2">
        <v>3</v>
      </c>
      <c r="EG302" s="2" t="s">
        <v>16</v>
      </c>
      <c r="EH302" s="2">
        <v>0</v>
      </c>
      <c r="EI302" s="2" t="s">
        <v>2</v>
      </c>
      <c r="EJ302" s="2">
        <v>2</v>
      </c>
      <c r="EK302" s="2">
        <v>110011</v>
      </c>
      <c r="EL302" s="2" t="s">
        <v>86</v>
      </c>
      <c r="EM302" s="2" t="s">
        <v>87</v>
      </c>
      <c r="EN302" s="2" t="s">
        <v>2</v>
      </c>
      <c r="EO302" s="2" t="s">
        <v>24</v>
      </c>
      <c r="EP302" s="2"/>
      <c r="EQ302" s="2">
        <v>512</v>
      </c>
      <c r="ER302" s="2">
        <v>5.29</v>
      </c>
      <c r="ES302" s="2">
        <v>0.41</v>
      </c>
      <c r="ET302" s="2">
        <v>0</v>
      </c>
      <c r="EU302" s="2">
        <v>0</v>
      </c>
      <c r="EV302" s="2">
        <v>4.88</v>
      </c>
      <c r="EW302" s="2">
        <v>0.5</v>
      </c>
      <c r="EX302" s="2">
        <v>0</v>
      </c>
      <c r="EY302" s="2">
        <v>0</v>
      </c>
      <c r="EZ302" s="2"/>
      <c r="FA302" s="2"/>
      <c r="FB302" s="2"/>
      <c r="FC302" s="2"/>
      <c r="FD302" s="2"/>
      <c r="FE302" s="2"/>
      <c r="FF302" s="2"/>
      <c r="FG302" s="2"/>
      <c r="FH302" s="2"/>
      <c r="FI302" s="2"/>
      <c r="FJ302" s="2"/>
      <c r="FK302" s="2"/>
      <c r="FL302" s="2"/>
      <c r="FM302" s="2"/>
      <c r="FN302" s="2"/>
      <c r="FO302" s="2"/>
      <c r="FP302" s="2"/>
      <c r="FQ302" s="2">
        <v>0</v>
      </c>
      <c r="FR302" s="2">
        <f t="shared" si="291"/>
        <v>0</v>
      </c>
      <c r="FS302" s="2">
        <v>0</v>
      </c>
      <c r="FT302" s="2"/>
      <c r="FU302" s="2"/>
      <c r="FV302" s="2"/>
      <c r="FW302" s="2"/>
      <c r="FX302" s="2">
        <v>90</v>
      </c>
      <c r="FY302" s="2">
        <v>46</v>
      </c>
      <c r="FZ302" s="2"/>
      <c r="GA302" s="2" t="s">
        <v>2</v>
      </c>
      <c r="GB302" s="2"/>
      <c r="GC302" s="2"/>
      <c r="GD302" s="2">
        <v>1</v>
      </c>
      <c r="GE302" s="2"/>
      <c r="GF302" s="2">
        <v>1306059757</v>
      </c>
      <c r="GG302" s="2">
        <v>2</v>
      </c>
      <c r="GH302" s="2">
        <v>1</v>
      </c>
      <c r="GI302" s="2">
        <v>-2</v>
      </c>
      <c r="GJ302" s="2">
        <v>0</v>
      </c>
      <c r="GK302" s="2">
        <v>0</v>
      </c>
      <c r="GL302" s="2">
        <f t="shared" si="292"/>
        <v>0</v>
      </c>
      <c r="GM302" s="2">
        <f t="shared" si="293"/>
        <v>367.02</v>
      </c>
      <c r="GN302" s="2">
        <f t="shared" si="294"/>
        <v>0</v>
      </c>
      <c r="GO302" s="2">
        <f t="shared" si="295"/>
        <v>367.02</v>
      </c>
      <c r="GP302" s="2">
        <f t="shared" si="296"/>
        <v>0</v>
      </c>
      <c r="GQ302" s="2"/>
      <c r="GR302" s="2">
        <v>0</v>
      </c>
      <c r="GS302" s="2">
        <v>3</v>
      </c>
      <c r="GT302" s="2">
        <v>0</v>
      </c>
      <c r="GU302" s="2" t="s">
        <v>2</v>
      </c>
      <c r="GV302" s="2">
        <f t="shared" si="297"/>
        <v>0</v>
      </c>
      <c r="GW302" s="2">
        <v>1</v>
      </c>
      <c r="GX302" s="2">
        <f t="shared" si="298"/>
        <v>0</v>
      </c>
      <c r="GY302" s="2"/>
      <c r="GZ302" s="2"/>
      <c r="HA302" s="2">
        <v>0</v>
      </c>
      <c r="HB302" s="2">
        <v>0</v>
      </c>
      <c r="HC302" s="2">
        <f t="shared" si="299"/>
        <v>0</v>
      </c>
      <c r="HD302" s="2"/>
      <c r="HE302" s="2" t="s">
        <v>2</v>
      </c>
      <c r="HF302" s="2" t="s">
        <v>2</v>
      </c>
      <c r="HG302" s="2"/>
      <c r="HH302" s="2"/>
      <c r="HI302" s="2"/>
      <c r="HJ302" s="2"/>
      <c r="HK302" s="2"/>
      <c r="HL302" s="2"/>
      <c r="HM302" s="2" t="s">
        <v>2</v>
      </c>
      <c r="HN302" s="2" t="s">
        <v>88</v>
      </c>
      <c r="HO302" s="2" t="s">
        <v>89</v>
      </c>
      <c r="HP302" s="2" t="s">
        <v>86</v>
      </c>
      <c r="HQ302" s="2" t="s">
        <v>86</v>
      </c>
      <c r="HR302" s="2"/>
      <c r="HS302" s="2"/>
      <c r="HT302" s="2"/>
      <c r="HU302" s="2"/>
      <c r="HV302" s="2"/>
      <c r="HW302" s="2"/>
      <c r="HX302" s="2"/>
      <c r="HY302" s="2"/>
      <c r="HZ302" s="2"/>
      <c r="IA302" s="2"/>
      <c r="IB302" s="2"/>
      <c r="IC302" s="2"/>
      <c r="ID302" s="2"/>
      <c r="IE302" s="2"/>
      <c r="IF302" s="2"/>
      <c r="IG302" s="2"/>
      <c r="IH302" s="2"/>
      <c r="II302" s="2"/>
      <c r="IJ302" s="2"/>
      <c r="IK302" s="2">
        <v>0</v>
      </c>
      <c r="IL302" s="2"/>
      <c r="IM302" s="2"/>
      <c r="IN302" s="2"/>
      <c r="IO302" s="2"/>
      <c r="IP302" s="2"/>
      <c r="IQ302" s="2"/>
      <c r="IR302" s="2"/>
      <c r="IS302" s="2"/>
      <c r="IT302" s="2"/>
      <c r="IU302" s="2"/>
    </row>
    <row r="303" spans="1:255" x14ac:dyDescent="0.2">
      <c r="A303">
        <v>17</v>
      </c>
      <c r="B303">
        <v>1</v>
      </c>
      <c r="C303">
        <f>ROW(SmtRes!A496)</f>
        <v>496</v>
      </c>
      <c r="D303">
        <f>ROW(EtalonRes!A496)</f>
        <v>496</v>
      </c>
      <c r="E303" t="s">
        <v>409</v>
      </c>
      <c r="F303" t="s">
        <v>209</v>
      </c>
      <c r="G303" t="s">
        <v>210</v>
      </c>
      <c r="H303" t="s">
        <v>19</v>
      </c>
      <c r="I303">
        <v>23</v>
      </c>
      <c r="J303">
        <v>0</v>
      </c>
      <c r="K303">
        <v>23</v>
      </c>
      <c r="O303">
        <f t="shared" si="265"/>
        <v>160.94999999999999</v>
      </c>
      <c r="P303">
        <f t="shared" si="302"/>
        <v>9.43</v>
      </c>
      <c r="Q303">
        <f t="shared" si="266"/>
        <v>0</v>
      </c>
      <c r="R303">
        <f t="shared" si="267"/>
        <v>0</v>
      </c>
      <c r="S303">
        <f t="shared" si="268"/>
        <v>151.52000000000001</v>
      </c>
      <c r="T303">
        <f t="shared" si="269"/>
        <v>0</v>
      </c>
      <c r="U303">
        <f t="shared" si="270"/>
        <v>15.525</v>
      </c>
      <c r="V303">
        <f t="shared" si="271"/>
        <v>0</v>
      </c>
      <c r="W303">
        <f t="shared" si="272"/>
        <v>0</v>
      </c>
      <c r="X303">
        <f t="shared" si="273"/>
        <v>136.37</v>
      </c>
      <c r="Y303">
        <f t="shared" si="274"/>
        <v>69.7</v>
      </c>
      <c r="AA303">
        <v>41727979</v>
      </c>
      <c r="AB303">
        <f t="shared" si="275"/>
        <v>6.9980000000000002</v>
      </c>
      <c r="AC303">
        <f t="shared" si="276"/>
        <v>0.41</v>
      </c>
      <c r="AD303">
        <f>ROUND(((((ET303*ROUND(1.35,7)))-((EU303*ROUND(1.35,7))))+AE303),6)</f>
        <v>0</v>
      </c>
      <c r="AE303">
        <f>ROUND(((EU303*ROUND(1.35,7))),6)</f>
        <v>0</v>
      </c>
      <c r="AF303">
        <f>ROUND(((EV303*ROUND(1.35,7))),6)</f>
        <v>6.5880000000000001</v>
      </c>
      <c r="AG303">
        <f t="shared" si="278"/>
        <v>0</v>
      </c>
      <c r="AH303">
        <f>((EW303*ROUND(1.35,7)))</f>
        <v>0.67500000000000004</v>
      </c>
      <c r="AI303">
        <f>((EX303*ROUND(1.35,7)))</f>
        <v>0</v>
      </c>
      <c r="AJ303">
        <f t="shared" si="280"/>
        <v>0</v>
      </c>
      <c r="AK303">
        <v>5.29</v>
      </c>
      <c r="AL303">
        <v>0.41</v>
      </c>
      <c r="AM303">
        <v>0</v>
      </c>
      <c r="AN303">
        <v>0</v>
      </c>
      <c r="AO303">
        <v>4.88</v>
      </c>
      <c r="AP303">
        <v>0</v>
      </c>
      <c r="AQ303">
        <v>0.5</v>
      </c>
      <c r="AR303">
        <v>0</v>
      </c>
      <c r="AS303">
        <v>0</v>
      </c>
      <c r="AT303">
        <v>90</v>
      </c>
      <c r="AU303">
        <v>46</v>
      </c>
      <c r="AV303">
        <v>1</v>
      </c>
      <c r="AW303">
        <v>1</v>
      </c>
      <c r="AZ303">
        <v>1</v>
      </c>
      <c r="BA303">
        <v>1</v>
      </c>
      <c r="BB303">
        <v>1</v>
      </c>
      <c r="BC303">
        <v>1</v>
      </c>
      <c r="BD303" t="s">
        <v>2</v>
      </c>
      <c r="BE303" t="s">
        <v>2</v>
      </c>
      <c r="BF303" t="s">
        <v>2</v>
      </c>
      <c r="BG303" t="s">
        <v>2</v>
      </c>
      <c r="BH303">
        <v>0</v>
      </c>
      <c r="BI303">
        <v>2</v>
      </c>
      <c r="BJ303" t="s">
        <v>211</v>
      </c>
      <c r="BM303">
        <v>110011</v>
      </c>
      <c r="BN303">
        <v>0</v>
      </c>
      <c r="BO303" t="s">
        <v>27</v>
      </c>
      <c r="BP303">
        <v>1</v>
      </c>
      <c r="BQ303">
        <v>3</v>
      </c>
      <c r="BR303">
        <v>0</v>
      </c>
      <c r="BS303">
        <v>1</v>
      </c>
      <c r="BT303">
        <v>1</v>
      </c>
      <c r="BU303">
        <v>1</v>
      </c>
      <c r="BV303">
        <v>1</v>
      </c>
      <c r="BW303">
        <v>1</v>
      </c>
      <c r="BX303">
        <v>1</v>
      </c>
      <c r="BY303" t="s">
        <v>2</v>
      </c>
      <c r="BZ303">
        <v>90</v>
      </c>
      <c r="CA303">
        <v>46</v>
      </c>
      <c r="CB303" t="s">
        <v>2</v>
      </c>
      <c r="CE303">
        <v>0</v>
      </c>
      <c r="CF303">
        <v>0</v>
      </c>
      <c r="CG303">
        <v>0</v>
      </c>
      <c r="CM303">
        <v>0</v>
      </c>
      <c r="CN303" t="s">
        <v>774</v>
      </c>
      <c r="CO303">
        <v>0</v>
      </c>
      <c r="CP303">
        <f t="shared" si="281"/>
        <v>160.95000000000002</v>
      </c>
      <c r="CQ303">
        <f t="shared" si="303"/>
        <v>0.41</v>
      </c>
      <c r="CR303">
        <f t="shared" si="282"/>
        <v>0</v>
      </c>
      <c r="CS303">
        <f t="shared" si="283"/>
        <v>0</v>
      </c>
      <c r="CT303">
        <f t="shared" si="284"/>
        <v>6.5880000000000001</v>
      </c>
      <c r="CU303">
        <f t="shared" si="285"/>
        <v>0</v>
      </c>
      <c r="CV303">
        <f t="shared" si="286"/>
        <v>0.67500000000000004</v>
      </c>
      <c r="CW303">
        <f t="shared" si="287"/>
        <v>0</v>
      </c>
      <c r="CX303">
        <f t="shared" si="288"/>
        <v>0</v>
      </c>
      <c r="CY303">
        <f t="shared" si="289"/>
        <v>136.36800000000002</v>
      </c>
      <c r="CZ303">
        <f t="shared" si="290"/>
        <v>69.699200000000005</v>
      </c>
      <c r="DC303" t="s">
        <v>2</v>
      </c>
      <c r="DD303" t="s">
        <v>2</v>
      </c>
      <c r="DE303" t="s">
        <v>21</v>
      </c>
      <c r="DF303" t="s">
        <v>21</v>
      </c>
      <c r="DG303" t="s">
        <v>21</v>
      </c>
      <c r="DH303" t="s">
        <v>2</v>
      </c>
      <c r="DI303" t="s">
        <v>21</v>
      </c>
      <c r="DJ303" t="s">
        <v>21</v>
      </c>
      <c r="DK303" t="s">
        <v>2</v>
      </c>
      <c r="DL303" t="s">
        <v>2</v>
      </c>
      <c r="DM303" t="s">
        <v>2</v>
      </c>
      <c r="DN303">
        <v>0</v>
      </c>
      <c r="DO303">
        <v>0</v>
      </c>
      <c r="DP303">
        <v>1</v>
      </c>
      <c r="DQ303">
        <v>1</v>
      </c>
      <c r="DU303">
        <v>1013</v>
      </c>
      <c r="DV303" t="s">
        <v>19</v>
      </c>
      <c r="DW303" t="s">
        <v>19</v>
      </c>
      <c r="DX303">
        <v>1</v>
      </c>
      <c r="DZ303" t="s">
        <v>2</v>
      </c>
      <c r="EA303" t="s">
        <v>2</v>
      </c>
      <c r="EB303" t="s">
        <v>2</v>
      </c>
      <c r="EC303" t="s">
        <v>2</v>
      </c>
      <c r="ED303" t="s">
        <v>2</v>
      </c>
      <c r="EE303">
        <v>37164119</v>
      </c>
      <c r="EF303">
        <v>3</v>
      </c>
      <c r="EG303" t="s">
        <v>16</v>
      </c>
      <c r="EH303">
        <v>0</v>
      </c>
      <c r="EI303" t="s">
        <v>2</v>
      </c>
      <c r="EJ303">
        <v>2</v>
      </c>
      <c r="EK303">
        <v>110011</v>
      </c>
      <c r="EL303" t="s">
        <v>86</v>
      </c>
      <c r="EM303" t="s">
        <v>87</v>
      </c>
      <c r="EN303" t="s">
        <v>2</v>
      </c>
      <c r="EO303" t="s">
        <v>24</v>
      </c>
      <c r="EQ303">
        <v>512</v>
      </c>
      <c r="ER303">
        <v>5.29</v>
      </c>
      <c r="ES303">
        <v>0.41</v>
      </c>
      <c r="ET303">
        <v>0</v>
      </c>
      <c r="EU303">
        <v>0</v>
      </c>
      <c r="EV303">
        <v>4.88</v>
      </c>
      <c r="EW303">
        <v>0.5</v>
      </c>
      <c r="EX303">
        <v>0</v>
      </c>
      <c r="EY303">
        <v>0</v>
      </c>
      <c r="FQ303">
        <v>0</v>
      </c>
      <c r="FR303">
        <f t="shared" si="291"/>
        <v>0</v>
      </c>
      <c r="FS303">
        <v>0</v>
      </c>
      <c r="FX303">
        <v>90</v>
      </c>
      <c r="FY303">
        <v>46</v>
      </c>
      <c r="GA303" t="s">
        <v>2</v>
      </c>
      <c r="GD303">
        <v>1</v>
      </c>
      <c r="GF303">
        <v>1306059757</v>
      </c>
      <c r="GG303">
        <v>1</v>
      </c>
      <c r="GH303">
        <v>1</v>
      </c>
      <c r="GI303">
        <v>4</v>
      </c>
      <c r="GJ303">
        <v>0</v>
      </c>
      <c r="GK303">
        <v>0</v>
      </c>
      <c r="GL303">
        <f t="shared" si="292"/>
        <v>0</v>
      </c>
      <c r="GM303">
        <f t="shared" si="293"/>
        <v>367.02</v>
      </c>
      <c r="GN303">
        <f t="shared" si="294"/>
        <v>0</v>
      </c>
      <c r="GO303">
        <f t="shared" si="295"/>
        <v>367.02</v>
      </c>
      <c r="GP303">
        <f t="shared" si="296"/>
        <v>0</v>
      </c>
      <c r="GR303">
        <v>0</v>
      </c>
      <c r="GS303">
        <v>3</v>
      </c>
      <c r="GT303">
        <v>0</v>
      </c>
      <c r="GU303" t="s">
        <v>2</v>
      </c>
      <c r="GV303">
        <f t="shared" si="297"/>
        <v>0</v>
      </c>
      <c r="GW303">
        <v>1</v>
      </c>
      <c r="GX303">
        <f t="shared" si="298"/>
        <v>0</v>
      </c>
      <c r="HA303">
        <v>0</v>
      </c>
      <c r="HB303">
        <v>0</v>
      </c>
      <c r="HC303">
        <f t="shared" si="299"/>
        <v>0</v>
      </c>
      <c r="HE303" t="s">
        <v>2</v>
      </c>
      <c r="HF303" t="s">
        <v>2</v>
      </c>
      <c r="HM303" t="s">
        <v>2</v>
      </c>
      <c r="HN303" t="s">
        <v>88</v>
      </c>
      <c r="HO303" t="s">
        <v>89</v>
      </c>
      <c r="HP303" t="s">
        <v>86</v>
      </c>
      <c r="HQ303" t="s">
        <v>86</v>
      </c>
      <c r="IK303">
        <v>0</v>
      </c>
    </row>
    <row r="304" spans="1:255" x14ac:dyDescent="0.2">
      <c r="A304" s="2">
        <v>17</v>
      </c>
      <c r="B304" s="2">
        <v>1</v>
      </c>
      <c r="C304" s="2"/>
      <c r="D304" s="2"/>
      <c r="E304" s="2" t="s">
        <v>410</v>
      </c>
      <c r="F304" s="2" t="s">
        <v>29</v>
      </c>
      <c r="G304" s="2" t="s">
        <v>213</v>
      </c>
      <c r="H304" s="2" t="s">
        <v>19</v>
      </c>
      <c r="I304" s="2">
        <v>23</v>
      </c>
      <c r="J304" s="2">
        <v>0</v>
      </c>
      <c r="K304" s="2">
        <v>23</v>
      </c>
      <c r="L304" s="2"/>
      <c r="M304" s="2"/>
      <c r="N304" s="2"/>
      <c r="O304" s="2">
        <f t="shared" si="265"/>
        <v>3769</v>
      </c>
      <c r="P304" s="2">
        <f>ROUND(ROUND(CQ304*I304,0)/BC304,2)</f>
        <v>3769</v>
      </c>
      <c r="Q304" s="2">
        <f t="shared" si="266"/>
        <v>0</v>
      </c>
      <c r="R304" s="2">
        <f t="shared" si="267"/>
        <v>0</v>
      </c>
      <c r="S304" s="2">
        <f t="shared" si="268"/>
        <v>0</v>
      </c>
      <c r="T304" s="2">
        <f t="shared" si="269"/>
        <v>0</v>
      </c>
      <c r="U304" s="2">
        <f t="shared" si="270"/>
        <v>0</v>
      </c>
      <c r="V304" s="2">
        <f t="shared" si="271"/>
        <v>0</v>
      </c>
      <c r="W304" s="2">
        <f t="shared" si="272"/>
        <v>0</v>
      </c>
      <c r="X304" s="2">
        <f t="shared" si="273"/>
        <v>0</v>
      </c>
      <c r="Y304" s="2">
        <f t="shared" si="274"/>
        <v>0</v>
      </c>
      <c r="Z304" s="2"/>
      <c r="AA304" s="2">
        <v>41727981</v>
      </c>
      <c r="AB304" s="2">
        <f t="shared" si="275"/>
        <v>163.85</v>
      </c>
      <c r="AC304" s="2">
        <f t="shared" si="276"/>
        <v>163.85</v>
      </c>
      <c r="AD304" s="2">
        <f>ROUND((((ET304)-(EU304))+AE304),6)</f>
        <v>0</v>
      </c>
      <c r="AE304" s="2">
        <f>ROUND((EU304),6)</f>
        <v>0</v>
      </c>
      <c r="AF304" s="2">
        <f>ROUND((EV304),6)</f>
        <v>0</v>
      </c>
      <c r="AG304" s="2">
        <f t="shared" si="278"/>
        <v>0</v>
      </c>
      <c r="AH304" s="2">
        <f>(EW304)</f>
        <v>0</v>
      </c>
      <c r="AI304" s="2">
        <f>(EX304)</f>
        <v>0</v>
      </c>
      <c r="AJ304" s="2">
        <f t="shared" si="280"/>
        <v>0</v>
      </c>
      <c r="AK304" s="2">
        <v>163.85</v>
      </c>
      <c r="AL304" s="2">
        <v>163.85</v>
      </c>
      <c r="AM304" s="2">
        <v>0</v>
      </c>
      <c r="AN304" s="2">
        <v>0</v>
      </c>
      <c r="AO304" s="2">
        <v>0</v>
      </c>
      <c r="AP304" s="2">
        <v>0</v>
      </c>
      <c r="AQ304" s="2">
        <v>0</v>
      </c>
      <c r="AR304" s="2">
        <v>0</v>
      </c>
      <c r="AS304" s="2">
        <v>0</v>
      </c>
      <c r="AT304" s="2">
        <v>0</v>
      </c>
      <c r="AU304" s="2">
        <v>0</v>
      </c>
      <c r="AV304" s="2">
        <v>1</v>
      </c>
      <c r="AW304" s="2">
        <v>1</v>
      </c>
      <c r="AX304" s="2"/>
      <c r="AY304" s="2"/>
      <c r="AZ304" s="2">
        <v>1</v>
      </c>
      <c r="BA304" s="2">
        <v>1</v>
      </c>
      <c r="BB304" s="2">
        <v>1</v>
      </c>
      <c r="BC304" s="2">
        <v>1</v>
      </c>
      <c r="BD304" s="2" t="s">
        <v>2</v>
      </c>
      <c r="BE304" s="2" t="s">
        <v>2</v>
      </c>
      <c r="BF304" s="2" t="s">
        <v>2</v>
      </c>
      <c r="BG304" s="2" t="s">
        <v>2</v>
      </c>
      <c r="BH304" s="2">
        <v>3</v>
      </c>
      <c r="BI304" s="2">
        <v>2</v>
      </c>
      <c r="BJ304" s="2" t="s">
        <v>2</v>
      </c>
      <c r="BK304" s="2"/>
      <c r="BL304" s="2"/>
      <c r="BM304" s="2">
        <v>1100</v>
      </c>
      <c r="BN304" s="2">
        <v>0</v>
      </c>
      <c r="BO304" s="2" t="s">
        <v>2</v>
      </c>
      <c r="BP304" s="2">
        <v>0</v>
      </c>
      <c r="BQ304" s="2">
        <v>8</v>
      </c>
      <c r="BR304" s="2">
        <v>0</v>
      </c>
      <c r="BS304" s="2">
        <v>1</v>
      </c>
      <c r="BT304" s="2">
        <v>1</v>
      </c>
      <c r="BU304" s="2">
        <v>1</v>
      </c>
      <c r="BV304" s="2">
        <v>1</v>
      </c>
      <c r="BW304" s="2">
        <v>1</v>
      </c>
      <c r="BX304" s="2">
        <v>1</v>
      </c>
      <c r="BY304" s="2" t="s">
        <v>2</v>
      </c>
      <c r="BZ304" s="2">
        <v>0</v>
      </c>
      <c r="CA304" s="2">
        <v>0</v>
      </c>
      <c r="CB304" s="2" t="s">
        <v>2</v>
      </c>
      <c r="CC304" s="2"/>
      <c r="CD304" s="2"/>
      <c r="CE304" s="2">
        <v>0</v>
      </c>
      <c r="CF304" s="2">
        <v>0</v>
      </c>
      <c r="CG304" s="2">
        <v>0</v>
      </c>
      <c r="CH304" s="2"/>
      <c r="CI304" s="2"/>
      <c r="CJ304" s="2"/>
      <c r="CK304" s="2"/>
      <c r="CL304" s="2"/>
      <c r="CM304" s="2">
        <v>0</v>
      </c>
      <c r="CN304" s="2" t="s">
        <v>2</v>
      </c>
      <c r="CO304" s="2">
        <v>0</v>
      </c>
      <c r="CP304" s="2">
        <f t="shared" si="281"/>
        <v>3769</v>
      </c>
      <c r="CQ304" s="2">
        <f>AC304</f>
        <v>163.85</v>
      </c>
      <c r="CR304" s="2">
        <f t="shared" si="282"/>
        <v>0</v>
      </c>
      <c r="CS304" s="2">
        <f t="shared" si="283"/>
        <v>0</v>
      </c>
      <c r="CT304" s="2">
        <f t="shared" si="284"/>
        <v>0</v>
      </c>
      <c r="CU304" s="2">
        <f t="shared" si="285"/>
        <v>0</v>
      </c>
      <c r="CV304" s="2">
        <f t="shared" si="286"/>
        <v>0</v>
      </c>
      <c r="CW304" s="2">
        <f t="shared" si="287"/>
        <v>0</v>
      </c>
      <c r="CX304" s="2">
        <f t="shared" si="288"/>
        <v>0</v>
      </c>
      <c r="CY304" s="2">
        <f t="shared" si="289"/>
        <v>0</v>
      </c>
      <c r="CZ304" s="2">
        <f t="shared" si="290"/>
        <v>0</v>
      </c>
      <c r="DA304" s="2"/>
      <c r="DB304" s="2"/>
      <c r="DC304" s="2" t="s">
        <v>2</v>
      </c>
      <c r="DD304" s="2" t="s">
        <v>2</v>
      </c>
      <c r="DE304" s="2" t="s">
        <v>2</v>
      </c>
      <c r="DF304" s="2" t="s">
        <v>2</v>
      </c>
      <c r="DG304" s="2" t="s">
        <v>2</v>
      </c>
      <c r="DH304" s="2" t="s">
        <v>2</v>
      </c>
      <c r="DI304" s="2" t="s">
        <v>2</v>
      </c>
      <c r="DJ304" s="2" t="s">
        <v>2</v>
      </c>
      <c r="DK304" s="2" t="s">
        <v>2</v>
      </c>
      <c r="DL304" s="2" t="s">
        <v>2</v>
      </c>
      <c r="DM304" s="2" t="s">
        <v>2</v>
      </c>
      <c r="DN304" s="2">
        <v>0</v>
      </c>
      <c r="DO304" s="2">
        <v>0</v>
      </c>
      <c r="DP304" s="2">
        <v>1</v>
      </c>
      <c r="DQ304" s="2">
        <v>1</v>
      </c>
      <c r="DR304" s="2"/>
      <c r="DS304" s="2"/>
      <c r="DT304" s="2"/>
      <c r="DU304" s="2">
        <v>1013</v>
      </c>
      <c r="DV304" s="2" t="s">
        <v>19</v>
      </c>
      <c r="DW304" s="2" t="s">
        <v>19</v>
      </c>
      <c r="DX304" s="2">
        <v>1</v>
      </c>
      <c r="DY304" s="2"/>
      <c r="DZ304" s="2" t="s">
        <v>2</v>
      </c>
      <c r="EA304" s="2" t="s">
        <v>2</v>
      </c>
      <c r="EB304" s="2" t="s">
        <v>2</v>
      </c>
      <c r="EC304" s="2" t="s">
        <v>2</v>
      </c>
      <c r="ED304" s="2" t="s">
        <v>2</v>
      </c>
      <c r="EE304" s="2">
        <v>37164457</v>
      </c>
      <c r="EF304" s="2">
        <v>8</v>
      </c>
      <c r="EG304" s="2" t="s">
        <v>31</v>
      </c>
      <c r="EH304" s="2">
        <v>0</v>
      </c>
      <c r="EI304" s="2" t="s">
        <v>2</v>
      </c>
      <c r="EJ304" s="2">
        <v>1</v>
      </c>
      <c r="EK304" s="2">
        <v>1100</v>
      </c>
      <c r="EL304" s="2" t="s">
        <v>32</v>
      </c>
      <c r="EM304" s="2" t="s">
        <v>33</v>
      </c>
      <c r="EN304" s="2" t="s">
        <v>2</v>
      </c>
      <c r="EO304" s="2" t="s">
        <v>2</v>
      </c>
      <c r="EP304" s="2"/>
      <c r="EQ304" s="2">
        <v>0</v>
      </c>
      <c r="ER304" s="2">
        <v>0</v>
      </c>
      <c r="ES304" s="2">
        <v>163.85</v>
      </c>
      <c r="ET304" s="2">
        <v>0</v>
      </c>
      <c r="EU304" s="2">
        <v>0</v>
      </c>
      <c r="EV304" s="2">
        <v>0</v>
      </c>
      <c r="EW304" s="2">
        <v>0</v>
      </c>
      <c r="EX304" s="2">
        <v>0</v>
      </c>
      <c r="EY304" s="2">
        <v>0</v>
      </c>
      <c r="EZ304" s="2">
        <v>5</v>
      </c>
      <c r="FA304" s="2"/>
      <c r="FB304" s="2"/>
      <c r="FC304" s="2">
        <v>1</v>
      </c>
      <c r="FD304" s="2">
        <v>18</v>
      </c>
      <c r="FE304" s="2"/>
      <c r="FF304" s="2">
        <v>196.62</v>
      </c>
      <c r="FG304" s="2"/>
      <c r="FH304" s="2"/>
      <c r="FI304" s="2"/>
      <c r="FJ304" s="2"/>
      <c r="FK304" s="2"/>
      <c r="FL304" s="2"/>
      <c r="FM304" s="2"/>
      <c r="FN304" s="2"/>
      <c r="FO304" s="2"/>
      <c r="FP304" s="2"/>
      <c r="FQ304" s="2">
        <v>0</v>
      </c>
      <c r="FR304" s="2">
        <f t="shared" si="291"/>
        <v>0</v>
      </c>
      <c r="FS304" s="2">
        <v>0</v>
      </c>
      <c r="FT304" s="2"/>
      <c r="FU304" s="2"/>
      <c r="FV304" s="2"/>
      <c r="FW304" s="2"/>
      <c r="FX304" s="2">
        <v>0</v>
      </c>
      <c r="FY304" s="2">
        <v>0</v>
      </c>
      <c r="FZ304" s="2"/>
      <c r="GA304" s="2" t="s">
        <v>214</v>
      </c>
      <c r="GB304" s="2"/>
      <c r="GC304" s="2"/>
      <c r="GD304" s="2">
        <v>1</v>
      </c>
      <c r="GE304" s="2"/>
      <c r="GF304" s="2">
        <v>1991320884</v>
      </c>
      <c r="GG304" s="2">
        <v>2</v>
      </c>
      <c r="GH304" s="2">
        <v>3</v>
      </c>
      <c r="GI304" s="2">
        <v>-2</v>
      </c>
      <c r="GJ304" s="2">
        <v>0</v>
      </c>
      <c r="GK304" s="2">
        <v>0</v>
      </c>
      <c r="GL304" s="2">
        <f t="shared" si="292"/>
        <v>0</v>
      </c>
      <c r="GM304" s="2">
        <f t="shared" si="293"/>
        <v>3769</v>
      </c>
      <c r="GN304" s="2">
        <f t="shared" si="294"/>
        <v>0</v>
      </c>
      <c r="GO304" s="2">
        <f t="shared" si="295"/>
        <v>3769</v>
      </c>
      <c r="GP304" s="2">
        <f t="shared" si="296"/>
        <v>0</v>
      </c>
      <c r="GQ304" s="2"/>
      <c r="GR304" s="2">
        <v>1</v>
      </c>
      <c r="GS304" s="2">
        <v>1</v>
      </c>
      <c r="GT304" s="2">
        <v>0</v>
      </c>
      <c r="GU304" s="2" t="s">
        <v>2</v>
      </c>
      <c r="GV304" s="2">
        <f t="shared" si="297"/>
        <v>0</v>
      </c>
      <c r="GW304" s="2">
        <v>1</v>
      </c>
      <c r="GX304" s="2">
        <f t="shared" si="298"/>
        <v>0</v>
      </c>
      <c r="GY304" s="2"/>
      <c r="GZ304" s="2"/>
      <c r="HA304" s="2">
        <v>0</v>
      </c>
      <c r="HB304" s="2">
        <v>0</v>
      </c>
      <c r="HC304" s="2">
        <f t="shared" si="299"/>
        <v>0</v>
      </c>
      <c r="HD304" s="2"/>
      <c r="HE304" s="2" t="s">
        <v>35</v>
      </c>
      <c r="HF304" s="2" t="s">
        <v>35</v>
      </c>
      <c r="HG304" s="2">
        <f>ROUND(AC304*I304,0)</f>
        <v>3769</v>
      </c>
      <c r="HH304" s="2"/>
      <c r="HI304" s="2"/>
      <c r="HJ304" s="2"/>
      <c r="HK304" s="2"/>
      <c r="HL304" s="2"/>
      <c r="HM304" s="2" t="s">
        <v>2</v>
      </c>
      <c r="HN304" s="2" t="s">
        <v>2</v>
      </c>
      <c r="HO304" s="2" t="s">
        <v>2</v>
      </c>
      <c r="HP304" s="2" t="s">
        <v>2</v>
      </c>
      <c r="HQ304" s="2" t="s">
        <v>2</v>
      </c>
      <c r="HR304" s="2"/>
      <c r="HS304" s="2"/>
      <c r="HT304" s="2"/>
      <c r="HU304" s="2"/>
      <c r="HV304" s="2"/>
      <c r="HW304" s="2"/>
      <c r="HX304" s="2"/>
      <c r="HY304" s="2"/>
      <c r="HZ304" s="2"/>
      <c r="IA304" s="2"/>
      <c r="IB304" s="2"/>
      <c r="IC304" s="2"/>
      <c r="ID304" s="2"/>
      <c r="IE304" s="2"/>
      <c r="IF304" s="2"/>
      <c r="IG304" s="2"/>
      <c r="IH304" s="2"/>
      <c r="II304" s="2"/>
      <c r="IJ304" s="2"/>
      <c r="IK304" s="2">
        <v>0</v>
      </c>
      <c r="IL304" s="2"/>
      <c r="IM304" s="2"/>
      <c r="IN304" s="2"/>
      <c r="IO304" s="2"/>
      <c r="IP304" s="2"/>
      <c r="IQ304" s="2"/>
      <c r="IR304" s="2"/>
      <c r="IS304" s="2"/>
      <c r="IT304" s="2"/>
      <c r="IU304" s="2"/>
    </row>
    <row r="305" spans="1:255" x14ac:dyDescent="0.2">
      <c r="A305">
        <v>17</v>
      </c>
      <c r="B305">
        <v>1</v>
      </c>
      <c r="E305" t="s">
        <v>410</v>
      </c>
      <c r="F305" t="s">
        <v>29</v>
      </c>
      <c r="G305" t="s">
        <v>213</v>
      </c>
      <c r="H305" t="s">
        <v>19</v>
      </c>
      <c r="I305">
        <v>23</v>
      </c>
      <c r="J305">
        <v>0</v>
      </c>
      <c r="K305">
        <v>23</v>
      </c>
      <c r="O305">
        <f t="shared" si="265"/>
        <v>367.94</v>
      </c>
      <c r="P305">
        <f>ROUND(ROUND(CQ305*I305,0)/BC305,2)</f>
        <v>367.94</v>
      </c>
      <c r="Q305">
        <f t="shared" si="266"/>
        <v>0</v>
      </c>
      <c r="R305">
        <f t="shared" si="267"/>
        <v>0</v>
      </c>
      <c r="S305">
        <f t="shared" si="268"/>
        <v>0</v>
      </c>
      <c r="T305">
        <f t="shared" si="269"/>
        <v>0</v>
      </c>
      <c r="U305">
        <f t="shared" si="270"/>
        <v>0</v>
      </c>
      <c r="V305">
        <f t="shared" si="271"/>
        <v>0</v>
      </c>
      <c r="W305">
        <f t="shared" si="272"/>
        <v>0</v>
      </c>
      <c r="X305">
        <f t="shared" si="273"/>
        <v>0</v>
      </c>
      <c r="Y305">
        <f t="shared" si="274"/>
        <v>0</v>
      </c>
      <c r="AA305">
        <v>41727979</v>
      </c>
      <c r="AB305">
        <f t="shared" si="275"/>
        <v>172.15</v>
      </c>
      <c r="AC305">
        <f t="shared" si="276"/>
        <v>172.15</v>
      </c>
      <c r="AD305">
        <f>ROUND((((ET305)-(EU305))+AE305),6)</f>
        <v>0</v>
      </c>
      <c r="AE305">
        <f>ROUND((EU305),6)</f>
        <v>0</v>
      </c>
      <c r="AF305">
        <f>ROUND((EV305),6)</f>
        <v>0</v>
      </c>
      <c r="AG305">
        <f t="shared" si="278"/>
        <v>0</v>
      </c>
      <c r="AH305">
        <f>(EW305)</f>
        <v>0</v>
      </c>
      <c r="AI305">
        <f>(EX305)</f>
        <v>0</v>
      </c>
      <c r="AJ305">
        <f t="shared" si="280"/>
        <v>0</v>
      </c>
      <c r="AK305">
        <v>172.14999999999998</v>
      </c>
      <c r="AL305">
        <v>172.14999999999998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1</v>
      </c>
      <c r="AW305">
        <v>1</v>
      </c>
      <c r="AZ305">
        <v>10.76</v>
      </c>
      <c r="BA305">
        <v>1</v>
      </c>
      <c r="BB305">
        <v>1</v>
      </c>
      <c r="BC305">
        <v>10.76</v>
      </c>
      <c r="BD305" t="s">
        <v>2</v>
      </c>
      <c r="BE305" t="s">
        <v>2</v>
      </c>
      <c r="BF305" t="s">
        <v>2</v>
      </c>
      <c r="BG305" t="s">
        <v>2</v>
      </c>
      <c r="BH305">
        <v>3</v>
      </c>
      <c r="BI305">
        <v>2</v>
      </c>
      <c r="BJ305" t="s">
        <v>2</v>
      </c>
      <c r="BM305">
        <v>1100</v>
      </c>
      <c r="BN305">
        <v>0</v>
      </c>
      <c r="BO305" t="s">
        <v>27</v>
      </c>
      <c r="BP305">
        <v>1</v>
      </c>
      <c r="BQ305">
        <v>8</v>
      </c>
      <c r="BR305">
        <v>0</v>
      </c>
      <c r="BS305">
        <v>1</v>
      </c>
      <c r="BT305">
        <v>1</v>
      </c>
      <c r="BU305">
        <v>1</v>
      </c>
      <c r="BV305">
        <v>1</v>
      </c>
      <c r="BW305">
        <v>1</v>
      </c>
      <c r="BX305">
        <v>1</v>
      </c>
      <c r="BY305" t="s">
        <v>2</v>
      </c>
      <c r="BZ305">
        <v>0</v>
      </c>
      <c r="CA305">
        <v>0</v>
      </c>
      <c r="CB305" t="s">
        <v>2</v>
      </c>
      <c r="CE305">
        <v>0</v>
      </c>
      <c r="CF305">
        <v>0</v>
      </c>
      <c r="CG305">
        <v>0</v>
      </c>
      <c r="CM305">
        <v>0</v>
      </c>
      <c r="CN305" t="s">
        <v>2</v>
      </c>
      <c r="CO305">
        <v>0</v>
      </c>
      <c r="CP305">
        <f t="shared" si="281"/>
        <v>367.94</v>
      </c>
      <c r="CQ305">
        <f>AC305</f>
        <v>172.15</v>
      </c>
      <c r="CR305">
        <f t="shared" si="282"/>
        <v>0</v>
      </c>
      <c r="CS305">
        <f t="shared" si="283"/>
        <v>0</v>
      </c>
      <c r="CT305">
        <f t="shared" si="284"/>
        <v>0</v>
      </c>
      <c r="CU305">
        <f t="shared" si="285"/>
        <v>0</v>
      </c>
      <c r="CV305">
        <f t="shared" si="286"/>
        <v>0</v>
      </c>
      <c r="CW305">
        <f t="shared" si="287"/>
        <v>0</v>
      </c>
      <c r="CX305">
        <f t="shared" si="288"/>
        <v>0</v>
      </c>
      <c r="CY305">
        <f t="shared" si="289"/>
        <v>0</v>
      </c>
      <c r="CZ305">
        <f t="shared" si="290"/>
        <v>0</v>
      </c>
      <c r="DC305" t="s">
        <v>2</v>
      </c>
      <c r="DD305" t="s">
        <v>2</v>
      </c>
      <c r="DE305" t="s">
        <v>2</v>
      </c>
      <c r="DF305" t="s">
        <v>2</v>
      </c>
      <c r="DG305" t="s">
        <v>2</v>
      </c>
      <c r="DH305" t="s">
        <v>2</v>
      </c>
      <c r="DI305" t="s">
        <v>2</v>
      </c>
      <c r="DJ305" t="s">
        <v>2</v>
      </c>
      <c r="DK305" t="s">
        <v>2</v>
      </c>
      <c r="DL305" t="s">
        <v>2</v>
      </c>
      <c r="DM305" t="s">
        <v>2</v>
      </c>
      <c r="DN305">
        <v>0</v>
      </c>
      <c r="DO305">
        <v>0</v>
      </c>
      <c r="DP305">
        <v>1</v>
      </c>
      <c r="DQ305">
        <v>1</v>
      </c>
      <c r="DU305">
        <v>1013</v>
      </c>
      <c r="DV305" t="s">
        <v>19</v>
      </c>
      <c r="DW305" t="s">
        <v>19</v>
      </c>
      <c r="DX305">
        <v>1</v>
      </c>
      <c r="DZ305" t="s">
        <v>2</v>
      </c>
      <c r="EA305" t="s">
        <v>2</v>
      </c>
      <c r="EB305" t="s">
        <v>2</v>
      </c>
      <c r="EC305" t="s">
        <v>2</v>
      </c>
      <c r="ED305" t="s">
        <v>2</v>
      </c>
      <c r="EE305">
        <v>37164457</v>
      </c>
      <c r="EF305">
        <v>8</v>
      </c>
      <c r="EG305" t="s">
        <v>31</v>
      </c>
      <c r="EH305">
        <v>0</v>
      </c>
      <c r="EI305" t="s">
        <v>2</v>
      </c>
      <c r="EJ305">
        <v>1</v>
      </c>
      <c r="EK305">
        <v>1100</v>
      </c>
      <c r="EL305" t="s">
        <v>32</v>
      </c>
      <c r="EM305" t="s">
        <v>33</v>
      </c>
      <c r="EN305" t="s">
        <v>2</v>
      </c>
      <c r="EO305" t="s">
        <v>2</v>
      </c>
      <c r="EQ305">
        <v>0</v>
      </c>
      <c r="ER305">
        <v>172.14999999999998</v>
      </c>
      <c r="ES305">
        <v>172.14999999999998</v>
      </c>
      <c r="ET305">
        <v>0</v>
      </c>
      <c r="EU305">
        <v>0</v>
      </c>
      <c r="EV305">
        <v>0</v>
      </c>
      <c r="EW305">
        <v>0</v>
      </c>
      <c r="EX305">
        <v>0</v>
      </c>
      <c r="EY305">
        <v>0</v>
      </c>
      <c r="EZ305">
        <v>5</v>
      </c>
      <c r="FC305">
        <v>1</v>
      </c>
      <c r="FD305">
        <v>18</v>
      </c>
      <c r="FF305">
        <v>196.62</v>
      </c>
      <c r="FQ305">
        <v>0</v>
      </c>
      <c r="FR305">
        <f t="shared" si="291"/>
        <v>0</v>
      </c>
      <c r="FS305">
        <v>0</v>
      </c>
      <c r="FX305">
        <v>0</v>
      </c>
      <c r="FY305">
        <v>0</v>
      </c>
      <c r="GA305" t="s">
        <v>215</v>
      </c>
      <c r="GD305">
        <v>1</v>
      </c>
      <c r="GF305">
        <v>1991320884</v>
      </c>
      <c r="GG305">
        <v>1</v>
      </c>
      <c r="GH305">
        <v>3</v>
      </c>
      <c r="GI305">
        <v>4</v>
      </c>
      <c r="GJ305">
        <v>0</v>
      </c>
      <c r="GK305">
        <v>0</v>
      </c>
      <c r="GL305">
        <f t="shared" si="292"/>
        <v>0</v>
      </c>
      <c r="GM305">
        <f t="shared" si="293"/>
        <v>367.94</v>
      </c>
      <c r="GN305">
        <f t="shared" si="294"/>
        <v>0</v>
      </c>
      <c r="GO305">
        <f t="shared" si="295"/>
        <v>367.94</v>
      </c>
      <c r="GP305">
        <f t="shared" si="296"/>
        <v>0</v>
      </c>
      <c r="GR305">
        <v>1</v>
      </c>
      <c r="GS305">
        <v>1</v>
      </c>
      <c r="GT305">
        <v>0</v>
      </c>
      <c r="GU305" t="s">
        <v>2</v>
      </c>
      <c r="GV305">
        <f t="shared" si="297"/>
        <v>0</v>
      </c>
      <c r="GW305">
        <v>1</v>
      </c>
      <c r="GX305">
        <f t="shared" si="298"/>
        <v>0</v>
      </c>
      <c r="HA305">
        <v>0</v>
      </c>
      <c r="HB305">
        <v>0</v>
      </c>
      <c r="HC305">
        <f t="shared" si="299"/>
        <v>0</v>
      </c>
      <c r="HE305" t="s">
        <v>38</v>
      </c>
      <c r="HF305" t="s">
        <v>28</v>
      </c>
      <c r="HG305">
        <f>ROUND(AC305*I305,0)</f>
        <v>3959</v>
      </c>
      <c r="HM305" t="s">
        <v>2</v>
      </c>
      <c r="HN305" t="s">
        <v>2</v>
      </c>
      <c r="HO305" t="s">
        <v>2</v>
      </c>
      <c r="HP305" t="s">
        <v>2</v>
      </c>
      <c r="HQ305" t="s">
        <v>2</v>
      </c>
      <c r="IK305">
        <v>0</v>
      </c>
    </row>
    <row r="306" spans="1:255" x14ac:dyDescent="0.2">
      <c r="A306" s="2">
        <v>17</v>
      </c>
      <c r="B306" s="2">
        <v>1</v>
      </c>
      <c r="C306" s="2">
        <f>ROW(SmtRes!A506)</f>
        <v>506</v>
      </c>
      <c r="D306" s="2">
        <f>ROW(EtalonRes!A506)</f>
        <v>506</v>
      </c>
      <c r="E306" s="2" t="s">
        <v>411</v>
      </c>
      <c r="F306" s="2" t="s">
        <v>217</v>
      </c>
      <c r="G306" s="2" t="s">
        <v>218</v>
      </c>
      <c r="H306" s="2" t="s">
        <v>130</v>
      </c>
      <c r="I306" s="2">
        <f>ROUND(810/100,7)</f>
        <v>8.1</v>
      </c>
      <c r="J306" s="2">
        <v>0</v>
      </c>
      <c r="K306" s="2">
        <f>ROUND(810/100,7)</f>
        <v>8.1</v>
      </c>
      <c r="L306" s="2"/>
      <c r="M306" s="2"/>
      <c r="N306" s="2"/>
      <c r="O306" s="2">
        <f t="shared" si="265"/>
        <v>572.65</v>
      </c>
      <c r="P306" s="2">
        <f>ROUND(CQ306*I306,2)</f>
        <v>91.29</v>
      </c>
      <c r="Q306" s="2">
        <f t="shared" si="266"/>
        <v>19.79</v>
      </c>
      <c r="R306" s="2">
        <f t="shared" si="267"/>
        <v>2.84</v>
      </c>
      <c r="S306" s="2">
        <f t="shared" si="268"/>
        <v>461.57</v>
      </c>
      <c r="T306" s="2">
        <f t="shared" si="269"/>
        <v>0</v>
      </c>
      <c r="U306" s="2">
        <f t="shared" si="270"/>
        <v>49.098150000000004</v>
      </c>
      <c r="V306" s="2">
        <f t="shared" si="271"/>
        <v>0.21870000000000001</v>
      </c>
      <c r="W306" s="2">
        <f t="shared" si="272"/>
        <v>0</v>
      </c>
      <c r="X306" s="2">
        <f t="shared" si="273"/>
        <v>450.48</v>
      </c>
      <c r="Y306" s="2">
        <f t="shared" si="274"/>
        <v>236.85</v>
      </c>
      <c r="Z306" s="2"/>
      <c r="AA306" s="2">
        <v>41727981</v>
      </c>
      <c r="AB306" s="2">
        <f t="shared" si="275"/>
        <v>70.697000000000003</v>
      </c>
      <c r="AC306" s="2">
        <f t="shared" si="276"/>
        <v>11.27</v>
      </c>
      <c r="AD306" s="2">
        <f>ROUND(((((ET306*ROUND(1.35,7)))-((EU306*ROUND(1.35,7))))+AE306),6)</f>
        <v>2.4434999999999998</v>
      </c>
      <c r="AE306" s="2">
        <f>ROUND(((EU306*ROUND(1.35,7))),6)</f>
        <v>0.35099999999999998</v>
      </c>
      <c r="AF306" s="2">
        <f>ROUND(((EV306*ROUND(1.35,7))),6)</f>
        <v>56.983499999999999</v>
      </c>
      <c r="AG306" s="2">
        <f t="shared" si="278"/>
        <v>0</v>
      </c>
      <c r="AH306" s="2">
        <f>((EW306*ROUND(1.35,7)))</f>
        <v>6.0615000000000006</v>
      </c>
      <c r="AI306" s="2">
        <f>((EX306*ROUND(1.35,7)))</f>
        <v>2.7000000000000003E-2</v>
      </c>
      <c r="AJ306" s="2">
        <f t="shared" si="280"/>
        <v>0</v>
      </c>
      <c r="AK306" s="2">
        <v>55.29</v>
      </c>
      <c r="AL306" s="2">
        <v>11.27</v>
      </c>
      <c r="AM306" s="2">
        <v>1.81</v>
      </c>
      <c r="AN306" s="2">
        <v>0.26</v>
      </c>
      <c r="AO306" s="2">
        <v>42.21</v>
      </c>
      <c r="AP306" s="2">
        <v>0</v>
      </c>
      <c r="AQ306" s="2">
        <v>4.49</v>
      </c>
      <c r="AR306" s="2">
        <v>0.02</v>
      </c>
      <c r="AS306" s="2">
        <v>0</v>
      </c>
      <c r="AT306" s="2">
        <v>97</v>
      </c>
      <c r="AU306" s="2">
        <v>51</v>
      </c>
      <c r="AV306" s="2">
        <v>1</v>
      </c>
      <c r="AW306" s="2">
        <v>1</v>
      </c>
      <c r="AX306" s="2"/>
      <c r="AY306" s="2"/>
      <c r="AZ306" s="2">
        <v>1</v>
      </c>
      <c r="BA306" s="2">
        <v>1</v>
      </c>
      <c r="BB306" s="2">
        <v>1</v>
      </c>
      <c r="BC306" s="2">
        <v>1</v>
      </c>
      <c r="BD306" s="2" t="s">
        <v>2</v>
      </c>
      <c r="BE306" s="2" t="s">
        <v>2</v>
      </c>
      <c r="BF306" s="2" t="s">
        <v>2</v>
      </c>
      <c r="BG306" s="2" t="s">
        <v>2</v>
      </c>
      <c r="BH306" s="2">
        <v>0</v>
      </c>
      <c r="BI306" s="2">
        <v>2</v>
      </c>
      <c r="BJ306" s="2" t="s">
        <v>219</v>
      </c>
      <c r="BK306" s="2"/>
      <c r="BL306" s="2"/>
      <c r="BM306" s="2">
        <v>108001</v>
      </c>
      <c r="BN306" s="2">
        <v>0</v>
      </c>
      <c r="BO306" s="2" t="s">
        <v>2</v>
      </c>
      <c r="BP306" s="2">
        <v>0</v>
      </c>
      <c r="BQ306" s="2">
        <v>3</v>
      </c>
      <c r="BR306" s="2">
        <v>0</v>
      </c>
      <c r="BS306" s="2">
        <v>1</v>
      </c>
      <c r="BT306" s="2">
        <v>1</v>
      </c>
      <c r="BU306" s="2">
        <v>1</v>
      </c>
      <c r="BV306" s="2">
        <v>1</v>
      </c>
      <c r="BW306" s="2">
        <v>1</v>
      </c>
      <c r="BX306" s="2">
        <v>1</v>
      </c>
      <c r="BY306" s="2" t="s">
        <v>2</v>
      </c>
      <c r="BZ306" s="2">
        <v>97</v>
      </c>
      <c r="CA306" s="2">
        <v>51</v>
      </c>
      <c r="CB306" s="2" t="s">
        <v>2</v>
      </c>
      <c r="CC306" s="2"/>
      <c r="CD306" s="2"/>
      <c r="CE306" s="2">
        <v>0</v>
      </c>
      <c r="CF306" s="2">
        <v>0</v>
      </c>
      <c r="CG306" s="2">
        <v>0</v>
      </c>
      <c r="CH306" s="2"/>
      <c r="CI306" s="2"/>
      <c r="CJ306" s="2"/>
      <c r="CK306" s="2"/>
      <c r="CL306" s="2"/>
      <c r="CM306" s="2">
        <v>0</v>
      </c>
      <c r="CN306" s="2" t="s">
        <v>774</v>
      </c>
      <c r="CO306" s="2">
        <v>0</v>
      </c>
      <c r="CP306" s="2">
        <f t="shared" si="281"/>
        <v>572.65</v>
      </c>
      <c r="CQ306" s="2">
        <f>AC306*BC306</f>
        <v>11.27</v>
      </c>
      <c r="CR306" s="2">
        <f t="shared" si="282"/>
        <v>2.4434999999999998</v>
      </c>
      <c r="CS306" s="2">
        <f t="shared" si="283"/>
        <v>0.35099999999999998</v>
      </c>
      <c r="CT306" s="2">
        <f t="shared" si="284"/>
        <v>56.983499999999999</v>
      </c>
      <c r="CU306" s="2">
        <f t="shared" si="285"/>
        <v>0</v>
      </c>
      <c r="CV306" s="2">
        <f t="shared" si="286"/>
        <v>6.0615000000000006</v>
      </c>
      <c r="CW306" s="2">
        <f t="shared" si="287"/>
        <v>2.7000000000000003E-2</v>
      </c>
      <c r="CX306" s="2">
        <f t="shared" si="288"/>
        <v>0</v>
      </c>
      <c r="CY306" s="2">
        <f t="shared" si="289"/>
        <v>450.47769999999997</v>
      </c>
      <c r="CZ306" s="2">
        <f t="shared" si="290"/>
        <v>236.84909999999999</v>
      </c>
      <c r="DA306" s="2"/>
      <c r="DB306" s="2"/>
      <c r="DC306" s="2" t="s">
        <v>2</v>
      </c>
      <c r="DD306" s="2" t="s">
        <v>2</v>
      </c>
      <c r="DE306" s="2" t="s">
        <v>21</v>
      </c>
      <c r="DF306" s="2" t="s">
        <v>21</v>
      </c>
      <c r="DG306" s="2" t="s">
        <v>21</v>
      </c>
      <c r="DH306" s="2" t="s">
        <v>2</v>
      </c>
      <c r="DI306" s="2" t="s">
        <v>21</v>
      </c>
      <c r="DJ306" s="2" t="s">
        <v>21</v>
      </c>
      <c r="DK306" s="2" t="s">
        <v>2</v>
      </c>
      <c r="DL306" s="2" t="s">
        <v>2</v>
      </c>
      <c r="DM306" s="2" t="s">
        <v>2</v>
      </c>
      <c r="DN306" s="2">
        <v>0</v>
      </c>
      <c r="DO306" s="2">
        <v>0</v>
      </c>
      <c r="DP306" s="2">
        <v>1</v>
      </c>
      <c r="DQ306" s="2">
        <v>1</v>
      </c>
      <c r="DR306" s="2"/>
      <c r="DS306" s="2"/>
      <c r="DT306" s="2"/>
      <c r="DU306" s="2">
        <v>1003</v>
      </c>
      <c r="DV306" s="2" t="s">
        <v>130</v>
      </c>
      <c r="DW306" s="2" t="s">
        <v>130</v>
      </c>
      <c r="DX306" s="2">
        <v>100</v>
      </c>
      <c r="DY306" s="2"/>
      <c r="DZ306" s="2" t="s">
        <v>2</v>
      </c>
      <c r="EA306" s="2" t="s">
        <v>2</v>
      </c>
      <c r="EB306" s="2" t="s">
        <v>2</v>
      </c>
      <c r="EC306" s="2" t="s">
        <v>2</v>
      </c>
      <c r="ED306" s="2" t="s">
        <v>2</v>
      </c>
      <c r="EE306" s="2">
        <v>37164029</v>
      </c>
      <c r="EF306" s="2">
        <v>3</v>
      </c>
      <c r="EG306" s="2" t="s">
        <v>16</v>
      </c>
      <c r="EH306" s="2">
        <v>0</v>
      </c>
      <c r="EI306" s="2" t="s">
        <v>2</v>
      </c>
      <c r="EJ306" s="2">
        <v>2</v>
      </c>
      <c r="EK306" s="2">
        <v>108001</v>
      </c>
      <c r="EL306" s="2" t="s">
        <v>51</v>
      </c>
      <c r="EM306" s="2" t="s">
        <v>52</v>
      </c>
      <c r="EN306" s="2" t="s">
        <v>2</v>
      </c>
      <c r="EO306" s="2" t="s">
        <v>24</v>
      </c>
      <c r="EP306" s="2"/>
      <c r="EQ306" s="2">
        <v>512</v>
      </c>
      <c r="ER306" s="2">
        <v>55.29</v>
      </c>
      <c r="ES306" s="2">
        <v>11.27</v>
      </c>
      <c r="ET306" s="2">
        <v>1.81</v>
      </c>
      <c r="EU306" s="2">
        <v>0.26</v>
      </c>
      <c r="EV306" s="2">
        <v>42.21</v>
      </c>
      <c r="EW306" s="2">
        <v>4.49</v>
      </c>
      <c r="EX306" s="2">
        <v>0.02</v>
      </c>
      <c r="EY306" s="2">
        <v>0</v>
      </c>
      <c r="EZ306" s="2"/>
      <c r="FA306" s="2"/>
      <c r="FB306" s="2"/>
      <c r="FC306" s="2"/>
      <c r="FD306" s="2"/>
      <c r="FE306" s="2"/>
      <c r="FF306" s="2"/>
      <c r="FG306" s="2"/>
      <c r="FH306" s="2"/>
      <c r="FI306" s="2"/>
      <c r="FJ306" s="2"/>
      <c r="FK306" s="2"/>
      <c r="FL306" s="2"/>
      <c r="FM306" s="2"/>
      <c r="FN306" s="2"/>
      <c r="FO306" s="2"/>
      <c r="FP306" s="2"/>
      <c r="FQ306" s="2">
        <v>0</v>
      </c>
      <c r="FR306" s="2">
        <f t="shared" si="291"/>
        <v>0</v>
      </c>
      <c r="FS306" s="2">
        <v>0</v>
      </c>
      <c r="FT306" s="2"/>
      <c r="FU306" s="2"/>
      <c r="FV306" s="2"/>
      <c r="FW306" s="2"/>
      <c r="FX306" s="2">
        <v>97</v>
      </c>
      <c r="FY306" s="2">
        <v>51</v>
      </c>
      <c r="FZ306" s="2"/>
      <c r="GA306" s="2" t="s">
        <v>2</v>
      </c>
      <c r="GB306" s="2"/>
      <c r="GC306" s="2"/>
      <c r="GD306" s="2">
        <v>1</v>
      </c>
      <c r="GE306" s="2"/>
      <c r="GF306" s="2">
        <v>543998082</v>
      </c>
      <c r="GG306" s="2">
        <v>2</v>
      </c>
      <c r="GH306" s="2">
        <v>1</v>
      </c>
      <c r="GI306" s="2">
        <v>-2</v>
      </c>
      <c r="GJ306" s="2">
        <v>0</v>
      </c>
      <c r="GK306" s="2">
        <v>0</v>
      </c>
      <c r="GL306" s="2">
        <f t="shared" si="292"/>
        <v>0</v>
      </c>
      <c r="GM306" s="2">
        <f t="shared" si="293"/>
        <v>1259.98</v>
      </c>
      <c r="GN306" s="2">
        <f t="shared" si="294"/>
        <v>0</v>
      </c>
      <c r="GO306" s="2">
        <f t="shared" si="295"/>
        <v>1259.98</v>
      </c>
      <c r="GP306" s="2">
        <f t="shared" si="296"/>
        <v>0</v>
      </c>
      <c r="GQ306" s="2"/>
      <c r="GR306" s="2">
        <v>0</v>
      </c>
      <c r="GS306" s="2">
        <v>3</v>
      </c>
      <c r="GT306" s="2">
        <v>0</v>
      </c>
      <c r="GU306" s="2" t="s">
        <v>2</v>
      </c>
      <c r="GV306" s="2">
        <f t="shared" si="297"/>
        <v>0</v>
      </c>
      <c r="GW306" s="2">
        <v>1</v>
      </c>
      <c r="GX306" s="2">
        <f t="shared" si="298"/>
        <v>0</v>
      </c>
      <c r="GY306" s="2"/>
      <c r="GZ306" s="2"/>
      <c r="HA306" s="2">
        <v>0</v>
      </c>
      <c r="HB306" s="2">
        <v>0</v>
      </c>
      <c r="HC306" s="2">
        <f t="shared" si="299"/>
        <v>0</v>
      </c>
      <c r="HD306" s="2"/>
      <c r="HE306" s="2" t="s">
        <v>2</v>
      </c>
      <c r="HF306" s="2" t="s">
        <v>2</v>
      </c>
      <c r="HG306" s="2"/>
      <c r="HH306" s="2"/>
      <c r="HI306" s="2"/>
      <c r="HJ306" s="2"/>
      <c r="HK306" s="2"/>
      <c r="HL306" s="2"/>
      <c r="HM306" s="2" t="s">
        <v>2</v>
      </c>
      <c r="HN306" s="2" t="s">
        <v>53</v>
      </c>
      <c r="HO306" s="2" t="s">
        <v>54</v>
      </c>
      <c r="HP306" s="2" t="s">
        <v>51</v>
      </c>
      <c r="HQ306" s="2" t="s">
        <v>51</v>
      </c>
      <c r="HR306" s="2"/>
      <c r="HS306" s="2"/>
      <c r="HT306" s="2"/>
      <c r="HU306" s="2"/>
      <c r="HV306" s="2"/>
      <c r="HW306" s="2"/>
      <c r="HX306" s="2"/>
      <c r="HY306" s="2"/>
      <c r="HZ306" s="2"/>
      <c r="IA306" s="2"/>
      <c r="IB306" s="2"/>
      <c r="IC306" s="2"/>
      <c r="ID306" s="2"/>
      <c r="IE306" s="2"/>
      <c r="IF306" s="2"/>
      <c r="IG306" s="2"/>
      <c r="IH306" s="2"/>
      <c r="II306" s="2"/>
      <c r="IJ306" s="2"/>
      <c r="IK306" s="2">
        <v>0</v>
      </c>
      <c r="IL306" s="2"/>
      <c r="IM306" s="2"/>
      <c r="IN306" s="2"/>
      <c r="IO306" s="2"/>
      <c r="IP306" s="2"/>
      <c r="IQ306" s="2"/>
      <c r="IR306" s="2"/>
      <c r="IS306" s="2"/>
      <c r="IT306" s="2"/>
      <c r="IU306" s="2"/>
    </row>
    <row r="307" spans="1:255" x14ac:dyDescent="0.2">
      <c r="A307">
        <v>17</v>
      </c>
      <c r="B307">
        <v>1</v>
      </c>
      <c r="C307">
        <f>ROW(SmtRes!A516)</f>
        <v>516</v>
      </c>
      <c r="D307">
        <f>ROW(EtalonRes!A516)</f>
        <v>516</v>
      </c>
      <c r="E307" t="s">
        <v>411</v>
      </c>
      <c r="F307" t="s">
        <v>217</v>
      </c>
      <c r="G307" t="s">
        <v>218</v>
      </c>
      <c r="H307" t="s">
        <v>130</v>
      </c>
      <c r="I307">
        <f>ROUND(810/100,7)</f>
        <v>8.1</v>
      </c>
      <c r="J307">
        <v>0</v>
      </c>
      <c r="K307">
        <f>ROUND(810/100,7)</f>
        <v>8.1</v>
      </c>
      <c r="O307">
        <f t="shared" si="265"/>
        <v>572.65</v>
      </c>
      <c r="P307">
        <f>ROUND(CQ307*I307,2)</f>
        <v>91.29</v>
      </c>
      <c r="Q307">
        <f t="shared" si="266"/>
        <v>19.79</v>
      </c>
      <c r="R307">
        <f t="shared" si="267"/>
        <v>2.84</v>
      </c>
      <c r="S307">
        <f t="shared" si="268"/>
        <v>461.57</v>
      </c>
      <c r="T307">
        <f t="shared" si="269"/>
        <v>0</v>
      </c>
      <c r="U307">
        <f t="shared" si="270"/>
        <v>49.098150000000004</v>
      </c>
      <c r="V307">
        <f t="shared" si="271"/>
        <v>0.21870000000000001</v>
      </c>
      <c r="W307">
        <f t="shared" si="272"/>
        <v>0</v>
      </c>
      <c r="X307">
        <f t="shared" si="273"/>
        <v>450.48</v>
      </c>
      <c r="Y307">
        <f t="shared" si="274"/>
        <v>236.85</v>
      </c>
      <c r="AA307">
        <v>41727979</v>
      </c>
      <c r="AB307">
        <f t="shared" si="275"/>
        <v>70.697000000000003</v>
      </c>
      <c r="AC307">
        <f t="shared" si="276"/>
        <v>11.27</v>
      </c>
      <c r="AD307">
        <f>ROUND(((((ET307*ROUND(1.35,7)))-((EU307*ROUND(1.35,7))))+AE307),6)</f>
        <v>2.4434999999999998</v>
      </c>
      <c r="AE307">
        <f>ROUND(((EU307*ROUND(1.35,7))),6)</f>
        <v>0.35099999999999998</v>
      </c>
      <c r="AF307">
        <f>ROUND(((EV307*ROUND(1.35,7))),6)</f>
        <v>56.983499999999999</v>
      </c>
      <c r="AG307">
        <f t="shared" si="278"/>
        <v>0</v>
      </c>
      <c r="AH307">
        <f>((EW307*ROUND(1.35,7)))</f>
        <v>6.0615000000000006</v>
      </c>
      <c r="AI307">
        <f>((EX307*ROUND(1.35,7)))</f>
        <v>2.7000000000000003E-2</v>
      </c>
      <c r="AJ307">
        <f t="shared" si="280"/>
        <v>0</v>
      </c>
      <c r="AK307">
        <v>55.29</v>
      </c>
      <c r="AL307">
        <v>11.27</v>
      </c>
      <c r="AM307">
        <v>1.81</v>
      </c>
      <c r="AN307">
        <v>0.26</v>
      </c>
      <c r="AO307">
        <v>42.21</v>
      </c>
      <c r="AP307">
        <v>0</v>
      </c>
      <c r="AQ307">
        <v>4.49</v>
      </c>
      <c r="AR307">
        <v>0.02</v>
      </c>
      <c r="AS307">
        <v>0</v>
      </c>
      <c r="AT307">
        <v>97</v>
      </c>
      <c r="AU307">
        <v>51</v>
      </c>
      <c r="AV307">
        <v>1</v>
      </c>
      <c r="AW307">
        <v>1</v>
      </c>
      <c r="AZ307">
        <v>1</v>
      </c>
      <c r="BA307">
        <v>1</v>
      </c>
      <c r="BB307">
        <v>1</v>
      </c>
      <c r="BC307">
        <v>1</v>
      </c>
      <c r="BD307" t="s">
        <v>2</v>
      </c>
      <c r="BE307" t="s">
        <v>2</v>
      </c>
      <c r="BF307" t="s">
        <v>2</v>
      </c>
      <c r="BG307" t="s">
        <v>2</v>
      </c>
      <c r="BH307">
        <v>0</v>
      </c>
      <c r="BI307">
        <v>2</v>
      </c>
      <c r="BJ307" t="s">
        <v>219</v>
      </c>
      <c r="BM307">
        <v>108001</v>
      </c>
      <c r="BN307">
        <v>0</v>
      </c>
      <c r="BO307" t="s">
        <v>27</v>
      </c>
      <c r="BP307">
        <v>1</v>
      </c>
      <c r="BQ307">
        <v>3</v>
      </c>
      <c r="BR307">
        <v>0</v>
      </c>
      <c r="BS307">
        <v>1</v>
      </c>
      <c r="BT307">
        <v>1</v>
      </c>
      <c r="BU307">
        <v>1</v>
      </c>
      <c r="BV307">
        <v>1</v>
      </c>
      <c r="BW307">
        <v>1</v>
      </c>
      <c r="BX307">
        <v>1</v>
      </c>
      <c r="BY307" t="s">
        <v>2</v>
      </c>
      <c r="BZ307">
        <v>97</v>
      </c>
      <c r="CA307">
        <v>51</v>
      </c>
      <c r="CB307" t="s">
        <v>2</v>
      </c>
      <c r="CE307">
        <v>0</v>
      </c>
      <c r="CF307">
        <v>0</v>
      </c>
      <c r="CG307">
        <v>0</v>
      </c>
      <c r="CM307">
        <v>0</v>
      </c>
      <c r="CN307" t="s">
        <v>774</v>
      </c>
      <c r="CO307">
        <v>0</v>
      </c>
      <c r="CP307">
        <f t="shared" si="281"/>
        <v>572.65</v>
      </c>
      <c r="CQ307">
        <f>AC307*BC307</f>
        <v>11.27</v>
      </c>
      <c r="CR307">
        <f t="shared" si="282"/>
        <v>2.4434999999999998</v>
      </c>
      <c r="CS307">
        <f t="shared" si="283"/>
        <v>0.35099999999999998</v>
      </c>
      <c r="CT307">
        <f t="shared" si="284"/>
        <v>56.983499999999999</v>
      </c>
      <c r="CU307">
        <f t="shared" si="285"/>
        <v>0</v>
      </c>
      <c r="CV307">
        <f t="shared" si="286"/>
        <v>6.0615000000000006</v>
      </c>
      <c r="CW307">
        <f t="shared" si="287"/>
        <v>2.7000000000000003E-2</v>
      </c>
      <c r="CX307">
        <f t="shared" si="288"/>
        <v>0</v>
      </c>
      <c r="CY307">
        <f t="shared" si="289"/>
        <v>450.47769999999997</v>
      </c>
      <c r="CZ307">
        <f t="shared" si="290"/>
        <v>236.84909999999999</v>
      </c>
      <c r="DC307" t="s">
        <v>2</v>
      </c>
      <c r="DD307" t="s">
        <v>2</v>
      </c>
      <c r="DE307" t="s">
        <v>21</v>
      </c>
      <c r="DF307" t="s">
        <v>21</v>
      </c>
      <c r="DG307" t="s">
        <v>21</v>
      </c>
      <c r="DH307" t="s">
        <v>2</v>
      </c>
      <c r="DI307" t="s">
        <v>21</v>
      </c>
      <c r="DJ307" t="s">
        <v>21</v>
      </c>
      <c r="DK307" t="s">
        <v>2</v>
      </c>
      <c r="DL307" t="s">
        <v>2</v>
      </c>
      <c r="DM307" t="s">
        <v>2</v>
      </c>
      <c r="DN307">
        <v>0</v>
      </c>
      <c r="DO307">
        <v>0</v>
      </c>
      <c r="DP307">
        <v>1</v>
      </c>
      <c r="DQ307">
        <v>1</v>
      </c>
      <c r="DU307">
        <v>1003</v>
      </c>
      <c r="DV307" t="s">
        <v>130</v>
      </c>
      <c r="DW307" t="s">
        <v>130</v>
      </c>
      <c r="DX307">
        <v>100</v>
      </c>
      <c r="DZ307" t="s">
        <v>2</v>
      </c>
      <c r="EA307" t="s">
        <v>2</v>
      </c>
      <c r="EB307" t="s">
        <v>2</v>
      </c>
      <c r="EC307" t="s">
        <v>2</v>
      </c>
      <c r="ED307" t="s">
        <v>2</v>
      </c>
      <c r="EE307">
        <v>37164029</v>
      </c>
      <c r="EF307">
        <v>3</v>
      </c>
      <c r="EG307" t="s">
        <v>16</v>
      </c>
      <c r="EH307">
        <v>0</v>
      </c>
      <c r="EI307" t="s">
        <v>2</v>
      </c>
      <c r="EJ307">
        <v>2</v>
      </c>
      <c r="EK307">
        <v>108001</v>
      </c>
      <c r="EL307" t="s">
        <v>51</v>
      </c>
      <c r="EM307" t="s">
        <v>52</v>
      </c>
      <c r="EN307" t="s">
        <v>2</v>
      </c>
      <c r="EO307" t="s">
        <v>24</v>
      </c>
      <c r="EQ307">
        <v>512</v>
      </c>
      <c r="ER307">
        <v>55.29</v>
      </c>
      <c r="ES307">
        <v>11.27</v>
      </c>
      <c r="ET307">
        <v>1.81</v>
      </c>
      <c r="EU307">
        <v>0.26</v>
      </c>
      <c r="EV307">
        <v>42.21</v>
      </c>
      <c r="EW307">
        <v>4.49</v>
      </c>
      <c r="EX307">
        <v>0.02</v>
      </c>
      <c r="EY307">
        <v>0</v>
      </c>
      <c r="FQ307">
        <v>0</v>
      </c>
      <c r="FR307">
        <f t="shared" si="291"/>
        <v>0</v>
      </c>
      <c r="FS307">
        <v>0</v>
      </c>
      <c r="FX307">
        <v>97</v>
      </c>
      <c r="FY307">
        <v>51</v>
      </c>
      <c r="GA307" t="s">
        <v>2</v>
      </c>
      <c r="GD307">
        <v>1</v>
      </c>
      <c r="GF307">
        <v>543998082</v>
      </c>
      <c r="GG307">
        <v>1</v>
      </c>
      <c r="GH307">
        <v>1</v>
      </c>
      <c r="GI307">
        <v>4</v>
      </c>
      <c r="GJ307">
        <v>0</v>
      </c>
      <c r="GK307">
        <v>0</v>
      </c>
      <c r="GL307">
        <f t="shared" si="292"/>
        <v>0</v>
      </c>
      <c r="GM307">
        <f t="shared" si="293"/>
        <v>1259.98</v>
      </c>
      <c r="GN307">
        <f t="shared" si="294"/>
        <v>0</v>
      </c>
      <c r="GO307">
        <f t="shared" si="295"/>
        <v>1259.98</v>
      </c>
      <c r="GP307">
        <f t="shared" si="296"/>
        <v>0</v>
      </c>
      <c r="GR307">
        <v>0</v>
      </c>
      <c r="GS307">
        <v>3</v>
      </c>
      <c r="GT307">
        <v>0</v>
      </c>
      <c r="GU307" t="s">
        <v>2</v>
      </c>
      <c r="GV307">
        <f t="shared" si="297"/>
        <v>0</v>
      </c>
      <c r="GW307">
        <v>1</v>
      </c>
      <c r="GX307">
        <f t="shared" si="298"/>
        <v>0</v>
      </c>
      <c r="HA307">
        <v>0</v>
      </c>
      <c r="HB307">
        <v>0</v>
      </c>
      <c r="HC307">
        <f t="shared" si="299"/>
        <v>0</v>
      </c>
      <c r="HE307" t="s">
        <v>2</v>
      </c>
      <c r="HF307" t="s">
        <v>2</v>
      </c>
      <c r="HM307" t="s">
        <v>2</v>
      </c>
      <c r="HN307" t="s">
        <v>53</v>
      </c>
      <c r="HO307" t="s">
        <v>54</v>
      </c>
      <c r="HP307" t="s">
        <v>51</v>
      </c>
      <c r="HQ307" t="s">
        <v>51</v>
      </c>
      <c r="IK307">
        <v>0</v>
      </c>
    </row>
    <row r="308" spans="1:255" x14ac:dyDescent="0.2">
      <c r="A308" s="2">
        <v>17</v>
      </c>
      <c r="B308" s="2">
        <v>1</v>
      </c>
      <c r="C308" s="2"/>
      <c r="D308" s="2"/>
      <c r="E308" s="2" t="s">
        <v>412</v>
      </c>
      <c r="F308" s="2" t="s">
        <v>29</v>
      </c>
      <c r="G308" s="2" t="s">
        <v>221</v>
      </c>
      <c r="H308" s="2" t="s">
        <v>134</v>
      </c>
      <c r="I308" s="2">
        <f>ROUND(810*1.02,7)</f>
        <v>826.2</v>
      </c>
      <c r="J308" s="2">
        <v>0</v>
      </c>
      <c r="K308" s="2">
        <f>ROUND(810*1.02,7)</f>
        <v>826.2</v>
      </c>
      <c r="L308" s="2"/>
      <c r="M308" s="2"/>
      <c r="N308" s="2"/>
      <c r="O308" s="2">
        <f t="shared" si="265"/>
        <v>32024</v>
      </c>
      <c r="P308" s="2">
        <f>ROUND(ROUND(CQ308*I308,0)/BC308,2)</f>
        <v>32024</v>
      </c>
      <c r="Q308" s="2">
        <f t="shared" si="266"/>
        <v>0</v>
      </c>
      <c r="R308" s="2">
        <f t="shared" si="267"/>
        <v>0</v>
      </c>
      <c r="S308" s="2">
        <f t="shared" si="268"/>
        <v>0</v>
      </c>
      <c r="T308" s="2">
        <f t="shared" si="269"/>
        <v>0</v>
      </c>
      <c r="U308" s="2">
        <f t="shared" si="270"/>
        <v>0</v>
      </c>
      <c r="V308" s="2">
        <f t="shared" si="271"/>
        <v>0</v>
      </c>
      <c r="W308" s="2">
        <f t="shared" si="272"/>
        <v>0</v>
      </c>
      <c r="X308" s="2">
        <f t="shared" si="273"/>
        <v>0</v>
      </c>
      <c r="Y308" s="2">
        <f t="shared" si="274"/>
        <v>0</v>
      </c>
      <c r="Z308" s="2"/>
      <c r="AA308" s="2">
        <v>41727981</v>
      </c>
      <c r="AB308" s="2">
        <f t="shared" si="275"/>
        <v>38.76</v>
      </c>
      <c r="AC308" s="2">
        <f t="shared" si="276"/>
        <v>38.76</v>
      </c>
      <c r="AD308" s="2">
        <f>ROUND((((ET308)-(EU308))+AE308),6)</f>
        <v>0</v>
      </c>
      <c r="AE308" s="2">
        <f>ROUND((EU308),6)</f>
        <v>0</v>
      </c>
      <c r="AF308" s="2">
        <f>ROUND((EV308),6)</f>
        <v>0</v>
      </c>
      <c r="AG308" s="2">
        <f t="shared" si="278"/>
        <v>0</v>
      </c>
      <c r="AH308" s="2">
        <f>(EW308)</f>
        <v>0</v>
      </c>
      <c r="AI308" s="2">
        <f>(EX308)</f>
        <v>0</v>
      </c>
      <c r="AJ308" s="2">
        <f t="shared" si="280"/>
        <v>0</v>
      </c>
      <c r="AK308" s="2">
        <v>38.76</v>
      </c>
      <c r="AL308" s="2">
        <v>38.76</v>
      </c>
      <c r="AM308" s="2">
        <v>0</v>
      </c>
      <c r="AN308" s="2">
        <v>0</v>
      </c>
      <c r="AO308" s="2">
        <v>0</v>
      </c>
      <c r="AP308" s="2">
        <v>0</v>
      </c>
      <c r="AQ308" s="2">
        <v>0</v>
      </c>
      <c r="AR308" s="2">
        <v>0</v>
      </c>
      <c r="AS308" s="2">
        <v>0</v>
      </c>
      <c r="AT308" s="2">
        <v>0</v>
      </c>
      <c r="AU308" s="2">
        <v>0</v>
      </c>
      <c r="AV308" s="2">
        <v>1</v>
      </c>
      <c r="AW308" s="2">
        <v>1</v>
      </c>
      <c r="AX308" s="2"/>
      <c r="AY308" s="2"/>
      <c r="AZ308" s="2">
        <v>1</v>
      </c>
      <c r="BA308" s="2">
        <v>1</v>
      </c>
      <c r="BB308" s="2">
        <v>1</v>
      </c>
      <c r="BC308" s="2">
        <v>1</v>
      </c>
      <c r="BD308" s="2" t="s">
        <v>2</v>
      </c>
      <c r="BE308" s="2" t="s">
        <v>2</v>
      </c>
      <c r="BF308" s="2" t="s">
        <v>2</v>
      </c>
      <c r="BG308" s="2" t="s">
        <v>2</v>
      </c>
      <c r="BH308" s="2">
        <v>3</v>
      </c>
      <c r="BI308" s="2">
        <v>2</v>
      </c>
      <c r="BJ308" s="2" t="s">
        <v>2</v>
      </c>
      <c r="BK308" s="2"/>
      <c r="BL308" s="2"/>
      <c r="BM308" s="2">
        <v>1100</v>
      </c>
      <c r="BN308" s="2">
        <v>0</v>
      </c>
      <c r="BO308" s="2" t="s">
        <v>2</v>
      </c>
      <c r="BP308" s="2">
        <v>0</v>
      </c>
      <c r="BQ308" s="2">
        <v>8</v>
      </c>
      <c r="BR308" s="2">
        <v>0</v>
      </c>
      <c r="BS308" s="2">
        <v>1</v>
      </c>
      <c r="BT308" s="2">
        <v>1</v>
      </c>
      <c r="BU308" s="2">
        <v>1</v>
      </c>
      <c r="BV308" s="2">
        <v>1</v>
      </c>
      <c r="BW308" s="2">
        <v>1</v>
      </c>
      <c r="BX308" s="2">
        <v>1</v>
      </c>
      <c r="BY308" s="2" t="s">
        <v>2</v>
      </c>
      <c r="BZ308" s="2">
        <v>0</v>
      </c>
      <c r="CA308" s="2">
        <v>0</v>
      </c>
      <c r="CB308" s="2" t="s">
        <v>2</v>
      </c>
      <c r="CC308" s="2"/>
      <c r="CD308" s="2"/>
      <c r="CE308" s="2">
        <v>0</v>
      </c>
      <c r="CF308" s="2">
        <v>0</v>
      </c>
      <c r="CG308" s="2">
        <v>0</v>
      </c>
      <c r="CH308" s="2"/>
      <c r="CI308" s="2"/>
      <c r="CJ308" s="2"/>
      <c r="CK308" s="2"/>
      <c r="CL308" s="2"/>
      <c r="CM308" s="2">
        <v>0</v>
      </c>
      <c r="CN308" s="2" t="s">
        <v>2</v>
      </c>
      <c r="CO308" s="2">
        <v>0</v>
      </c>
      <c r="CP308" s="2">
        <f t="shared" si="281"/>
        <v>32024</v>
      </c>
      <c r="CQ308" s="2">
        <f>AC308</f>
        <v>38.76</v>
      </c>
      <c r="CR308" s="2">
        <f t="shared" si="282"/>
        <v>0</v>
      </c>
      <c r="CS308" s="2">
        <f t="shared" si="283"/>
        <v>0</v>
      </c>
      <c r="CT308" s="2">
        <f t="shared" si="284"/>
        <v>0</v>
      </c>
      <c r="CU308" s="2">
        <f t="shared" si="285"/>
        <v>0</v>
      </c>
      <c r="CV308" s="2">
        <f t="shared" si="286"/>
        <v>0</v>
      </c>
      <c r="CW308" s="2">
        <f t="shared" si="287"/>
        <v>0</v>
      </c>
      <c r="CX308" s="2">
        <f t="shared" si="288"/>
        <v>0</v>
      </c>
      <c r="CY308" s="2">
        <f t="shared" si="289"/>
        <v>0</v>
      </c>
      <c r="CZ308" s="2">
        <f t="shared" si="290"/>
        <v>0</v>
      </c>
      <c r="DA308" s="2"/>
      <c r="DB308" s="2"/>
      <c r="DC308" s="2" t="s">
        <v>2</v>
      </c>
      <c r="DD308" s="2" t="s">
        <v>2</v>
      </c>
      <c r="DE308" s="2" t="s">
        <v>2</v>
      </c>
      <c r="DF308" s="2" t="s">
        <v>2</v>
      </c>
      <c r="DG308" s="2" t="s">
        <v>2</v>
      </c>
      <c r="DH308" s="2" t="s">
        <v>2</v>
      </c>
      <c r="DI308" s="2" t="s">
        <v>2</v>
      </c>
      <c r="DJ308" s="2" t="s">
        <v>2</v>
      </c>
      <c r="DK308" s="2" t="s">
        <v>2</v>
      </c>
      <c r="DL308" s="2" t="s">
        <v>2</v>
      </c>
      <c r="DM308" s="2" t="s">
        <v>2</v>
      </c>
      <c r="DN308" s="2">
        <v>0</v>
      </c>
      <c r="DO308" s="2">
        <v>0</v>
      </c>
      <c r="DP308" s="2">
        <v>1</v>
      </c>
      <c r="DQ308" s="2">
        <v>1</v>
      </c>
      <c r="DR308" s="2"/>
      <c r="DS308" s="2"/>
      <c r="DT308" s="2"/>
      <c r="DU308" s="2">
        <v>1003</v>
      </c>
      <c r="DV308" s="2" t="s">
        <v>134</v>
      </c>
      <c r="DW308" s="2" t="s">
        <v>134</v>
      </c>
      <c r="DX308" s="2">
        <v>1</v>
      </c>
      <c r="DY308" s="2"/>
      <c r="DZ308" s="2" t="s">
        <v>2</v>
      </c>
      <c r="EA308" s="2" t="s">
        <v>2</v>
      </c>
      <c r="EB308" s="2" t="s">
        <v>2</v>
      </c>
      <c r="EC308" s="2" t="s">
        <v>2</v>
      </c>
      <c r="ED308" s="2" t="s">
        <v>2</v>
      </c>
      <c r="EE308" s="2">
        <v>37164457</v>
      </c>
      <c r="EF308" s="2">
        <v>8</v>
      </c>
      <c r="EG308" s="2" t="s">
        <v>31</v>
      </c>
      <c r="EH308" s="2">
        <v>0</v>
      </c>
      <c r="EI308" s="2" t="s">
        <v>2</v>
      </c>
      <c r="EJ308" s="2">
        <v>1</v>
      </c>
      <c r="EK308" s="2">
        <v>1100</v>
      </c>
      <c r="EL308" s="2" t="s">
        <v>32</v>
      </c>
      <c r="EM308" s="2" t="s">
        <v>33</v>
      </c>
      <c r="EN308" s="2" t="s">
        <v>2</v>
      </c>
      <c r="EO308" s="2" t="s">
        <v>2</v>
      </c>
      <c r="EP308" s="2"/>
      <c r="EQ308" s="2">
        <v>0</v>
      </c>
      <c r="ER308" s="2">
        <v>0</v>
      </c>
      <c r="ES308" s="2">
        <v>38.76</v>
      </c>
      <c r="ET308" s="2">
        <v>0</v>
      </c>
      <c r="EU308" s="2">
        <v>0</v>
      </c>
      <c r="EV308" s="2">
        <v>0</v>
      </c>
      <c r="EW308" s="2">
        <v>0</v>
      </c>
      <c r="EX308" s="2">
        <v>0</v>
      </c>
      <c r="EY308" s="2">
        <v>0</v>
      </c>
      <c r="EZ308" s="2">
        <v>5</v>
      </c>
      <c r="FA308" s="2"/>
      <c r="FB308" s="2"/>
      <c r="FC308" s="2">
        <v>1</v>
      </c>
      <c r="FD308" s="2">
        <v>18</v>
      </c>
      <c r="FE308" s="2"/>
      <c r="FF308" s="2">
        <v>46.51</v>
      </c>
      <c r="FG308" s="2"/>
      <c r="FH308" s="2"/>
      <c r="FI308" s="2"/>
      <c r="FJ308" s="2"/>
      <c r="FK308" s="2"/>
      <c r="FL308" s="2"/>
      <c r="FM308" s="2"/>
      <c r="FN308" s="2"/>
      <c r="FO308" s="2"/>
      <c r="FP308" s="2"/>
      <c r="FQ308" s="2">
        <v>0</v>
      </c>
      <c r="FR308" s="2">
        <f t="shared" si="291"/>
        <v>0</v>
      </c>
      <c r="FS308" s="2">
        <v>0</v>
      </c>
      <c r="FT308" s="2"/>
      <c r="FU308" s="2"/>
      <c r="FV308" s="2"/>
      <c r="FW308" s="2"/>
      <c r="FX308" s="2">
        <v>0</v>
      </c>
      <c r="FY308" s="2">
        <v>0</v>
      </c>
      <c r="FZ308" s="2"/>
      <c r="GA308" s="2" t="s">
        <v>222</v>
      </c>
      <c r="GB308" s="2"/>
      <c r="GC308" s="2"/>
      <c r="GD308" s="2">
        <v>1</v>
      </c>
      <c r="GE308" s="2"/>
      <c r="GF308" s="2">
        <v>1994253539</v>
      </c>
      <c r="GG308" s="2">
        <v>2</v>
      </c>
      <c r="GH308" s="2">
        <v>3</v>
      </c>
      <c r="GI308" s="2">
        <v>-2</v>
      </c>
      <c r="GJ308" s="2">
        <v>0</v>
      </c>
      <c r="GK308" s="2">
        <v>0</v>
      </c>
      <c r="GL308" s="2">
        <f t="shared" si="292"/>
        <v>0</v>
      </c>
      <c r="GM308" s="2">
        <f t="shared" si="293"/>
        <v>32024</v>
      </c>
      <c r="GN308" s="2">
        <f t="shared" si="294"/>
        <v>0</v>
      </c>
      <c r="GO308" s="2">
        <f t="shared" si="295"/>
        <v>32024</v>
      </c>
      <c r="GP308" s="2">
        <f t="shared" si="296"/>
        <v>0</v>
      </c>
      <c r="GQ308" s="2"/>
      <c r="GR308" s="2">
        <v>1</v>
      </c>
      <c r="GS308" s="2">
        <v>1</v>
      </c>
      <c r="GT308" s="2">
        <v>0</v>
      </c>
      <c r="GU308" s="2" t="s">
        <v>2</v>
      </c>
      <c r="GV308" s="2">
        <f t="shared" si="297"/>
        <v>0</v>
      </c>
      <c r="GW308" s="2">
        <v>1</v>
      </c>
      <c r="GX308" s="2">
        <f t="shared" si="298"/>
        <v>0</v>
      </c>
      <c r="GY308" s="2"/>
      <c r="GZ308" s="2"/>
      <c r="HA308" s="2">
        <v>0</v>
      </c>
      <c r="HB308" s="2">
        <v>0</v>
      </c>
      <c r="HC308" s="2">
        <f t="shared" si="299"/>
        <v>0</v>
      </c>
      <c r="HD308" s="2"/>
      <c r="HE308" s="2" t="s">
        <v>35</v>
      </c>
      <c r="HF308" s="2" t="s">
        <v>35</v>
      </c>
      <c r="HG308" s="2">
        <f>ROUND(AC308*I308,0)</f>
        <v>32024</v>
      </c>
      <c r="HH308" s="2"/>
      <c r="HI308" s="2"/>
      <c r="HJ308" s="2"/>
      <c r="HK308" s="2"/>
      <c r="HL308" s="2"/>
      <c r="HM308" s="2" t="s">
        <v>2</v>
      </c>
      <c r="HN308" s="2" t="s">
        <v>2</v>
      </c>
      <c r="HO308" s="2" t="s">
        <v>2</v>
      </c>
      <c r="HP308" s="2" t="s">
        <v>2</v>
      </c>
      <c r="HQ308" s="2" t="s">
        <v>2</v>
      </c>
      <c r="HR308" s="2"/>
      <c r="HS308" s="2"/>
      <c r="HT308" s="2"/>
      <c r="HU308" s="2"/>
      <c r="HV308" s="2"/>
      <c r="HW308" s="2"/>
      <c r="HX308" s="2"/>
      <c r="HY308" s="2"/>
      <c r="HZ308" s="2"/>
      <c r="IA308" s="2"/>
      <c r="IB308" s="2"/>
      <c r="IC308" s="2"/>
      <c r="ID308" s="2"/>
      <c r="IE308" s="2"/>
      <c r="IF308" s="2"/>
      <c r="IG308" s="2"/>
      <c r="IH308" s="2"/>
      <c r="II308" s="2"/>
      <c r="IJ308" s="2"/>
      <c r="IK308" s="2">
        <v>0</v>
      </c>
      <c r="IL308" s="2"/>
      <c r="IM308" s="2"/>
      <c r="IN308" s="2"/>
      <c r="IO308" s="2"/>
      <c r="IP308" s="2"/>
      <c r="IQ308" s="2"/>
      <c r="IR308" s="2"/>
      <c r="IS308" s="2"/>
      <c r="IT308" s="2"/>
      <c r="IU308" s="2"/>
    </row>
    <row r="309" spans="1:255" x14ac:dyDescent="0.2">
      <c r="A309">
        <v>17</v>
      </c>
      <c r="B309">
        <v>1</v>
      </c>
      <c r="E309" t="s">
        <v>412</v>
      </c>
      <c r="F309" t="s">
        <v>29</v>
      </c>
      <c r="G309" t="s">
        <v>221</v>
      </c>
      <c r="H309" t="s">
        <v>134</v>
      </c>
      <c r="I309">
        <f>ROUND(810*1.02,7)</f>
        <v>826.2</v>
      </c>
      <c r="J309">
        <v>0</v>
      </c>
      <c r="K309">
        <f>ROUND(810*1.02,7)</f>
        <v>826.2</v>
      </c>
      <c r="O309">
        <f t="shared" si="265"/>
        <v>3126.67</v>
      </c>
      <c r="P309">
        <f>ROUND(ROUND(CQ309*I309,0)/BC309,2)</f>
        <v>3126.67</v>
      </c>
      <c r="Q309">
        <f t="shared" si="266"/>
        <v>0</v>
      </c>
      <c r="R309">
        <f t="shared" si="267"/>
        <v>0</v>
      </c>
      <c r="S309">
        <f t="shared" si="268"/>
        <v>0</v>
      </c>
      <c r="T309">
        <f t="shared" si="269"/>
        <v>0</v>
      </c>
      <c r="U309">
        <f t="shared" si="270"/>
        <v>0</v>
      </c>
      <c r="V309">
        <f t="shared" si="271"/>
        <v>0</v>
      </c>
      <c r="W309">
        <f t="shared" si="272"/>
        <v>0</v>
      </c>
      <c r="X309">
        <f t="shared" si="273"/>
        <v>0</v>
      </c>
      <c r="Y309">
        <f t="shared" si="274"/>
        <v>0</v>
      </c>
      <c r="AA309">
        <v>41727979</v>
      </c>
      <c r="AB309">
        <f t="shared" si="275"/>
        <v>40.72</v>
      </c>
      <c r="AC309">
        <f t="shared" si="276"/>
        <v>40.72</v>
      </c>
      <c r="AD309">
        <f>ROUND((((ET309)-(EU309))+AE309),6)</f>
        <v>0</v>
      </c>
      <c r="AE309">
        <f>ROUND((EU309),6)</f>
        <v>0</v>
      </c>
      <c r="AF309">
        <f>ROUND((EV309),6)</f>
        <v>0</v>
      </c>
      <c r="AG309">
        <f t="shared" si="278"/>
        <v>0</v>
      </c>
      <c r="AH309">
        <f>(EW309)</f>
        <v>0</v>
      </c>
      <c r="AI309">
        <f>(EX309)</f>
        <v>0</v>
      </c>
      <c r="AJ309">
        <f t="shared" si="280"/>
        <v>0</v>
      </c>
      <c r="AK309">
        <v>40.719999999999992</v>
      </c>
      <c r="AL309">
        <v>40.719999999999992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1</v>
      </c>
      <c r="AW309">
        <v>1</v>
      </c>
      <c r="AZ309">
        <v>10.76</v>
      </c>
      <c r="BA309">
        <v>1</v>
      </c>
      <c r="BB309">
        <v>1</v>
      </c>
      <c r="BC309">
        <v>10.76</v>
      </c>
      <c r="BD309" t="s">
        <v>2</v>
      </c>
      <c r="BE309" t="s">
        <v>2</v>
      </c>
      <c r="BF309" t="s">
        <v>2</v>
      </c>
      <c r="BG309" t="s">
        <v>2</v>
      </c>
      <c r="BH309">
        <v>3</v>
      </c>
      <c r="BI309">
        <v>2</v>
      </c>
      <c r="BJ309" t="s">
        <v>2</v>
      </c>
      <c r="BM309">
        <v>1100</v>
      </c>
      <c r="BN309">
        <v>0</v>
      </c>
      <c r="BO309" t="s">
        <v>27</v>
      </c>
      <c r="BP309">
        <v>1</v>
      </c>
      <c r="BQ309">
        <v>8</v>
      </c>
      <c r="BR309">
        <v>0</v>
      </c>
      <c r="BS309">
        <v>1</v>
      </c>
      <c r="BT309">
        <v>1</v>
      </c>
      <c r="BU309">
        <v>1</v>
      </c>
      <c r="BV309">
        <v>1</v>
      </c>
      <c r="BW309">
        <v>1</v>
      </c>
      <c r="BX309">
        <v>1</v>
      </c>
      <c r="BY309" t="s">
        <v>2</v>
      </c>
      <c r="BZ309">
        <v>0</v>
      </c>
      <c r="CA309">
        <v>0</v>
      </c>
      <c r="CB309" t="s">
        <v>2</v>
      </c>
      <c r="CE309">
        <v>0</v>
      </c>
      <c r="CF309">
        <v>0</v>
      </c>
      <c r="CG309">
        <v>0</v>
      </c>
      <c r="CM309">
        <v>0</v>
      </c>
      <c r="CN309" t="s">
        <v>2</v>
      </c>
      <c r="CO309">
        <v>0</v>
      </c>
      <c r="CP309">
        <f t="shared" si="281"/>
        <v>3126.67</v>
      </c>
      <c r="CQ309">
        <f>AC309</f>
        <v>40.72</v>
      </c>
      <c r="CR309">
        <f t="shared" si="282"/>
        <v>0</v>
      </c>
      <c r="CS309">
        <f t="shared" si="283"/>
        <v>0</v>
      </c>
      <c r="CT309">
        <f t="shared" si="284"/>
        <v>0</v>
      </c>
      <c r="CU309">
        <f t="shared" si="285"/>
        <v>0</v>
      </c>
      <c r="CV309">
        <f t="shared" si="286"/>
        <v>0</v>
      </c>
      <c r="CW309">
        <f t="shared" si="287"/>
        <v>0</v>
      </c>
      <c r="CX309">
        <f t="shared" si="288"/>
        <v>0</v>
      </c>
      <c r="CY309">
        <f t="shared" si="289"/>
        <v>0</v>
      </c>
      <c r="CZ309">
        <f t="shared" si="290"/>
        <v>0</v>
      </c>
      <c r="DC309" t="s">
        <v>2</v>
      </c>
      <c r="DD309" t="s">
        <v>2</v>
      </c>
      <c r="DE309" t="s">
        <v>2</v>
      </c>
      <c r="DF309" t="s">
        <v>2</v>
      </c>
      <c r="DG309" t="s">
        <v>2</v>
      </c>
      <c r="DH309" t="s">
        <v>2</v>
      </c>
      <c r="DI309" t="s">
        <v>2</v>
      </c>
      <c r="DJ309" t="s">
        <v>2</v>
      </c>
      <c r="DK309" t="s">
        <v>2</v>
      </c>
      <c r="DL309" t="s">
        <v>2</v>
      </c>
      <c r="DM309" t="s">
        <v>2</v>
      </c>
      <c r="DN309">
        <v>0</v>
      </c>
      <c r="DO309">
        <v>0</v>
      </c>
      <c r="DP309">
        <v>1</v>
      </c>
      <c r="DQ309">
        <v>1</v>
      </c>
      <c r="DU309">
        <v>1003</v>
      </c>
      <c r="DV309" t="s">
        <v>134</v>
      </c>
      <c r="DW309" t="s">
        <v>134</v>
      </c>
      <c r="DX309">
        <v>1</v>
      </c>
      <c r="DZ309" t="s">
        <v>2</v>
      </c>
      <c r="EA309" t="s">
        <v>2</v>
      </c>
      <c r="EB309" t="s">
        <v>2</v>
      </c>
      <c r="EC309" t="s">
        <v>2</v>
      </c>
      <c r="ED309" t="s">
        <v>2</v>
      </c>
      <c r="EE309">
        <v>37164457</v>
      </c>
      <c r="EF309">
        <v>8</v>
      </c>
      <c r="EG309" t="s">
        <v>31</v>
      </c>
      <c r="EH309">
        <v>0</v>
      </c>
      <c r="EI309" t="s">
        <v>2</v>
      </c>
      <c r="EJ309">
        <v>1</v>
      </c>
      <c r="EK309">
        <v>1100</v>
      </c>
      <c r="EL309" t="s">
        <v>32</v>
      </c>
      <c r="EM309" t="s">
        <v>33</v>
      </c>
      <c r="EN309" t="s">
        <v>2</v>
      </c>
      <c r="EO309" t="s">
        <v>2</v>
      </c>
      <c r="EQ309">
        <v>0</v>
      </c>
      <c r="ER309">
        <v>40.719999999999992</v>
      </c>
      <c r="ES309">
        <v>40.719999999999992</v>
      </c>
      <c r="ET309">
        <v>0</v>
      </c>
      <c r="EU309">
        <v>0</v>
      </c>
      <c r="EV309">
        <v>0</v>
      </c>
      <c r="EW309">
        <v>0</v>
      </c>
      <c r="EX309">
        <v>0</v>
      </c>
      <c r="EY309">
        <v>0</v>
      </c>
      <c r="EZ309">
        <v>5</v>
      </c>
      <c r="FC309">
        <v>1</v>
      </c>
      <c r="FD309">
        <v>18</v>
      </c>
      <c r="FF309">
        <v>46.51</v>
      </c>
      <c r="FQ309">
        <v>0</v>
      </c>
      <c r="FR309">
        <f t="shared" si="291"/>
        <v>0</v>
      </c>
      <c r="FS309">
        <v>0</v>
      </c>
      <c r="FX309">
        <v>0</v>
      </c>
      <c r="FY309">
        <v>0</v>
      </c>
      <c r="GA309" t="s">
        <v>223</v>
      </c>
      <c r="GD309">
        <v>1</v>
      </c>
      <c r="GF309">
        <v>1994253539</v>
      </c>
      <c r="GG309">
        <v>1</v>
      </c>
      <c r="GH309">
        <v>3</v>
      </c>
      <c r="GI309">
        <v>4</v>
      </c>
      <c r="GJ309">
        <v>0</v>
      </c>
      <c r="GK309">
        <v>0</v>
      </c>
      <c r="GL309">
        <f t="shared" si="292"/>
        <v>0</v>
      </c>
      <c r="GM309">
        <f t="shared" si="293"/>
        <v>3126.67</v>
      </c>
      <c r="GN309">
        <f t="shared" si="294"/>
        <v>0</v>
      </c>
      <c r="GO309">
        <f t="shared" si="295"/>
        <v>3126.67</v>
      </c>
      <c r="GP309">
        <f t="shared" si="296"/>
        <v>0</v>
      </c>
      <c r="GR309">
        <v>1</v>
      </c>
      <c r="GS309">
        <v>1</v>
      </c>
      <c r="GT309">
        <v>0</v>
      </c>
      <c r="GU309" t="s">
        <v>2</v>
      </c>
      <c r="GV309">
        <f t="shared" si="297"/>
        <v>0</v>
      </c>
      <c r="GW309">
        <v>1</v>
      </c>
      <c r="GX309">
        <f t="shared" si="298"/>
        <v>0</v>
      </c>
      <c r="HA309">
        <v>0</v>
      </c>
      <c r="HB309">
        <v>0</v>
      </c>
      <c r="HC309">
        <f t="shared" si="299"/>
        <v>0</v>
      </c>
      <c r="HE309" t="s">
        <v>38</v>
      </c>
      <c r="HF309" t="s">
        <v>28</v>
      </c>
      <c r="HG309">
        <f>ROUND(AC309*I309,0)</f>
        <v>33643</v>
      </c>
      <c r="HM309" t="s">
        <v>2</v>
      </c>
      <c r="HN309" t="s">
        <v>2</v>
      </c>
      <c r="HO309" t="s">
        <v>2</v>
      </c>
      <c r="HP309" t="s">
        <v>2</v>
      </c>
      <c r="HQ309" t="s">
        <v>2</v>
      </c>
      <c r="IK309">
        <v>0</v>
      </c>
    </row>
    <row r="310" spans="1:255" x14ac:dyDescent="0.2">
      <c r="A310" s="2">
        <v>17</v>
      </c>
      <c r="B310" s="2">
        <v>1</v>
      </c>
      <c r="C310" s="2">
        <f>ROW(SmtRes!A526)</f>
        <v>526</v>
      </c>
      <c r="D310" s="2">
        <f>ROW(EtalonRes!A526)</f>
        <v>526</v>
      </c>
      <c r="E310" s="2" t="s">
        <v>413</v>
      </c>
      <c r="F310" s="2" t="s">
        <v>225</v>
      </c>
      <c r="G310" s="2" t="s">
        <v>226</v>
      </c>
      <c r="H310" s="2" t="s">
        <v>130</v>
      </c>
      <c r="I310" s="2">
        <f>ROUND(186/100,7)</f>
        <v>1.86</v>
      </c>
      <c r="J310" s="2">
        <v>0</v>
      </c>
      <c r="K310" s="2">
        <f>ROUND(186/100,7)</f>
        <v>1.86</v>
      </c>
      <c r="L310" s="2"/>
      <c r="M310" s="2"/>
      <c r="N310" s="2"/>
      <c r="O310" s="2">
        <f t="shared" si="265"/>
        <v>163.25</v>
      </c>
      <c r="P310" s="2">
        <f>ROUND(CQ310*I310,2)</f>
        <v>26.93</v>
      </c>
      <c r="Q310" s="2">
        <f t="shared" si="266"/>
        <v>9.09</v>
      </c>
      <c r="R310" s="2">
        <f t="shared" si="267"/>
        <v>1.26</v>
      </c>
      <c r="S310" s="2">
        <f t="shared" si="268"/>
        <v>127.23</v>
      </c>
      <c r="T310" s="2">
        <f t="shared" si="269"/>
        <v>0</v>
      </c>
      <c r="U310" s="2">
        <f t="shared" si="270"/>
        <v>13.534290000000002</v>
      </c>
      <c r="V310" s="2">
        <f t="shared" si="271"/>
        <v>0.10044000000000002</v>
      </c>
      <c r="W310" s="2">
        <f t="shared" si="272"/>
        <v>0</v>
      </c>
      <c r="X310" s="2">
        <f t="shared" si="273"/>
        <v>124.64</v>
      </c>
      <c r="Y310" s="2">
        <f t="shared" si="274"/>
        <v>65.53</v>
      </c>
      <c r="Z310" s="2"/>
      <c r="AA310" s="2">
        <v>41727981</v>
      </c>
      <c r="AB310" s="2">
        <f t="shared" si="275"/>
        <v>87.771500000000003</v>
      </c>
      <c r="AC310" s="2">
        <f t="shared" si="276"/>
        <v>14.48</v>
      </c>
      <c r="AD310" s="2">
        <f>ROUND(((((ET310*ROUND(1.35,7)))-((EU310*ROUND(1.35,7))))+AE310),6)</f>
        <v>4.8869999999999996</v>
      </c>
      <c r="AE310" s="2">
        <f>ROUND(((EU310*ROUND(1.35,7))),6)</f>
        <v>0.67500000000000004</v>
      </c>
      <c r="AF310" s="2">
        <f>ROUND(((EV310*ROUND(1.35,7))),6)</f>
        <v>68.404499999999999</v>
      </c>
      <c r="AG310" s="2">
        <f t="shared" si="278"/>
        <v>0</v>
      </c>
      <c r="AH310" s="2">
        <f>((EW310*ROUND(1.35,7)))</f>
        <v>7.2765000000000004</v>
      </c>
      <c r="AI310" s="2">
        <f>((EX310*ROUND(1.35,7)))</f>
        <v>5.4000000000000006E-2</v>
      </c>
      <c r="AJ310" s="2">
        <f t="shared" si="280"/>
        <v>0</v>
      </c>
      <c r="AK310" s="2">
        <v>68.77</v>
      </c>
      <c r="AL310" s="2">
        <v>14.48</v>
      </c>
      <c r="AM310" s="2">
        <v>3.62</v>
      </c>
      <c r="AN310" s="2">
        <v>0.5</v>
      </c>
      <c r="AO310" s="2">
        <v>50.67</v>
      </c>
      <c r="AP310" s="2">
        <v>0</v>
      </c>
      <c r="AQ310" s="2">
        <v>5.39</v>
      </c>
      <c r="AR310" s="2">
        <v>0.04</v>
      </c>
      <c r="AS310" s="2">
        <v>0</v>
      </c>
      <c r="AT310" s="2">
        <v>97</v>
      </c>
      <c r="AU310" s="2">
        <v>51</v>
      </c>
      <c r="AV310" s="2">
        <v>1</v>
      </c>
      <c r="AW310" s="2">
        <v>1</v>
      </c>
      <c r="AX310" s="2"/>
      <c r="AY310" s="2"/>
      <c r="AZ310" s="2">
        <v>1</v>
      </c>
      <c r="BA310" s="2">
        <v>1</v>
      </c>
      <c r="BB310" s="2">
        <v>1</v>
      </c>
      <c r="BC310" s="2">
        <v>1</v>
      </c>
      <c r="BD310" s="2" t="s">
        <v>2</v>
      </c>
      <c r="BE310" s="2" t="s">
        <v>2</v>
      </c>
      <c r="BF310" s="2" t="s">
        <v>2</v>
      </c>
      <c r="BG310" s="2" t="s">
        <v>2</v>
      </c>
      <c r="BH310" s="2">
        <v>0</v>
      </c>
      <c r="BI310" s="2">
        <v>2</v>
      </c>
      <c r="BJ310" s="2" t="s">
        <v>227</v>
      </c>
      <c r="BK310" s="2"/>
      <c r="BL310" s="2"/>
      <c r="BM310" s="2">
        <v>108001</v>
      </c>
      <c r="BN310" s="2">
        <v>0</v>
      </c>
      <c r="BO310" s="2" t="s">
        <v>2</v>
      </c>
      <c r="BP310" s="2">
        <v>0</v>
      </c>
      <c r="BQ310" s="2">
        <v>3</v>
      </c>
      <c r="BR310" s="2">
        <v>0</v>
      </c>
      <c r="BS310" s="2">
        <v>1</v>
      </c>
      <c r="BT310" s="2">
        <v>1</v>
      </c>
      <c r="BU310" s="2">
        <v>1</v>
      </c>
      <c r="BV310" s="2">
        <v>1</v>
      </c>
      <c r="BW310" s="2">
        <v>1</v>
      </c>
      <c r="BX310" s="2">
        <v>1</v>
      </c>
      <c r="BY310" s="2" t="s">
        <v>2</v>
      </c>
      <c r="BZ310" s="2">
        <v>97</v>
      </c>
      <c r="CA310" s="2">
        <v>51</v>
      </c>
      <c r="CB310" s="2" t="s">
        <v>2</v>
      </c>
      <c r="CC310" s="2"/>
      <c r="CD310" s="2"/>
      <c r="CE310" s="2">
        <v>0</v>
      </c>
      <c r="CF310" s="2">
        <v>0</v>
      </c>
      <c r="CG310" s="2">
        <v>0</v>
      </c>
      <c r="CH310" s="2"/>
      <c r="CI310" s="2"/>
      <c r="CJ310" s="2"/>
      <c r="CK310" s="2"/>
      <c r="CL310" s="2"/>
      <c r="CM310" s="2">
        <v>0</v>
      </c>
      <c r="CN310" s="2" t="s">
        <v>774</v>
      </c>
      <c r="CO310" s="2">
        <v>0</v>
      </c>
      <c r="CP310" s="2">
        <f t="shared" si="281"/>
        <v>163.25</v>
      </c>
      <c r="CQ310" s="2">
        <f>AC310*BC310</f>
        <v>14.48</v>
      </c>
      <c r="CR310" s="2">
        <f t="shared" si="282"/>
        <v>4.8869999999999996</v>
      </c>
      <c r="CS310" s="2">
        <f t="shared" si="283"/>
        <v>0.67500000000000004</v>
      </c>
      <c r="CT310" s="2">
        <f t="shared" si="284"/>
        <v>68.404499999999999</v>
      </c>
      <c r="CU310" s="2">
        <f t="shared" si="285"/>
        <v>0</v>
      </c>
      <c r="CV310" s="2">
        <f t="shared" si="286"/>
        <v>7.2765000000000004</v>
      </c>
      <c r="CW310" s="2">
        <f t="shared" si="287"/>
        <v>5.4000000000000006E-2</v>
      </c>
      <c r="CX310" s="2">
        <f t="shared" si="288"/>
        <v>0</v>
      </c>
      <c r="CY310" s="2">
        <f t="shared" si="289"/>
        <v>124.6353</v>
      </c>
      <c r="CZ310" s="2">
        <f t="shared" si="290"/>
        <v>65.529900000000012</v>
      </c>
      <c r="DA310" s="2"/>
      <c r="DB310" s="2"/>
      <c r="DC310" s="2" t="s">
        <v>2</v>
      </c>
      <c r="DD310" s="2" t="s">
        <v>2</v>
      </c>
      <c r="DE310" s="2" t="s">
        <v>21</v>
      </c>
      <c r="DF310" s="2" t="s">
        <v>21</v>
      </c>
      <c r="DG310" s="2" t="s">
        <v>21</v>
      </c>
      <c r="DH310" s="2" t="s">
        <v>2</v>
      </c>
      <c r="DI310" s="2" t="s">
        <v>21</v>
      </c>
      <c r="DJ310" s="2" t="s">
        <v>21</v>
      </c>
      <c r="DK310" s="2" t="s">
        <v>2</v>
      </c>
      <c r="DL310" s="2" t="s">
        <v>2</v>
      </c>
      <c r="DM310" s="2" t="s">
        <v>2</v>
      </c>
      <c r="DN310" s="2">
        <v>0</v>
      </c>
      <c r="DO310" s="2">
        <v>0</v>
      </c>
      <c r="DP310" s="2">
        <v>1</v>
      </c>
      <c r="DQ310" s="2">
        <v>1</v>
      </c>
      <c r="DR310" s="2"/>
      <c r="DS310" s="2"/>
      <c r="DT310" s="2"/>
      <c r="DU310" s="2">
        <v>1003</v>
      </c>
      <c r="DV310" s="2" t="s">
        <v>130</v>
      </c>
      <c r="DW310" s="2" t="s">
        <v>130</v>
      </c>
      <c r="DX310" s="2">
        <v>100</v>
      </c>
      <c r="DY310" s="2"/>
      <c r="DZ310" s="2" t="s">
        <v>2</v>
      </c>
      <c r="EA310" s="2" t="s">
        <v>2</v>
      </c>
      <c r="EB310" s="2" t="s">
        <v>2</v>
      </c>
      <c r="EC310" s="2" t="s">
        <v>2</v>
      </c>
      <c r="ED310" s="2" t="s">
        <v>2</v>
      </c>
      <c r="EE310" s="2">
        <v>37164029</v>
      </c>
      <c r="EF310" s="2">
        <v>3</v>
      </c>
      <c r="EG310" s="2" t="s">
        <v>16</v>
      </c>
      <c r="EH310" s="2">
        <v>0</v>
      </c>
      <c r="EI310" s="2" t="s">
        <v>2</v>
      </c>
      <c r="EJ310" s="2">
        <v>2</v>
      </c>
      <c r="EK310" s="2">
        <v>108001</v>
      </c>
      <c r="EL310" s="2" t="s">
        <v>51</v>
      </c>
      <c r="EM310" s="2" t="s">
        <v>52</v>
      </c>
      <c r="EN310" s="2" t="s">
        <v>2</v>
      </c>
      <c r="EO310" s="2" t="s">
        <v>24</v>
      </c>
      <c r="EP310" s="2"/>
      <c r="EQ310" s="2">
        <v>512</v>
      </c>
      <c r="ER310" s="2">
        <v>68.77</v>
      </c>
      <c r="ES310" s="2">
        <v>14.48</v>
      </c>
      <c r="ET310" s="2">
        <v>3.62</v>
      </c>
      <c r="EU310" s="2">
        <v>0.5</v>
      </c>
      <c r="EV310" s="2">
        <v>50.67</v>
      </c>
      <c r="EW310" s="2">
        <v>5.39</v>
      </c>
      <c r="EX310" s="2">
        <v>0.04</v>
      </c>
      <c r="EY310" s="2">
        <v>0</v>
      </c>
      <c r="EZ310" s="2"/>
      <c r="FA310" s="2"/>
      <c r="FB310" s="2"/>
      <c r="FC310" s="2"/>
      <c r="FD310" s="2"/>
      <c r="FE310" s="2"/>
      <c r="FF310" s="2"/>
      <c r="FG310" s="2"/>
      <c r="FH310" s="2"/>
      <c r="FI310" s="2"/>
      <c r="FJ310" s="2"/>
      <c r="FK310" s="2"/>
      <c r="FL310" s="2"/>
      <c r="FM310" s="2"/>
      <c r="FN310" s="2"/>
      <c r="FO310" s="2"/>
      <c r="FP310" s="2"/>
      <c r="FQ310" s="2">
        <v>0</v>
      </c>
      <c r="FR310" s="2">
        <f t="shared" si="291"/>
        <v>0</v>
      </c>
      <c r="FS310" s="2">
        <v>0</v>
      </c>
      <c r="FT310" s="2"/>
      <c r="FU310" s="2"/>
      <c r="FV310" s="2"/>
      <c r="FW310" s="2"/>
      <c r="FX310" s="2">
        <v>97</v>
      </c>
      <c r="FY310" s="2">
        <v>51</v>
      </c>
      <c r="FZ310" s="2"/>
      <c r="GA310" s="2" t="s">
        <v>2</v>
      </c>
      <c r="GB310" s="2"/>
      <c r="GC310" s="2"/>
      <c r="GD310" s="2">
        <v>1</v>
      </c>
      <c r="GE310" s="2"/>
      <c r="GF310" s="2">
        <v>-1261345</v>
      </c>
      <c r="GG310" s="2">
        <v>2</v>
      </c>
      <c r="GH310" s="2">
        <v>1</v>
      </c>
      <c r="GI310" s="2">
        <v>-2</v>
      </c>
      <c r="GJ310" s="2">
        <v>0</v>
      </c>
      <c r="GK310" s="2">
        <v>0</v>
      </c>
      <c r="GL310" s="2">
        <f t="shared" si="292"/>
        <v>0</v>
      </c>
      <c r="GM310" s="2">
        <f t="shared" si="293"/>
        <v>353.42</v>
      </c>
      <c r="GN310" s="2">
        <f t="shared" si="294"/>
        <v>0</v>
      </c>
      <c r="GO310" s="2">
        <f t="shared" si="295"/>
        <v>353.42</v>
      </c>
      <c r="GP310" s="2">
        <f t="shared" si="296"/>
        <v>0</v>
      </c>
      <c r="GQ310" s="2"/>
      <c r="GR310" s="2">
        <v>0</v>
      </c>
      <c r="GS310" s="2">
        <v>3</v>
      </c>
      <c r="GT310" s="2">
        <v>0</v>
      </c>
      <c r="GU310" s="2" t="s">
        <v>2</v>
      </c>
      <c r="GV310" s="2">
        <f t="shared" si="297"/>
        <v>0</v>
      </c>
      <c r="GW310" s="2">
        <v>1</v>
      </c>
      <c r="GX310" s="2">
        <f t="shared" si="298"/>
        <v>0</v>
      </c>
      <c r="GY310" s="2"/>
      <c r="GZ310" s="2"/>
      <c r="HA310" s="2">
        <v>0</v>
      </c>
      <c r="HB310" s="2">
        <v>0</v>
      </c>
      <c r="HC310" s="2">
        <f t="shared" si="299"/>
        <v>0</v>
      </c>
      <c r="HD310" s="2"/>
      <c r="HE310" s="2" t="s">
        <v>2</v>
      </c>
      <c r="HF310" s="2" t="s">
        <v>2</v>
      </c>
      <c r="HG310" s="2"/>
      <c r="HH310" s="2"/>
      <c r="HI310" s="2"/>
      <c r="HJ310" s="2"/>
      <c r="HK310" s="2"/>
      <c r="HL310" s="2"/>
      <c r="HM310" s="2" t="s">
        <v>2</v>
      </c>
      <c r="HN310" s="2" t="s">
        <v>53</v>
      </c>
      <c r="HO310" s="2" t="s">
        <v>54</v>
      </c>
      <c r="HP310" s="2" t="s">
        <v>51</v>
      </c>
      <c r="HQ310" s="2" t="s">
        <v>51</v>
      </c>
      <c r="HR310" s="2"/>
      <c r="HS310" s="2"/>
      <c r="HT310" s="2"/>
      <c r="HU310" s="2"/>
      <c r="HV310" s="2"/>
      <c r="HW310" s="2"/>
      <c r="HX310" s="2"/>
      <c r="HY310" s="2"/>
      <c r="HZ310" s="2"/>
      <c r="IA310" s="2"/>
      <c r="IB310" s="2"/>
      <c r="IC310" s="2"/>
      <c r="ID310" s="2"/>
      <c r="IE310" s="2"/>
      <c r="IF310" s="2"/>
      <c r="IG310" s="2"/>
      <c r="IH310" s="2"/>
      <c r="II310" s="2"/>
      <c r="IJ310" s="2"/>
      <c r="IK310" s="2">
        <v>0</v>
      </c>
      <c r="IL310" s="2"/>
      <c r="IM310" s="2"/>
      <c r="IN310" s="2"/>
      <c r="IO310" s="2"/>
      <c r="IP310" s="2"/>
      <c r="IQ310" s="2"/>
      <c r="IR310" s="2"/>
      <c r="IS310" s="2"/>
      <c r="IT310" s="2"/>
      <c r="IU310" s="2"/>
    </row>
    <row r="311" spans="1:255" x14ac:dyDescent="0.2">
      <c r="A311">
        <v>17</v>
      </c>
      <c r="B311">
        <v>1</v>
      </c>
      <c r="C311">
        <f>ROW(SmtRes!A536)</f>
        <v>536</v>
      </c>
      <c r="D311">
        <f>ROW(EtalonRes!A536)</f>
        <v>536</v>
      </c>
      <c r="E311" t="s">
        <v>413</v>
      </c>
      <c r="F311" t="s">
        <v>225</v>
      </c>
      <c r="G311" t="s">
        <v>226</v>
      </c>
      <c r="H311" t="s">
        <v>130</v>
      </c>
      <c r="I311">
        <f>ROUND(186/100,7)</f>
        <v>1.86</v>
      </c>
      <c r="J311">
        <v>0</v>
      </c>
      <c r="K311">
        <f>ROUND(186/100,7)</f>
        <v>1.86</v>
      </c>
      <c r="O311">
        <f t="shared" si="265"/>
        <v>163.25</v>
      </c>
      <c r="P311">
        <f>ROUND(CQ311*I311,2)</f>
        <v>26.93</v>
      </c>
      <c r="Q311">
        <f t="shared" si="266"/>
        <v>9.09</v>
      </c>
      <c r="R311">
        <f t="shared" si="267"/>
        <v>1.26</v>
      </c>
      <c r="S311">
        <f t="shared" si="268"/>
        <v>127.23</v>
      </c>
      <c r="T311">
        <f t="shared" si="269"/>
        <v>0</v>
      </c>
      <c r="U311">
        <f t="shared" si="270"/>
        <v>13.534290000000002</v>
      </c>
      <c r="V311">
        <f t="shared" si="271"/>
        <v>0.10044000000000002</v>
      </c>
      <c r="W311">
        <f t="shared" si="272"/>
        <v>0</v>
      </c>
      <c r="X311">
        <f t="shared" si="273"/>
        <v>124.64</v>
      </c>
      <c r="Y311">
        <f t="shared" si="274"/>
        <v>65.53</v>
      </c>
      <c r="AA311">
        <v>41727979</v>
      </c>
      <c r="AB311">
        <f t="shared" si="275"/>
        <v>87.771500000000003</v>
      </c>
      <c r="AC311">
        <f t="shared" si="276"/>
        <v>14.48</v>
      </c>
      <c r="AD311">
        <f>ROUND(((((ET311*ROUND(1.35,7)))-((EU311*ROUND(1.35,7))))+AE311),6)</f>
        <v>4.8869999999999996</v>
      </c>
      <c r="AE311">
        <f>ROUND(((EU311*ROUND(1.35,7))),6)</f>
        <v>0.67500000000000004</v>
      </c>
      <c r="AF311">
        <f>ROUND(((EV311*ROUND(1.35,7))),6)</f>
        <v>68.404499999999999</v>
      </c>
      <c r="AG311">
        <f t="shared" si="278"/>
        <v>0</v>
      </c>
      <c r="AH311">
        <f>((EW311*ROUND(1.35,7)))</f>
        <v>7.2765000000000004</v>
      </c>
      <c r="AI311">
        <f>((EX311*ROUND(1.35,7)))</f>
        <v>5.4000000000000006E-2</v>
      </c>
      <c r="AJ311">
        <f t="shared" si="280"/>
        <v>0</v>
      </c>
      <c r="AK311">
        <v>68.77</v>
      </c>
      <c r="AL311">
        <v>14.48</v>
      </c>
      <c r="AM311">
        <v>3.62</v>
      </c>
      <c r="AN311">
        <v>0.5</v>
      </c>
      <c r="AO311">
        <v>50.67</v>
      </c>
      <c r="AP311">
        <v>0</v>
      </c>
      <c r="AQ311">
        <v>5.39</v>
      </c>
      <c r="AR311">
        <v>0.04</v>
      </c>
      <c r="AS311">
        <v>0</v>
      </c>
      <c r="AT311">
        <v>97</v>
      </c>
      <c r="AU311">
        <v>51</v>
      </c>
      <c r="AV311">
        <v>1</v>
      </c>
      <c r="AW311">
        <v>1</v>
      </c>
      <c r="AZ311">
        <v>1</v>
      </c>
      <c r="BA311">
        <v>1</v>
      </c>
      <c r="BB311">
        <v>1</v>
      </c>
      <c r="BC311">
        <v>1</v>
      </c>
      <c r="BD311" t="s">
        <v>2</v>
      </c>
      <c r="BE311" t="s">
        <v>2</v>
      </c>
      <c r="BF311" t="s">
        <v>2</v>
      </c>
      <c r="BG311" t="s">
        <v>2</v>
      </c>
      <c r="BH311">
        <v>0</v>
      </c>
      <c r="BI311">
        <v>2</v>
      </c>
      <c r="BJ311" t="s">
        <v>227</v>
      </c>
      <c r="BM311">
        <v>108001</v>
      </c>
      <c r="BN311">
        <v>0</v>
      </c>
      <c r="BO311" t="s">
        <v>27</v>
      </c>
      <c r="BP311">
        <v>1</v>
      </c>
      <c r="BQ311">
        <v>3</v>
      </c>
      <c r="BR311">
        <v>0</v>
      </c>
      <c r="BS311">
        <v>1</v>
      </c>
      <c r="BT311">
        <v>1</v>
      </c>
      <c r="BU311">
        <v>1</v>
      </c>
      <c r="BV311">
        <v>1</v>
      </c>
      <c r="BW311">
        <v>1</v>
      </c>
      <c r="BX311">
        <v>1</v>
      </c>
      <c r="BY311" t="s">
        <v>2</v>
      </c>
      <c r="BZ311">
        <v>97</v>
      </c>
      <c r="CA311">
        <v>51</v>
      </c>
      <c r="CB311" t="s">
        <v>2</v>
      </c>
      <c r="CE311">
        <v>0</v>
      </c>
      <c r="CF311">
        <v>0</v>
      </c>
      <c r="CG311">
        <v>0</v>
      </c>
      <c r="CM311">
        <v>0</v>
      </c>
      <c r="CN311" t="s">
        <v>774</v>
      </c>
      <c r="CO311">
        <v>0</v>
      </c>
      <c r="CP311">
        <f t="shared" si="281"/>
        <v>163.25</v>
      </c>
      <c r="CQ311">
        <f>AC311*BC311</f>
        <v>14.48</v>
      </c>
      <c r="CR311">
        <f t="shared" si="282"/>
        <v>4.8869999999999996</v>
      </c>
      <c r="CS311">
        <f t="shared" si="283"/>
        <v>0.67500000000000004</v>
      </c>
      <c r="CT311">
        <f t="shared" si="284"/>
        <v>68.404499999999999</v>
      </c>
      <c r="CU311">
        <f t="shared" si="285"/>
        <v>0</v>
      </c>
      <c r="CV311">
        <f t="shared" si="286"/>
        <v>7.2765000000000004</v>
      </c>
      <c r="CW311">
        <f t="shared" si="287"/>
        <v>5.4000000000000006E-2</v>
      </c>
      <c r="CX311">
        <f t="shared" si="288"/>
        <v>0</v>
      </c>
      <c r="CY311">
        <f t="shared" si="289"/>
        <v>124.6353</v>
      </c>
      <c r="CZ311">
        <f t="shared" si="290"/>
        <v>65.529900000000012</v>
      </c>
      <c r="DC311" t="s">
        <v>2</v>
      </c>
      <c r="DD311" t="s">
        <v>2</v>
      </c>
      <c r="DE311" t="s">
        <v>21</v>
      </c>
      <c r="DF311" t="s">
        <v>21</v>
      </c>
      <c r="DG311" t="s">
        <v>21</v>
      </c>
      <c r="DH311" t="s">
        <v>2</v>
      </c>
      <c r="DI311" t="s">
        <v>21</v>
      </c>
      <c r="DJ311" t="s">
        <v>21</v>
      </c>
      <c r="DK311" t="s">
        <v>2</v>
      </c>
      <c r="DL311" t="s">
        <v>2</v>
      </c>
      <c r="DM311" t="s">
        <v>2</v>
      </c>
      <c r="DN311">
        <v>0</v>
      </c>
      <c r="DO311">
        <v>0</v>
      </c>
      <c r="DP311">
        <v>1</v>
      </c>
      <c r="DQ311">
        <v>1</v>
      </c>
      <c r="DU311">
        <v>1003</v>
      </c>
      <c r="DV311" t="s">
        <v>130</v>
      </c>
      <c r="DW311" t="s">
        <v>130</v>
      </c>
      <c r="DX311">
        <v>100</v>
      </c>
      <c r="DZ311" t="s">
        <v>2</v>
      </c>
      <c r="EA311" t="s">
        <v>2</v>
      </c>
      <c r="EB311" t="s">
        <v>2</v>
      </c>
      <c r="EC311" t="s">
        <v>2</v>
      </c>
      <c r="ED311" t="s">
        <v>2</v>
      </c>
      <c r="EE311">
        <v>37164029</v>
      </c>
      <c r="EF311">
        <v>3</v>
      </c>
      <c r="EG311" t="s">
        <v>16</v>
      </c>
      <c r="EH311">
        <v>0</v>
      </c>
      <c r="EI311" t="s">
        <v>2</v>
      </c>
      <c r="EJ311">
        <v>2</v>
      </c>
      <c r="EK311">
        <v>108001</v>
      </c>
      <c r="EL311" t="s">
        <v>51</v>
      </c>
      <c r="EM311" t="s">
        <v>52</v>
      </c>
      <c r="EN311" t="s">
        <v>2</v>
      </c>
      <c r="EO311" t="s">
        <v>24</v>
      </c>
      <c r="EQ311">
        <v>512</v>
      </c>
      <c r="ER311">
        <v>68.77</v>
      </c>
      <c r="ES311">
        <v>14.48</v>
      </c>
      <c r="ET311">
        <v>3.62</v>
      </c>
      <c r="EU311">
        <v>0.5</v>
      </c>
      <c r="EV311">
        <v>50.67</v>
      </c>
      <c r="EW311">
        <v>5.39</v>
      </c>
      <c r="EX311">
        <v>0.04</v>
      </c>
      <c r="EY311">
        <v>0</v>
      </c>
      <c r="FQ311">
        <v>0</v>
      </c>
      <c r="FR311">
        <f t="shared" si="291"/>
        <v>0</v>
      </c>
      <c r="FS311">
        <v>0</v>
      </c>
      <c r="FX311">
        <v>97</v>
      </c>
      <c r="FY311">
        <v>51</v>
      </c>
      <c r="GA311" t="s">
        <v>2</v>
      </c>
      <c r="GD311">
        <v>1</v>
      </c>
      <c r="GF311">
        <v>-1261345</v>
      </c>
      <c r="GG311">
        <v>1</v>
      </c>
      <c r="GH311">
        <v>1</v>
      </c>
      <c r="GI311">
        <v>4</v>
      </c>
      <c r="GJ311">
        <v>0</v>
      </c>
      <c r="GK311">
        <v>0</v>
      </c>
      <c r="GL311">
        <f t="shared" si="292"/>
        <v>0</v>
      </c>
      <c r="GM311">
        <f t="shared" si="293"/>
        <v>353.42</v>
      </c>
      <c r="GN311">
        <f t="shared" si="294"/>
        <v>0</v>
      </c>
      <c r="GO311">
        <f t="shared" si="295"/>
        <v>353.42</v>
      </c>
      <c r="GP311">
        <f t="shared" si="296"/>
        <v>0</v>
      </c>
      <c r="GR311">
        <v>0</v>
      </c>
      <c r="GS311">
        <v>3</v>
      </c>
      <c r="GT311">
        <v>0</v>
      </c>
      <c r="GU311" t="s">
        <v>2</v>
      </c>
      <c r="GV311">
        <f t="shared" si="297"/>
        <v>0</v>
      </c>
      <c r="GW311">
        <v>1</v>
      </c>
      <c r="GX311">
        <f t="shared" si="298"/>
        <v>0</v>
      </c>
      <c r="HA311">
        <v>0</v>
      </c>
      <c r="HB311">
        <v>0</v>
      </c>
      <c r="HC311">
        <f t="shared" si="299"/>
        <v>0</v>
      </c>
      <c r="HE311" t="s">
        <v>2</v>
      </c>
      <c r="HF311" t="s">
        <v>2</v>
      </c>
      <c r="HM311" t="s">
        <v>2</v>
      </c>
      <c r="HN311" t="s">
        <v>53</v>
      </c>
      <c r="HO311" t="s">
        <v>54</v>
      </c>
      <c r="HP311" t="s">
        <v>51</v>
      </c>
      <c r="HQ311" t="s">
        <v>51</v>
      </c>
      <c r="IK311">
        <v>0</v>
      </c>
    </row>
    <row r="312" spans="1:255" x14ac:dyDescent="0.2">
      <c r="A312" s="2">
        <v>17</v>
      </c>
      <c r="B312" s="2">
        <v>1</v>
      </c>
      <c r="C312" s="2"/>
      <c r="D312" s="2"/>
      <c r="E312" s="2" t="s">
        <v>414</v>
      </c>
      <c r="F312" s="2" t="s">
        <v>29</v>
      </c>
      <c r="G312" s="2" t="s">
        <v>237</v>
      </c>
      <c r="H312" s="2" t="s">
        <v>134</v>
      </c>
      <c r="I312" s="2">
        <f>ROUND(186*1.02,7)</f>
        <v>189.72</v>
      </c>
      <c r="J312" s="2">
        <v>0</v>
      </c>
      <c r="K312" s="2">
        <f>ROUND(186*1.02,7)</f>
        <v>189.72</v>
      </c>
      <c r="L312" s="2"/>
      <c r="M312" s="2"/>
      <c r="N312" s="2"/>
      <c r="O312" s="2">
        <f t="shared" si="265"/>
        <v>23992</v>
      </c>
      <c r="P312" s="2">
        <f>ROUND(ROUND(CQ312*I312,0)/BC312,2)</f>
        <v>23992</v>
      </c>
      <c r="Q312" s="2">
        <f t="shared" si="266"/>
        <v>0</v>
      </c>
      <c r="R312" s="2">
        <f t="shared" si="267"/>
        <v>0</v>
      </c>
      <c r="S312" s="2">
        <f t="shared" si="268"/>
        <v>0</v>
      </c>
      <c r="T312" s="2">
        <f t="shared" si="269"/>
        <v>0</v>
      </c>
      <c r="U312" s="2">
        <f t="shared" si="270"/>
        <v>0</v>
      </c>
      <c r="V312" s="2">
        <f t="shared" si="271"/>
        <v>0</v>
      </c>
      <c r="W312" s="2">
        <f t="shared" si="272"/>
        <v>0</v>
      </c>
      <c r="X312" s="2">
        <f t="shared" si="273"/>
        <v>0</v>
      </c>
      <c r="Y312" s="2">
        <f t="shared" si="274"/>
        <v>0</v>
      </c>
      <c r="Z312" s="2"/>
      <c r="AA312" s="2">
        <v>41727981</v>
      </c>
      <c r="AB312" s="2">
        <f t="shared" si="275"/>
        <v>126.46</v>
      </c>
      <c r="AC312" s="2">
        <f t="shared" si="276"/>
        <v>126.46</v>
      </c>
      <c r="AD312" s="2">
        <f>ROUND((((ET312)-(EU312))+AE312),6)</f>
        <v>0</v>
      </c>
      <c r="AE312" s="2">
        <f t="shared" ref="AE312:AF315" si="306">ROUND((EU312),6)</f>
        <v>0</v>
      </c>
      <c r="AF312" s="2">
        <f t="shared" si="306"/>
        <v>0</v>
      </c>
      <c r="AG312" s="2">
        <f t="shared" si="278"/>
        <v>0</v>
      </c>
      <c r="AH312" s="2">
        <f t="shared" ref="AH312:AI315" si="307">(EW312)</f>
        <v>0</v>
      </c>
      <c r="AI312" s="2">
        <f t="shared" si="307"/>
        <v>0</v>
      </c>
      <c r="AJ312" s="2">
        <f t="shared" si="280"/>
        <v>0</v>
      </c>
      <c r="AK312" s="2">
        <v>126.46</v>
      </c>
      <c r="AL312" s="2">
        <v>126.46</v>
      </c>
      <c r="AM312" s="2">
        <v>0</v>
      </c>
      <c r="AN312" s="2">
        <v>0</v>
      </c>
      <c r="AO312" s="2">
        <v>0</v>
      </c>
      <c r="AP312" s="2">
        <v>0</v>
      </c>
      <c r="AQ312" s="2">
        <v>0</v>
      </c>
      <c r="AR312" s="2">
        <v>0</v>
      </c>
      <c r="AS312" s="2">
        <v>0</v>
      </c>
      <c r="AT312" s="2">
        <v>0</v>
      </c>
      <c r="AU312" s="2">
        <v>0</v>
      </c>
      <c r="AV312" s="2">
        <v>1</v>
      </c>
      <c r="AW312" s="2">
        <v>1</v>
      </c>
      <c r="AX312" s="2"/>
      <c r="AY312" s="2"/>
      <c r="AZ312" s="2">
        <v>1</v>
      </c>
      <c r="BA312" s="2">
        <v>1</v>
      </c>
      <c r="BB312" s="2">
        <v>1</v>
      </c>
      <c r="BC312" s="2">
        <v>1</v>
      </c>
      <c r="BD312" s="2" t="s">
        <v>2</v>
      </c>
      <c r="BE312" s="2" t="s">
        <v>2</v>
      </c>
      <c r="BF312" s="2" t="s">
        <v>2</v>
      </c>
      <c r="BG312" s="2" t="s">
        <v>2</v>
      </c>
      <c r="BH312" s="2">
        <v>3</v>
      </c>
      <c r="BI312" s="2">
        <v>2</v>
      </c>
      <c r="BJ312" s="2" t="s">
        <v>2</v>
      </c>
      <c r="BK312" s="2"/>
      <c r="BL312" s="2"/>
      <c r="BM312" s="2">
        <v>1100</v>
      </c>
      <c r="BN312" s="2">
        <v>0</v>
      </c>
      <c r="BO312" s="2" t="s">
        <v>2</v>
      </c>
      <c r="BP312" s="2">
        <v>0</v>
      </c>
      <c r="BQ312" s="2">
        <v>8</v>
      </c>
      <c r="BR312" s="2">
        <v>0</v>
      </c>
      <c r="BS312" s="2">
        <v>1</v>
      </c>
      <c r="BT312" s="2">
        <v>1</v>
      </c>
      <c r="BU312" s="2">
        <v>1</v>
      </c>
      <c r="BV312" s="2">
        <v>1</v>
      </c>
      <c r="BW312" s="2">
        <v>1</v>
      </c>
      <c r="BX312" s="2">
        <v>1</v>
      </c>
      <c r="BY312" s="2" t="s">
        <v>2</v>
      </c>
      <c r="BZ312" s="2">
        <v>0</v>
      </c>
      <c r="CA312" s="2">
        <v>0</v>
      </c>
      <c r="CB312" s="2" t="s">
        <v>2</v>
      </c>
      <c r="CC312" s="2"/>
      <c r="CD312" s="2"/>
      <c r="CE312" s="2">
        <v>0</v>
      </c>
      <c r="CF312" s="2">
        <v>0</v>
      </c>
      <c r="CG312" s="2">
        <v>0</v>
      </c>
      <c r="CH312" s="2"/>
      <c r="CI312" s="2"/>
      <c r="CJ312" s="2"/>
      <c r="CK312" s="2"/>
      <c r="CL312" s="2"/>
      <c r="CM312" s="2">
        <v>0</v>
      </c>
      <c r="CN312" s="2" t="s">
        <v>2</v>
      </c>
      <c r="CO312" s="2">
        <v>0</v>
      </c>
      <c r="CP312" s="2">
        <f t="shared" si="281"/>
        <v>23992</v>
      </c>
      <c r="CQ312" s="2">
        <f>AC312</f>
        <v>126.46</v>
      </c>
      <c r="CR312" s="2">
        <f t="shared" si="282"/>
        <v>0</v>
      </c>
      <c r="CS312" s="2">
        <f t="shared" si="283"/>
        <v>0</v>
      </c>
      <c r="CT312" s="2">
        <f t="shared" si="284"/>
        <v>0</v>
      </c>
      <c r="CU312" s="2">
        <f t="shared" si="285"/>
        <v>0</v>
      </c>
      <c r="CV312" s="2">
        <f t="shared" si="286"/>
        <v>0</v>
      </c>
      <c r="CW312" s="2">
        <f t="shared" si="287"/>
        <v>0</v>
      </c>
      <c r="CX312" s="2">
        <f t="shared" si="288"/>
        <v>0</v>
      </c>
      <c r="CY312" s="2">
        <f t="shared" si="289"/>
        <v>0</v>
      </c>
      <c r="CZ312" s="2">
        <f t="shared" si="290"/>
        <v>0</v>
      </c>
      <c r="DA312" s="2"/>
      <c r="DB312" s="2"/>
      <c r="DC312" s="2" t="s">
        <v>2</v>
      </c>
      <c r="DD312" s="2" t="s">
        <v>2</v>
      </c>
      <c r="DE312" s="2" t="s">
        <v>2</v>
      </c>
      <c r="DF312" s="2" t="s">
        <v>2</v>
      </c>
      <c r="DG312" s="2" t="s">
        <v>2</v>
      </c>
      <c r="DH312" s="2" t="s">
        <v>2</v>
      </c>
      <c r="DI312" s="2" t="s">
        <v>2</v>
      </c>
      <c r="DJ312" s="2" t="s">
        <v>2</v>
      </c>
      <c r="DK312" s="2" t="s">
        <v>2</v>
      </c>
      <c r="DL312" s="2" t="s">
        <v>2</v>
      </c>
      <c r="DM312" s="2" t="s">
        <v>2</v>
      </c>
      <c r="DN312" s="2">
        <v>0</v>
      </c>
      <c r="DO312" s="2">
        <v>0</v>
      </c>
      <c r="DP312" s="2">
        <v>1</v>
      </c>
      <c r="DQ312" s="2">
        <v>1</v>
      </c>
      <c r="DR312" s="2"/>
      <c r="DS312" s="2"/>
      <c r="DT312" s="2"/>
      <c r="DU312" s="2">
        <v>1003</v>
      </c>
      <c r="DV312" s="2" t="s">
        <v>134</v>
      </c>
      <c r="DW312" s="2" t="s">
        <v>134</v>
      </c>
      <c r="DX312" s="2">
        <v>1</v>
      </c>
      <c r="DY312" s="2"/>
      <c r="DZ312" s="2" t="s">
        <v>2</v>
      </c>
      <c r="EA312" s="2" t="s">
        <v>2</v>
      </c>
      <c r="EB312" s="2" t="s">
        <v>2</v>
      </c>
      <c r="EC312" s="2" t="s">
        <v>2</v>
      </c>
      <c r="ED312" s="2" t="s">
        <v>2</v>
      </c>
      <c r="EE312" s="2">
        <v>37164457</v>
      </c>
      <c r="EF312" s="2">
        <v>8</v>
      </c>
      <c r="EG312" s="2" t="s">
        <v>31</v>
      </c>
      <c r="EH312" s="2">
        <v>0</v>
      </c>
      <c r="EI312" s="2" t="s">
        <v>2</v>
      </c>
      <c r="EJ312" s="2">
        <v>1</v>
      </c>
      <c r="EK312" s="2">
        <v>1100</v>
      </c>
      <c r="EL312" s="2" t="s">
        <v>32</v>
      </c>
      <c r="EM312" s="2" t="s">
        <v>33</v>
      </c>
      <c r="EN312" s="2" t="s">
        <v>2</v>
      </c>
      <c r="EO312" s="2" t="s">
        <v>2</v>
      </c>
      <c r="EP312" s="2"/>
      <c r="EQ312" s="2">
        <v>0</v>
      </c>
      <c r="ER312" s="2">
        <v>0</v>
      </c>
      <c r="ES312" s="2">
        <v>126.46</v>
      </c>
      <c r="ET312" s="2">
        <v>0</v>
      </c>
      <c r="EU312" s="2">
        <v>0</v>
      </c>
      <c r="EV312" s="2">
        <v>0</v>
      </c>
      <c r="EW312" s="2">
        <v>0</v>
      </c>
      <c r="EX312" s="2">
        <v>0</v>
      </c>
      <c r="EY312" s="2">
        <v>0</v>
      </c>
      <c r="EZ312" s="2">
        <v>5</v>
      </c>
      <c r="FA312" s="2"/>
      <c r="FB312" s="2"/>
      <c r="FC312" s="2">
        <v>1</v>
      </c>
      <c r="FD312" s="2">
        <v>18</v>
      </c>
      <c r="FE312" s="2"/>
      <c r="FF312" s="2">
        <v>151.75</v>
      </c>
      <c r="FG312" s="2"/>
      <c r="FH312" s="2"/>
      <c r="FI312" s="2"/>
      <c r="FJ312" s="2"/>
      <c r="FK312" s="2"/>
      <c r="FL312" s="2"/>
      <c r="FM312" s="2"/>
      <c r="FN312" s="2"/>
      <c r="FO312" s="2"/>
      <c r="FP312" s="2"/>
      <c r="FQ312" s="2">
        <v>0</v>
      </c>
      <c r="FR312" s="2">
        <f t="shared" si="291"/>
        <v>0</v>
      </c>
      <c r="FS312" s="2">
        <v>0</v>
      </c>
      <c r="FT312" s="2"/>
      <c r="FU312" s="2"/>
      <c r="FV312" s="2"/>
      <c r="FW312" s="2"/>
      <c r="FX312" s="2">
        <v>0</v>
      </c>
      <c r="FY312" s="2">
        <v>0</v>
      </c>
      <c r="FZ312" s="2"/>
      <c r="GA312" s="2" t="s">
        <v>238</v>
      </c>
      <c r="GB312" s="2"/>
      <c r="GC312" s="2"/>
      <c r="GD312" s="2">
        <v>1</v>
      </c>
      <c r="GE312" s="2"/>
      <c r="GF312" s="2">
        <v>-911990264</v>
      </c>
      <c r="GG312" s="2">
        <v>2</v>
      </c>
      <c r="GH312" s="2">
        <v>3</v>
      </c>
      <c r="GI312" s="2">
        <v>-2</v>
      </c>
      <c r="GJ312" s="2">
        <v>0</v>
      </c>
      <c r="GK312" s="2">
        <v>0</v>
      </c>
      <c r="GL312" s="2">
        <f t="shared" si="292"/>
        <v>0</v>
      </c>
      <c r="GM312" s="2">
        <f t="shared" si="293"/>
        <v>23992</v>
      </c>
      <c r="GN312" s="2">
        <f t="shared" si="294"/>
        <v>0</v>
      </c>
      <c r="GO312" s="2">
        <f t="shared" si="295"/>
        <v>23992</v>
      </c>
      <c r="GP312" s="2">
        <f t="shared" si="296"/>
        <v>0</v>
      </c>
      <c r="GQ312" s="2"/>
      <c r="GR312" s="2">
        <v>1</v>
      </c>
      <c r="GS312" s="2">
        <v>1</v>
      </c>
      <c r="GT312" s="2">
        <v>0</v>
      </c>
      <c r="GU312" s="2" t="s">
        <v>2</v>
      </c>
      <c r="GV312" s="2">
        <f t="shared" si="297"/>
        <v>0</v>
      </c>
      <c r="GW312" s="2">
        <v>1</v>
      </c>
      <c r="GX312" s="2">
        <f t="shared" si="298"/>
        <v>0</v>
      </c>
      <c r="GY312" s="2"/>
      <c r="GZ312" s="2"/>
      <c r="HA312" s="2">
        <v>0</v>
      </c>
      <c r="HB312" s="2">
        <v>0</v>
      </c>
      <c r="HC312" s="2">
        <f t="shared" si="299"/>
        <v>0</v>
      </c>
      <c r="HD312" s="2"/>
      <c r="HE312" s="2" t="s">
        <v>35</v>
      </c>
      <c r="HF312" s="2" t="s">
        <v>35</v>
      </c>
      <c r="HG312" s="2">
        <f>ROUND(AC312*I312,0)</f>
        <v>23992</v>
      </c>
      <c r="HH312" s="2"/>
      <c r="HI312" s="2"/>
      <c r="HJ312" s="2"/>
      <c r="HK312" s="2"/>
      <c r="HL312" s="2"/>
      <c r="HM312" s="2" t="s">
        <v>2</v>
      </c>
      <c r="HN312" s="2" t="s">
        <v>2</v>
      </c>
      <c r="HO312" s="2" t="s">
        <v>2</v>
      </c>
      <c r="HP312" s="2" t="s">
        <v>2</v>
      </c>
      <c r="HQ312" s="2" t="s">
        <v>2</v>
      </c>
      <c r="HR312" s="2"/>
      <c r="HS312" s="2"/>
      <c r="HT312" s="2"/>
      <c r="HU312" s="2"/>
      <c r="HV312" s="2"/>
      <c r="HW312" s="2"/>
      <c r="HX312" s="2"/>
      <c r="HY312" s="2"/>
      <c r="HZ312" s="2"/>
      <c r="IA312" s="2"/>
      <c r="IB312" s="2"/>
      <c r="IC312" s="2"/>
      <c r="ID312" s="2"/>
      <c r="IE312" s="2"/>
      <c r="IF312" s="2"/>
      <c r="IG312" s="2"/>
      <c r="IH312" s="2"/>
      <c r="II312" s="2"/>
      <c r="IJ312" s="2"/>
      <c r="IK312" s="2">
        <v>0</v>
      </c>
      <c r="IL312" s="2"/>
      <c r="IM312" s="2"/>
      <c r="IN312" s="2"/>
      <c r="IO312" s="2"/>
      <c r="IP312" s="2"/>
      <c r="IQ312" s="2"/>
      <c r="IR312" s="2"/>
      <c r="IS312" s="2"/>
      <c r="IT312" s="2"/>
      <c r="IU312" s="2"/>
    </row>
    <row r="313" spans="1:255" x14ac:dyDescent="0.2">
      <c r="A313">
        <v>17</v>
      </c>
      <c r="B313">
        <v>1</v>
      </c>
      <c r="E313" t="s">
        <v>414</v>
      </c>
      <c r="F313" t="s">
        <v>29</v>
      </c>
      <c r="G313" t="s">
        <v>237</v>
      </c>
      <c r="H313" t="s">
        <v>134</v>
      </c>
      <c r="I313">
        <f>ROUND(186*1.02,7)</f>
        <v>189.72</v>
      </c>
      <c r="J313">
        <v>0</v>
      </c>
      <c r="K313">
        <f>ROUND(186*1.02,7)</f>
        <v>189.72</v>
      </c>
      <c r="O313">
        <f t="shared" si="265"/>
        <v>2342.5700000000002</v>
      </c>
      <c r="P313">
        <f>ROUND(ROUND(CQ313*I313,0)/BC313,2)</f>
        <v>2342.5700000000002</v>
      </c>
      <c r="Q313">
        <f t="shared" si="266"/>
        <v>0</v>
      </c>
      <c r="R313">
        <f t="shared" si="267"/>
        <v>0</v>
      </c>
      <c r="S313">
        <f t="shared" si="268"/>
        <v>0</v>
      </c>
      <c r="T313">
        <f t="shared" si="269"/>
        <v>0</v>
      </c>
      <c r="U313">
        <f t="shared" si="270"/>
        <v>0</v>
      </c>
      <c r="V313">
        <f t="shared" si="271"/>
        <v>0</v>
      </c>
      <c r="W313">
        <f t="shared" si="272"/>
        <v>0</v>
      </c>
      <c r="X313">
        <f t="shared" si="273"/>
        <v>0</v>
      </c>
      <c r="Y313">
        <f t="shared" si="274"/>
        <v>0</v>
      </c>
      <c r="AA313">
        <v>41727979</v>
      </c>
      <c r="AB313">
        <f t="shared" si="275"/>
        <v>132.86000000000001</v>
      </c>
      <c r="AC313">
        <f t="shared" si="276"/>
        <v>132.86000000000001</v>
      </c>
      <c r="AD313">
        <f>ROUND((((ET313)-(EU313))+AE313),6)</f>
        <v>0</v>
      </c>
      <c r="AE313">
        <f t="shared" si="306"/>
        <v>0</v>
      </c>
      <c r="AF313">
        <f t="shared" si="306"/>
        <v>0</v>
      </c>
      <c r="AG313">
        <f t="shared" si="278"/>
        <v>0</v>
      </c>
      <c r="AH313">
        <f t="shared" si="307"/>
        <v>0</v>
      </c>
      <c r="AI313">
        <f t="shared" si="307"/>
        <v>0</v>
      </c>
      <c r="AJ313">
        <f t="shared" si="280"/>
        <v>0</v>
      </c>
      <c r="AK313">
        <v>132.86000000000001</v>
      </c>
      <c r="AL313">
        <v>132.86000000000001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  <c r="AV313">
        <v>1</v>
      </c>
      <c r="AW313">
        <v>1</v>
      </c>
      <c r="AZ313">
        <v>10.76</v>
      </c>
      <c r="BA313">
        <v>1</v>
      </c>
      <c r="BB313">
        <v>1</v>
      </c>
      <c r="BC313">
        <v>10.76</v>
      </c>
      <c r="BD313" t="s">
        <v>2</v>
      </c>
      <c r="BE313" t="s">
        <v>2</v>
      </c>
      <c r="BF313" t="s">
        <v>2</v>
      </c>
      <c r="BG313" t="s">
        <v>2</v>
      </c>
      <c r="BH313">
        <v>3</v>
      </c>
      <c r="BI313">
        <v>2</v>
      </c>
      <c r="BJ313" t="s">
        <v>2</v>
      </c>
      <c r="BM313">
        <v>1100</v>
      </c>
      <c r="BN313">
        <v>0</v>
      </c>
      <c r="BO313" t="s">
        <v>27</v>
      </c>
      <c r="BP313">
        <v>1</v>
      </c>
      <c r="BQ313">
        <v>8</v>
      </c>
      <c r="BR313">
        <v>0</v>
      </c>
      <c r="BS313">
        <v>1</v>
      </c>
      <c r="BT313">
        <v>1</v>
      </c>
      <c r="BU313">
        <v>1</v>
      </c>
      <c r="BV313">
        <v>1</v>
      </c>
      <c r="BW313">
        <v>1</v>
      </c>
      <c r="BX313">
        <v>1</v>
      </c>
      <c r="BY313" t="s">
        <v>2</v>
      </c>
      <c r="BZ313">
        <v>0</v>
      </c>
      <c r="CA313">
        <v>0</v>
      </c>
      <c r="CB313" t="s">
        <v>2</v>
      </c>
      <c r="CE313">
        <v>0</v>
      </c>
      <c r="CF313">
        <v>0</v>
      </c>
      <c r="CG313">
        <v>0</v>
      </c>
      <c r="CM313">
        <v>0</v>
      </c>
      <c r="CN313" t="s">
        <v>2</v>
      </c>
      <c r="CO313">
        <v>0</v>
      </c>
      <c r="CP313">
        <f t="shared" si="281"/>
        <v>2342.5700000000002</v>
      </c>
      <c r="CQ313">
        <f>AC313</f>
        <v>132.86000000000001</v>
      </c>
      <c r="CR313">
        <f t="shared" si="282"/>
        <v>0</v>
      </c>
      <c r="CS313">
        <f t="shared" si="283"/>
        <v>0</v>
      </c>
      <c r="CT313">
        <f t="shared" si="284"/>
        <v>0</v>
      </c>
      <c r="CU313">
        <f t="shared" si="285"/>
        <v>0</v>
      </c>
      <c r="CV313">
        <f t="shared" si="286"/>
        <v>0</v>
      </c>
      <c r="CW313">
        <f t="shared" si="287"/>
        <v>0</v>
      </c>
      <c r="CX313">
        <f t="shared" si="288"/>
        <v>0</v>
      </c>
      <c r="CY313">
        <f t="shared" si="289"/>
        <v>0</v>
      </c>
      <c r="CZ313">
        <f t="shared" si="290"/>
        <v>0</v>
      </c>
      <c r="DC313" t="s">
        <v>2</v>
      </c>
      <c r="DD313" t="s">
        <v>2</v>
      </c>
      <c r="DE313" t="s">
        <v>2</v>
      </c>
      <c r="DF313" t="s">
        <v>2</v>
      </c>
      <c r="DG313" t="s">
        <v>2</v>
      </c>
      <c r="DH313" t="s">
        <v>2</v>
      </c>
      <c r="DI313" t="s">
        <v>2</v>
      </c>
      <c r="DJ313" t="s">
        <v>2</v>
      </c>
      <c r="DK313" t="s">
        <v>2</v>
      </c>
      <c r="DL313" t="s">
        <v>2</v>
      </c>
      <c r="DM313" t="s">
        <v>2</v>
      </c>
      <c r="DN313">
        <v>0</v>
      </c>
      <c r="DO313">
        <v>0</v>
      </c>
      <c r="DP313">
        <v>1</v>
      </c>
      <c r="DQ313">
        <v>1</v>
      </c>
      <c r="DU313">
        <v>1003</v>
      </c>
      <c r="DV313" t="s">
        <v>134</v>
      </c>
      <c r="DW313" t="s">
        <v>134</v>
      </c>
      <c r="DX313">
        <v>1</v>
      </c>
      <c r="DZ313" t="s">
        <v>2</v>
      </c>
      <c r="EA313" t="s">
        <v>2</v>
      </c>
      <c r="EB313" t="s">
        <v>2</v>
      </c>
      <c r="EC313" t="s">
        <v>2</v>
      </c>
      <c r="ED313" t="s">
        <v>2</v>
      </c>
      <c r="EE313">
        <v>37164457</v>
      </c>
      <c r="EF313">
        <v>8</v>
      </c>
      <c r="EG313" t="s">
        <v>31</v>
      </c>
      <c r="EH313">
        <v>0</v>
      </c>
      <c r="EI313" t="s">
        <v>2</v>
      </c>
      <c r="EJ313">
        <v>1</v>
      </c>
      <c r="EK313">
        <v>1100</v>
      </c>
      <c r="EL313" t="s">
        <v>32</v>
      </c>
      <c r="EM313" t="s">
        <v>33</v>
      </c>
      <c r="EN313" t="s">
        <v>2</v>
      </c>
      <c r="EO313" t="s">
        <v>2</v>
      </c>
      <c r="EQ313">
        <v>0</v>
      </c>
      <c r="ER313">
        <v>132.86000000000001</v>
      </c>
      <c r="ES313">
        <v>132.86000000000001</v>
      </c>
      <c r="ET313">
        <v>0</v>
      </c>
      <c r="EU313">
        <v>0</v>
      </c>
      <c r="EV313">
        <v>0</v>
      </c>
      <c r="EW313">
        <v>0</v>
      </c>
      <c r="EX313">
        <v>0</v>
      </c>
      <c r="EY313">
        <v>0</v>
      </c>
      <c r="EZ313">
        <v>5</v>
      </c>
      <c r="FC313">
        <v>1</v>
      </c>
      <c r="FD313">
        <v>18</v>
      </c>
      <c r="FF313">
        <v>151.75</v>
      </c>
      <c r="FQ313">
        <v>0</v>
      </c>
      <c r="FR313">
        <f t="shared" si="291"/>
        <v>0</v>
      </c>
      <c r="FS313">
        <v>0</v>
      </c>
      <c r="FX313">
        <v>0</v>
      </c>
      <c r="FY313">
        <v>0</v>
      </c>
      <c r="GA313" t="s">
        <v>239</v>
      </c>
      <c r="GD313">
        <v>1</v>
      </c>
      <c r="GF313">
        <v>-911990264</v>
      </c>
      <c r="GG313">
        <v>1</v>
      </c>
      <c r="GH313">
        <v>3</v>
      </c>
      <c r="GI313">
        <v>4</v>
      </c>
      <c r="GJ313">
        <v>0</v>
      </c>
      <c r="GK313">
        <v>0</v>
      </c>
      <c r="GL313">
        <f t="shared" si="292"/>
        <v>0</v>
      </c>
      <c r="GM313">
        <f t="shared" si="293"/>
        <v>2342.5700000000002</v>
      </c>
      <c r="GN313">
        <f t="shared" si="294"/>
        <v>0</v>
      </c>
      <c r="GO313">
        <f t="shared" si="295"/>
        <v>2342.5700000000002</v>
      </c>
      <c r="GP313">
        <f t="shared" si="296"/>
        <v>0</v>
      </c>
      <c r="GR313">
        <v>1</v>
      </c>
      <c r="GS313">
        <v>1</v>
      </c>
      <c r="GT313">
        <v>0</v>
      </c>
      <c r="GU313" t="s">
        <v>2</v>
      </c>
      <c r="GV313">
        <f t="shared" si="297"/>
        <v>0</v>
      </c>
      <c r="GW313">
        <v>1</v>
      </c>
      <c r="GX313">
        <f t="shared" si="298"/>
        <v>0</v>
      </c>
      <c r="HA313">
        <v>0</v>
      </c>
      <c r="HB313">
        <v>0</v>
      </c>
      <c r="HC313">
        <f t="shared" si="299"/>
        <v>0</v>
      </c>
      <c r="HE313" t="s">
        <v>38</v>
      </c>
      <c r="HF313" t="s">
        <v>28</v>
      </c>
      <c r="HG313">
        <f>ROUND(AC313*I313,0)</f>
        <v>25206</v>
      </c>
      <c r="HM313" t="s">
        <v>2</v>
      </c>
      <c r="HN313" t="s">
        <v>2</v>
      </c>
      <c r="HO313" t="s">
        <v>2</v>
      </c>
      <c r="HP313" t="s">
        <v>2</v>
      </c>
      <c r="HQ313" t="s">
        <v>2</v>
      </c>
      <c r="IK313">
        <v>0</v>
      </c>
    </row>
    <row r="314" spans="1:255" x14ac:dyDescent="0.2">
      <c r="A314" s="2">
        <v>17</v>
      </c>
      <c r="B314" s="2">
        <v>1</v>
      </c>
      <c r="C314" s="2"/>
      <c r="D314" s="2"/>
      <c r="E314" s="2" t="s">
        <v>415</v>
      </c>
      <c r="F314" s="2" t="s">
        <v>416</v>
      </c>
      <c r="G314" s="2" t="s">
        <v>417</v>
      </c>
      <c r="H314" s="2" t="s">
        <v>19</v>
      </c>
      <c r="I314" s="2">
        <v>2</v>
      </c>
      <c r="J314" s="2">
        <v>0</v>
      </c>
      <c r="K314" s="2">
        <v>2</v>
      </c>
      <c r="L314" s="2"/>
      <c r="M314" s="2"/>
      <c r="N314" s="2"/>
      <c r="O314" s="2">
        <f t="shared" si="265"/>
        <v>715.2</v>
      </c>
      <c r="P314" s="2">
        <f>ROUND(CQ314*I314,2)</f>
        <v>715.2</v>
      </c>
      <c r="Q314" s="2">
        <f t="shared" si="266"/>
        <v>0</v>
      </c>
      <c r="R314" s="2">
        <f t="shared" si="267"/>
        <v>0</v>
      </c>
      <c r="S314" s="2">
        <f t="shared" si="268"/>
        <v>0</v>
      </c>
      <c r="T314" s="2">
        <f t="shared" si="269"/>
        <v>0</v>
      </c>
      <c r="U314" s="2">
        <f t="shared" si="270"/>
        <v>0</v>
      </c>
      <c r="V314" s="2">
        <f t="shared" si="271"/>
        <v>0</v>
      </c>
      <c r="W314" s="2">
        <f t="shared" si="272"/>
        <v>0</v>
      </c>
      <c r="X314" s="2">
        <f t="shared" si="273"/>
        <v>0</v>
      </c>
      <c r="Y314" s="2">
        <f t="shared" si="274"/>
        <v>0</v>
      </c>
      <c r="Z314" s="2"/>
      <c r="AA314" s="2">
        <v>41727981</v>
      </c>
      <c r="AB314" s="2">
        <f t="shared" si="275"/>
        <v>357.6</v>
      </c>
      <c r="AC314" s="2">
        <f t="shared" si="276"/>
        <v>357.6</v>
      </c>
      <c r="AD314" s="2">
        <f>ROUND((((ET314)-(EU314))+AE314),6)</f>
        <v>0</v>
      </c>
      <c r="AE314" s="2">
        <f t="shared" si="306"/>
        <v>0</v>
      </c>
      <c r="AF314" s="2">
        <f t="shared" si="306"/>
        <v>0</v>
      </c>
      <c r="AG314" s="2">
        <f t="shared" si="278"/>
        <v>0</v>
      </c>
      <c r="AH314" s="2">
        <f t="shared" si="307"/>
        <v>0</v>
      </c>
      <c r="AI314" s="2">
        <f t="shared" si="307"/>
        <v>0</v>
      </c>
      <c r="AJ314" s="2">
        <f t="shared" si="280"/>
        <v>0</v>
      </c>
      <c r="AK314" s="2">
        <v>357.6</v>
      </c>
      <c r="AL314" s="2">
        <v>357.6</v>
      </c>
      <c r="AM314" s="2">
        <v>0</v>
      </c>
      <c r="AN314" s="2">
        <v>0</v>
      </c>
      <c r="AO314" s="2">
        <v>0</v>
      </c>
      <c r="AP314" s="2">
        <v>0</v>
      </c>
      <c r="AQ314" s="2">
        <v>0</v>
      </c>
      <c r="AR314" s="2">
        <v>0</v>
      </c>
      <c r="AS314" s="2">
        <v>0</v>
      </c>
      <c r="AT314" s="2">
        <v>0</v>
      </c>
      <c r="AU314" s="2">
        <v>0</v>
      </c>
      <c r="AV314" s="2">
        <v>1</v>
      </c>
      <c r="AW314" s="2">
        <v>1</v>
      </c>
      <c r="AX314" s="2"/>
      <c r="AY314" s="2"/>
      <c r="AZ314" s="2">
        <v>1</v>
      </c>
      <c r="BA314" s="2">
        <v>1</v>
      </c>
      <c r="BB314" s="2">
        <v>1</v>
      </c>
      <c r="BC314" s="2">
        <v>1</v>
      </c>
      <c r="BD314" s="2" t="s">
        <v>2</v>
      </c>
      <c r="BE314" s="2" t="s">
        <v>2</v>
      </c>
      <c r="BF314" s="2" t="s">
        <v>2</v>
      </c>
      <c r="BG314" s="2" t="s">
        <v>2</v>
      </c>
      <c r="BH314" s="2">
        <v>3</v>
      </c>
      <c r="BI314" s="2">
        <v>1</v>
      </c>
      <c r="BJ314" s="2" t="s">
        <v>418</v>
      </c>
      <c r="BK314" s="2"/>
      <c r="BL314" s="2"/>
      <c r="BM314" s="2">
        <v>500001</v>
      </c>
      <c r="BN314" s="2">
        <v>0</v>
      </c>
      <c r="BO314" s="2" t="s">
        <v>2</v>
      </c>
      <c r="BP314" s="2">
        <v>0</v>
      </c>
      <c r="BQ314" s="2">
        <v>8</v>
      </c>
      <c r="BR314" s="2">
        <v>0</v>
      </c>
      <c r="BS314" s="2">
        <v>1</v>
      </c>
      <c r="BT314" s="2">
        <v>1</v>
      </c>
      <c r="BU314" s="2">
        <v>1</v>
      </c>
      <c r="BV314" s="2">
        <v>1</v>
      </c>
      <c r="BW314" s="2">
        <v>1</v>
      </c>
      <c r="BX314" s="2">
        <v>1</v>
      </c>
      <c r="BY314" s="2" t="s">
        <v>2</v>
      </c>
      <c r="BZ314" s="2">
        <v>0</v>
      </c>
      <c r="CA314" s="2">
        <v>0</v>
      </c>
      <c r="CB314" s="2" t="s">
        <v>2</v>
      </c>
      <c r="CC314" s="2"/>
      <c r="CD314" s="2"/>
      <c r="CE314" s="2">
        <v>0</v>
      </c>
      <c r="CF314" s="2">
        <v>0</v>
      </c>
      <c r="CG314" s="2">
        <v>0</v>
      </c>
      <c r="CH314" s="2"/>
      <c r="CI314" s="2"/>
      <c r="CJ314" s="2"/>
      <c r="CK314" s="2"/>
      <c r="CL314" s="2"/>
      <c r="CM314" s="2">
        <v>0</v>
      </c>
      <c r="CN314" s="2" t="s">
        <v>2</v>
      </c>
      <c r="CO314" s="2">
        <v>0</v>
      </c>
      <c r="CP314" s="2">
        <f t="shared" si="281"/>
        <v>715.2</v>
      </c>
      <c r="CQ314" s="2">
        <f>AC314*BC314</f>
        <v>357.6</v>
      </c>
      <c r="CR314" s="2">
        <f t="shared" si="282"/>
        <v>0</v>
      </c>
      <c r="CS314" s="2">
        <f t="shared" si="283"/>
        <v>0</v>
      </c>
      <c r="CT314" s="2">
        <f t="shared" si="284"/>
        <v>0</v>
      </c>
      <c r="CU314" s="2">
        <f t="shared" si="285"/>
        <v>0</v>
      </c>
      <c r="CV314" s="2">
        <f t="shared" si="286"/>
        <v>0</v>
      </c>
      <c r="CW314" s="2">
        <f t="shared" si="287"/>
        <v>0</v>
      </c>
      <c r="CX314" s="2">
        <f t="shared" si="288"/>
        <v>0</v>
      </c>
      <c r="CY314" s="2">
        <f t="shared" si="289"/>
        <v>0</v>
      </c>
      <c r="CZ314" s="2">
        <f t="shared" si="290"/>
        <v>0</v>
      </c>
      <c r="DA314" s="2"/>
      <c r="DB314" s="2"/>
      <c r="DC314" s="2" t="s">
        <v>2</v>
      </c>
      <c r="DD314" s="2" t="s">
        <v>2</v>
      </c>
      <c r="DE314" s="2" t="s">
        <v>2</v>
      </c>
      <c r="DF314" s="2" t="s">
        <v>2</v>
      </c>
      <c r="DG314" s="2" t="s">
        <v>2</v>
      </c>
      <c r="DH314" s="2" t="s">
        <v>2</v>
      </c>
      <c r="DI314" s="2" t="s">
        <v>2</v>
      </c>
      <c r="DJ314" s="2" t="s">
        <v>2</v>
      </c>
      <c r="DK314" s="2" t="s">
        <v>2</v>
      </c>
      <c r="DL314" s="2" t="s">
        <v>2</v>
      </c>
      <c r="DM314" s="2" t="s">
        <v>2</v>
      </c>
      <c r="DN314" s="2">
        <v>0</v>
      </c>
      <c r="DO314" s="2">
        <v>0</v>
      </c>
      <c r="DP314" s="2">
        <v>1</v>
      </c>
      <c r="DQ314" s="2">
        <v>1</v>
      </c>
      <c r="DR314" s="2"/>
      <c r="DS314" s="2"/>
      <c r="DT314" s="2"/>
      <c r="DU314" s="2">
        <v>1013</v>
      </c>
      <c r="DV314" s="2" t="s">
        <v>19</v>
      </c>
      <c r="DW314" s="2" t="s">
        <v>19</v>
      </c>
      <c r="DX314" s="2">
        <v>1</v>
      </c>
      <c r="DY314" s="2"/>
      <c r="DZ314" s="2" t="s">
        <v>2</v>
      </c>
      <c r="EA314" s="2" t="s">
        <v>2</v>
      </c>
      <c r="EB314" s="2" t="s">
        <v>2</v>
      </c>
      <c r="EC314" s="2" t="s">
        <v>2</v>
      </c>
      <c r="ED314" s="2" t="s">
        <v>2</v>
      </c>
      <c r="EE314" s="2">
        <v>37164122</v>
      </c>
      <c r="EF314" s="2">
        <v>8</v>
      </c>
      <c r="EG314" s="2" t="s">
        <v>31</v>
      </c>
      <c r="EH314" s="2">
        <v>0</v>
      </c>
      <c r="EI314" s="2" t="s">
        <v>2</v>
      </c>
      <c r="EJ314" s="2">
        <v>1</v>
      </c>
      <c r="EK314" s="2">
        <v>500001</v>
      </c>
      <c r="EL314" s="2" t="s">
        <v>191</v>
      </c>
      <c r="EM314" s="2" t="s">
        <v>192</v>
      </c>
      <c r="EN314" s="2" t="s">
        <v>2</v>
      </c>
      <c r="EO314" s="2" t="s">
        <v>2</v>
      </c>
      <c r="EP314" s="2"/>
      <c r="EQ314" s="2">
        <v>0</v>
      </c>
      <c r="ER314" s="2">
        <v>357.6</v>
      </c>
      <c r="ES314" s="2">
        <v>357.6</v>
      </c>
      <c r="ET314" s="2">
        <v>0</v>
      </c>
      <c r="EU314" s="2">
        <v>0</v>
      </c>
      <c r="EV314" s="2">
        <v>0</v>
      </c>
      <c r="EW314" s="2">
        <v>0</v>
      </c>
      <c r="EX314" s="2">
        <v>0</v>
      </c>
      <c r="EY314" s="2">
        <v>0</v>
      </c>
      <c r="EZ314" s="2"/>
      <c r="FA314" s="2"/>
      <c r="FB314" s="2"/>
      <c r="FC314" s="2"/>
      <c r="FD314" s="2"/>
      <c r="FE314" s="2"/>
      <c r="FF314" s="2"/>
      <c r="FG314" s="2"/>
      <c r="FH314" s="2"/>
      <c r="FI314" s="2"/>
      <c r="FJ314" s="2"/>
      <c r="FK314" s="2"/>
      <c r="FL314" s="2"/>
      <c r="FM314" s="2"/>
      <c r="FN314" s="2"/>
      <c r="FO314" s="2"/>
      <c r="FP314" s="2"/>
      <c r="FQ314" s="2">
        <v>0</v>
      </c>
      <c r="FR314" s="2">
        <f t="shared" si="291"/>
        <v>0</v>
      </c>
      <c r="FS314" s="2">
        <v>0</v>
      </c>
      <c r="FT314" s="2"/>
      <c r="FU314" s="2"/>
      <c r="FV314" s="2"/>
      <c r="FW314" s="2"/>
      <c r="FX314" s="2">
        <v>0</v>
      </c>
      <c r="FY314" s="2">
        <v>0</v>
      </c>
      <c r="FZ314" s="2"/>
      <c r="GA314" s="2" t="s">
        <v>2</v>
      </c>
      <c r="GB314" s="2"/>
      <c r="GC314" s="2"/>
      <c r="GD314" s="2">
        <v>1</v>
      </c>
      <c r="GE314" s="2"/>
      <c r="GF314" s="2">
        <v>287842439</v>
      </c>
      <c r="GG314" s="2">
        <v>2</v>
      </c>
      <c r="GH314" s="2">
        <v>1</v>
      </c>
      <c r="GI314" s="2">
        <v>-2</v>
      </c>
      <c r="GJ314" s="2">
        <v>0</v>
      </c>
      <c r="GK314" s="2">
        <v>0</v>
      </c>
      <c r="GL314" s="2">
        <f t="shared" si="292"/>
        <v>0</v>
      </c>
      <c r="GM314" s="2">
        <f t="shared" si="293"/>
        <v>715.2</v>
      </c>
      <c r="GN314" s="2">
        <f t="shared" si="294"/>
        <v>715.2</v>
      </c>
      <c r="GO314" s="2">
        <f t="shared" si="295"/>
        <v>0</v>
      </c>
      <c r="GP314" s="2">
        <f t="shared" si="296"/>
        <v>0</v>
      </c>
      <c r="GQ314" s="2"/>
      <c r="GR314" s="2">
        <v>0</v>
      </c>
      <c r="GS314" s="2">
        <v>3</v>
      </c>
      <c r="GT314" s="2">
        <v>0</v>
      </c>
      <c r="GU314" s="2" t="s">
        <v>2</v>
      </c>
      <c r="GV314" s="2">
        <f t="shared" si="297"/>
        <v>0</v>
      </c>
      <c r="GW314" s="2">
        <v>1</v>
      </c>
      <c r="GX314" s="2">
        <f t="shared" si="298"/>
        <v>0</v>
      </c>
      <c r="GY314" s="2"/>
      <c r="GZ314" s="2"/>
      <c r="HA314" s="2">
        <v>0</v>
      </c>
      <c r="HB314" s="2">
        <v>0</v>
      </c>
      <c r="HC314" s="2">
        <f t="shared" si="299"/>
        <v>0</v>
      </c>
      <c r="HD314" s="2"/>
      <c r="HE314" s="2" t="s">
        <v>2</v>
      </c>
      <c r="HF314" s="2" t="s">
        <v>2</v>
      </c>
      <c r="HG314" s="2"/>
      <c r="HH314" s="2"/>
      <c r="HI314" s="2"/>
      <c r="HJ314" s="2"/>
      <c r="HK314" s="2"/>
      <c r="HL314" s="2"/>
      <c r="HM314" s="2" t="s">
        <v>2</v>
      </c>
      <c r="HN314" s="2" t="s">
        <v>2</v>
      </c>
      <c r="HO314" s="2" t="s">
        <v>2</v>
      </c>
      <c r="HP314" s="2" t="s">
        <v>2</v>
      </c>
      <c r="HQ314" s="2" t="s">
        <v>2</v>
      </c>
      <c r="HR314" s="2"/>
      <c r="HS314" s="2"/>
      <c r="HT314" s="2"/>
      <c r="HU314" s="2"/>
      <c r="HV314" s="2"/>
      <c r="HW314" s="2"/>
      <c r="HX314" s="2"/>
      <c r="HY314" s="2"/>
      <c r="HZ314" s="2"/>
      <c r="IA314" s="2"/>
      <c r="IB314" s="2"/>
      <c r="IC314" s="2"/>
      <c r="ID314" s="2"/>
      <c r="IE314" s="2"/>
      <c r="IF314" s="2"/>
      <c r="IG314" s="2"/>
      <c r="IH314" s="2"/>
      <c r="II314" s="2"/>
      <c r="IJ314" s="2"/>
      <c r="IK314" s="2">
        <v>0</v>
      </c>
      <c r="IL314" s="2"/>
      <c r="IM314" s="2"/>
      <c r="IN314" s="2"/>
      <c r="IO314" s="2"/>
      <c r="IP314" s="2"/>
      <c r="IQ314" s="2"/>
      <c r="IR314" s="2"/>
      <c r="IS314" s="2"/>
      <c r="IT314" s="2"/>
      <c r="IU314" s="2"/>
    </row>
    <row r="315" spans="1:255" x14ac:dyDescent="0.2">
      <c r="A315">
        <v>17</v>
      </c>
      <c r="B315">
        <v>1</v>
      </c>
      <c r="E315" t="s">
        <v>415</v>
      </c>
      <c r="F315" t="s">
        <v>416</v>
      </c>
      <c r="G315" t="s">
        <v>417</v>
      </c>
      <c r="H315" t="s">
        <v>19</v>
      </c>
      <c r="I315">
        <v>2</v>
      </c>
      <c r="J315">
        <v>0</v>
      </c>
      <c r="K315">
        <v>2</v>
      </c>
      <c r="O315">
        <f t="shared" si="265"/>
        <v>715.2</v>
      </c>
      <c r="P315">
        <f>ROUND(CQ315*I315,2)</f>
        <v>715.2</v>
      </c>
      <c r="Q315">
        <f t="shared" si="266"/>
        <v>0</v>
      </c>
      <c r="R315">
        <f t="shared" si="267"/>
        <v>0</v>
      </c>
      <c r="S315">
        <f t="shared" si="268"/>
        <v>0</v>
      </c>
      <c r="T315">
        <f t="shared" si="269"/>
        <v>0</v>
      </c>
      <c r="U315">
        <f t="shared" si="270"/>
        <v>0</v>
      </c>
      <c r="V315">
        <f t="shared" si="271"/>
        <v>0</v>
      </c>
      <c r="W315">
        <f t="shared" si="272"/>
        <v>0</v>
      </c>
      <c r="X315">
        <f t="shared" si="273"/>
        <v>0</v>
      </c>
      <c r="Y315">
        <f t="shared" si="274"/>
        <v>0</v>
      </c>
      <c r="AA315">
        <v>41727979</v>
      </c>
      <c r="AB315">
        <f t="shared" si="275"/>
        <v>357.6</v>
      </c>
      <c r="AC315">
        <f t="shared" si="276"/>
        <v>357.6</v>
      </c>
      <c r="AD315">
        <f>ROUND((((ET315)-(EU315))+AE315),6)</f>
        <v>0</v>
      </c>
      <c r="AE315">
        <f t="shared" si="306"/>
        <v>0</v>
      </c>
      <c r="AF315">
        <f t="shared" si="306"/>
        <v>0</v>
      </c>
      <c r="AG315">
        <f t="shared" si="278"/>
        <v>0</v>
      </c>
      <c r="AH315">
        <f t="shared" si="307"/>
        <v>0</v>
      </c>
      <c r="AI315">
        <f t="shared" si="307"/>
        <v>0</v>
      </c>
      <c r="AJ315">
        <f t="shared" si="280"/>
        <v>0</v>
      </c>
      <c r="AK315">
        <v>357.6</v>
      </c>
      <c r="AL315">
        <v>357.6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  <c r="AV315">
        <v>1</v>
      </c>
      <c r="AW315">
        <v>1</v>
      </c>
      <c r="AZ315">
        <v>1</v>
      </c>
      <c r="BA315">
        <v>1</v>
      </c>
      <c r="BB315">
        <v>1</v>
      </c>
      <c r="BC315">
        <v>1</v>
      </c>
      <c r="BD315" t="s">
        <v>2</v>
      </c>
      <c r="BE315" t="s">
        <v>2</v>
      </c>
      <c r="BF315" t="s">
        <v>2</v>
      </c>
      <c r="BG315" t="s">
        <v>2</v>
      </c>
      <c r="BH315">
        <v>3</v>
      </c>
      <c r="BI315">
        <v>1</v>
      </c>
      <c r="BJ315" t="s">
        <v>418</v>
      </c>
      <c r="BM315">
        <v>500001</v>
      </c>
      <c r="BN315">
        <v>0</v>
      </c>
      <c r="BO315" t="s">
        <v>27</v>
      </c>
      <c r="BP315">
        <v>1</v>
      </c>
      <c r="BQ315">
        <v>8</v>
      </c>
      <c r="BR315">
        <v>0</v>
      </c>
      <c r="BS315">
        <v>1</v>
      </c>
      <c r="BT315">
        <v>1</v>
      </c>
      <c r="BU315">
        <v>1</v>
      </c>
      <c r="BV315">
        <v>1</v>
      </c>
      <c r="BW315">
        <v>1</v>
      </c>
      <c r="BX315">
        <v>1</v>
      </c>
      <c r="BY315" t="s">
        <v>2</v>
      </c>
      <c r="BZ315">
        <v>0</v>
      </c>
      <c r="CA315">
        <v>0</v>
      </c>
      <c r="CB315" t="s">
        <v>2</v>
      </c>
      <c r="CE315">
        <v>0</v>
      </c>
      <c r="CF315">
        <v>0</v>
      </c>
      <c r="CG315">
        <v>0</v>
      </c>
      <c r="CM315">
        <v>0</v>
      </c>
      <c r="CN315" t="s">
        <v>2</v>
      </c>
      <c r="CO315">
        <v>0</v>
      </c>
      <c r="CP315">
        <f t="shared" si="281"/>
        <v>715.2</v>
      </c>
      <c r="CQ315">
        <f>AC315*BC315</f>
        <v>357.6</v>
      </c>
      <c r="CR315">
        <f t="shared" si="282"/>
        <v>0</v>
      </c>
      <c r="CS315">
        <f t="shared" si="283"/>
        <v>0</v>
      </c>
      <c r="CT315">
        <f t="shared" si="284"/>
        <v>0</v>
      </c>
      <c r="CU315">
        <f t="shared" si="285"/>
        <v>0</v>
      </c>
      <c r="CV315">
        <f t="shared" si="286"/>
        <v>0</v>
      </c>
      <c r="CW315">
        <f t="shared" si="287"/>
        <v>0</v>
      </c>
      <c r="CX315">
        <f t="shared" si="288"/>
        <v>0</v>
      </c>
      <c r="CY315">
        <f t="shared" si="289"/>
        <v>0</v>
      </c>
      <c r="CZ315">
        <f t="shared" si="290"/>
        <v>0</v>
      </c>
      <c r="DC315" t="s">
        <v>2</v>
      </c>
      <c r="DD315" t="s">
        <v>2</v>
      </c>
      <c r="DE315" t="s">
        <v>2</v>
      </c>
      <c r="DF315" t="s">
        <v>2</v>
      </c>
      <c r="DG315" t="s">
        <v>2</v>
      </c>
      <c r="DH315" t="s">
        <v>2</v>
      </c>
      <c r="DI315" t="s">
        <v>2</v>
      </c>
      <c r="DJ315" t="s">
        <v>2</v>
      </c>
      <c r="DK315" t="s">
        <v>2</v>
      </c>
      <c r="DL315" t="s">
        <v>2</v>
      </c>
      <c r="DM315" t="s">
        <v>2</v>
      </c>
      <c r="DN315">
        <v>0</v>
      </c>
      <c r="DO315">
        <v>0</v>
      </c>
      <c r="DP315">
        <v>1</v>
      </c>
      <c r="DQ315">
        <v>1</v>
      </c>
      <c r="DU315">
        <v>1013</v>
      </c>
      <c r="DV315" t="s">
        <v>19</v>
      </c>
      <c r="DW315" t="s">
        <v>19</v>
      </c>
      <c r="DX315">
        <v>1</v>
      </c>
      <c r="DZ315" t="s">
        <v>2</v>
      </c>
      <c r="EA315" t="s">
        <v>2</v>
      </c>
      <c r="EB315" t="s">
        <v>2</v>
      </c>
      <c r="EC315" t="s">
        <v>2</v>
      </c>
      <c r="ED315" t="s">
        <v>2</v>
      </c>
      <c r="EE315">
        <v>37164122</v>
      </c>
      <c r="EF315">
        <v>8</v>
      </c>
      <c r="EG315" t="s">
        <v>31</v>
      </c>
      <c r="EH315">
        <v>0</v>
      </c>
      <c r="EI315" t="s">
        <v>2</v>
      </c>
      <c r="EJ315">
        <v>1</v>
      </c>
      <c r="EK315">
        <v>500001</v>
      </c>
      <c r="EL315" t="s">
        <v>191</v>
      </c>
      <c r="EM315" t="s">
        <v>192</v>
      </c>
      <c r="EN315" t="s">
        <v>2</v>
      </c>
      <c r="EO315" t="s">
        <v>2</v>
      </c>
      <c r="EQ315">
        <v>0</v>
      </c>
      <c r="ER315">
        <v>357.6</v>
      </c>
      <c r="ES315">
        <v>357.6</v>
      </c>
      <c r="ET315">
        <v>0</v>
      </c>
      <c r="EU315">
        <v>0</v>
      </c>
      <c r="EV315">
        <v>0</v>
      </c>
      <c r="EW315">
        <v>0</v>
      </c>
      <c r="EX315">
        <v>0</v>
      </c>
      <c r="EY315">
        <v>0</v>
      </c>
      <c r="FQ315">
        <v>0</v>
      </c>
      <c r="FR315">
        <f t="shared" si="291"/>
        <v>0</v>
      </c>
      <c r="FS315">
        <v>0</v>
      </c>
      <c r="FX315">
        <v>0</v>
      </c>
      <c r="FY315">
        <v>0</v>
      </c>
      <c r="GA315" t="s">
        <v>2</v>
      </c>
      <c r="GD315">
        <v>1</v>
      </c>
      <c r="GF315">
        <v>287842439</v>
      </c>
      <c r="GG315">
        <v>1</v>
      </c>
      <c r="GH315">
        <v>1</v>
      </c>
      <c r="GI315">
        <v>4</v>
      </c>
      <c r="GJ315">
        <v>0</v>
      </c>
      <c r="GK315">
        <v>0</v>
      </c>
      <c r="GL315">
        <f t="shared" si="292"/>
        <v>0</v>
      </c>
      <c r="GM315">
        <f t="shared" si="293"/>
        <v>715.2</v>
      </c>
      <c r="GN315">
        <f t="shared" si="294"/>
        <v>715.2</v>
      </c>
      <c r="GO315">
        <f t="shared" si="295"/>
        <v>0</v>
      </c>
      <c r="GP315">
        <f t="shared" si="296"/>
        <v>0</v>
      </c>
      <c r="GR315">
        <v>0</v>
      </c>
      <c r="GS315">
        <v>3</v>
      </c>
      <c r="GT315">
        <v>0</v>
      </c>
      <c r="GU315" t="s">
        <v>2</v>
      </c>
      <c r="GV315">
        <f t="shared" si="297"/>
        <v>0</v>
      </c>
      <c r="GW315">
        <v>1</v>
      </c>
      <c r="GX315">
        <f t="shared" si="298"/>
        <v>0</v>
      </c>
      <c r="HA315">
        <v>0</v>
      </c>
      <c r="HB315">
        <v>0</v>
      </c>
      <c r="HC315">
        <f t="shared" si="299"/>
        <v>0</v>
      </c>
      <c r="HE315" t="s">
        <v>2</v>
      </c>
      <c r="HF315" t="s">
        <v>2</v>
      </c>
      <c r="HM315" t="s">
        <v>2</v>
      </c>
      <c r="HN315" t="s">
        <v>2</v>
      </c>
      <c r="HO315" t="s">
        <v>2</v>
      </c>
      <c r="HP315" t="s">
        <v>2</v>
      </c>
      <c r="HQ315" t="s">
        <v>2</v>
      </c>
      <c r="IK315">
        <v>0</v>
      </c>
    </row>
    <row r="317" spans="1:255" x14ac:dyDescent="0.2">
      <c r="A317" s="3">
        <v>51</v>
      </c>
      <c r="B317" s="3">
        <f>B250</f>
        <v>1</v>
      </c>
      <c r="C317" s="3">
        <f>A250</f>
        <v>4</v>
      </c>
      <c r="D317" s="3">
        <f>ROW(A250)</f>
        <v>250</v>
      </c>
      <c r="E317" s="3"/>
      <c r="F317" s="3" t="str">
        <f>IF(F250&lt;&gt;"",F250,"")</f>
        <v>Новый раздел</v>
      </c>
      <c r="G317" s="3" t="str">
        <f>IF(G250&lt;&gt;"",G250,"")</f>
        <v>Автоматическая пожарная сигнализация</v>
      </c>
      <c r="H317" s="3">
        <v>1</v>
      </c>
      <c r="I317" s="3"/>
      <c r="J317" s="3"/>
      <c r="K317" s="3"/>
      <c r="L317" s="3"/>
      <c r="M317" s="3"/>
      <c r="N317" s="3"/>
      <c r="O317" s="3">
        <f t="shared" ref="O317:T317" si="308">ROUND(AB317,2)</f>
        <v>195445.6</v>
      </c>
      <c r="P317" s="3">
        <f t="shared" si="308"/>
        <v>187675.65</v>
      </c>
      <c r="Q317" s="3">
        <f t="shared" si="308"/>
        <v>1592.57</v>
      </c>
      <c r="R317" s="3">
        <f t="shared" si="308"/>
        <v>52.49</v>
      </c>
      <c r="S317" s="3">
        <f t="shared" si="308"/>
        <v>6177.38</v>
      </c>
      <c r="T317" s="3">
        <f t="shared" si="308"/>
        <v>0</v>
      </c>
      <c r="U317" s="3">
        <f>AH317</f>
        <v>649.10052000000019</v>
      </c>
      <c r="V317" s="3">
        <f>AI317</f>
        <v>4.1785199999999998</v>
      </c>
      <c r="W317" s="3">
        <f>ROUND(AJ317,2)</f>
        <v>0</v>
      </c>
      <c r="X317" s="3">
        <f>ROUND(AK317,2)</f>
        <v>5935.01</v>
      </c>
      <c r="Y317" s="3">
        <f>ROUND(AL317,2)</f>
        <v>3109.54</v>
      </c>
      <c r="Z317" s="3"/>
      <c r="AA317" s="3"/>
      <c r="AB317" s="3">
        <f>ROUND(SUMIF(AA254:AA315,"=41727981",O254:O315),2)</f>
        <v>195445.6</v>
      </c>
      <c r="AC317" s="3">
        <f>ROUND(SUMIF(AA254:AA315,"=41727981",P254:P315),2)</f>
        <v>187675.65</v>
      </c>
      <c r="AD317" s="3">
        <f>ROUND(SUMIF(AA254:AA315,"=41727981",Q254:Q315),2)</f>
        <v>1592.57</v>
      </c>
      <c r="AE317" s="3">
        <f>ROUND(SUMIF(AA254:AA315,"=41727981",R254:R315),2)</f>
        <v>52.49</v>
      </c>
      <c r="AF317" s="3">
        <f>ROUND(SUMIF(AA254:AA315,"=41727981",S254:S315),2)</f>
        <v>6177.38</v>
      </c>
      <c r="AG317" s="3">
        <f>ROUND(SUMIF(AA254:AA315,"=41727981",T254:T315),2)</f>
        <v>0</v>
      </c>
      <c r="AH317" s="3">
        <f>SUMIF(AA254:AA315,"=41727981",U254:U315)</f>
        <v>649.10052000000019</v>
      </c>
      <c r="AI317" s="3">
        <f>SUMIF(AA254:AA315,"=41727981",V254:V315)</f>
        <v>4.1785199999999998</v>
      </c>
      <c r="AJ317" s="3">
        <f>ROUND(SUMIF(AA254:AA315,"=41727981",W254:W315),2)</f>
        <v>0</v>
      </c>
      <c r="AK317" s="3">
        <f>ROUND(SUMIF(AA254:AA315,"=41727981",X254:X315),2)</f>
        <v>5935.01</v>
      </c>
      <c r="AL317" s="3">
        <f>ROUND(SUMIF(AA254:AA315,"=41727981",Y254:Y315),2)</f>
        <v>3109.54</v>
      </c>
      <c r="AM317" s="3"/>
      <c r="AN317" s="3"/>
      <c r="AO317" s="3">
        <f t="shared" ref="AO317:BD317" si="309">ROUND(BX317,2)</f>
        <v>0</v>
      </c>
      <c r="AP317" s="3">
        <f t="shared" si="309"/>
        <v>12018.28</v>
      </c>
      <c r="AQ317" s="3">
        <f t="shared" si="309"/>
        <v>0</v>
      </c>
      <c r="AR317" s="3">
        <f t="shared" si="309"/>
        <v>204490.15</v>
      </c>
      <c r="AS317" s="3">
        <f t="shared" si="309"/>
        <v>15636.99</v>
      </c>
      <c r="AT317" s="3">
        <f t="shared" si="309"/>
        <v>176834.88</v>
      </c>
      <c r="AU317" s="3">
        <f t="shared" si="309"/>
        <v>0</v>
      </c>
      <c r="AV317" s="3">
        <f t="shared" si="309"/>
        <v>187675.65</v>
      </c>
      <c r="AW317" s="3">
        <f t="shared" si="309"/>
        <v>175657.37</v>
      </c>
      <c r="AX317" s="3">
        <f t="shared" si="309"/>
        <v>0</v>
      </c>
      <c r="AY317" s="3">
        <f t="shared" si="309"/>
        <v>175657.37</v>
      </c>
      <c r="AZ317" s="3">
        <f t="shared" si="309"/>
        <v>12018.28</v>
      </c>
      <c r="BA317" s="3">
        <f t="shared" si="309"/>
        <v>0</v>
      </c>
      <c r="BB317" s="3">
        <f t="shared" si="309"/>
        <v>0</v>
      </c>
      <c r="BC317" s="3">
        <f t="shared" si="309"/>
        <v>0</v>
      </c>
      <c r="BD317" s="3">
        <f t="shared" si="309"/>
        <v>0</v>
      </c>
      <c r="BE317" s="3"/>
      <c r="BF317" s="3"/>
      <c r="BG317" s="3"/>
      <c r="BH317" s="3"/>
      <c r="BI317" s="3"/>
      <c r="BJ317" s="3"/>
      <c r="BK317" s="3"/>
      <c r="BL317" s="3"/>
      <c r="BM317" s="3"/>
      <c r="BN317" s="3"/>
      <c r="BO317" s="3"/>
      <c r="BP317" s="3"/>
      <c r="BQ317" s="3"/>
      <c r="BR317" s="3"/>
      <c r="BS317" s="3"/>
      <c r="BT317" s="3"/>
      <c r="BU317" s="3"/>
      <c r="BV317" s="3"/>
      <c r="BW317" s="3"/>
      <c r="BX317" s="3">
        <f>ROUND(SUMIF(AA254:AA315,"=41727981",FQ254:FQ315),2)</f>
        <v>0</v>
      </c>
      <c r="BY317" s="3">
        <f>ROUND(SUMIF(AA254:AA315,"=41727981",FR254:FR315),2)</f>
        <v>12018.28</v>
      </c>
      <c r="BZ317" s="3">
        <f>ROUND(SUMIF(AA254:AA315,"=41727981",GL254:GL315),2)</f>
        <v>0</v>
      </c>
      <c r="CA317" s="3">
        <f>ROUND(SUMIF(AA254:AA315,"=41727981",GM254:GM315),2)</f>
        <v>204490.15</v>
      </c>
      <c r="CB317" s="3">
        <f>ROUND(SUMIF(AA254:AA315,"=41727981",GN254:GN315),2)</f>
        <v>15636.99</v>
      </c>
      <c r="CC317" s="3">
        <f>ROUND(SUMIF(AA254:AA315,"=41727981",GO254:GO315),2)</f>
        <v>176834.88</v>
      </c>
      <c r="CD317" s="3">
        <f>ROUND(SUMIF(AA254:AA315,"=41727981",GP254:GP315),2)</f>
        <v>0</v>
      </c>
      <c r="CE317" s="3">
        <f>AC317-BX317</f>
        <v>187675.65</v>
      </c>
      <c r="CF317" s="3">
        <f>AC317-BY317</f>
        <v>175657.37</v>
      </c>
      <c r="CG317" s="3">
        <f>BX317-BZ317</f>
        <v>0</v>
      </c>
      <c r="CH317" s="3">
        <f>AC317-BX317-BY317+BZ317</f>
        <v>175657.37</v>
      </c>
      <c r="CI317" s="3">
        <f>BY317-BZ317</f>
        <v>12018.28</v>
      </c>
      <c r="CJ317" s="3">
        <f>ROUND(SUMIF(AA254:AA315,"=41727981",GX254:GX315),2)</f>
        <v>0</v>
      </c>
      <c r="CK317" s="3">
        <f>ROUND(SUMIF(AA254:AA315,"=41727981",GY254:GY315),2)</f>
        <v>0</v>
      </c>
      <c r="CL317" s="3">
        <f>ROUND(SUMIF(AA254:AA315,"=41727981",GZ254:GZ315),2)</f>
        <v>0</v>
      </c>
      <c r="CM317" s="3">
        <f>ROUND(SUMIF(AA254:AA315,"=41727981",HD254:HD315),2)</f>
        <v>0</v>
      </c>
      <c r="CN317" s="3"/>
      <c r="CO317" s="3"/>
      <c r="CP317" s="3"/>
      <c r="CQ317" s="3"/>
      <c r="CR317" s="3"/>
      <c r="CS317" s="3"/>
      <c r="CT317" s="3"/>
      <c r="CU317" s="3"/>
      <c r="CV317" s="3"/>
      <c r="CW317" s="3"/>
      <c r="CX317" s="3"/>
      <c r="CY317" s="3"/>
      <c r="CZ317" s="3"/>
      <c r="DA317" s="3"/>
      <c r="DB317" s="3"/>
      <c r="DC317" s="3"/>
      <c r="DD317" s="3"/>
      <c r="DE317" s="3"/>
      <c r="DF317" s="3"/>
      <c r="DG317" s="4">
        <f t="shared" ref="DG317:DL317" si="310">ROUND(DT317,2)</f>
        <v>47799.27</v>
      </c>
      <c r="DH317" s="4">
        <f t="shared" si="310"/>
        <v>40029.32</v>
      </c>
      <c r="DI317" s="4">
        <f t="shared" si="310"/>
        <v>1592.57</v>
      </c>
      <c r="DJ317" s="4">
        <f t="shared" si="310"/>
        <v>52.49</v>
      </c>
      <c r="DK317" s="4">
        <f t="shared" si="310"/>
        <v>6177.38</v>
      </c>
      <c r="DL317" s="4">
        <f t="shared" si="310"/>
        <v>0</v>
      </c>
      <c r="DM317" s="4">
        <f>DZ317</f>
        <v>649.10052000000019</v>
      </c>
      <c r="DN317" s="4">
        <f>EA317</f>
        <v>4.1785199999999998</v>
      </c>
      <c r="DO317" s="4">
        <f>ROUND(EB317,2)</f>
        <v>0</v>
      </c>
      <c r="DP317" s="4">
        <f>ROUND(EC317,2)</f>
        <v>5935.01</v>
      </c>
      <c r="DQ317" s="4">
        <f>ROUND(ED317,2)</f>
        <v>3109.54</v>
      </c>
      <c r="DR317" s="4"/>
      <c r="DS317" s="4"/>
      <c r="DT317" s="4">
        <f>ROUND(SUMIF(AA254:AA315,"=41727979",O254:O315),2)</f>
        <v>47799.27</v>
      </c>
      <c r="DU317" s="4">
        <f>ROUND(SUMIF(AA254:AA315,"=41727979",P254:P315),2)</f>
        <v>40029.32</v>
      </c>
      <c r="DV317" s="4">
        <f>ROUND(SUMIF(AA254:AA315,"=41727979",Q254:Q315),2)</f>
        <v>1592.57</v>
      </c>
      <c r="DW317" s="4">
        <f>ROUND(SUMIF(AA254:AA315,"=41727979",R254:R315),2)</f>
        <v>52.49</v>
      </c>
      <c r="DX317" s="4">
        <f>ROUND(SUMIF(AA254:AA315,"=41727979",S254:S315),2)</f>
        <v>6177.38</v>
      </c>
      <c r="DY317" s="4">
        <f>ROUND(SUMIF(AA254:AA315,"=41727979",T254:T315),2)</f>
        <v>0</v>
      </c>
      <c r="DZ317" s="4">
        <f>SUMIF(AA254:AA315,"=41727979",U254:U315)</f>
        <v>649.10052000000019</v>
      </c>
      <c r="EA317" s="4">
        <f>SUMIF(AA254:AA315,"=41727979",V254:V315)</f>
        <v>4.1785199999999998</v>
      </c>
      <c r="EB317" s="4">
        <f>ROUND(SUMIF(AA254:AA315,"=41727979",W254:W315),2)</f>
        <v>0</v>
      </c>
      <c r="EC317" s="4">
        <f>ROUND(SUMIF(AA254:AA315,"=41727979",X254:X315),2)</f>
        <v>5935.01</v>
      </c>
      <c r="ED317" s="4">
        <f>ROUND(SUMIF(AA254:AA315,"=41727979",Y254:Y315),2)</f>
        <v>3109.54</v>
      </c>
      <c r="EE317" s="4"/>
      <c r="EF317" s="4"/>
      <c r="EG317" s="4">
        <f t="shared" ref="EG317:EV317" si="311">ROUND(FP317,2)</f>
        <v>0</v>
      </c>
      <c r="EH317" s="4">
        <f t="shared" si="311"/>
        <v>2788.63</v>
      </c>
      <c r="EI317" s="4">
        <f t="shared" si="311"/>
        <v>0</v>
      </c>
      <c r="EJ317" s="4">
        <f t="shared" si="311"/>
        <v>56843.82</v>
      </c>
      <c r="EK317" s="4">
        <f t="shared" si="311"/>
        <v>15636.99</v>
      </c>
      <c r="EL317" s="4">
        <f t="shared" si="311"/>
        <v>38418.199999999997</v>
      </c>
      <c r="EM317" s="4">
        <f t="shared" si="311"/>
        <v>0</v>
      </c>
      <c r="EN317" s="4">
        <f t="shared" si="311"/>
        <v>40029.32</v>
      </c>
      <c r="EO317" s="4">
        <f t="shared" si="311"/>
        <v>37240.69</v>
      </c>
      <c r="EP317" s="4">
        <f t="shared" si="311"/>
        <v>0</v>
      </c>
      <c r="EQ317" s="4">
        <f t="shared" si="311"/>
        <v>37240.69</v>
      </c>
      <c r="ER317" s="4">
        <f t="shared" si="311"/>
        <v>2788.63</v>
      </c>
      <c r="ES317" s="4">
        <f t="shared" si="311"/>
        <v>0</v>
      </c>
      <c r="ET317" s="4">
        <f t="shared" si="311"/>
        <v>0</v>
      </c>
      <c r="EU317" s="4">
        <f t="shared" si="311"/>
        <v>0</v>
      </c>
      <c r="EV317" s="4">
        <f t="shared" si="311"/>
        <v>0</v>
      </c>
      <c r="EW317" s="4"/>
      <c r="EX317" s="4"/>
      <c r="EY317" s="4"/>
      <c r="EZ317" s="4"/>
      <c r="FA317" s="4"/>
      <c r="FB317" s="4"/>
      <c r="FC317" s="4"/>
      <c r="FD317" s="4"/>
      <c r="FE317" s="4"/>
      <c r="FF317" s="4"/>
      <c r="FG317" s="4"/>
      <c r="FH317" s="4"/>
      <c r="FI317" s="4"/>
      <c r="FJ317" s="4"/>
      <c r="FK317" s="4"/>
      <c r="FL317" s="4"/>
      <c r="FM317" s="4"/>
      <c r="FN317" s="4"/>
      <c r="FO317" s="4"/>
      <c r="FP317" s="4">
        <f>ROUND(SUMIF(AA254:AA315,"=41727979",FQ254:FQ315),2)</f>
        <v>0</v>
      </c>
      <c r="FQ317" s="4">
        <f>ROUND(SUMIF(AA254:AA315,"=41727979",FR254:FR315),2)</f>
        <v>2788.63</v>
      </c>
      <c r="FR317" s="4">
        <f>ROUND(SUMIF(AA254:AA315,"=41727979",GL254:GL315),2)</f>
        <v>0</v>
      </c>
      <c r="FS317" s="4">
        <f>ROUND(SUMIF(AA254:AA315,"=41727979",GM254:GM315),2)</f>
        <v>56843.82</v>
      </c>
      <c r="FT317" s="4">
        <f>ROUND(SUMIF(AA254:AA315,"=41727979",GN254:GN315),2)</f>
        <v>15636.99</v>
      </c>
      <c r="FU317" s="4">
        <f>ROUND(SUMIF(AA254:AA315,"=41727979",GO254:GO315),2)</f>
        <v>38418.199999999997</v>
      </c>
      <c r="FV317" s="4">
        <f>ROUND(SUMIF(AA254:AA315,"=41727979",GP254:GP315),2)</f>
        <v>0</v>
      </c>
      <c r="FW317" s="4">
        <f>DU317-FP317</f>
        <v>40029.32</v>
      </c>
      <c r="FX317" s="4">
        <f>DU317-FQ317</f>
        <v>37240.69</v>
      </c>
      <c r="FY317" s="4">
        <f>FP317-FR317</f>
        <v>0</v>
      </c>
      <c r="FZ317" s="4">
        <f>DU317-FP317-FQ317+FR317</f>
        <v>37240.69</v>
      </c>
      <c r="GA317" s="4">
        <f>FQ317-FR317</f>
        <v>2788.63</v>
      </c>
      <c r="GB317" s="4">
        <f>ROUND(SUMIF(AA254:AA315,"=41727979",GX254:GX315),2)</f>
        <v>0</v>
      </c>
      <c r="GC317" s="4">
        <f>ROUND(SUMIF(AA254:AA315,"=41727979",GY254:GY315),2)</f>
        <v>0</v>
      </c>
      <c r="GD317" s="4">
        <f>ROUND(SUMIF(AA254:AA315,"=41727979",GZ254:GZ315),2)</f>
        <v>0</v>
      </c>
      <c r="GE317" s="4">
        <f>ROUND(SUMIF(AA254:AA315,"=41727979",HD254:HD315),2)</f>
        <v>0</v>
      </c>
      <c r="GF317" s="4"/>
      <c r="GG317" s="4"/>
      <c r="GH317" s="4"/>
      <c r="GI317" s="4"/>
      <c r="GJ317" s="4"/>
      <c r="GK317" s="4"/>
      <c r="GL317" s="4"/>
      <c r="GM317" s="4"/>
      <c r="GN317" s="4"/>
      <c r="GO317" s="4"/>
      <c r="GP317" s="4"/>
      <c r="GQ317" s="4"/>
      <c r="GR317" s="4"/>
      <c r="GS317" s="4"/>
      <c r="GT317" s="4"/>
      <c r="GU317" s="4"/>
      <c r="GV317" s="4"/>
      <c r="GW317" s="4"/>
      <c r="GX317" s="4">
        <v>0</v>
      </c>
    </row>
    <row r="319" spans="1:255" x14ac:dyDescent="0.2">
      <c r="A319" s="5">
        <v>50</v>
      </c>
      <c r="B319" s="5">
        <v>0</v>
      </c>
      <c r="C319" s="5">
        <v>0</v>
      </c>
      <c r="D319" s="5">
        <v>1</v>
      </c>
      <c r="E319" s="5">
        <v>201</v>
      </c>
      <c r="F319" s="5">
        <f>ROUND(Source!O317,O319)</f>
        <v>195445.6</v>
      </c>
      <c r="G319" s="5" t="s">
        <v>252</v>
      </c>
      <c r="H319" s="5" t="s">
        <v>253</v>
      </c>
      <c r="I319" s="5"/>
      <c r="J319" s="5"/>
      <c r="K319" s="5">
        <v>201</v>
      </c>
      <c r="L319" s="5">
        <v>1</v>
      </c>
      <c r="M319" s="5">
        <v>3</v>
      </c>
      <c r="N319" s="5" t="s">
        <v>2</v>
      </c>
      <c r="O319" s="5">
        <v>2</v>
      </c>
      <c r="P319" s="5">
        <f>ROUND(Source!DG317,O319)</f>
        <v>47799.27</v>
      </c>
      <c r="Q319" s="5"/>
      <c r="R319" s="5"/>
      <c r="S319" s="5"/>
      <c r="T319" s="5"/>
      <c r="U319" s="5"/>
      <c r="V319" s="5"/>
      <c r="W319" s="5">
        <v>183427.32</v>
      </c>
      <c r="X319" s="5">
        <v>1</v>
      </c>
      <c r="Y319" s="5">
        <v>183427.32</v>
      </c>
      <c r="Z319" s="5">
        <v>45010.64</v>
      </c>
      <c r="AA319" s="5">
        <v>1</v>
      </c>
      <c r="AB319" s="5">
        <v>484315</v>
      </c>
    </row>
    <row r="320" spans="1:255" x14ac:dyDescent="0.2">
      <c r="A320" s="5">
        <v>50</v>
      </c>
      <c r="B320" s="5">
        <v>0</v>
      </c>
      <c r="C320" s="5">
        <v>0</v>
      </c>
      <c r="D320" s="5">
        <v>1</v>
      </c>
      <c r="E320" s="5">
        <v>202</v>
      </c>
      <c r="F320" s="5">
        <f>ROUND(Source!P317,O320)</f>
        <v>187675.65</v>
      </c>
      <c r="G320" s="5" t="s">
        <v>254</v>
      </c>
      <c r="H320" s="5" t="s">
        <v>255</v>
      </c>
      <c r="I320" s="5"/>
      <c r="J320" s="5"/>
      <c r="K320" s="5">
        <v>202</v>
      </c>
      <c r="L320" s="5">
        <v>2</v>
      </c>
      <c r="M320" s="5">
        <v>3</v>
      </c>
      <c r="N320" s="5" t="s">
        <v>2</v>
      </c>
      <c r="O320" s="5">
        <v>2</v>
      </c>
      <c r="P320" s="5">
        <f>ROUND(Source!DH317,O320)</f>
        <v>40029.32</v>
      </c>
      <c r="Q320" s="5"/>
      <c r="R320" s="5"/>
      <c r="S320" s="5"/>
      <c r="T320" s="5"/>
      <c r="U320" s="5"/>
      <c r="V320" s="5"/>
      <c r="W320" s="5">
        <v>187675.65</v>
      </c>
      <c r="X320" s="5">
        <v>1</v>
      </c>
      <c r="Y320" s="5">
        <v>187675.65</v>
      </c>
      <c r="Z320" s="5">
        <v>40029.32</v>
      </c>
      <c r="AA320" s="5">
        <v>1</v>
      </c>
      <c r="AB320" s="5">
        <v>0</v>
      </c>
    </row>
    <row r="321" spans="1:28" x14ac:dyDescent="0.2">
      <c r="A321" s="5">
        <v>50</v>
      </c>
      <c r="B321" s="5">
        <v>0</v>
      </c>
      <c r="C321" s="5">
        <v>0</v>
      </c>
      <c r="D321" s="5">
        <v>1</v>
      </c>
      <c r="E321" s="5">
        <v>222</v>
      </c>
      <c r="F321" s="5">
        <f>ROUND(Source!AO317,O321)</f>
        <v>0</v>
      </c>
      <c r="G321" s="5" t="s">
        <v>256</v>
      </c>
      <c r="H321" s="5" t="s">
        <v>257</v>
      </c>
      <c r="I321" s="5"/>
      <c r="J321" s="5"/>
      <c r="K321" s="5">
        <v>222</v>
      </c>
      <c r="L321" s="5">
        <v>3</v>
      </c>
      <c r="M321" s="5">
        <v>3</v>
      </c>
      <c r="N321" s="5" t="s">
        <v>2</v>
      </c>
      <c r="O321" s="5">
        <v>2</v>
      </c>
      <c r="P321" s="5">
        <f>ROUND(Source!EG317,O321)</f>
        <v>0</v>
      </c>
      <c r="Q321" s="5"/>
      <c r="R321" s="5"/>
      <c r="S321" s="5"/>
      <c r="T321" s="5"/>
      <c r="U321" s="5"/>
      <c r="V321" s="5"/>
      <c r="W321" s="5">
        <v>0</v>
      </c>
      <c r="X321" s="5">
        <v>1</v>
      </c>
      <c r="Y321" s="5">
        <v>0</v>
      </c>
      <c r="Z321" s="5">
        <v>0</v>
      </c>
      <c r="AA321" s="5">
        <v>1</v>
      </c>
      <c r="AB321" s="5">
        <v>0</v>
      </c>
    </row>
    <row r="322" spans="1:28" x14ac:dyDescent="0.2">
      <c r="A322" s="5">
        <v>50</v>
      </c>
      <c r="B322" s="5">
        <v>0</v>
      </c>
      <c r="C322" s="5">
        <v>0</v>
      </c>
      <c r="D322" s="5">
        <v>1</v>
      </c>
      <c r="E322" s="5">
        <v>225</v>
      </c>
      <c r="F322" s="5">
        <f>ROUND(Source!AV317,O322)</f>
        <v>187675.65</v>
      </c>
      <c r="G322" s="5" t="s">
        <v>258</v>
      </c>
      <c r="H322" s="5" t="s">
        <v>259</v>
      </c>
      <c r="I322" s="5"/>
      <c r="J322" s="5"/>
      <c r="K322" s="5">
        <v>225</v>
      </c>
      <c r="L322" s="5">
        <v>4</v>
      </c>
      <c r="M322" s="5">
        <v>3</v>
      </c>
      <c r="N322" s="5" t="s">
        <v>2</v>
      </c>
      <c r="O322" s="5">
        <v>2</v>
      </c>
      <c r="P322" s="5">
        <f>ROUND(Source!EN317,O322)</f>
        <v>40029.32</v>
      </c>
      <c r="Q322" s="5"/>
      <c r="R322" s="5"/>
      <c r="S322" s="5"/>
      <c r="T322" s="5"/>
      <c r="U322" s="5"/>
      <c r="V322" s="5"/>
      <c r="W322" s="5">
        <v>187675.65</v>
      </c>
      <c r="X322" s="5">
        <v>1</v>
      </c>
      <c r="Y322" s="5">
        <v>187675.65</v>
      </c>
      <c r="Z322" s="5">
        <v>40029.32</v>
      </c>
      <c r="AA322" s="5">
        <v>1</v>
      </c>
      <c r="AB322" s="5">
        <v>0</v>
      </c>
    </row>
    <row r="323" spans="1:28" x14ac:dyDescent="0.2">
      <c r="A323" s="5">
        <v>50</v>
      </c>
      <c r="B323" s="5">
        <v>1</v>
      </c>
      <c r="C323" s="5">
        <v>0</v>
      </c>
      <c r="D323" s="5"/>
      <c r="E323" s="5">
        <v>300</v>
      </c>
      <c r="F323" s="5">
        <v>175657.37</v>
      </c>
      <c r="G323" s="5" t="s">
        <v>260</v>
      </c>
      <c r="H323" s="5" t="s">
        <v>261</v>
      </c>
      <c r="I323" s="5"/>
      <c r="J323" s="5"/>
      <c r="K323" s="5"/>
      <c r="L323" s="5"/>
      <c r="M323" s="5">
        <v>0</v>
      </c>
      <c r="N323" s="5" t="s">
        <v>2</v>
      </c>
      <c r="O323" s="5">
        <v>2</v>
      </c>
      <c r="P323" s="5">
        <v>36530.86</v>
      </c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</row>
    <row r="324" spans="1:28" x14ac:dyDescent="0.2">
      <c r="A324" s="5">
        <v>50</v>
      </c>
      <c r="B324" s="5">
        <v>1</v>
      </c>
      <c r="C324" s="5">
        <v>0</v>
      </c>
      <c r="D324" s="5"/>
      <c r="E324" s="5">
        <v>300</v>
      </c>
      <c r="F324" s="5">
        <v>0</v>
      </c>
      <c r="G324" s="5" t="s">
        <v>262</v>
      </c>
      <c r="H324" s="5" t="s">
        <v>263</v>
      </c>
      <c r="I324" s="5"/>
      <c r="J324" s="5"/>
      <c r="K324" s="5"/>
      <c r="L324" s="5"/>
      <c r="M324" s="5">
        <v>0</v>
      </c>
      <c r="N324" s="5" t="s">
        <v>2</v>
      </c>
      <c r="O324" s="5">
        <v>2</v>
      </c>
      <c r="P324" s="5">
        <v>420.85</v>
      </c>
      <c r="Q324" s="5" t="s">
        <v>2</v>
      </c>
      <c r="R324" s="5"/>
      <c r="S324" s="5"/>
      <c r="T324" s="5" t="s">
        <v>419</v>
      </c>
      <c r="U324" s="5"/>
      <c r="V324" s="5"/>
      <c r="W324" s="5"/>
      <c r="X324" s="5"/>
      <c r="Y324" s="5"/>
      <c r="Z324" s="5"/>
      <c r="AA324" s="5"/>
      <c r="AB324" s="5"/>
    </row>
    <row r="325" spans="1:28" x14ac:dyDescent="0.2">
      <c r="A325" s="5">
        <v>50</v>
      </c>
      <c r="B325" s="5">
        <v>1</v>
      </c>
      <c r="C325" s="5">
        <v>0</v>
      </c>
      <c r="D325" s="5"/>
      <c r="E325" s="5">
        <v>300</v>
      </c>
      <c r="F325" s="5">
        <v>0</v>
      </c>
      <c r="G325" s="5" t="s">
        <v>265</v>
      </c>
      <c r="H325" s="5" t="s">
        <v>266</v>
      </c>
      <c r="I325" s="5"/>
      <c r="J325" s="5"/>
      <c r="K325" s="5"/>
      <c r="L325" s="5"/>
      <c r="M325" s="5">
        <v>0</v>
      </c>
      <c r="N325" s="5" t="s">
        <v>2</v>
      </c>
      <c r="O325" s="5">
        <v>2</v>
      </c>
      <c r="P325" s="5">
        <v>288.98</v>
      </c>
      <c r="Q325" s="5" t="s">
        <v>2</v>
      </c>
      <c r="R325" s="5"/>
      <c r="S325" s="5"/>
      <c r="T325" s="5" t="s">
        <v>419</v>
      </c>
      <c r="U325" s="5"/>
      <c r="V325" s="5"/>
      <c r="W325" s="5"/>
      <c r="X325" s="5"/>
      <c r="Y325" s="5"/>
      <c r="Z325" s="5"/>
      <c r="AA325" s="5"/>
      <c r="AB325" s="5"/>
    </row>
    <row r="326" spans="1:28" x14ac:dyDescent="0.2">
      <c r="A326" s="5">
        <v>50</v>
      </c>
      <c r="B326" s="5">
        <v>0</v>
      </c>
      <c r="C326" s="5">
        <v>0</v>
      </c>
      <c r="D326" s="5">
        <v>1</v>
      </c>
      <c r="E326" s="5">
        <v>226</v>
      </c>
      <c r="F326" s="5">
        <f>ROUND(Source!AW317,O326)</f>
        <v>175657.37</v>
      </c>
      <c r="G326" s="5" t="s">
        <v>267</v>
      </c>
      <c r="H326" s="5" t="s">
        <v>268</v>
      </c>
      <c r="I326" s="5"/>
      <c r="J326" s="5"/>
      <c r="K326" s="5">
        <v>226</v>
      </c>
      <c r="L326" s="5">
        <v>5</v>
      </c>
      <c r="M326" s="5">
        <v>3</v>
      </c>
      <c r="N326" s="5" t="s">
        <v>2</v>
      </c>
      <c r="O326" s="5">
        <v>2</v>
      </c>
      <c r="P326" s="5">
        <f>ROUND(Source!EO317,O326)</f>
        <v>37240.69</v>
      </c>
      <c r="Q326" s="5"/>
      <c r="R326" s="5"/>
      <c r="S326" s="5"/>
      <c r="T326" s="5"/>
      <c r="U326" s="5"/>
      <c r="V326" s="5"/>
      <c r="W326" s="5">
        <v>175657.37</v>
      </c>
      <c r="X326" s="5">
        <v>1</v>
      </c>
      <c r="Y326" s="5">
        <v>175657.37</v>
      </c>
      <c r="Z326" s="5">
        <v>37240.69</v>
      </c>
      <c r="AA326" s="5">
        <v>1</v>
      </c>
      <c r="AB326" s="5">
        <v>400710</v>
      </c>
    </row>
    <row r="327" spans="1:28" x14ac:dyDescent="0.2">
      <c r="A327" s="5">
        <v>50</v>
      </c>
      <c r="B327" s="5">
        <v>0</v>
      </c>
      <c r="C327" s="5">
        <v>0</v>
      </c>
      <c r="D327" s="5">
        <v>1</v>
      </c>
      <c r="E327" s="5">
        <v>227</v>
      </c>
      <c r="F327" s="5">
        <f>ROUND(Source!AX317,O327)</f>
        <v>0</v>
      </c>
      <c r="G327" s="5" t="s">
        <v>269</v>
      </c>
      <c r="H327" s="5" t="s">
        <v>270</v>
      </c>
      <c r="I327" s="5"/>
      <c r="J327" s="5"/>
      <c r="K327" s="5">
        <v>227</v>
      </c>
      <c r="L327" s="5">
        <v>6</v>
      </c>
      <c r="M327" s="5">
        <v>3</v>
      </c>
      <c r="N327" s="5" t="s">
        <v>2</v>
      </c>
      <c r="O327" s="5">
        <v>2</v>
      </c>
      <c r="P327" s="5">
        <f>ROUND(Source!EP317,O327)</f>
        <v>0</v>
      </c>
      <c r="Q327" s="5"/>
      <c r="R327" s="5"/>
      <c r="S327" s="5"/>
      <c r="T327" s="5"/>
      <c r="U327" s="5"/>
      <c r="V327" s="5"/>
      <c r="W327" s="5">
        <v>0</v>
      </c>
      <c r="X327" s="5">
        <v>1</v>
      </c>
      <c r="Y327" s="5">
        <v>0</v>
      </c>
      <c r="Z327" s="5">
        <v>0</v>
      </c>
      <c r="AA327" s="5">
        <v>1</v>
      </c>
      <c r="AB327" s="5">
        <v>0</v>
      </c>
    </row>
    <row r="328" spans="1:28" x14ac:dyDescent="0.2">
      <c r="A328" s="5">
        <v>50</v>
      </c>
      <c r="B328" s="5">
        <v>0</v>
      </c>
      <c r="C328" s="5">
        <v>0</v>
      </c>
      <c r="D328" s="5">
        <v>1</v>
      </c>
      <c r="E328" s="5">
        <v>228</v>
      </c>
      <c r="F328" s="5">
        <f>ROUND(Source!AY317,O328)</f>
        <v>175657.37</v>
      </c>
      <c r="G328" s="5" t="s">
        <v>271</v>
      </c>
      <c r="H328" s="5" t="s">
        <v>272</v>
      </c>
      <c r="I328" s="5"/>
      <c r="J328" s="5"/>
      <c r="K328" s="5">
        <v>228</v>
      </c>
      <c r="L328" s="5">
        <v>7</v>
      </c>
      <c r="M328" s="5">
        <v>3</v>
      </c>
      <c r="N328" s="5" t="s">
        <v>2</v>
      </c>
      <c r="O328" s="5">
        <v>2</v>
      </c>
      <c r="P328" s="5">
        <f>ROUND(Source!EQ317,O328)</f>
        <v>37240.69</v>
      </c>
      <c r="Q328" s="5"/>
      <c r="R328" s="5"/>
      <c r="S328" s="5"/>
      <c r="T328" s="5"/>
      <c r="U328" s="5"/>
      <c r="V328" s="5"/>
      <c r="W328" s="5">
        <v>175657.37</v>
      </c>
      <c r="X328" s="5">
        <v>1</v>
      </c>
      <c r="Y328" s="5">
        <v>175657.37</v>
      </c>
      <c r="Z328" s="5">
        <v>37240.69</v>
      </c>
      <c r="AA328" s="5">
        <v>1</v>
      </c>
      <c r="AB328" s="5">
        <v>400710</v>
      </c>
    </row>
    <row r="329" spans="1:28" x14ac:dyDescent="0.2">
      <c r="A329" s="5">
        <v>50</v>
      </c>
      <c r="B329" s="5">
        <v>1</v>
      </c>
      <c r="C329" s="5">
        <v>0</v>
      </c>
      <c r="D329" s="5"/>
      <c r="E329" s="5">
        <v>300</v>
      </c>
      <c r="F329" s="5">
        <v>12018.28</v>
      </c>
      <c r="G329" s="5" t="s">
        <v>273</v>
      </c>
      <c r="H329" s="5" t="s">
        <v>274</v>
      </c>
      <c r="I329" s="5"/>
      <c r="J329" s="5"/>
      <c r="K329" s="5"/>
      <c r="L329" s="5"/>
      <c r="M329" s="5">
        <v>0</v>
      </c>
      <c r="N329" s="5" t="s">
        <v>2</v>
      </c>
      <c r="O329" s="5">
        <v>2</v>
      </c>
      <c r="P329" s="5">
        <v>2686.49</v>
      </c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</row>
    <row r="330" spans="1:28" x14ac:dyDescent="0.2">
      <c r="A330" s="5">
        <v>50</v>
      </c>
      <c r="B330" s="5">
        <v>1</v>
      </c>
      <c r="C330" s="5">
        <v>0</v>
      </c>
      <c r="D330" s="5"/>
      <c r="E330" s="5">
        <v>300</v>
      </c>
      <c r="F330" s="5">
        <v>0</v>
      </c>
      <c r="G330" s="5" t="s">
        <v>275</v>
      </c>
      <c r="H330" s="5" t="s">
        <v>263</v>
      </c>
      <c r="I330" s="5"/>
      <c r="J330" s="5"/>
      <c r="K330" s="5"/>
      <c r="L330" s="5"/>
      <c r="M330" s="5">
        <v>0</v>
      </c>
      <c r="N330" s="5" t="s">
        <v>2</v>
      </c>
      <c r="O330" s="5">
        <v>2</v>
      </c>
      <c r="P330" s="5">
        <v>72.33</v>
      </c>
      <c r="Q330" s="5" t="s">
        <v>2</v>
      </c>
      <c r="R330" s="5"/>
      <c r="S330" s="5"/>
      <c r="T330" s="5" t="s">
        <v>420</v>
      </c>
      <c r="U330" s="5"/>
      <c r="V330" s="5"/>
      <c r="W330" s="5"/>
      <c r="X330" s="5"/>
      <c r="Y330" s="5"/>
      <c r="Z330" s="5"/>
      <c r="AA330" s="5"/>
      <c r="AB330" s="5"/>
    </row>
    <row r="331" spans="1:28" x14ac:dyDescent="0.2">
      <c r="A331" s="5">
        <v>50</v>
      </c>
      <c r="B331" s="5">
        <v>1</v>
      </c>
      <c r="C331" s="5">
        <v>0</v>
      </c>
      <c r="D331" s="5"/>
      <c r="E331" s="5">
        <v>300</v>
      </c>
      <c r="F331" s="5">
        <v>0</v>
      </c>
      <c r="G331" s="5" t="s">
        <v>277</v>
      </c>
      <c r="H331" s="5" t="s">
        <v>278</v>
      </c>
      <c r="I331" s="5"/>
      <c r="J331" s="5"/>
      <c r="K331" s="5"/>
      <c r="L331" s="5"/>
      <c r="M331" s="5">
        <v>0</v>
      </c>
      <c r="N331" s="5" t="s">
        <v>2</v>
      </c>
      <c r="O331" s="5">
        <v>2</v>
      </c>
      <c r="P331" s="5">
        <v>29.81</v>
      </c>
      <c r="Q331" s="5" t="s">
        <v>2</v>
      </c>
      <c r="R331" s="5"/>
      <c r="S331" s="5"/>
      <c r="T331" s="5" t="s">
        <v>420</v>
      </c>
      <c r="U331" s="5"/>
      <c r="V331" s="5"/>
      <c r="W331" s="5"/>
      <c r="X331" s="5"/>
      <c r="Y331" s="5"/>
      <c r="Z331" s="5"/>
      <c r="AA331" s="5"/>
      <c r="AB331" s="5"/>
    </row>
    <row r="332" spans="1:28" x14ac:dyDescent="0.2">
      <c r="A332" s="5">
        <v>50</v>
      </c>
      <c r="B332" s="5">
        <v>0</v>
      </c>
      <c r="C332" s="5">
        <v>0</v>
      </c>
      <c r="D332" s="5">
        <v>1</v>
      </c>
      <c r="E332" s="5">
        <v>216</v>
      </c>
      <c r="F332" s="5">
        <f>ROUND(Source!AP317,O332)</f>
        <v>12018.28</v>
      </c>
      <c r="G332" s="5" t="s">
        <v>279</v>
      </c>
      <c r="H332" s="5" t="s">
        <v>280</v>
      </c>
      <c r="I332" s="5"/>
      <c r="J332" s="5"/>
      <c r="K332" s="5">
        <v>216</v>
      </c>
      <c r="L332" s="5">
        <v>8</v>
      </c>
      <c r="M332" s="5">
        <v>3</v>
      </c>
      <c r="N332" s="5" t="s">
        <v>2</v>
      </c>
      <c r="O332" s="5">
        <v>2</v>
      </c>
      <c r="P332" s="5">
        <f>ROUND(Source!EH317,O332)</f>
        <v>2788.63</v>
      </c>
      <c r="Q332" s="5"/>
      <c r="R332" s="5"/>
      <c r="S332" s="5"/>
      <c r="T332" s="5"/>
      <c r="U332" s="5"/>
      <c r="V332" s="5"/>
      <c r="W332" s="5">
        <v>12018.28</v>
      </c>
      <c r="X332" s="5">
        <v>1</v>
      </c>
      <c r="Y332" s="5">
        <v>12018.28</v>
      </c>
      <c r="Z332" s="5">
        <v>2788.63</v>
      </c>
      <c r="AA332" s="5">
        <v>1</v>
      </c>
      <c r="AB332" s="5">
        <v>13581</v>
      </c>
    </row>
    <row r="333" spans="1:28" x14ac:dyDescent="0.2">
      <c r="A333" s="5">
        <v>50</v>
      </c>
      <c r="B333" s="5">
        <v>0</v>
      </c>
      <c r="C333" s="5">
        <v>0</v>
      </c>
      <c r="D333" s="5">
        <v>1</v>
      </c>
      <c r="E333" s="5">
        <v>223</v>
      </c>
      <c r="F333" s="5">
        <f>ROUND(Source!AQ317,O333)</f>
        <v>0</v>
      </c>
      <c r="G333" s="5" t="s">
        <v>281</v>
      </c>
      <c r="H333" s="5" t="s">
        <v>282</v>
      </c>
      <c r="I333" s="5"/>
      <c r="J333" s="5"/>
      <c r="K333" s="5">
        <v>223</v>
      </c>
      <c r="L333" s="5">
        <v>9</v>
      </c>
      <c r="M333" s="5">
        <v>3</v>
      </c>
      <c r="N333" s="5" t="s">
        <v>2</v>
      </c>
      <c r="O333" s="5">
        <v>2</v>
      </c>
      <c r="P333" s="5">
        <f>ROUND(Source!EI317,O333)</f>
        <v>0</v>
      </c>
      <c r="Q333" s="5"/>
      <c r="R333" s="5"/>
      <c r="S333" s="5"/>
      <c r="T333" s="5"/>
      <c r="U333" s="5"/>
      <c r="V333" s="5"/>
      <c r="W333" s="5">
        <v>0</v>
      </c>
      <c r="X333" s="5">
        <v>1</v>
      </c>
      <c r="Y333" s="5">
        <v>0</v>
      </c>
      <c r="Z333" s="5">
        <v>0</v>
      </c>
      <c r="AA333" s="5">
        <v>1</v>
      </c>
      <c r="AB333" s="5">
        <v>0</v>
      </c>
    </row>
    <row r="334" spans="1:28" x14ac:dyDescent="0.2">
      <c r="A334" s="5">
        <v>50</v>
      </c>
      <c r="B334" s="5">
        <v>0</v>
      </c>
      <c r="C334" s="5">
        <v>0</v>
      </c>
      <c r="D334" s="5">
        <v>1</v>
      </c>
      <c r="E334" s="5">
        <v>229</v>
      </c>
      <c r="F334" s="5">
        <f>ROUND(Source!AZ317,O334)</f>
        <v>12018.28</v>
      </c>
      <c r="G334" s="5" t="s">
        <v>283</v>
      </c>
      <c r="H334" s="5" t="s">
        <v>284</v>
      </c>
      <c r="I334" s="5"/>
      <c r="J334" s="5"/>
      <c r="K334" s="5">
        <v>229</v>
      </c>
      <c r="L334" s="5">
        <v>10</v>
      </c>
      <c r="M334" s="5">
        <v>3</v>
      </c>
      <c r="N334" s="5" t="s">
        <v>2</v>
      </c>
      <c r="O334" s="5">
        <v>2</v>
      </c>
      <c r="P334" s="5">
        <f>ROUND(Source!ER317,O334)</f>
        <v>2788.63</v>
      </c>
      <c r="Q334" s="5"/>
      <c r="R334" s="5"/>
      <c r="S334" s="5"/>
      <c r="T334" s="5"/>
      <c r="U334" s="5"/>
      <c r="V334" s="5"/>
      <c r="W334" s="5">
        <v>12018.28</v>
      </c>
      <c r="X334" s="5">
        <v>1</v>
      </c>
      <c r="Y334" s="5">
        <v>12018.28</v>
      </c>
      <c r="Z334" s="5">
        <v>2788.63</v>
      </c>
      <c r="AA334" s="5">
        <v>1</v>
      </c>
      <c r="AB334" s="5">
        <v>13581</v>
      </c>
    </row>
    <row r="335" spans="1:28" x14ac:dyDescent="0.2">
      <c r="A335" s="5">
        <v>50</v>
      </c>
      <c r="B335" s="5">
        <v>0</v>
      </c>
      <c r="C335" s="5">
        <v>0</v>
      </c>
      <c r="D335" s="5">
        <v>1</v>
      </c>
      <c r="E335" s="5">
        <v>203</v>
      </c>
      <c r="F335" s="5">
        <f>ROUND(Source!Q317,O335)</f>
        <v>1592.57</v>
      </c>
      <c r="G335" s="5" t="s">
        <v>285</v>
      </c>
      <c r="H335" s="5" t="s">
        <v>286</v>
      </c>
      <c r="I335" s="5"/>
      <c r="J335" s="5"/>
      <c r="K335" s="5">
        <v>203</v>
      </c>
      <c r="L335" s="5">
        <v>11</v>
      </c>
      <c r="M335" s="5">
        <v>3</v>
      </c>
      <c r="N335" s="5" t="s">
        <v>2</v>
      </c>
      <c r="O335" s="5">
        <v>2</v>
      </c>
      <c r="P335" s="5">
        <f>ROUND(Source!DI317,O335)</f>
        <v>1592.57</v>
      </c>
      <c r="Q335" s="5"/>
      <c r="R335" s="5"/>
      <c r="S335" s="5"/>
      <c r="T335" s="5"/>
      <c r="U335" s="5"/>
      <c r="V335" s="5"/>
      <c r="W335" s="5">
        <v>1592.57</v>
      </c>
      <c r="X335" s="5">
        <v>1</v>
      </c>
      <c r="Y335" s="5">
        <v>1592.57</v>
      </c>
      <c r="Z335" s="5">
        <v>1592.57</v>
      </c>
      <c r="AA335" s="5">
        <v>1</v>
      </c>
      <c r="AB335" s="5">
        <v>17136</v>
      </c>
    </row>
    <row r="336" spans="1:28" x14ac:dyDescent="0.2">
      <c r="A336" s="5">
        <v>50</v>
      </c>
      <c r="B336" s="5">
        <v>0</v>
      </c>
      <c r="C336" s="5">
        <v>0</v>
      </c>
      <c r="D336" s="5">
        <v>1</v>
      </c>
      <c r="E336" s="5">
        <v>231</v>
      </c>
      <c r="F336" s="5">
        <f>ROUND(Source!BB317,O336)</f>
        <v>0</v>
      </c>
      <c r="G336" s="5" t="s">
        <v>287</v>
      </c>
      <c r="H336" s="5" t="s">
        <v>288</v>
      </c>
      <c r="I336" s="5"/>
      <c r="J336" s="5"/>
      <c r="K336" s="5">
        <v>231</v>
      </c>
      <c r="L336" s="5">
        <v>12</v>
      </c>
      <c r="M336" s="5">
        <v>3</v>
      </c>
      <c r="N336" s="5" t="s">
        <v>2</v>
      </c>
      <c r="O336" s="5">
        <v>2</v>
      </c>
      <c r="P336" s="5">
        <f>ROUND(Source!ET317,O336)</f>
        <v>0</v>
      </c>
      <c r="Q336" s="5"/>
      <c r="R336" s="5"/>
      <c r="S336" s="5"/>
      <c r="T336" s="5"/>
      <c r="U336" s="5"/>
      <c r="V336" s="5"/>
      <c r="W336" s="5">
        <v>0</v>
      </c>
      <c r="X336" s="5">
        <v>1</v>
      </c>
      <c r="Y336" s="5">
        <v>0</v>
      </c>
      <c r="Z336" s="5">
        <v>0</v>
      </c>
      <c r="AA336" s="5">
        <v>1</v>
      </c>
      <c r="AB336" s="5">
        <v>0</v>
      </c>
    </row>
    <row r="337" spans="1:28" x14ac:dyDescent="0.2">
      <c r="A337" s="5">
        <v>50</v>
      </c>
      <c r="B337" s="5">
        <v>0</v>
      </c>
      <c r="C337" s="5">
        <v>0</v>
      </c>
      <c r="D337" s="5">
        <v>1</v>
      </c>
      <c r="E337" s="5">
        <v>204</v>
      </c>
      <c r="F337" s="5">
        <f>ROUND(Source!R317,O337)</f>
        <v>52.49</v>
      </c>
      <c r="G337" s="5" t="s">
        <v>289</v>
      </c>
      <c r="H337" s="5" t="s">
        <v>290</v>
      </c>
      <c r="I337" s="5"/>
      <c r="J337" s="5"/>
      <c r="K337" s="5">
        <v>204</v>
      </c>
      <c r="L337" s="5">
        <v>13</v>
      </c>
      <c r="M337" s="5">
        <v>3</v>
      </c>
      <c r="N337" s="5" t="s">
        <v>2</v>
      </c>
      <c r="O337" s="5">
        <v>2</v>
      </c>
      <c r="P337" s="5">
        <f>ROUND(Source!DJ317,O337)</f>
        <v>52.49</v>
      </c>
      <c r="Q337" s="5"/>
      <c r="R337" s="5"/>
      <c r="S337" s="5"/>
      <c r="T337" s="5"/>
      <c r="U337" s="5"/>
      <c r="V337" s="5"/>
      <c r="W337" s="5">
        <v>52.49</v>
      </c>
      <c r="X337" s="5">
        <v>1</v>
      </c>
      <c r="Y337" s="5">
        <v>52.49</v>
      </c>
      <c r="Z337" s="5">
        <v>52.49</v>
      </c>
      <c r="AA337" s="5">
        <v>1</v>
      </c>
      <c r="AB337" s="5">
        <v>566</v>
      </c>
    </row>
    <row r="338" spans="1:28" x14ac:dyDescent="0.2">
      <c r="A338" s="5">
        <v>50</v>
      </c>
      <c r="B338" s="5">
        <v>0</v>
      </c>
      <c r="C338" s="5">
        <v>0</v>
      </c>
      <c r="D338" s="5">
        <v>1</v>
      </c>
      <c r="E338" s="5">
        <v>205</v>
      </c>
      <c r="F338" s="5">
        <f>ROUND(Source!S317,O338)</f>
        <v>6177.38</v>
      </c>
      <c r="G338" s="5" t="s">
        <v>291</v>
      </c>
      <c r="H338" s="5" t="s">
        <v>292</v>
      </c>
      <c r="I338" s="5"/>
      <c r="J338" s="5"/>
      <c r="K338" s="5">
        <v>205</v>
      </c>
      <c r="L338" s="5">
        <v>14</v>
      </c>
      <c r="M338" s="5">
        <v>3</v>
      </c>
      <c r="N338" s="5" t="s">
        <v>2</v>
      </c>
      <c r="O338" s="5">
        <v>2</v>
      </c>
      <c r="P338" s="5">
        <f>ROUND(Source!DK317,O338)</f>
        <v>6177.38</v>
      </c>
      <c r="Q338" s="5"/>
      <c r="R338" s="5"/>
      <c r="S338" s="5"/>
      <c r="T338" s="5"/>
      <c r="U338" s="5"/>
      <c r="V338" s="5"/>
      <c r="W338" s="5">
        <v>6177.3799999999992</v>
      </c>
      <c r="X338" s="5">
        <v>1</v>
      </c>
      <c r="Y338" s="5">
        <v>6177.3799999999992</v>
      </c>
      <c r="Z338" s="5">
        <v>6177.3799999999992</v>
      </c>
      <c r="AA338" s="5">
        <v>1</v>
      </c>
      <c r="AB338" s="5">
        <v>66469</v>
      </c>
    </row>
    <row r="339" spans="1:28" x14ac:dyDescent="0.2">
      <c r="A339" s="5">
        <v>50</v>
      </c>
      <c r="B339" s="5">
        <v>0</v>
      </c>
      <c r="C339" s="5">
        <v>0</v>
      </c>
      <c r="D339" s="5">
        <v>1</v>
      </c>
      <c r="E339" s="5">
        <v>232</v>
      </c>
      <c r="F339" s="5">
        <f>ROUND(Source!BC317,O339)</f>
        <v>0</v>
      </c>
      <c r="G339" s="5" t="s">
        <v>293</v>
      </c>
      <c r="H339" s="5" t="s">
        <v>294</v>
      </c>
      <c r="I339" s="5"/>
      <c r="J339" s="5"/>
      <c r="K339" s="5">
        <v>232</v>
      </c>
      <c r="L339" s="5">
        <v>15</v>
      </c>
      <c r="M339" s="5">
        <v>3</v>
      </c>
      <c r="N339" s="5" t="s">
        <v>2</v>
      </c>
      <c r="O339" s="5">
        <v>2</v>
      </c>
      <c r="P339" s="5">
        <f>ROUND(Source!EU317,O339)</f>
        <v>0</v>
      </c>
      <c r="Q339" s="5"/>
      <c r="R339" s="5"/>
      <c r="S339" s="5"/>
      <c r="T339" s="5"/>
      <c r="U339" s="5"/>
      <c r="V339" s="5"/>
      <c r="W339" s="5">
        <v>0</v>
      </c>
      <c r="X339" s="5">
        <v>1</v>
      </c>
      <c r="Y339" s="5">
        <v>0</v>
      </c>
      <c r="Z339" s="5">
        <v>0</v>
      </c>
      <c r="AA339" s="5">
        <v>1</v>
      </c>
      <c r="AB339" s="5">
        <v>0</v>
      </c>
    </row>
    <row r="340" spans="1:28" x14ac:dyDescent="0.2">
      <c r="A340" s="5">
        <v>50</v>
      </c>
      <c r="B340" s="5">
        <v>0</v>
      </c>
      <c r="C340" s="5">
        <v>0</v>
      </c>
      <c r="D340" s="5">
        <v>1</v>
      </c>
      <c r="E340" s="5">
        <v>214</v>
      </c>
      <c r="F340" s="5">
        <f>ROUND(Source!AS317,O340)</f>
        <v>15636.99</v>
      </c>
      <c r="G340" s="5" t="s">
        <v>295</v>
      </c>
      <c r="H340" s="5" t="s">
        <v>296</v>
      </c>
      <c r="I340" s="5"/>
      <c r="J340" s="5"/>
      <c r="K340" s="5">
        <v>214</v>
      </c>
      <c r="L340" s="5">
        <v>16</v>
      </c>
      <c r="M340" s="5">
        <v>3</v>
      </c>
      <c r="N340" s="5" t="s">
        <v>2</v>
      </c>
      <c r="O340" s="5">
        <v>2</v>
      </c>
      <c r="P340" s="5">
        <f>ROUND(Source!EK317,O340)</f>
        <v>15636.99</v>
      </c>
      <c r="Q340" s="5"/>
      <c r="R340" s="5"/>
      <c r="S340" s="5"/>
      <c r="T340" s="5"/>
      <c r="U340" s="5"/>
      <c r="V340" s="5"/>
      <c r="W340" s="5">
        <v>15636.99</v>
      </c>
      <c r="X340" s="5">
        <v>1</v>
      </c>
      <c r="Y340" s="5">
        <v>15636.99</v>
      </c>
      <c r="Z340" s="5">
        <v>15636.99</v>
      </c>
      <c r="AA340" s="5">
        <v>1</v>
      </c>
      <c r="AB340" s="5">
        <v>168254</v>
      </c>
    </row>
    <row r="341" spans="1:28" x14ac:dyDescent="0.2">
      <c r="A341" s="5">
        <v>50</v>
      </c>
      <c r="B341" s="5">
        <v>0</v>
      </c>
      <c r="C341" s="5">
        <v>0</v>
      </c>
      <c r="D341" s="5">
        <v>1</v>
      </c>
      <c r="E341" s="5">
        <v>215</v>
      </c>
      <c r="F341" s="5">
        <f>ROUND(Source!AT317,O341)</f>
        <v>176834.88</v>
      </c>
      <c r="G341" s="5" t="s">
        <v>297</v>
      </c>
      <c r="H341" s="5" t="s">
        <v>298</v>
      </c>
      <c r="I341" s="5"/>
      <c r="J341" s="5"/>
      <c r="K341" s="5">
        <v>215</v>
      </c>
      <c r="L341" s="5">
        <v>17</v>
      </c>
      <c r="M341" s="5">
        <v>3</v>
      </c>
      <c r="N341" s="5" t="s">
        <v>2</v>
      </c>
      <c r="O341" s="5">
        <v>2</v>
      </c>
      <c r="P341" s="5">
        <f>ROUND(Source!EL317,O341)</f>
        <v>38418.199999999997</v>
      </c>
      <c r="Q341" s="5"/>
      <c r="R341" s="5"/>
      <c r="S341" s="5"/>
      <c r="T341" s="5"/>
      <c r="U341" s="5"/>
      <c r="V341" s="5"/>
      <c r="W341" s="5">
        <v>176834.88</v>
      </c>
      <c r="X341" s="5">
        <v>1</v>
      </c>
      <c r="Y341" s="5">
        <v>176834.88</v>
      </c>
      <c r="Z341" s="5">
        <v>38418.199999999997</v>
      </c>
      <c r="AA341" s="5">
        <v>1</v>
      </c>
      <c r="AB341" s="5">
        <v>413380</v>
      </c>
    </row>
    <row r="342" spans="1:28" x14ac:dyDescent="0.2">
      <c r="A342" s="5">
        <v>50</v>
      </c>
      <c r="B342" s="5">
        <v>0</v>
      </c>
      <c r="C342" s="5">
        <v>0</v>
      </c>
      <c r="D342" s="5">
        <v>1</v>
      </c>
      <c r="E342" s="5">
        <v>217</v>
      </c>
      <c r="F342" s="5">
        <f>ROUND(Source!AU317,O342)</f>
        <v>0</v>
      </c>
      <c r="G342" s="5" t="s">
        <v>299</v>
      </c>
      <c r="H342" s="5" t="s">
        <v>300</v>
      </c>
      <c r="I342" s="5"/>
      <c r="J342" s="5"/>
      <c r="K342" s="5">
        <v>217</v>
      </c>
      <c r="L342" s="5">
        <v>18</v>
      </c>
      <c r="M342" s="5">
        <v>3</v>
      </c>
      <c r="N342" s="5" t="s">
        <v>2</v>
      </c>
      <c r="O342" s="5">
        <v>2</v>
      </c>
      <c r="P342" s="5">
        <f>ROUND(Source!EM317,O342)</f>
        <v>0</v>
      </c>
      <c r="Q342" s="5"/>
      <c r="R342" s="5"/>
      <c r="S342" s="5"/>
      <c r="T342" s="5"/>
      <c r="U342" s="5"/>
      <c r="V342" s="5"/>
      <c r="W342" s="5">
        <v>0</v>
      </c>
      <c r="X342" s="5">
        <v>1</v>
      </c>
      <c r="Y342" s="5">
        <v>0</v>
      </c>
      <c r="Z342" s="5">
        <v>0</v>
      </c>
      <c r="AA342" s="5">
        <v>1</v>
      </c>
      <c r="AB342" s="5">
        <v>0</v>
      </c>
    </row>
    <row r="343" spans="1:28" x14ac:dyDescent="0.2">
      <c r="A343" s="5">
        <v>50</v>
      </c>
      <c r="B343" s="5">
        <v>0</v>
      </c>
      <c r="C343" s="5">
        <v>0</v>
      </c>
      <c r="D343" s="5">
        <v>1</v>
      </c>
      <c r="E343" s="5">
        <v>230</v>
      </c>
      <c r="F343" s="5">
        <f>ROUND(Source!BA317,O343)</f>
        <v>0</v>
      </c>
      <c r="G343" s="5" t="s">
        <v>301</v>
      </c>
      <c r="H343" s="5" t="s">
        <v>302</v>
      </c>
      <c r="I343" s="5"/>
      <c r="J343" s="5"/>
      <c r="K343" s="5">
        <v>230</v>
      </c>
      <c r="L343" s="5">
        <v>19</v>
      </c>
      <c r="M343" s="5">
        <v>3</v>
      </c>
      <c r="N343" s="5" t="s">
        <v>2</v>
      </c>
      <c r="O343" s="5">
        <v>2</v>
      </c>
      <c r="P343" s="5">
        <f>ROUND(Source!ES317,O343)</f>
        <v>0</v>
      </c>
      <c r="Q343" s="5"/>
      <c r="R343" s="5"/>
      <c r="S343" s="5"/>
      <c r="T343" s="5"/>
      <c r="U343" s="5"/>
      <c r="V343" s="5"/>
      <c r="W343" s="5">
        <v>0</v>
      </c>
      <c r="X343" s="5">
        <v>1</v>
      </c>
      <c r="Y343" s="5">
        <v>0</v>
      </c>
      <c r="Z343" s="5">
        <v>0</v>
      </c>
      <c r="AA343" s="5">
        <v>1</v>
      </c>
      <c r="AB343" s="5">
        <v>0</v>
      </c>
    </row>
    <row r="344" spans="1:28" x14ac:dyDescent="0.2">
      <c r="A344" s="5">
        <v>50</v>
      </c>
      <c r="B344" s="5">
        <v>0</v>
      </c>
      <c r="C344" s="5">
        <v>0</v>
      </c>
      <c r="D344" s="5">
        <v>1</v>
      </c>
      <c r="E344" s="5">
        <v>206</v>
      </c>
      <c r="F344" s="5">
        <f>ROUND(Source!T317,O344)</f>
        <v>0</v>
      </c>
      <c r="G344" s="5" t="s">
        <v>303</v>
      </c>
      <c r="H344" s="5" t="s">
        <v>304</v>
      </c>
      <c r="I344" s="5"/>
      <c r="J344" s="5"/>
      <c r="K344" s="5">
        <v>206</v>
      </c>
      <c r="L344" s="5">
        <v>20</v>
      </c>
      <c r="M344" s="5">
        <v>3</v>
      </c>
      <c r="N344" s="5" t="s">
        <v>2</v>
      </c>
      <c r="O344" s="5">
        <v>2</v>
      </c>
      <c r="P344" s="5">
        <f>ROUND(Source!DL317,O344)</f>
        <v>0</v>
      </c>
      <c r="Q344" s="5"/>
      <c r="R344" s="5"/>
      <c r="S344" s="5"/>
      <c r="T344" s="5"/>
      <c r="U344" s="5"/>
      <c r="V344" s="5"/>
      <c r="W344" s="5">
        <v>0</v>
      </c>
      <c r="X344" s="5">
        <v>1</v>
      </c>
      <c r="Y344" s="5">
        <v>0</v>
      </c>
      <c r="Z344" s="5">
        <v>0</v>
      </c>
      <c r="AA344" s="5">
        <v>1</v>
      </c>
      <c r="AB344" s="5">
        <v>0</v>
      </c>
    </row>
    <row r="345" spans="1:28" x14ac:dyDescent="0.2">
      <c r="A345" s="5">
        <v>50</v>
      </c>
      <c r="B345" s="5">
        <v>0</v>
      </c>
      <c r="C345" s="5">
        <v>0</v>
      </c>
      <c r="D345" s="5">
        <v>1</v>
      </c>
      <c r="E345" s="5">
        <v>207</v>
      </c>
      <c r="F345" s="5">
        <f>Source!U317</f>
        <v>649.10052000000019</v>
      </c>
      <c r="G345" s="5" t="s">
        <v>305</v>
      </c>
      <c r="H345" s="5" t="s">
        <v>306</v>
      </c>
      <c r="I345" s="5"/>
      <c r="J345" s="5"/>
      <c r="K345" s="5">
        <v>207</v>
      </c>
      <c r="L345" s="5">
        <v>21</v>
      </c>
      <c r="M345" s="5">
        <v>3</v>
      </c>
      <c r="N345" s="5" t="s">
        <v>2</v>
      </c>
      <c r="O345" s="5">
        <v>-1</v>
      </c>
      <c r="P345" s="5">
        <f>Source!DM317</f>
        <v>649.10052000000019</v>
      </c>
      <c r="Q345" s="5"/>
      <c r="R345" s="5"/>
      <c r="S345" s="5"/>
      <c r="T345" s="5"/>
      <c r="U345" s="5"/>
      <c r="V345" s="5"/>
      <c r="W345" s="5">
        <v>649.10051999999996</v>
      </c>
      <c r="X345" s="5">
        <v>1</v>
      </c>
      <c r="Y345" s="5">
        <v>649.10051999999996</v>
      </c>
      <c r="Z345" s="5">
        <v>649.10051999999996</v>
      </c>
      <c r="AA345" s="5">
        <v>1</v>
      </c>
      <c r="AB345" s="5">
        <v>649.10051999999996</v>
      </c>
    </row>
    <row r="346" spans="1:28" x14ac:dyDescent="0.2">
      <c r="A346" s="5">
        <v>50</v>
      </c>
      <c r="B346" s="5">
        <v>0</v>
      </c>
      <c r="C346" s="5">
        <v>0</v>
      </c>
      <c r="D346" s="5">
        <v>1</v>
      </c>
      <c r="E346" s="5">
        <v>208</v>
      </c>
      <c r="F346" s="5">
        <f>Source!V317</f>
        <v>4.1785199999999998</v>
      </c>
      <c r="G346" s="5" t="s">
        <v>307</v>
      </c>
      <c r="H346" s="5" t="s">
        <v>308</v>
      </c>
      <c r="I346" s="5"/>
      <c r="J346" s="5"/>
      <c r="K346" s="5">
        <v>208</v>
      </c>
      <c r="L346" s="5">
        <v>22</v>
      </c>
      <c r="M346" s="5">
        <v>3</v>
      </c>
      <c r="N346" s="5" t="s">
        <v>2</v>
      </c>
      <c r="O346" s="5">
        <v>-1</v>
      </c>
      <c r="P346" s="5">
        <f>Source!DN317</f>
        <v>4.1785199999999998</v>
      </c>
      <c r="Q346" s="5"/>
      <c r="R346" s="5"/>
      <c r="S346" s="5"/>
      <c r="T346" s="5"/>
      <c r="U346" s="5"/>
      <c r="V346" s="5"/>
      <c r="W346" s="5">
        <v>4.1785199999999998</v>
      </c>
      <c r="X346" s="5">
        <v>1</v>
      </c>
      <c r="Y346" s="5">
        <v>4.1785199999999998</v>
      </c>
      <c r="Z346" s="5">
        <v>4.1785199999999998</v>
      </c>
      <c r="AA346" s="5">
        <v>1</v>
      </c>
      <c r="AB346" s="5">
        <v>4.1785199999999998</v>
      </c>
    </row>
    <row r="347" spans="1:28" x14ac:dyDescent="0.2">
      <c r="A347" s="5">
        <v>50</v>
      </c>
      <c r="B347" s="5">
        <v>0</v>
      </c>
      <c r="C347" s="5">
        <v>0</v>
      </c>
      <c r="D347" s="5">
        <v>1</v>
      </c>
      <c r="E347" s="5">
        <v>209</v>
      </c>
      <c r="F347" s="5">
        <f>ROUND(Source!W317,O347)</f>
        <v>0</v>
      </c>
      <c r="G347" s="5" t="s">
        <v>309</v>
      </c>
      <c r="H347" s="5" t="s">
        <v>310</v>
      </c>
      <c r="I347" s="5"/>
      <c r="J347" s="5"/>
      <c r="K347" s="5">
        <v>209</v>
      </c>
      <c r="L347" s="5">
        <v>23</v>
      </c>
      <c r="M347" s="5">
        <v>3</v>
      </c>
      <c r="N347" s="5" t="s">
        <v>2</v>
      </c>
      <c r="O347" s="5">
        <v>2</v>
      </c>
      <c r="P347" s="5">
        <f>ROUND(Source!DO317,O347)</f>
        <v>0</v>
      </c>
      <c r="Q347" s="5"/>
      <c r="R347" s="5"/>
      <c r="S347" s="5"/>
      <c r="T347" s="5"/>
      <c r="U347" s="5"/>
      <c r="V347" s="5"/>
      <c r="W347" s="5">
        <v>0</v>
      </c>
      <c r="X347" s="5">
        <v>1</v>
      </c>
      <c r="Y347" s="5">
        <v>0</v>
      </c>
      <c r="Z347" s="5">
        <v>0</v>
      </c>
      <c r="AA347" s="5">
        <v>1</v>
      </c>
      <c r="AB347" s="5">
        <v>0</v>
      </c>
    </row>
    <row r="348" spans="1:28" x14ac:dyDescent="0.2">
      <c r="A348" s="5">
        <v>50</v>
      </c>
      <c r="B348" s="5">
        <v>0</v>
      </c>
      <c r="C348" s="5">
        <v>0</v>
      </c>
      <c r="D348" s="5">
        <v>1</v>
      </c>
      <c r="E348" s="5">
        <v>233</v>
      </c>
      <c r="F348" s="5">
        <f>ROUND(Source!BD317,O348)</f>
        <v>0</v>
      </c>
      <c r="G348" s="5" t="s">
        <v>311</v>
      </c>
      <c r="H348" s="5" t="s">
        <v>312</v>
      </c>
      <c r="I348" s="5"/>
      <c r="J348" s="5"/>
      <c r="K348" s="5">
        <v>233</v>
      </c>
      <c r="L348" s="5">
        <v>24</v>
      </c>
      <c r="M348" s="5">
        <v>3</v>
      </c>
      <c r="N348" s="5" t="s">
        <v>2</v>
      </c>
      <c r="O348" s="5">
        <v>2</v>
      </c>
      <c r="P348" s="5">
        <f>ROUND(Source!EV317,O348)</f>
        <v>0</v>
      </c>
      <c r="Q348" s="5"/>
      <c r="R348" s="5"/>
      <c r="S348" s="5"/>
      <c r="T348" s="5"/>
      <c r="U348" s="5"/>
      <c r="V348" s="5"/>
      <c r="W348" s="5">
        <v>0</v>
      </c>
      <c r="X348" s="5">
        <v>1</v>
      </c>
      <c r="Y348" s="5">
        <v>0</v>
      </c>
      <c r="Z348" s="5">
        <v>0</v>
      </c>
      <c r="AA348" s="5">
        <v>1</v>
      </c>
      <c r="AB348" s="5">
        <v>0</v>
      </c>
    </row>
    <row r="349" spans="1:28" x14ac:dyDescent="0.2">
      <c r="A349" s="5">
        <v>50</v>
      </c>
      <c r="B349" s="5">
        <v>0</v>
      </c>
      <c r="C349" s="5">
        <v>0</v>
      </c>
      <c r="D349" s="5">
        <v>1</v>
      </c>
      <c r="E349" s="5">
        <v>210</v>
      </c>
      <c r="F349" s="5">
        <f>ROUND(Source!X317,O349)</f>
        <v>5935.01</v>
      </c>
      <c r="G349" s="5" t="s">
        <v>313</v>
      </c>
      <c r="H349" s="5" t="s">
        <v>314</v>
      </c>
      <c r="I349" s="5"/>
      <c r="J349" s="5"/>
      <c r="K349" s="5">
        <v>210</v>
      </c>
      <c r="L349" s="5">
        <v>25</v>
      </c>
      <c r="M349" s="5">
        <v>3</v>
      </c>
      <c r="N349" s="5" t="s">
        <v>2</v>
      </c>
      <c r="O349" s="5">
        <v>2</v>
      </c>
      <c r="P349" s="5">
        <f>ROUND(Source!DP317,O349)</f>
        <v>5935.01</v>
      </c>
      <c r="Q349" s="5"/>
      <c r="R349" s="5"/>
      <c r="S349" s="5"/>
      <c r="T349" s="5"/>
      <c r="U349" s="5"/>
      <c r="V349" s="5"/>
      <c r="W349" s="5">
        <v>5935.01</v>
      </c>
      <c r="X349" s="5">
        <v>1</v>
      </c>
      <c r="Y349" s="5">
        <v>5935.01</v>
      </c>
      <c r="Z349" s="5">
        <v>5935.01</v>
      </c>
      <c r="AA349" s="5">
        <v>1</v>
      </c>
      <c r="AB349" s="5">
        <v>63862</v>
      </c>
    </row>
    <row r="350" spans="1:28" x14ac:dyDescent="0.2">
      <c r="A350" s="5">
        <v>50</v>
      </c>
      <c r="B350" s="5">
        <v>0</v>
      </c>
      <c r="C350" s="5">
        <v>0</v>
      </c>
      <c r="D350" s="5">
        <v>1</v>
      </c>
      <c r="E350" s="5">
        <v>211</v>
      </c>
      <c r="F350" s="5">
        <f>ROUND(Source!Y317,O350)</f>
        <v>3109.54</v>
      </c>
      <c r="G350" s="5" t="s">
        <v>315</v>
      </c>
      <c r="H350" s="5" t="s">
        <v>316</v>
      </c>
      <c r="I350" s="5"/>
      <c r="J350" s="5"/>
      <c r="K350" s="5">
        <v>211</v>
      </c>
      <c r="L350" s="5">
        <v>26</v>
      </c>
      <c r="M350" s="5">
        <v>3</v>
      </c>
      <c r="N350" s="5" t="s">
        <v>2</v>
      </c>
      <c r="O350" s="5">
        <v>2</v>
      </c>
      <c r="P350" s="5">
        <f>ROUND(Source!DQ317,O350)</f>
        <v>3109.54</v>
      </c>
      <c r="Q350" s="5"/>
      <c r="R350" s="5"/>
      <c r="S350" s="5"/>
      <c r="T350" s="5"/>
      <c r="U350" s="5"/>
      <c r="V350" s="5"/>
      <c r="W350" s="5">
        <v>3109.54</v>
      </c>
      <c r="X350" s="5">
        <v>1</v>
      </c>
      <c r="Y350" s="5">
        <v>3109.54</v>
      </c>
      <c r="Z350" s="5">
        <v>3109.54</v>
      </c>
      <c r="AA350" s="5">
        <v>1</v>
      </c>
      <c r="AB350" s="5">
        <v>33461</v>
      </c>
    </row>
    <row r="351" spans="1:28" x14ac:dyDescent="0.2">
      <c r="A351" s="5">
        <v>50</v>
      </c>
      <c r="B351" s="5">
        <v>0</v>
      </c>
      <c r="C351" s="5">
        <v>0</v>
      </c>
      <c r="D351" s="5">
        <v>1</v>
      </c>
      <c r="E351" s="5">
        <v>224</v>
      </c>
      <c r="F351" s="5">
        <f>ROUND(Source!AR317,O351)</f>
        <v>204490.15</v>
      </c>
      <c r="G351" s="5" t="s">
        <v>317</v>
      </c>
      <c r="H351" s="5" t="s">
        <v>318</v>
      </c>
      <c r="I351" s="5"/>
      <c r="J351" s="5"/>
      <c r="K351" s="5">
        <v>224</v>
      </c>
      <c r="L351" s="5">
        <v>27</v>
      </c>
      <c r="M351" s="5">
        <v>3</v>
      </c>
      <c r="N351" s="5" t="s">
        <v>2</v>
      </c>
      <c r="O351" s="5">
        <v>2</v>
      </c>
      <c r="P351" s="5">
        <f>ROUND(Source!EJ317,O351)</f>
        <v>56843.82</v>
      </c>
      <c r="Q351" s="5"/>
      <c r="R351" s="5"/>
      <c r="S351" s="5"/>
      <c r="T351" s="5"/>
      <c r="U351" s="5"/>
      <c r="V351" s="5"/>
      <c r="W351" s="5">
        <v>204490.15</v>
      </c>
      <c r="X351" s="5">
        <v>1</v>
      </c>
      <c r="Y351" s="5">
        <v>204490.15</v>
      </c>
      <c r="Z351" s="5">
        <v>56843.819999999992</v>
      </c>
      <c r="AA351" s="5">
        <v>1</v>
      </c>
      <c r="AB351" s="5">
        <v>595215</v>
      </c>
    </row>
    <row r="353" spans="1:255" x14ac:dyDescent="0.2">
      <c r="A353" s="1">
        <v>4</v>
      </c>
      <c r="B353" s="1">
        <v>1</v>
      </c>
      <c r="C353" s="1"/>
      <c r="D353" s="1">
        <f>ROW(A398)</f>
        <v>398</v>
      </c>
      <c r="E353" s="1"/>
      <c r="F353" s="1" t="s">
        <v>13</v>
      </c>
      <c r="G353" s="1" t="s">
        <v>421</v>
      </c>
      <c r="H353" s="1" t="s">
        <v>2</v>
      </c>
      <c r="I353" s="1">
        <v>0</v>
      </c>
      <c r="J353" s="1"/>
      <c r="K353" s="1">
        <v>-1</v>
      </c>
      <c r="L353" s="1"/>
      <c r="M353" s="1" t="s">
        <v>2</v>
      </c>
      <c r="N353" s="1"/>
      <c r="O353" s="1"/>
      <c r="P353" s="1"/>
      <c r="Q353" s="1"/>
      <c r="R353" s="1"/>
      <c r="S353" s="1">
        <v>0</v>
      </c>
      <c r="T353" s="1">
        <v>41727980</v>
      </c>
      <c r="U353" s="1" t="s">
        <v>2</v>
      </c>
      <c r="V353" s="1">
        <v>0</v>
      </c>
      <c r="W353" s="1"/>
      <c r="X353" s="1"/>
      <c r="Y353" s="1"/>
      <c r="Z353" s="1"/>
      <c r="AA353" s="1"/>
      <c r="AB353" s="1" t="s">
        <v>2</v>
      </c>
      <c r="AC353" s="1" t="s">
        <v>2</v>
      </c>
      <c r="AD353" s="1" t="s">
        <v>2</v>
      </c>
      <c r="AE353" s="1" t="s">
        <v>2</v>
      </c>
      <c r="AF353" s="1" t="s">
        <v>2</v>
      </c>
      <c r="AG353" s="1" t="s">
        <v>2</v>
      </c>
      <c r="AH353" s="1"/>
      <c r="AI353" s="1"/>
      <c r="AJ353" s="1"/>
      <c r="AK353" s="1"/>
      <c r="AL353" s="1"/>
      <c r="AM353" s="1"/>
      <c r="AN353" s="1"/>
      <c r="AO353" s="1"/>
      <c r="AP353" s="1" t="s">
        <v>2</v>
      </c>
      <c r="AQ353" s="1" t="s">
        <v>2</v>
      </c>
      <c r="AR353" s="1" t="s">
        <v>2</v>
      </c>
      <c r="AS353" s="1"/>
      <c r="AT353" s="1"/>
      <c r="AU353" s="1"/>
      <c r="AV353" s="1"/>
      <c r="AW353" s="1"/>
      <c r="AX353" s="1"/>
      <c r="AY353" s="1"/>
      <c r="AZ353" s="1" t="s">
        <v>2</v>
      </c>
      <c r="BA353" s="1"/>
      <c r="BB353" s="1" t="s">
        <v>2</v>
      </c>
      <c r="BC353" s="1" t="s">
        <v>2</v>
      </c>
      <c r="BD353" s="1" t="s">
        <v>2</v>
      </c>
      <c r="BE353" s="1" t="s">
        <v>2</v>
      </c>
      <c r="BF353" s="1" t="s">
        <v>2</v>
      </c>
      <c r="BG353" s="1" t="s">
        <v>2</v>
      </c>
      <c r="BH353" s="1" t="s">
        <v>2</v>
      </c>
      <c r="BI353" s="1" t="s">
        <v>2</v>
      </c>
      <c r="BJ353" s="1" t="s">
        <v>2</v>
      </c>
      <c r="BK353" s="1" t="s">
        <v>2</v>
      </c>
      <c r="BL353" s="1" t="s">
        <v>2</v>
      </c>
      <c r="BM353" s="1" t="s">
        <v>2</v>
      </c>
      <c r="BN353" s="1" t="s">
        <v>2</v>
      </c>
      <c r="BO353" s="1" t="s">
        <v>2</v>
      </c>
      <c r="BP353" s="1" t="s">
        <v>2</v>
      </c>
      <c r="BQ353" s="1"/>
      <c r="BR353" s="1"/>
      <c r="BS353" s="1"/>
      <c r="BT353" s="1"/>
      <c r="BU353" s="1"/>
      <c r="BV353" s="1"/>
      <c r="BW353" s="1"/>
      <c r="BX353" s="1">
        <v>0</v>
      </c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>
        <v>0</v>
      </c>
    </row>
    <row r="355" spans="1:255" x14ac:dyDescent="0.2">
      <c r="A355" s="3">
        <v>52</v>
      </c>
      <c r="B355" s="3">
        <f t="shared" ref="B355:G355" si="312">B398</f>
        <v>1</v>
      </c>
      <c r="C355" s="3">
        <f t="shared" si="312"/>
        <v>4</v>
      </c>
      <c r="D355" s="3">
        <f t="shared" si="312"/>
        <v>353</v>
      </c>
      <c r="E355" s="3">
        <f t="shared" si="312"/>
        <v>0</v>
      </c>
      <c r="F355" s="3" t="str">
        <f t="shared" si="312"/>
        <v>Новый раздел</v>
      </c>
      <c r="G355" s="3" t="str">
        <f t="shared" si="312"/>
        <v>Дополнительные работы</v>
      </c>
      <c r="H355" s="3"/>
      <c r="I355" s="3"/>
      <c r="J355" s="3"/>
      <c r="K355" s="3"/>
      <c r="L355" s="3"/>
      <c r="M355" s="3"/>
      <c r="N355" s="3"/>
      <c r="O355" s="3">
        <f t="shared" ref="O355:AT355" si="313">O398</f>
        <v>14791.8</v>
      </c>
      <c r="P355" s="3">
        <f t="shared" si="313"/>
        <v>14470.74</v>
      </c>
      <c r="Q355" s="3">
        <f t="shared" si="313"/>
        <v>6.01</v>
      </c>
      <c r="R355" s="3">
        <f t="shared" si="313"/>
        <v>0.36</v>
      </c>
      <c r="S355" s="3">
        <f t="shared" si="313"/>
        <v>315.05</v>
      </c>
      <c r="T355" s="3">
        <f t="shared" si="313"/>
        <v>0</v>
      </c>
      <c r="U355" s="3">
        <f t="shared" si="313"/>
        <v>31.762260000000005</v>
      </c>
      <c r="V355" s="3">
        <f t="shared" si="313"/>
        <v>2.8620000000000003E-2</v>
      </c>
      <c r="W355" s="3">
        <f t="shared" si="313"/>
        <v>0</v>
      </c>
      <c r="X355" s="3">
        <f t="shared" si="313"/>
        <v>294.72000000000003</v>
      </c>
      <c r="Y355" s="3">
        <f t="shared" si="313"/>
        <v>152.84</v>
      </c>
      <c r="Z355" s="3">
        <f t="shared" si="313"/>
        <v>0</v>
      </c>
      <c r="AA355" s="3">
        <f t="shared" si="313"/>
        <v>0</v>
      </c>
      <c r="AB355" s="3">
        <f t="shared" si="313"/>
        <v>14791.8</v>
      </c>
      <c r="AC355" s="3">
        <f t="shared" si="313"/>
        <v>14470.74</v>
      </c>
      <c r="AD355" s="3">
        <f t="shared" si="313"/>
        <v>6.01</v>
      </c>
      <c r="AE355" s="3">
        <f t="shared" si="313"/>
        <v>0.36</v>
      </c>
      <c r="AF355" s="3">
        <f t="shared" si="313"/>
        <v>315.05</v>
      </c>
      <c r="AG355" s="3">
        <f t="shared" si="313"/>
        <v>0</v>
      </c>
      <c r="AH355" s="3">
        <f t="shared" si="313"/>
        <v>31.762260000000005</v>
      </c>
      <c r="AI355" s="3">
        <f t="shared" si="313"/>
        <v>2.8620000000000003E-2</v>
      </c>
      <c r="AJ355" s="3">
        <f t="shared" si="313"/>
        <v>0</v>
      </c>
      <c r="AK355" s="3">
        <f t="shared" si="313"/>
        <v>294.72000000000003</v>
      </c>
      <c r="AL355" s="3">
        <f t="shared" si="313"/>
        <v>152.84</v>
      </c>
      <c r="AM355" s="3">
        <f t="shared" si="313"/>
        <v>0</v>
      </c>
      <c r="AN355" s="3">
        <f t="shared" si="313"/>
        <v>0</v>
      </c>
      <c r="AO355" s="3">
        <f t="shared" si="313"/>
        <v>0</v>
      </c>
      <c r="AP355" s="3">
        <f t="shared" si="313"/>
        <v>10786.49</v>
      </c>
      <c r="AQ355" s="3">
        <f t="shared" si="313"/>
        <v>0</v>
      </c>
      <c r="AR355" s="3">
        <f t="shared" si="313"/>
        <v>15239.36</v>
      </c>
      <c r="AS355" s="3">
        <f t="shared" si="313"/>
        <v>0</v>
      </c>
      <c r="AT355" s="3">
        <f t="shared" si="313"/>
        <v>4452.87</v>
      </c>
      <c r="AU355" s="3">
        <f t="shared" ref="AU355:BZ355" si="314">AU398</f>
        <v>0</v>
      </c>
      <c r="AV355" s="3">
        <f t="shared" si="314"/>
        <v>14470.74</v>
      </c>
      <c r="AW355" s="3">
        <f t="shared" si="314"/>
        <v>3684.25</v>
      </c>
      <c r="AX355" s="3">
        <f t="shared" si="314"/>
        <v>0</v>
      </c>
      <c r="AY355" s="3">
        <f t="shared" si="314"/>
        <v>3684.25</v>
      </c>
      <c r="AZ355" s="3">
        <f t="shared" si="314"/>
        <v>10786.49</v>
      </c>
      <c r="BA355" s="3">
        <f t="shared" si="314"/>
        <v>0</v>
      </c>
      <c r="BB355" s="3">
        <f t="shared" si="314"/>
        <v>0</v>
      </c>
      <c r="BC355" s="3">
        <f t="shared" si="314"/>
        <v>0</v>
      </c>
      <c r="BD355" s="3">
        <f t="shared" si="314"/>
        <v>0</v>
      </c>
      <c r="BE355" s="3">
        <f t="shared" si="314"/>
        <v>0</v>
      </c>
      <c r="BF355" s="3">
        <f t="shared" si="314"/>
        <v>0</v>
      </c>
      <c r="BG355" s="3">
        <f t="shared" si="314"/>
        <v>0</v>
      </c>
      <c r="BH355" s="3">
        <f t="shared" si="314"/>
        <v>0</v>
      </c>
      <c r="BI355" s="3">
        <f t="shared" si="314"/>
        <v>0</v>
      </c>
      <c r="BJ355" s="3">
        <f t="shared" si="314"/>
        <v>0</v>
      </c>
      <c r="BK355" s="3">
        <f t="shared" si="314"/>
        <v>0</v>
      </c>
      <c r="BL355" s="3">
        <f t="shared" si="314"/>
        <v>0</v>
      </c>
      <c r="BM355" s="3">
        <f t="shared" si="314"/>
        <v>0</v>
      </c>
      <c r="BN355" s="3">
        <f t="shared" si="314"/>
        <v>0</v>
      </c>
      <c r="BO355" s="3">
        <f t="shared" si="314"/>
        <v>0</v>
      </c>
      <c r="BP355" s="3">
        <f t="shared" si="314"/>
        <v>0</v>
      </c>
      <c r="BQ355" s="3">
        <f t="shared" si="314"/>
        <v>0</v>
      </c>
      <c r="BR355" s="3">
        <f t="shared" si="314"/>
        <v>0</v>
      </c>
      <c r="BS355" s="3">
        <f t="shared" si="314"/>
        <v>0</v>
      </c>
      <c r="BT355" s="3">
        <f t="shared" si="314"/>
        <v>0</v>
      </c>
      <c r="BU355" s="3">
        <f t="shared" si="314"/>
        <v>0</v>
      </c>
      <c r="BV355" s="3">
        <f t="shared" si="314"/>
        <v>0</v>
      </c>
      <c r="BW355" s="3">
        <f t="shared" si="314"/>
        <v>0</v>
      </c>
      <c r="BX355" s="3">
        <f t="shared" si="314"/>
        <v>0</v>
      </c>
      <c r="BY355" s="3">
        <f t="shared" si="314"/>
        <v>10786.49</v>
      </c>
      <c r="BZ355" s="3">
        <f t="shared" si="314"/>
        <v>0</v>
      </c>
      <c r="CA355" s="3">
        <f t="shared" ref="CA355:DF355" si="315">CA398</f>
        <v>15239.36</v>
      </c>
      <c r="CB355" s="3">
        <f t="shared" si="315"/>
        <v>0</v>
      </c>
      <c r="CC355" s="3">
        <f t="shared" si="315"/>
        <v>4452.87</v>
      </c>
      <c r="CD355" s="3">
        <f t="shared" si="315"/>
        <v>0</v>
      </c>
      <c r="CE355" s="3">
        <f t="shared" si="315"/>
        <v>14470.74</v>
      </c>
      <c r="CF355" s="3">
        <f t="shared" si="315"/>
        <v>3684.25</v>
      </c>
      <c r="CG355" s="3">
        <f t="shared" si="315"/>
        <v>0</v>
      </c>
      <c r="CH355" s="3">
        <f t="shared" si="315"/>
        <v>3684.25</v>
      </c>
      <c r="CI355" s="3">
        <f t="shared" si="315"/>
        <v>10786.49</v>
      </c>
      <c r="CJ355" s="3">
        <f t="shared" si="315"/>
        <v>0</v>
      </c>
      <c r="CK355" s="3">
        <f t="shared" si="315"/>
        <v>0</v>
      </c>
      <c r="CL355" s="3">
        <f t="shared" si="315"/>
        <v>0</v>
      </c>
      <c r="CM355" s="3">
        <f t="shared" si="315"/>
        <v>0</v>
      </c>
      <c r="CN355" s="3">
        <f t="shared" si="315"/>
        <v>0</v>
      </c>
      <c r="CO355" s="3">
        <f t="shared" si="315"/>
        <v>0</v>
      </c>
      <c r="CP355" s="3">
        <f t="shared" si="315"/>
        <v>0</v>
      </c>
      <c r="CQ355" s="3">
        <f t="shared" si="315"/>
        <v>0</v>
      </c>
      <c r="CR355" s="3">
        <f t="shared" si="315"/>
        <v>0</v>
      </c>
      <c r="CS355" s="3">
        <f t="shared" si="315"/>
        <v>0</v>
      </c>
      <c r="CT355" s="3">
        <f t="shared" si="315"/>
        <v>0</v>
      </c>
      <c r="CU355" s="3">
        <f t="shared" si="315"/>
        <v>0</v>
      </c>
      <c r="CV355" s="3">
        <f t="shared" si="315"/>
        <v>0</v>
      </c>
      <c r="CW355" s="3">
        <f t="shared" si="315"/>
        <v>0</v>
      </c>
      <c r="CX355" s="3">
        <f t="shared" si="315"/>
        <v>0</v>
      </c>
      <c r="CY355" s="3">
        <f t="shared" si="315"/>
        <v>0</v>
      </c>
      <c r="CZ355" s="3">
        <f t="shared" si="315"/>
        <v>0</v>
      </c>
      <c r="DA355" s="3">
        <f t="shared" si="315"/>
        <v>0</v>
      </c>
      <c r="DB355" s="3">
        <f t="shared" si="315"/>
        <v>0</v>
      </c>
      <c r="DC355" s="3">
        <f t="shared" si="315"/>
        <v>0</v>
      </c>
      <c r="DD355" s="3">
        <f t="shared" si="315"/>
        <v>0</v>
      </c>
      <c r="DE355" s="3">
        <f t="shared" si="315"/>
        <v>0</v>
      </c>
      <c r="DF355" s="3">
        <f t="shared" si="315"/>
        <v>0</v>
      </c>
      <c r="DG355" s="4">
        <f t="shared" ref="DG355:EL355" si="316">DG398</f>
        <v>4344.26</v>
      </c>
      <c r="DH355" s="4">
        <f t="shared" si="316"/>
        <v>4023.2</v>
      </c>
      <c r="DI355" s="4">
        <f t="shared" si="316"/>
        <v>6.01</v>
      </c>
      <c r="DJ355" s="4">
        <f t="shared" si="316"/>
        <v>0.36</v>
      </c>
      <c r="DK355" s="4">
        <f t="shared" si="316"/>
        <v>315.05</v>
      </c>
      <c r="DL355" s="4">
        <f t="shared" si="316"/>
        <v>0</v>
      </c>
      <c r="DM355" s="4">
        <f t="shared" si="316"/>
        <v>31.762260000000005</v>
      </c>
      <c r="DN355" s="4">
        <f t="shared" si="316"/>
        <v>2.8620000000000003E-2</v>
      </c>
      <c r="DO355" s="4">
        <f t="shared" si="316"/>
        <v>0</v>
      </c>
      <c r="DP355" s="4">
        <f t="shared" si="316"/>
        <v>294.72000000000003</v>
      </c>
      <c r="DQ355" s="4">
        <f t="shared" si="316"/>
        <v>152.84</v>
      </c>
      <c r="DR355" s="4">
        <f t="shared" si="316"/>
        <v>0</v>
      </c>
      <c r="DS355" s="4">
        <f t="shared" si="316"/>
        <v>0</v>
      </c>
      <c r="DT355" s="4">
        <f t="shared" si="316"/>
        <v>4344.26</v>
      </c>
      <c r="DU355" s="4">
        <f t="shared" si="316"/>
        <v>4023.2</v>
      </c>
      <c r="DV355" s="4">
        <f t="shared" si="316"/>
        <v>6.01</v>
      </c>
      <c r="DW355" s="4">
        <f t="shared" si="316"/>
        <v>0.36</v>
      </c>
      <c r="DX355" s="4">
        <f t="shared" si="316"/>
        <v>315.05</v>
      </c>
      <c r="DY355" s="4">
        <f t="shared" si="316"/>
        <v>0</v>
      </c>
      <c r="DZ355" s="4">
        <f t="shared" si="316"/>
        <v>31.762260000000005</v>
      </c>
      <c r="EA355" s="4">
        <f t="shared" si="316"/>
        <v>2.8620000000000003E-2</v>
      </c>
      <c r="EB355" s="4">
        <f t="shared" si="316"/>
        <v>0</v>
      </c>
      <c r="EC355" s="4">
        <f t="shared" si="316"/>
        <v>294.72000000000003</v>
      </c>
      <c r="ED355" s="4">
        <f t="shared" si="316"/>
        <v>152.84</v>
      </c>
      <c r="EE355" s="4">
        <f t="shared" si="316"/>
        <v>0</v>
      </c>
      <c r="EF355" s="4">
        <f t="shared" si="316"/>
        <v>0</v>
      </c>
      <c r="EG355" s="4">
        <f t="shared" si="316"/>
        <v>0</v>
      </c>
      <c r="EH355" s="4">
        <f t="shared" si="316"/>
        <v>2764.68</v>
      </c>
      <c r="EI355" s="4">
        <f t="shared" si="316"/>
        <v>0</v>
      </c>
      <c r="EJ355" s="4">
        <f t="shared" si="316"/>
        <v>4791.82</v>
      </c>
      <c r="EK355" s="4">
        <f t="shared" si="316"/>
        <v>0</v>
      </c>
      <c r="EL355" s="4">
        <f t="shared" si="316"/>
        <v>2027.14</v>
      </c>
      <c r="EM355" s="4">
        <f t="shared" ref="EM355:FR355" si="317">EM398</f>
        <v>0</v>
      </c>
      <c r="EN355" s="4">
        <f t="shared" si="317"/>
        <v>4023.2</v>
      </c>
      <c r="EO355" s="4">
        <f t="shared" si="317"/>
        <v>1258.52</v>
      </c>
      <c r="EP355" s="4">
        <f t="shared" si="317"/>
        <v>0</v>
      </c>
      <c r="EQ355" s="4">
        <f t="shared" si="317"/>
        <v>1258.52</v>
      </c>
      <c r="ER355" s="4">
        <f t="shared" si="317"/>
        <v>2764.68</v>
      </c>
      <c r="ES355" s="4">
        <f t="shared" si="317"/>
        <v>0</v>
      </c>
      <c r="ET355" s="4">
        <f t="shared" si="317"/>
        <v>0</v>
      </c>
      <c r="EU355" s="4">
        <f t="shared" si="317"/>
        <v>0</v>
      </c>
      <c r="EV355" s="4">
        <f t="shared" si="317"/>
        <v>0</v>
      </c>
      <c r="EW355" s="4">
        <f t="shared" si="317"/>
        <v>0</v>
      </c>
      <c r="EX355" s="4">
        <f t="shared" si="317"/>
        <v>0</v>
      </c>
      <c r="EY355" s="4">
        <f t="shared" si="317"/>
        <v>0</v>
      </c>
      <c r="EZ355" s="4">
        <f t="shared" si="317"/>
        <v>0</v>
      </c>
      <c r="FA355" s="4">
        <f t="shared" si="317"/>
        <v>0</v>
      </c>
      <c r="FB355" s="4">
        <f t="shared" si="317"/>
        <v>0</v>
      </c>
      <c r="FC355" s="4">
        <f t="shared" si="317"/>
        <v>0</v>
      </c>
      <c r="FD355" s="4">
        <f t="shared" si="317"/>
        <v>0</v>
      </c>
      <c r="FE355" s="4">
        <f t="shared" si="317"/>
        <v>0</v>
      </c>
      <c r="FF355" s="4">
        <f t="shared" si="317"/>
        <v>0</v>
      </c>
      <c r="FG355" s="4">
        <f t="shared" si="317"/>
        <v>0</v>
      </c>
      <c r="FH355" s="4">
        <f t="shared" si="317"/>
        <v>0</v>
      </c>
      <c r="FI355" s="4">
        <f t="shared" si="317"/>
        <v>0</v>
      </c>
      <c r="FJ355" s="4">
        <f t="shared" si="317"/>
        <v>0</v>
      </c>
      <c r="FK355" s="4">
        <f t="shared" si="317"/>
        <v>0</v>
      </c>
      <c r="FL355" s="4">
        <f t="shared" si="317"/>
        <v>0</v>
      </c>
      <c r="FM355" s="4">
        <f t="shared" si="317"/>
        <v>0</v>
      </c>
      <c r="FN355" s="4">
        <f t="shared" si="317"/>
        <v>0</v>
      </c>
      <c r="FO355" s="4">
        <f t="shared" si="317"/>
        <v>0</v>
      </c>
      <c r="FP355" s="4">
        <f t="shared" si="317"/>
        <v>0</v>
      </c>
      <c r="FQ355" s="4">
        <f t="shared" si="317"/>
        <v>2764.68</v>
      </c>
      <c r="FR355" s="4">
        <f t="shared" si="317"/>
        <v>0</v>
      </c>
      <c r="FS355" s="4">
        <f t="shared" ref="FS355:GX355" si="318">FS398</f>
        <v>4791.82</v>
      </c>
      <c r="FT355" s="4">
        <f t="shared" si="318"/>
        <v>0</v>
      </c>
      <c r="FU355" s="4">
        <f t="shared" si="318"/>
        <v>2027.14</v>
      </c>
      <c r="FV355" s="4">
        <f t="shared" si="318"/>
        <v>0</v>
      </c>
      <c r="FW355" s="4">
        <f t="shared" si="318"/>
        <v>4023.2</v>
      </c>
      <c r="FX355" s="4">
        <f t="shared" si="318"/>
        <v>1258.52</v>
      </c>
      <c r="FY355" s="4">
        <f t="shared" si="318"/>
        <v>0</v>
      </c>
      <c r="FZ355" s="4">
        <f t="shared" si="318"/>
        <v>1258.52</v>
      </c>
      <c r="GA355" s="4">
        <f t="shared" si="318"/>
        <v>2764.68</v>
      </c>
      <c r="GB355" s="4">
        <f t="shared" si="318"/>
        <v>0</v>
      </c>
      <c r="GC355" s="4">
        <f t="shared" si="318"/>
        <v>0</v>
      </c>
      <c r="GD355" s="4">
        <f t="shared" si="318"/>
        <v>0</v>
      </c>
      <c r="GE355" s="4">
        <f t="shared" si="318"/>
        <v>0</v>
      </c>
      <c r="GF355" s="4">
        <f t="shared" si="318"/>
        <v>0</v>
      </c>
      <c r="GG355" s="4">
        <f t="shared" si="318"/>
        <v>0</v>
      </c>
      <c r="GH355" s="4">
        <f t="shared" si="318"/>
        <v>0</v>
      </c>
      <c r="GI355" s="4">
        <f t="shared" si="318"/>
        <v>0</v>
      </c>
      <c r="GJ355" s="4">
        <f t="shared" si="318"/>
        <v>0</v>
      </c>
      <c r="GK355" s="4">
        <f t="shared" si="318"/>
        <v>0</v>
      </c>
      <c r="GL355" s="4">
        <f t="shared" si="318"/>
        <v>0</v>
      </c>
      <c r="GM355" s="4">
        <f t="shared" si="318"/>
        <v>0</v>
      </c>
      <c r="GN355" s="4">
        <f t="shared" si="318"/>
        <v>0</v>
      </c>
      <c r="GO355" s="4">
        <f t="shared" si="318"/>
        <v>0</v>
      </c>
      <c r="GP355" s="4">
        <f t="shared" si="318"/>
        <v>0</v>
      </c>
      <c r="GQ355" s="4">
        <f t="shared" si="318"/>
        <v>0</v>
      </c>
      <c r="GR355" s="4">
        <f t="shared" si="318"/>
        <v>0</v>
      </c>
      <c r="GS355" s="4">
        <f t="shared" si="318"/>
        <v>0</v>
      </c>
      <c r="GT355" s="4">
        <f t="shared" si="318"/>
        <v>0</v>
      </c>
      <c r="GU355" s="4">
        <f t="shared" si="318"/>
        <v>0</v>
      </c>
      <c r="GV355" s="4">
        <f t="shared" si="318"/>
        <v>0</v>
      </c>
      <c r="GW355" s="4">
        <f t="shared" si="318"/>
        <v>0</v>
      </c>
      <c r="GX355" s="4">
        <f t="shared" si="318"/>
        <v>0</v>
      </c>
    </row>
    <row r="357" spans="1:255" x14ac:dyDescent="0.2">
      <c r="A357" s="2">
        <v>17</v>
      </c>
      <c r="B357" s="2">
        <v>1</v>
      </c>
      <c r="C357" s="2">
        <f>ROW(SmtRes!A550)</f>
        <v>550</v>
      </c>
      <c r="D357" s="2">
        <f>ROW(EtalonRes!A550)</f>
        <v>550</v>
      </c>
      <c r="E357" s="2" t="s">
        <v>422</v>
      </c>
      <c r="F357" s="2" t="s">
        <v>120</v>
      </c>
      <c r="G357" s="2" t="s">
        <v>121</v>
      </c>
      <c r="H357" s="2" t="s">
        <v>19</v>
      </c>
      <c r="I357" s="2">
        <v>2</v>
      </c>
      <c r="J357" s="2">
        <v>0</v>
      </c>
      <c r="K357" s="2">
        <v>2</v>
      </c>
      <c r="L357" s="2"/>
      <c r="M357" s="2"/>
      <c r="N357" s="2"/>
      <c r="O357" s="2">
        <f t="shared" ref="O357:O396" si="319">ROUND(CP357,2)</f>
        <v>118.3</v>
      </c>
      <c r="P357" s="2">
        <f>ROUND(CQ357*I357,2)</f>
        <v>62.38</v>
      </c>
      <c r="Q357" s="2">
        <f t="shared" ref="Q357:Q396" si="320">ROUND(CR357*I357,2)</f>
        <v>2.35</v>
      </c>
      <c r="R357" s="2">
        <f t="shared" ref="R357:R396" si="321">ROUND(CS357*I357,2)</f>
        <v>0</v>
      </c>
      <c r="S357" s="2">
        <f t="shared" ref="S357:S396" si="322">ROUND(CT357*I357,2)</f>
        <v>53.57</v>
      </c>
      <c r="T357" s="2">
        <f t="shared" ref="T357:T396" si="323">ROUND(CU357*I357,2)</f>
        <v>0</v>
      </c>
      <c r="U357" s="2">
        <f t="shared" ref="U357:U396" si="324">CV357*I357</f>
        <v>5.4</v>
      </c>
      <c r="V357" s="2">
        <f t="shared" ref="V357:V396" si="325">CW357*I357</f>
        <v>0</v>
      </c>
      <c r="W357" s="2">
        <f t="shared" ref="W357:W396" si="326">ROUND(CX357*I357,2)</f>
        <v>0</v>
      </c>
      <c r="X357" s="2">
        <f t="shared" ref="X357:X396" si="327">ROUND(CY357,2)</f>
        <v>51.96</v>
      </c>
      <c r="Y357" s="2">
        <f t="shared" ref="Y357:Y396" si="328">ROUND(CZ357,2)</f>
        <v>27.32</v>
      </c>
      <c r="Z357" s="2"/>
      <c r="AA357" s="2">
        <v>41727981</v>
      </c>
      <c r="AB357" s="2">
        <f t="shared" ref="AB357:AB396" si="329">ROUND((AC357+AD357+AF357),6)</f>
        <v>59.148499999999999</v>
      </c>
      <c r="AC357" s="2">
        <f t="shared" ref="AC357:AC396" si="330">ROUND((ES357),6)</f>
        <v>31.19</v>
      </c>
      <c r="AD357" s="2">
        <f>ROUND(((((ET357*ROUND(1.35,7)))-((EU357*ROUND(1.35,7))))+AE357),6)</f>
        <v>1.1745000000000001</v>
      </c>
      <c r="AE357" s="2">
        <f>ROUND(((EU357*ROUND(1.35,7))),6)</f>
        <v>0</v>
      </c>
      <c r="AF357" s="2">
        <f>ROUND(((EV357*ROUND(1.35,7))),6)</f>
        <v>26.783999999999999</v>
      </c>
      <c r="AG357" s="2">
        <f t="shared" ref="AG357:AG396" si="331">ROUND((AP357),6)</f>
        <v>0</v>
      </c>
      <c r="AH357" s="2">
        <f>((EW357*ROUND(1.35,7)))</f>
        <v>2.7</v>
      </c>
      <c r="AI357" s="2">
        <f>((EX357*ROUND(1.35,7)))</f>
        <v>0</v>
      </c>
      <c r="AJ357" s="2">
        <f t="shared" ref="AJ357:AJ396" si="332">(AS357)</f>
        <v>0</v>
      </c>
      <c r="AK357" s="2">
        <v>51.9</v>
      </c>
      <c r="AL357" s="2">
        <v>31.19</v>
      </c>
      <c r="AM357" s="2">
        <v>0.87</v>
      </c>
      <c r="AN357" s="2">
        <v>0</v>
      </c>
      <c r="AO357" s="2">
        <v>19.84</v>
      </c>
      <c r="AP357" s="2">
        <v>0</v>
      </c>
      <c r="AQ357" s="2">
        <v>2</v>
      </c>
      <c r="AR357" s="2">
        <v>0</v>
      </c>
      <c r="AS357" s="2">
        <v>0</v>
      </c>
      <c r="AT357" s="2">
        <v>97</v>
      </c>
      <c r="AU357" s="2">
        <v>51</v>
      </c>
      <c r="AV357" s="2">
        <v>1</v>
      </c>
      <c r="AW357" s="2">
        <v>1</v>
      </c>
      <c r="AX357" s="2"/>
      <c r="AY357" s="2"/>
      <c r="AZ357" s="2">
        <v>1</v>
      </c>
      <c r="BA357" s="2">
        <v>1</v>
      </c>
      <c r="BB357" s="2">
        <v>1</v>
      </c>
      <c r="BC357" s="2">
        <v>1</v>
      </c>
      <c r="BD357" s="2" t="s">
        <v>2</v>
      </c>
      <c r="BE357" s="2" t="s">
        <v>2</v>
      </c>
      <c r="BF357" s="2" t="s">
        <v>2</v>
      </c>
      <c r="BG357" s="2" t="s">
        <v>2</v>
      </c>
      <c r="BH357" s="2">
        <v>0</v>
      </c>
      <c r="BI357" s="2">
        <v>2</v>
      </c>
      <c r="BJ357" s="2" t="s">
        <v>122</v>
      </c>
      <c r="BK357" s="2"/>
      <c r="BL357" s="2"/>
      <c r="BM357" s="2">
        <v>108001</v>
      </c>
      <c r="BN357" s="2">
        <v>0</v>
      </c>
      <c r="BO357" s="2" t="s">
        <v>2</v>
      </c>
      <c r="BP357" s="2">
        <v>0</v>
      </c>
      <c r="BQ357" s="2">
        <v>3</v>
      </c>
      <c r="BR357" s="2">
        <v>0</v>
      </c>
      <c r="BS357" s="2">
        <v>1</v>
      </c>
      <c r="BT357" s="2">
        <v>1</v>
      </c>
      <c r="BU357" s="2">
        <v>1</v>
      </c>
      <c r="BV357" s="2">
        <v>1</v>
      </c>
      <c r="BW357" s="2">
        <v>1</v>
      </c>
      <c r="BX357" s="2">
        <v>1</v>
      </c>
      <c r="BY357" s="2" t="s">
        <v>2</v>
      </c>
      <c r="BZ357" s="2">
        <v>97</v>
      </c>
      <c r="CA357" s="2">
        <v>51</v>
      </c>
      <c r="CB357" s="2" t="s">
        <v>2</v>
      </c>
      <c r="CC357" s="2"/>
      <c r="CD357" s="2"/>
      <c r="CE357" s="2">
        <v>0</v>
      </c>
      <c r="CF357" s="2">
        <v>0</v>
      </c>
      <c r="CG357" s="2">
        <v>0</v>
      </c>
      <c r="CH357" s="2"/>
      <c r="CI357" s="2"/>
      <c r="CJ357" s="2"/>
      <c r="CK357" s="2"/>
      <c r="CL357" s="2"/>
      <c r="CM357" s="2">
        <v>0</v>
      </c>
      <c r="CN357" s="2" t="s">
        <v>774</v>
      </c>
      <c r="CO357" s="2">
        <v>0</v>
      </c>
      <c r="CP357" s="2">
        <f t="shared" ref="CP357:CP396" si="333">(P357+Q357+S357)</f>
        <v>118.30000000000001</v>
      </c>
      <c r="CQ357" s="2">
        <f>AC357*BC357</f>
        <v>31.19</v>
      </c>
      <c r="CR357" s="2">
        <f t="shared" ref="CR357:CR396" si="334">AD357*BB357</f>
        <v>1.1745000000000001</v>
      </c>
      <c r="CS357" s="2">
        <f t="shared" ref="CS357:CS396" si="335">AE357</f>
        <v>0</v>
      </c>
      <c r="CT357" s="2">
        <f t="shared" ref="CT357:CT396" si="336">AF357</f>
        <v>26.783999999999999</v>
      </c>
      <c r="CU357" s="2">
        <f t="shared" ref="CU357:CU396" si="337">AG357</f>
        <v>0</v>
      </c>
      <c r="CV357" s="2">
        <f t="shared" ref="CV357:CV396" si="338">AH357</f>
        <v>2.7</v>
      </c>
      <c r="CW357" s="2">
        <f t="shared" ref="CW357:CW396" si="339">AI357</f>
        <v>0</v>
      </c>
      <c r="CX357" s="2">
        <f t="shared" ref="CX357:CX396" si="340">AJ357</f>
        <v>0</v>
      </c>
      <c r="CY357" s="2">
        <f t="shared" ref="CY357:CY396" si="341">(((S357+R357)*AT357)/100)</f>
        <v>51.962899999999998</v>
      </c>
      <c r="CZ357" s="2">
        <f t="shared" ref="CZ357:CZ396" si="342">(((S357+R357)*AU357)/100)</f>
        <v>27.320700000000002</v>
      </c>
      <c r="DA357" s="2"/>
      <c r="DB357" s="2"/>
      <c r="DC357" s="2" t="s">
        <v>2</v>
      </c>
      <c r="DD357" s="2" t="s">
        <v>2</v>
      </c>
      <c r="DE357" s="2" t="s">
        <v>21</v>
      </c>
      <c r="DF357" s="2" t="s">
        <v>21</v>
      </c>
      <c r="DG357" s="2" t="s">
        <v>21</v>
      </c>
      <c r="DH357" s="2" t="s">
        <v>2</v>
      </c>
      <c r="DI357" s="2" t="s">
        <v>21</v>
      </c>
      <c r="DJ357" s="2" t="s">
        <v>21</v>
      </c>
      <c r="DK357" s="2" t="s">
        <v>2</v>
      </c>
      <c r="DL357" s="2" t="s">
        <v>2</v>
      </c>
      <c r="DM357" s="2" t="s">
        <v>2</v>
      </c>
      <c r="DN357" s="2">
        <v>0</v>
      </c>
      <c r="DO357" s="2">
        <v>0</v>
      </c>
      <c r="DP357" s="2">
        <v>1</v>
      </c>
      <c r="DQ357" s="2">
        <v>1</v>
      </c>
      <c r="DR357" s="2"/>
      <c r="DS357" s="2"/>
      <c r="DT357" s="2"/>
      <c r="DU357" s="2">
        <v>1013</v>
      </c>
      <c r="DV357" s="2" t="s">
        <v>19</v>
      </c>
      <c r="DW357" s="2" t="s">
        <v>19</v>
      </c>
      <c r="DX357" s="2">
        <v>1</v>
      </c>
      <c r="DY357" s="2"/>
      <c r="DZ357" s="2" t="s">
        <v>2</v>
      </c>
      <c r="EA357" s="2" t="s">
        <v>2</v>
      </c>
      <c r="EB357" s="2" t="s">
        <v>2</v>
      </c>
      <c r="EC357" s="2" t="s">
        <v>2</v>
      </c>
      <c r="ED357" s="2" t="s">
        <v>2</v>
      </c>
      <c r="EE357" s="2">
        <v>37164029</v>
      </c>
      <c r="EF357" s="2">
        <v>3</v>
      </c>
      <c r="EG357" s="2" t="s">
        <v>16</v>
      </c>
      <c r="EH357" s="2">
        <v>0</v>
      </c>
      <c r="EI357" s="2" t="s">
        <v>2</v>
      </c>
      <c r="EJ357" s="2">
        <v>2</v>
      </c>
      <c r="EK357" s="2">
        <v>108001</v>
      </c>
      <c r="EL357" s="2" t="s">
        <v>51</v>
      </c>
      <c r="EM357" s="2" t="s">
        <v>52</v>
      </c>
      <c r="EN357" s="2" t="s">
        <v>2</v>
      </c>
      <c r="EO357" s="2" t="s">
        <v>24</v>
      </c>
      <c r="EP357" s="2"/>
      <c r="EQ357" s="2">
        <v>512</v>
      </c>
      <c r="ER357" s="2">
        <v>51.9</v>
      </c>
      <c r="ES357" s="2">
        <v>31.19</v>
      </c>
      <c r="ET357" s="2">
        <v>0.87</v>
      </c>
      <c r="EU357" s="2">
        <v>0</v>
      </c>
      <c r="EV357" s="2">
        <v>19.84</v>
      </c>
      <c r="EW357" s="2">
        <v>2</v>
      </c>
      <c r="EX357" s="2">
        <v>0</v>
      </c>
      <c r="EY357" s="2">
        <v>0</v>
      </c>
      <c r="EZ357" s="2"/>
      <c r="FA357" s="2"/>
      <c r="FB357" s="2"/>
      <c r="FC357" s="2"/>
      <c r="FD357" s="2"/>
      <c r="FE357" s="2"/>
      <c r="FF357" s="2"/>
      <c r="FG357" s="2"/>
      <c r="FH357" s="2"/>
      <c r="FI357" s="2"/>
      <c r="FJ357" s="2"/>
      <c r="FK357" s="2"/>
      <c r="FL357" s="2"/>
      <c r="FM357" s="2"/>
      <c r="FN357" s="2"/>
      <c r="FO357" s="2"/>
      <c r="FP357" s="2"/>
      <c r="FQ357" s="2">
        <v>0</v>
      </c>
      <c r="FR357" s="2">
        <f t="shared" ref="FR357:FR396" si="343">ROUND(IF(AND(BH357=3,BI357=3),P357,0),2)</f>
        <v>0</v>
      </c>
      <c r="FS357" s="2">
        <v>0</v>
      </c>
      <c r="FT357" s="2"/>
      <c r="FU357" s="2"/>
      <c r="FV357" s="2"/>
      <c r="FW357" s="2"/>
      <c r="FX357" s="2">
        <v>97</v>
      </c>
      <c r="FY357" s="2">
        <v>51</v>
      </c>
      <c r="FZ357" s="2"/>
      <c r="GA357" s="2" t="s">
        <v>2</v>
      </c>
      <c r="GB357" s="2"/>
      <c r="GC357" s="2"/>
      <c r="GD357" s="2">
        <v>1</v>
      </c>
      <c r="GE357" s="2"/>
      <c r="GF357" s="2">
        <v>-1738173727</v>
      </c>
      <c r="GG357" s="2">
        <v>2</v>
      </c>
      <c r="GH357" s="2">
        <v>1</v>
      </c>
      <c r="GI357" s="2">
        <v>-2</v>
      </c>
      <c r="GJ357" s="2">
        <v>0</v>
      </c>
      <c r="GK357" s="2">
        <v>0</v>
      </c>
      <c r="GL357" s="2">
        <f t="shared" ref="GL357:GL396" si="344">ROUND(IF(AND(BH357=3,BI357=3,FS357&lt;&gt;0),P357,0),2)</f>
        <v>0</v>
      </c>
      <c r="GM357" s="2">
        <f t="shared" ref="GM357:GM396" si="345">ROUND(O357+X357+Y357,2)+GX357</f>
        <v>197.58</v>
      </c>
      <c r="GN357" s="2">
        <f t="shared" ref="GN357:GN396" si="346">IF(OR(BI357=0,BI357=1),ROUND(O357+X357+Y357,2),0)</f>
        <v>0</v>
      </c>
      <c r="GO357" s="2">
        <f t="shared" ref="GO357:GO396" si="347">IF(BI357=2,ROUND(O357+X357+Y357,2),0)</f>
        <v>197.58</v>
      </c>
      <c r="GP357" s="2">
        <f t="shared" ref="GP357:GP396" si="348">IF(BI357=4,ROUND(O357+X357+Y357,2)+GX357,0)</f>
        <v>0</v>
      </c>
      <c r="GQ357" s="2"/>
      <c r="GR357" s="2">
        <v>0</v>
      </c>
      <c r="GS357" s="2">
        <v>3</v>
      </c>
      <c r="GT357" s="2">
        <v>0</v>
      </c>
      <c r="GU357" s="2" t="s">
        <v>2</v>
      </c>
      <c r="GV357" s="2">
        <f t="shared" ref="GV357:GV396" si="349">ROUND((GT357),6)</f>
        <v>0</v>
      </c>
      <c r="GW357" s="2">
        <v>1</v>
      </c>
      <c r="GX357" s="2">
        <f t="shared" ref="GX357:GX396" si="350">ROUND(HC357*I357,2)</f>
        <v>0</v>
      </c>
      <c r="GY357" s="2"/>
      <c r="GZ357" s="2"/>
      <c r="HA357" s="2">
        <v>0</v>
      </c>
      <c r="HB357" s="2">
        <v>0</v>
      </c>
      <c r="HC357" s="2">
        <f t="shared" ref="HC357:HC396" si="351">GV357*GW357</f>
        <v>0</v>
      </c>
      <c r="HD357" s="2"/>
      <c r="HE357" s="2" t="s">
        <v>2</v>
      </c>
      <c r="HF357" s="2" t="s">
        <v>2</v>
      </c>
      <c r="HG357" s="2"/>
      <c r="HH357" s="2"/>
      <c r="HI357" s="2"/>
      <c r="HJ357" s="2"/>
      <c r="HK357" s="2"/>
      <c r="HL357" s="2"/>
      <c r="HM357" s="2" t="s">
        <v>2</v>
      </c>
      <c r="HN357" s="2" t="s">
        <v>53</v>
      </c>
      <c r="HO357" s="2" t="s">
        <v>54</v>
      </c>
      <c r="HP357" s="2" t="s">
        <v>51</v>
      </c>
      <c r="HQ357" s="2" t="s">
        <v>51</v>
      </c>
      <c r="HR357" s="2"/>
      <c r="HS357" s="2"/>
      <c r="HT357" s="2"/>
      <c r="HU357" s="2"/>
      <c r="HV357" s="2"/>
      <c r="HW357" s="2"/>
      <c r="HX357" s="2"/>
      <c r="HY357" s="2"/>
      <c r="HZ357" s="2"/>
      <c r="IA357" s="2"/>
      <c r="IB357" s="2"/>
      <c r="IC357" s="2"/>
      <c r="ID357" s="2"/>
      <c r="IE357" s="2"/>
      <c r="IF357" s="2"/>
      <c r="IG357" s="2"/>
      <c r="IH357" s="2"/>
      <c r="II357" s="2"/>
      <c r="IJ357" s="2"/>
      <c r="IK357" s="2">
        <v>0</v>
      </c>
      <c r="IL357" s="2"/>
      <c r="IM357" s="2"/>
      <c r="IN357" s="2"/>
      <c r="IO357" s="2"/>
      <c r="IP357" s="2"/>
      <c r="IQ357" s="2"/>
      <c r="IR357" s="2"/>
      <c r="IS357" s="2"/>
      <c r="IT357" s="2"/>
      <c r="IU357" s="2"/>
    </row>
    <row r="358" spans="1:255" x14ac:dyDescent="0.2">
      <c r="A358">
        <v>17</v>
      </c>
      <c r="B358">
        <v>1</v>
      </c>
      <c r="C358">
        <f>ROW(SmtRes!A564)</f>
        <v>564</v>
      </c>
      <c r="D358">
        <f>ROW(EtalonRes!A564)</f>
        <v>564</v>
      </c>
      <c r="E358" t="s">
        <v>422</v>
      </c>
      <c r="F358" t="s">
        <v>120</v>
      </c>
      <c r="G358" t="s">
        <v>121</v>
      </c>
      <c r="H358" t="s">
        <v>19</v>
      </c>
      <c r="I358">
        <v>2</v>
      </c>
      <c r="J358">
        <v>0</v>
      </c>
      <c r="K358">
        <v>2</v>
      </c>
      <c r="O358">
        <f t="shared" si="319"/>
        <v>118.3</v>
      </c>
      <c r="P358">
        <f>ROUND(CQ358*I358,2)</f>
        <v>62.38</v>
      </c>
      <c r="Q358">
        <f t="shared" si="320"/>
        <v>2.35</v>
      </c>
      <c r="R358">
        <f t="shared" si="321"/>
        <v>0</v>
      </c>
      <c r="S358">
        <f t="shared" si="322"/>
        <v>53.57</v>
      </c>
      <c r="T358">
        <f t="shared" si="323"/>
        <v>0</v>
      </c>
      <c r="U358">
        <f t="shared" si="324"/>
        <v>5.4</v>
      </c>
      <c r="V358">
        <f t="shared" si="325"/>
        <v>0</v>
      </c>
      <c r="W358">
        <f t="shared" si="326"/>
        <v>0</v>
      </c>
      <c r="X358">
        <f t="shared" si="327"/>
        <v>51.96</v>
      </c>
      <c r="Y358">
        <f t="shared" si="328"/>
        <v>27.32</v>
      </c>
      <c r="AA358">
        <v>41727979</v>
      </c>
      <c r="AB358">
        <f t="shared" si="329"/>
        <v>59.148499999999999</v>
      </c>
      <c r="AC358">
        <f t="shared" si="330"/>
        <v>31.19</v>
      </c>
      <c r="AD358">
        <f>ROUND(((((ET358*ROUND(1.35,7)))-((EU358*ROUND(1.35,7))))+AE358),6)</f>
        <v>1.1745000000000001</v>
      </c>
      <c r="AE358">
        <f>ROUND(((EU358*ROUND(1.35,7))),6)</f>
        <v>0</v>
      </c>
      <c r="AF358">
        <f>ROUND(((EV358*ROUND(1.35,7))),6)</f>
        <v>26.783999999999999</v>
      </c>
      <c r="AG358">
        <f t="shared" si="331"/>
        <v>0</v>
      </c>
      <c r="AH358">
        <f>((EW358*ROUND(1.35,7)))</f>
        <v>2.7</v>
      </c>
      <c r="AI358">
        <f>((EX358*ROUND(1.35,7)))</f>
        <v>0</v>
      </c>
      <c r="AJ358">
        <f t="shared" si="332"/>
        <v>0</v>
      </c>
      <c r="AK358">
        <v>51.9</v>
      </c>
      <c r="AL358">
        <v>31.19</v>
      </c>
      <c r="AM358">
        <v>0.87</v>
      </c>
      <c r="AN358">
        <v>0</v>
      </c>
      <c r="AO358">
        <v>19.84</v>
      </c>
      <c r="AP358">
        <v>0</v>
      </c>
      <c r="AQ358">
        <v>2</v>
      </c>
      <c r="AR358">
        <v>0</v>
      </c>
      <c r="AS358">
        <v>0</v>
      </c>
      <c r="AT358">
        <v>97</v>
      </c>
      <c r="AU358">
        <v>51</v>
      </c>
      <c r="AV358">
        <v>1</v>
      </c>
      <c r="AW358">
        <v>1</v>
      </c>
      <c r="AZ358">
        <v>1</v>
      </c>
      <c r="BA358">
        <v>1</v>
      </c>
      <c r="BB358">
        <v>1</v>
      </c>
      <c r="BC358">
        <v>1</v>
      </c>
      <c r="BD358" t="s">
        <v>2</v>
      </c>
      <c r="BE358" t="s">
        <v>2</v>
      </c>
      <c r="BF358" t="s">
        <v>2</v>
      </c>
      <c r="BG358" t="s">
        <v>2</v>
      </c>
      <c r="BH358">
        <v>0</v>
      </c>
      <c r="BI358">
        <v>2</v>
      </c>
      <c r="BJ358" t="s">
        <v>122</v>
      </c>
      <c r="BM358">
        <v>108001</v>
      </c>
      <c r="BN358">
        <v>0</v>
      </c>
      <c r="BO358" t="s">
        <v>27</v>
      </c>
      <c r="BP358">
        <v>1</v>
      </c>
      <c r="BQ358">
        <v>3</v>
      </c>
      <c r="BR358">
        <v>0</v>
      </c>
      <c r="BS358">
        <v>1</v>
      </c>
      <c r="BT358">
        <v>1</v>
      </c>
      <c r="BU358">
        <v>1</v>
      </c>
      <c r="BV358">
        <v>1</v>
      </c>
      <c r="BW358">
        <v>1</v>
      </c>
      <c r="BX358">
        <v>1</v>
      </c>
      <c r="BY358" t="s">
        <v>2</v>
      </c>
      <c r="BZ358">
        <v>97</v>
      </c>
      <c r="CA358">
        <v>51</v>
      </c>
      <c r="CB358" t="s">
        <v>2</v>
      </c>
      <c r="CE358">
        <v>0</v>
      </c>
      <c r="CF358">
        <v>0</v>
      </c>
      <c r="CG358">
        <v>0</v>
      </c>
      <c r="CM358">
        <v>0</v>
      </c>
      <c r="CN358" t="s">
        <v>774</v>
      </c>
      <c r="CO358">
        <v>0</v>
      </c>
      <c r="CP358">
        <f t="shared" si="333"/>
        <v>118.30000000000001</v>
      </c>
      <c r="CQ358">
        <f>AC358*BC358</f>
        <v>31.19</v>
      </c>
      <c r="CR358">
        <f t="shared" si="334"/>
        <v>1.1745000000000001</v>
      </c>
      <c r="CS358">
        <f t="shared" si="335"/>
        <v>0</v>
      </c>
      <c r="CT358">
        <f t="shared" si="336"/>
        <v>26.783999999999999</v>
      </c>
      <c r="CU358">
        <f t="shared" si="337"/>
        <v>0</v>
      </c>
      <c r="CV358">
        <f t="shared" si="338"/>
        <v>2.7</v>
      </c>
      <c r="CW358">
        <f t="shared" si="339"/>
        <v>0</v>
      </c>
      <c r="CX358">
        <f t="shared" si="340"/>
        <v>0</v>
      </c>
      <c r="CY358">
        <f t="shared" si="341"/>
        <v>51.962899999999998</v>
      </c>
      <c r="CZ358">
        <f t="shared" si="342"/>
        <v>27.320700000000002</v>
      </c>
      <c r="DC358" t="s">
        <v>2</v>
      </c>
      <c r="DD358" t="s">
        <v>2</v>
      </c>
      <c r="DE358" t="s">
        <v>21</v>
      </c>
      <c r="DF358" t="s">
        <v>21</v>
      </c>
      <c r="DG358" t="s">
        <v>21</v>
      </c>
      <c r="DH358" t="s">
        <v>2</v>
      </c>
      <c r="DI358" t="s">
        <v>21</v>
      </c>
      <c r="DJ358" t="s">
        <v>21</v>
      </c>
      <c r="DK358" t="s">
        <v>2</v>
      </c>
      <c r="DL358" t="s">
        <v>2</v>
      </c>
      <c r="DM358" t="s">
        <v>2</v>
      </c>
      <c r="DN358">
        <v>0</v>
      </c>
      <c r="DO358">
        <v>0</v>
      </c>
      <c r="DP358">
        <v>1</v>
      </c>
      <c r="DQ358">
        <v>1</v>
      </c>
      <c r="DU358">
        <v>1013</v>
      </c>
      <c r="DV358" t="s">
        <v>19</v>
      </c>
      <c r="DW358" t="s">
        <v>19</v>
      </c>
      <c r="DX358">
        <v>1</v>
      </c>
      <c r="DZ358" t="s">
        <v>2</v>
      </c>
      <c r="EA358" t="s">
        <v>2</v>
      </c>
      <c r="EB358" t="s">
        <v>2</v>
      </c>
      <c r="EC358" t="s">
        <v>2</v>
      </c>
      <c r="ED358" t="s">
        <v>2</v>
      </c>
      <c r="EE358">
        <v>37164029</v>
      </c>
      <c r="EF358">
        <v>3</v>
      </c>
      <c r="EG358" t="s">
        <v>16</v>
      </c>
      <c r="EH358">
        <v>0</v>
      </c>
      <c r="EI358" t="s">
        <v>2</v>
      </c>
      <c r="EJ358">
        <v>2</v>
      </c>
      <c r="EK358">
        <v>108001</v>
      </c>
      <c r="EL358" t="s">
        <v>51</v>
      </c>
      <c r="EM358" t="s">
        <v>52</v>
      </c>
      <c r="EN358" t="s">
        <v>2</v>
      </c>
      <c r="EO358" t="s">
        <v>24</v>
      </c>
      <c r="EQ358">
        <v>512</v>
      </c>
      <c r="ER358">
        <v>51.9</v>
      </c>
      <c r="ES358">
        <v>31.19</v>
      </c>
      <c r="ET358">
        <v>0.87</v>
      </c>
      <c r="EU358">
        <v>0</v>
      </c>
      <c r="EV358">
        <v>19.84</v>
      </c>
      <c r="EW358">
        <v>2</v>
      </c>
      <c r="EX358">
        <v>0</v>
      </c>
      <c r="EY358">
        <v>0</v>
      </c>
      <c r="FQ358">
        <v>0</v>
      </c>
      <c r="FR358">
        <f t="shared" si="343"/>
        <v>0</v>
      </c>
      <c r="FS358">
        <v>0</v>
      </c>
      <c r="FX358">
        <v>97</v>
      </c>
      <c r="FY358">
        <v>51</v>
      </c>
      <c r="GA358" t="s">
        <v>2</v>
      </c>
      <c r="GD358">
        <v>1</v>
      </c>
      <c r="GF358">
        <v>-1738173727</v>
      </c>
      <c r="GG358">
        <v>1</v>
      </c>
      <c r="GH358">
        <v>1</v>
      </c>
      <c r="GI358">
        <v>4</v>
      </c>
      <c r="GJ358">
        <v>0</v>
      </c>
      <c r="GK358">
        <v>0</v>
      </c>
      <c r="GL358">
        <f t="shared" si="344"/>
        <v>0</v>
      </c>
      <c r="GM358">
        <f t="shared" si="345"/>
        <v>197.58</v>
      </c>
      <c r="GN358">
        <f t="shared" si="346"/>
        <v>0</v>
      </c>
      <c r="GO358">
        <f t="shared" si="347"/>
        <v>197.58</v>
      </c>
      <c r="GP358">
        <f t="shared" si="348"/>
        <v>0</v>
      </c>
      <c r="GR358">
        <v>0</v>
      </c>
      <c r="GS358">
        <v>3</v>
      </c>
      <c r="GT358">
        <v>0</v>
      </c>
      <c r="GU358" t="s">
        <v>2</v>
      </c>
      <c r="GV358">
        <f t="shared" si="349"/>
        <v>0</v>
      </c>
      <c r="GW358">
        <v>1</v>
      </c>
      <c r="GX358">
        <f t="shared" si="350"/>
        <v>0</v>
      </c>
      <c r="HA358">
        <v>0</v>
      </c>
      <c r="HB358">
        <v>0</v>
      </c>
      <c r="HC358">
        <f t="shared" si="351"/>
        <v>0</v>
      </c>
      <c r="HE358" t="s">
        <v>2</v>
      </c>
      <c r="HF358" t="s">
        <v>2</v>
      </c>
      <c r="HM358" t="s">
        <v>2</v>
      </c>
      <c r="HN358" t="s">
        <v>53</v>
      </c>
      <c r="HO358" t="s">
        <v>54</v>
      </c>
      <c r="HP358" t="s">
        <v>51</v>
      </c>
      <c r="HQ358" t="s">
        <v>51</v>
      </c>
      <c r="IK358">
        <v>0</v>
      </c>
    </row>
    <row r="359" spans="1:255" x14ac:dyDescent="0.2">
      <c r="A359" s="2">
        <v>17</v>
      </c>
      <c r="B359" s="2">
        <v>1</v>
      </c>
      <c r="C359" s="2"/>
      <c r="D359" s="2"/>
      <c r="E359" s="2" t="s">
        <v>423</v>
      </c>
      <c r="F359" s="2" t="s">
        <v>29</v>
      </c>
      <c r="G359" s="2" t="s">
        <v>424</v>
      </c>
      <c r="H359" s="2" t="s">
        <v>19</v>
      </c>
      <c r="I359" s="2">
        <v>2</v>
      </c>
      <c r="J359" s="2">
        <v>0</v>
      </c>
      <c r="K359" s="2">
        <v>2</v>
      </c>
      <c r="L359" s="2"/>
      <c r="M359" s="2"/>
      <c r="N359" s="2"/>
      <c r="O359" s="2">
        <f t="shared" si="319"/>
        <v>1217</v>
      </c>
      <c r="P359" s="2">
        <f>ROUND(ROUND(CQ359*I359,0)/BC359,2)</f>
        <v>1217</v>
      </c>
      <c r="Q359" s="2">
        <f t="shared" si="320"/>
        <v>0</v>
      </c>
      <c r="R359" s="2">
        <f t="shared" si="321"/>
        <v>0</v>
      </c>
      <c r="S359" s="2">
        <f t="shared" si="322"/>
        <v>0</v>
      </c>
      <c r="T359" s="2">
        <f t="shared" si="323"/>
        <v>0</v>
      </c>
      <c r="U359" s="2">
        <f t="shared" si="324"/>
        <v>0</v>
      </c>
      <c r="V359" s="2">
        <f t="shared" si="325"/>
        <v>0</v>
      </c>
      <c r="W359" s="2">
        <f t="shared" si="326"/>
        <v>0</v>
      </c>
      <c r="X359" s="2">
        <f t="shared" si="327"/>
        <v>0</v>
      </c>
      <c r="Y359" s="2">
        <f t="shared" si="328"/>
        <v>0</v>
      </c>
      <c r="Z359" s="2"/>
      <c r="AA359" s="2">
        <v>41727981</v>
      </c>
      <c r="AB359" s="2">
        <f t="shared" si="329"/>
        <v>608.4</v>
      </c>
      <c r="AC359" s="2">
        <f t="shared" si="330"/>
        <v>608.4</v>
      </c>
      <c r="AD359" s="2">
        <f>ROUND((((ET359)-(EU359))+AE359),6)</f>
        <v>0</v>
      </c>
      <c r="AE359" s="2">
        <f>ROUND((EU359),6)</f>
        <v>0</v>
      </c>
      <c r="AF359" s="2">
        <f>ROUND((EV359),6)</f>
        <v>0</v>
      </c>
      <c r="AG359" s="2">
        <f t="shared" si="331"/>
        <v>0</v>
      </c>
      <c r="AH359" s="2">
        <f>(EW359)</f>
        <v>0</v>
      </c>
      <c r="AI359" s="2">
        <f>(EX359)</f>
        <v>0</v>
      </c>
      <c r="AJ359" s="2">
        <f t="shared" si="332"/>
        <v>0</v>
      </c>
      <c r="AK359" s="2">
        <v>608.4</v>
      </c>
      <c r="AL359" s="2">
        <v>608.4</v>
      </c>
      <c r="AM359" s="2">
        <v>0</v>
      </c>
      <c r="AN359" s="2">
        <v>0</v>
      </c>
      <c r="AO359" s="2">
        <v>0</v>
      </c>
      <c r="AP359" s="2">
        <v>0</v>
      </c>
      <c r="AQ359" s="2">
        <v>0</v>
      </c>
      <c r="AR359" s="2">
        <v>0</v>
      </c>
      <c r="AS359" s="2">
        <v>0</v>
      </c>
      <c r="AT359" s="2">
        <v>0</v>
      </c>
      <c r="AU359" s="2">
        <v>0</v>
      </c>
      <c r="AV359" s="2">
        <v>1</v>
      </c>
      <c r="AW359" s="2">
        <v>1</v>
      </c>
      <c r="AX359" s="2"/>
      <c r="AY359" s="2"/>
      <c r="AZ359" s="2">
        <v>1</v>
      </c>
      <c r="BA359" s="2">
        <v>1</v>
      </c>
      <c r="BB359" s="2">
        <v>1</v>
      </c>
      <c r="BC359" s="2">
        <v>1</v>
      </c>
      <c r="BD359" s="2" t="s">
        <v>2</v>
      </c>
      <c r="BE359" s="2" t="s">
        <v>2</v>
      </c>
      <c r="BF359" s="2" t="s">
        <v>2</v>
      </c>
      <c r="BG359" s="2" t="s">
        <v>2</v>
      </c>
      <c r="BH359" s="2">
        <v>3</v>
      </c>
      <c r="BI359" s="2">
        <v>3</v>
      </c>
      <c r="BJ359" s="2" t="s">
        <v>2</v>
      </c>
      <c r="BK359" s="2"/>
      <c r="BL359" s="2"/>
      <c r="BM359" s="2">
        <v>1100</v>
      </c>
      <c r="BN359" s="2">
        <v>0</v>
      </c>
      <c r="BO359" s="2" t="s">
        <v>2</v>
      </c>
      <c r="BP359" s="2">
        <v>0</v>
      </c>
      <c r="BQ359" s="2">
        <v>8</v>
      </c>
      <c r="BR359" s="2">
        <v>0</v>
      </c>
      <c r="BS359" s="2">
        <v>1</v>
      </c>
      <c r="BT359" s="2">
        <v>1</v>
      </c>
      <c r="BU359" s="2">
        <v>1</v>
      </c>
      <c r="BV359" s="2">
        <v>1</v>
      </c>
      <c r="BW359" s="2">
        <v>1</v>
      </c>
      <c r="BX359" s="2">
        <v>1</v>
      </c>
      <c r="BY359" s="2" t="s">
        <v>2</v>
      </c>
      <c r="BZ359" s="2">
        <v>0</v>
      </c>
      <c r="CA359" s="2">
        <v>0</v>
      </c>
      <c r="CB359" s="2" t="s">
        <v>2</v>
      </c>
      <c r="CC359" s="2"/>
      <c r="CD359" s="2"/>
      <c r="CE359" s="2">
        <v>0</v>
      </c>
      <c r="CF359" s="2">
        <v>0</v>
      </c>
      <c r="CG359" s="2">
        <v>0</v>
      </c>
      <c r="CH359" s="2"/>
      <c r="CI359" s="2"/>
      <c r="CJ359" s="2"/>
      <c r="CK359" s="2"/>
      <c r="CL359" s="2"/>
      <c r="CM359" s="2">
        <v>0</v>
      </c>
      <c r="CN359" s="2" t="s">
        <v>2</v>
      </c>
      <c r="CO359" s="2">
        <v>0</v>
      </c>
      <c r="CP359" s="2">
        <f t="shared" si="333"/>
        <v>1217</v>
      </c>
      <c r="CQ359" s="2">
        <f>AC359</f>
        <v>608.4</v>
      </c>
      <c r="CR359" s="2">
        <f t="shared" si="334"/>
        <v>0</v>
      </c>
      <c r="CS359" s="2">
        <f t="shared" si="335"/>
        <v>0</v>
      </c>
      <c r="CT359" s="2">
        <f t="shared" si="336"/>
        <v>0</v>
      </c>
      <c r="CU359" s="2">
        <f t="shared" si="337"/>
        <v>0</v>
      </c>
      <c r="CV359" s="2">
        <f t="shared" si="338"/>
        <v>0</v>
      </c>
      <c r="CW359" s="2">
        <f t="shared" si="339"/>
        <v>0</v>
      </c>
      <c r="CX359" s="2">
        <f t="shared" si="340"/>
        <v>0</v>
      </c>
      <c r="CY359" s="2">
        <f t="shared" si="341"/>
        <v>0</v>
      </c>
      <c r="CZ359" s="2">
        <f t="shared" si="342"/>
        <v>0</v>
      </c>
      <c r="DA359" s="2"/>
      <c r="DB359" s="2"/>
      <c r="DC359" s="2" t="s">
        <v>2</v>
      </c>
      <c r="DD359" s="2" t="s">
        <v>2</v>
      </c>
      <c r="DE359" s="2" t="s">
        <v>2</v>
      </c>
      <c r="DF359" s="2" t="s">
        <v>2</v>
      </c>
      <c r="DG359" s="2" t="s">
        <v>2</v>
      </c>
      <c r="DH359" s="2" t="s">
        <v>2</v>
      </c>
      <c r="DI359" s="2" t="s">
        <v>2</v>
      </c>
      <c r="DJ359" s="2" t="s">
        <v>2</v>
      </c>
      <c r="DK359" s="2" t="s">
        <v>2</v>
      </c>
      <c r="DL359" s="2" t="s">
        <v>2</v>
      </c>
      <c r="DM359" s="2" t="s">
        <v>2</v>
      </c>
      <c r="DN359" s="2">
        <v>0</v>
      </c>
      <c r="DO359" s="2">
        <v>0</v>
      </c>
      <c r="DP359" s="2">
        <v>1</v>
      </c>
      <c r="DQ359" s="2">
        <v>1</v>
      </c>
      <c r="DR359" s="2"/>
      <c r="DS359" s="2"/>
      <c r="DT359" s="2"/>
      <c r="DU359" s="2">
        <v>1013</v>
      </c>
      <c r="DV359" s="2" t="s">
        <v>19</v>
      </c>
      <c r="DW359" s="2" t="s">
        <v>19</v>
      </c>
      <c r="DX359" s="2">
        <v>1</v>
      </c>
      <c r="DY359" s="2"/>
      <c r="DZ359" s="2" t="s">
        <v>2</v>
      </c>
      <c r="EA359" s="2" t="s">
        <v>2</v>
      </c>
      <c r="EB359" s="2" t="s">
        <v>2</v>
      </c>
      <c r="EC359" s="2" t="s">
        <v>2</v>
      </c>
      <c r="ED359" s="2" t="s">
        <v>2</v>
      </c>
      <c r="EE359" s="2">
        <v>37164457</v>
      </c>
      <c r="EF359" s="2">
        <v>8</v>
      </c>
      <c r="EG359" s="2" t="s">
        <v>31</v>
      </c>
      <c r="EH359" s="2">
        <v>0</v>
      </c>
      <c r="EI359" s="2" t="s">
        <v>2</v>
      </c>
      <c r="EJ359" s="2">
        <v>1</v>
      </c>
      <c r="EK359" s="2">
        <v>1100</v>
      </c>
      <c r="EL359" s="2" t="s">
        <v>32</v>
      </c>
      <c r="EM359" s="2" t="s">
        <v>33</v>
      </c>
      <c r="EN359" s="2" t="s">
        <v>2</v>
      </c>
      <c r="EO359" s="2" t="s">
        <v>2</v>
      </c>
      <c r="EP359" s="2"/>
      <c r="EQ359" s="2">
        <v>0</v>
      </c>
      <c r="ER359" s="2">
        <v>0</v>
      </c>
      <c r="ES359" s="2">
        <v>608.4</v>
      </c>
      <c r="ET359" s="2">
        <v>0</v>
      </c>
      <c r="EU359" s="2">
        <v>0</v>
      </c>
      <c r="EV359" s="2">
        <v>0</v>
      </c>
      <c r="EW359" s="2">
        <v>0</v>
      </c>
      <c r="EX359" s="2">
        <v>0</v>
      </c>
      <c r="EY359" s="2">
        <v>0</v>
      </c>
      <c r="EZ359" s="2">
        <v>5</v>
      </c>
      <c r="FA359" s="2"/>
      <c r="FB359" s="2"/>
      <c r="FC359" s="2">
        <v>1</v>
      </c>
      <c r="FD359" s="2">
        <v>18</v>
      </c>
      <c r="FE359" s="2"/>
      <c r="FF359" s="2">
        <v>730.08</v>
      </c>
      <c r="FG359" s="2"/>
      <c r="FH359" s="2"/>
      <c r="FI359" s="2"/>
      <c r="FJ359" s="2"/>
      <c r="FK359" s="2"/>
      <c r="FL359" s="2"/>
      <c r="FM359" s="2"/>
      <c r="FN359" s="2"/>
      <c r="FO359" s="2"/>
      <c r="FP359" s="2"/>
      <c r="FQ359" s="2">
        <v>0</v>
      </c>
      <c r="FR359" s="2">
        <f t="shared" si="343"/>
        <v>1217</v>
      </c>
      <c r="FS359" s="2">
        <v>0</v>
      </c>
      <c r="FT359" s="2"/>
      <c r="FU359" s="2"/>
      <c r="FV359" s="2"/>
      <c r="FW359" s="2"/>
      <c r="FX359" s="2">
        <v>0</v>
      </c>
      <c r="FY359" s="2">
        <v>0</v>
      </c>
      <c r="FZ359" s="2"/>
      <c r="GA359" s="2" t="s">
        <v>125</v>
      </c>
      <c r="GB359" s="2"/>
      <c r="GC359" s="2"/>
      <c r="GD359" s="2">
        <v>1</v>
      </c>
      <c r="GE359" s="2"/>
      <c r="GF359" s="2">
        <v>-1271890145</v>
      </c>
      <c r="GG359" s="2">
        <v>2</v>
      </c>
      <c r="GH359" s="2">
        <v>3</v>
      </c>
      <c r="GI359" s="2">
        <v>-2</v>
      </c>
      <c r="GJ359" s="2">
        <v>0</v>
      </c>
      <c r="GK359" s="2">
        <v>0</v>
      </c>
      <c r="GL359" s="2">
        <f t="shared" si="344"/>
        <v>0</v>
      </c>
      <c r="GM359" s="2">
        <f t="shared" si="345"/>
        <v>1217</v>
      </c>
      <c r="GN359" s="2">
        <f t="shared" si="346"/>
        <v>0</v>
      </c>
      <c r="GO359" s="2">
        <f t="shared" si="347"/>
        <v>0</v>
      </c>
      <c r="GP359" s="2">
        <f t="shared" si="348"/>
        <v>0</v>
      </c>
      <c r="GQ359" s="2"/>
      <c r="GR359" s="2">
        <v>1</v>
      </c>
      <c r="GS359" s="2">
        <v>1</v>
      </c>
      <c r="GT359" s="2">
        <v>0</v>
      </c>
      <c r="GU359" s="2" t="s">
        <v>2</v>
      </c>
      <c r="GV359" s="2">
        <f t="shared" si="349"/>
        <v>0</v>
      </c>
      <c r="GW359" s="2">
        <v>1</v>
      </c>
      <c r="GX359" s="2">
        <f t="shared" si="350"/>
        <v>0</v>
      </c>
      <c r="GY359" s="2"/>
      <c r="GZ359" s="2"/>
      <c r="HA359" s="2">
        <v>0</v>
      </c>
      <c r="HB359" s="2">
        <v>0</v>
      </c>
      <c r="HC359" s="2">
        <f t="shared" si="351"/>
        <v>0</v>
      </c>
      <c r="HD359" s="2"/>
      <c r="HE359" s="2" t="s">
        <v>35</v>
      </c>
      <c r="HF359" s="2" t="s">
        <v>35</v>
      </c>
      <c r="HG359" s="2"/>
      <c r="HH359" s="2">
        <f>ROUND(AC359*I359,0)</f>
        <v>1217</v>
      </c>
      <c r="HI359" s="2"/>
      <c r="HJ359" s="2"/>
      <c r="HK359" s="2"/>
      <c r="HL359" s="2"/>
      <c r="HM359" s="2" t="s">
        <v>2</v>
      </c>
      <c r="HN359" s="2" t="s">
        <v>2</v>
      </c>
      <c r="HO359" s="2" t="s">
        <v>2</v>
      </c>
      <c r="HP359" s="2" t="s">
        <v>2</v>
      </c>
      <c r="HQ359" s="2" t="s">
        <v>2</v>
      </c>
      <c r="HR359" s="2"/>
      <c r="HS359" s="2"/>
      <c r="HT359" s="2"/>
      <c r="HU359" s="2"/>
      <c r="HV359" s="2"/>
      <c r="HW359" s="2"/>
      <c r="HX359" s="2"/>
      <c r="HY359" s="2"/>
      <c r="HZ359" s="2"/>
      <c r="IA359" s="2"/>
      <c r="IB359" s="2"/>
      <c r="IC359" s="2"/>
      <c r="ID359" s="2"/>
      <c r="IE359" s="2"/>
      <c r="IF359" s="2"/>
      <c r="IG359" s="2"/>
      <c r="IH359" s="2"/>
      <c r="II359" s="2"/>
      <c r="IJ359" s="2"/>
      <c r="IK359" s="2">
        <v>0</v>
      </c>
      <c r="IL359" s="2"/>
      <c r="IM359" s="2"/>
      <c r="IN359" s="2"/>
      <c r="IO359" s="2"/>
      <c r="IP359" s="2"/>
      <c r="IQ359" s="2"/>
      <c r="IR359" s="2"/>
      <c r="IS359" s="2"/>
      <c r="IT359" s="2"/>
      <c r="IU359" s="2"/>
    </row>
    <row r="360" spans="1:255" x14ac:dyDescent="0.2">
      <c r="A360">
        <v>17</v>
      </c>
      <c r="B360">
        <v>1</v>
      </c>
      <c r="E360" t="s">
        <v>423</v>
      </c>
      <c r="F360" t="s">
        <v>29</v>
      </c>
      <c r="G360" t="s">
        <v>424</v>
      </c>
      <c r="H360" t="s">
        <v>19</v>
      </c>
      <c r="I360">
        <v>2</v>
      </c>
      <c r="J360">
        <v>0</v>
      </c>
      <c r="K360">
        <v>2</v>
      </c>
      <c r="O360">
        <f t="shared" si="319"/>
        <v>260.37</v>
      </c>
      <c r="P360">
        <f>ROUND(ROUND(CQ360*I360,0)/BC360,2)</f>
        <v>260.37</v>
      </c>
      <c r="Q360">
        <f t="shared" si="320"/>
        <v>0</v>
      </c>
      <c r="R360">
        <f t="shared" si="321"/>
        <v>0</v>
      </c>
      <c r="S360">
        <f t="shared" si="322"/>
        <v>0</v>
      </c>
      <c r="T360">
        <f t="shared" si="323"/>
        <v>0</v>
      </c>
      <c r="U360">
        <f t="shared" si="324"/>
        <v>0</v>
      </c>
      <c r="V360">
        <f t="shared" si="325"/>
        <v>0</v>
      </c>
      <c r="W360">
        <f t="shared" si="326"/>
        <v>0</v>
      </c>
      <c r="X360">
        <f t="shared" si="327"/>
        <v>0</v>
      </c>
      <c r="Y360">
        <f t="shared" si="328"/>
        <v>0</v>
      </c>
      <c r="AA360">
        <v>41727979</v>
      </c>
      <c r="AB360">
        <f t="shared" si="329"/>
        <v>634.16999999999996</v>
      </c>
      <c r="AC360">
        <f t="shared" si="330"/>
        <v>634.16999999999996</v>
      </c>
      <c r="AD360">
        <f>ROUND((((ET360)-(EU360))+AE360),6)</f>
        <v>0</v>
      </c>
      <c r="AE360">
        <f>ROUND((EU360),6)</f>
        <v>0</v>
      </c>
      <c r="AF360">
        <f>ROUND((EV360),6)</f>
        <v>0</v>
      </c>
      <c r="AG360">
        <f t="shared" si="331"/>
        <v>0</v>
      </c>
      <c r="AH360">
        <f>(EW360)</f>
        <v>0</v>
      </c>
      <c r="AI360">
        <f>(EX360)</f>
        <v>0</v>
      </c>
      <c r="AJ360">
        <f t="shared" si="332"/>
        <v>0</v>
      </c>
      <c r="AK360">
        <v>634.16999999999996</v>
      </c>
      <c r="AL360">
        <v>634.16999999999996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1</v>
      </c>
      <c r="AW360">
        <v>1</v>
      </c>
      <c r="AZ360">
        <v>4.87</v>
      </c>
      <c r="BA360">
        <v>1</v>
      </c>
      <c r="BB360">
        <v>1</v>
      </c>
      <c r="BC360">
        <v>4.87</v>
      </c>
      <c r="BD360" t="s">
        <v>2</v>
      </c>
      <c r="BE360" t="s">
        <v>2</v>
      </c>
      <c r="BF360" t="s">
        <v>2</v>
      </c>
      <c r="BG360" t="s">
        <v>2</v>
      </c>
      <c r="BH360">
        <v>3</v>
      </c>
      <c r="BI360">
        <v>3</v>
      </c>
      <c r="BJ360" t="s">
        <v>2</v>
      </c>
      <c r="BM360">
        <v>1100</v>
      </c>
      <c r="BN360">
        <v>0</v>
      </c>
      <c r="BO360" t="s">
        <v>36</v>
      </c>
      <c r="BP360">
        <v>1</v>
      </c>
      <c r="BQ360">
        <v>8</v>
      </c>
      <c r="BR360">
        <v>0</v>
      </c>
      <c r="BS360">
        <v>1</v>
      </c>
      <c r="BT360">
        <v>1</v>
      </c>
      <c r="BU360">
        <v>1</v>
      </c>
      <c r="BV360">
        <v>1</v>
      </c>
      <c r="BW360">
        <v>1</v>
      </c>
      <c r="BX360">
        <v>1</v>
      </c>
      <c r="BY360" t="s">
        <v>2</v>
      </c>
      <c r="BZ360">
        <v>0</v>
      </c>
      <c r="CA360">
        <v>0</v>
      </c>
      <c r="CB360" t="s">
        <v>2</v>
      </c>
      <c r="CE360">
        <v>0</v>
      </c>
      <c r="CF360">
        <v>0</v>
      </c>
      <c r="CG360">
        <v>0</v>
      </c>
      <c r="CM360">
        <v>0</v>
      </c>
      <c r="CN360" t="s">
        <v>2</v>
      </c>
      <c r="CO360">
        <v>0</v>
      </c>
      <c r="CP360">
        <f t="shared" si="333"/>
        <v>260.37</v>
      </c>
      <c r="CQ360">
        <f>AC360</f>
        <v>634.16999999999996</v>
      </c>
      <c r="CR360">
        <f t="shared" si="334"/>
        <v>0</v>
      </c>
      <c r="CS360">
        <f t="shared" si="335"/>
        <v>0</v>
      </c>
      <c r="CT360">
        <f t="shared" si="336"/>
        <v>0</v>
      </c>
      <c r="CU360">
        <f t="shared" si="337"/>
        <v>0</v>
      </c>
      <c r="CV360">
        <f t="shared" si="338"/>
        <v>0</v>
      </c>
      <c r="CW360">
        <f t="shared" si="339"/>
        <v>0</v>
      </c>
      <c r="CX360">
        <f t="shared" si="340"/>
        <v>0</v>
      </c>
      <c r="CY360">
        <f t="shared" si="341"/>
        <v>0</v>
      </c>
      <c r="CZ360">
        <f t="shared" si="342"/>
        <v>0</v>
      </c>
      <c r="DC360" t="s">
        <v>2</v>
      </c>
      <c r="DD360" t="s">
        <v>2</v>
      </c>
      <c r="DE360" t="s">
        <v>2</v>
      </c>
      <c r="DF360" t="s">
        <v>2</v>
      </c>
      <c r="DG360" t="s">
        <v>2</v>
      </c>
      <c r="DH360" t="s">
        <v>2</v>
      </c>
      <c r="DI360" t="s">
        <v>2</v>
      </c>
      <c r="DJ360" t="s">
        <v>2</v>
      </c>
      <c r="DK360" t="s">
        <v>2</v>
      </c>
      <c r="DL360" t="s">
        <v>2</v>
      </c>
      <c r="DM360" t="s">
        <v>2</v>
      </c>
      <c r="DN360">
        <v>0</v>
      </c>
      <c r="DO360">
        <v>0</v>
      </c>
      <c r="DP360">
        <v>1</v>
      </c>
      <c r="DQ360">
        <v>1</v>
      </c>
      <c r="DU360">
        <v>1013</v>
      </c>
      <c r="DV360" t="s">
        <v>19</v>
      </c>
      <c r="DW360" t="s">
        <v>19</v>
      </c>
      <c r="DX360">
        <v>1</v>
      </c>
      <c r="DZ360" t="s">
        <v>2</v>
      </c>
      <c r="EA360" t="s">
        <v>2</v>
      </c>
      <c r="EB360" t="s">
        <v>2</v>
      </c>
      <c r="EC360" t="s">
        <v>2</v>
      </c>
      <c r="ED360" t="s">
        <v>2</v>
      </c>
      <c r="EE360">
        <v>37164457</v>
      </c>
      <c r="EF360">
        <v>8</v>
      </c>
      <c r="EG360" t="s">
        <v>31</v>
      </c>
      <c r="EH360">
        <v>0</v>
      </c>
      <c r="EI360" t="s">
        <v>2</v>
      </c>
      <c r="EJ360">
        <v>1</v>
      </c>
      <c r="EK360">
        <v>1100</v>
      </c>
      <c r="EL360" t="s">
        <v>32</v>
      </c>
      <c r="EM360" t="s">
        <v>33</v>
      </c>
      <c r="EN360" t="s">
        <v>2</v>
      </c>
      <c r="EO360" t="s">
        <v>2</v>
      </c>
      <c r="EQ360">
        <v>0</v>
      </c>
      <c r="ER360">
        <v>634.16999999999996</v>
      </c>
      <c r="ES360">
        <v>634.16999999999996</v>
      </c>
      <c r="ET360">
        <v>0</v>
      </c>
      <c r="EU360">
        <v>0</v>
      </c>
      <c r="EV360">
        <v>0</v>
      </c>
      <c r="EW360">
        <v>0</v>
      </c>
      <c r="EX360">
        <v>0</v>
      </c>
      <c r="EY360">
        <v>0</v>
      </c>
      <c r="EZ360">
        <v>5</v>
      </c>
      <c r="FC360">
        <v>1</v>
      </c>
      <c r="FD360">
        <v>18</v>
      </c>
      <c r="FF360">
        <v>730.08</v>
      </c>
      <c r="FQ360">
        <v>0</v>
      </c>
      <c r="FR360">
        <f t="shared" si="343"/>
        <v>260.37</v>
      </c>
      <c r="FS360">
        <v>0</v>
      </c>
      <c r="FX360">
        <v>0</v>
      </c>
      <c r="FY360">
        <v>0</v>
      </c>
      <c r="GA360" t="s">
        <v>126</v>
      </c>
      <c r="GD360">
        <v>1</v>
      </c>
      <c r="GF360">
        <v>-1271890145</v>
      </c>
      <c r="GG360">
        <v>1</v>
      </c>
      <c r="GH360">
        <v>3</v>
      </c>
      <c r="GI360">
        <v>4</v>
      </c>
      <c r="GJ360">
        <v>0</v>
      </c>
      <c r="GK360">
        <v>0</v>
      </c>
      <c r="GL360">
        <f t="shared" si="344"/>
        <v>0</v>
      </c>
      <c r="GM360">
        <f t="shared" si="345"/>
        <v>260.37</v>
      </c>
      <c r="GN360">
        <f t="shared" si="346"/>
        <v>0</v>
      </c>
      <c r="GO360">
        <f t="shared" si="347"/>
        <v>0</v>
      </c>
      <c r="GP360">
        <f t="shared" si="348"/>
        <v>0</v>
      </c>
      <c r="GR360">
        <v>1</v>
      </c>
      <c r="GS360">
        <v>1</v>
      </c>
      <c r="GT360">
        <v>0</v>
      </c>
      <c r="GU360" t="s">
        <v>2</v>
      </c>
      <c r="GV360">
        <f t="shared" si="349"/>
        <v>0</v>
      </c>
      <c r="GW360">
        <v>1</v>
      </c>
      <c r="GX360">
        <f t="shared" si="350"/>
        <v>0</v>
      </c>
      <c r="HA360">
        <v>0</v>
      </c>
      <c r="HB360">
        <v>0</v>
      </c>
      <c r="HC360">
        <f t="shared" si="351"/>
        <v>0</v>
      </c>
      <c r="HE360" t="s">
        <v>38</v>
      </c>
      <c r="HF360" t="s">
        <v>39</v>
      </c>
      <c r="HH360">
        <f>ROUND(AC360*I360,0)</f>
        <v>1268</v>
      </c>
      <c r="HM360" t="s">
        <v>2</v>
      </c>
      <c r="HN360" t="s">
        <v>2</v>
      </c>
      <c r="HO360" t="s">
        <v>2</v>
      </c>
      <c r="HP360" t="s">
        <v>2</v>
      </c>
      <c r="HQ360" t="s">
        <v>2</v>
      </c>
      <c r="IK360">
        <v>0</v>
      </c>
    </row>
    <row r="361" spans="1:255" x14ac:dyDescent="0.2">
      <c r="A361" s="2">
        <v>17</v>
      </c>
      <c r="B361" s="2">
        <v>1</v>
      </c>
      <c r="C361" s="2">
        <f>ROW(SmtRes!A571)</f>
        <v>571</v>
      </c>
      <c r="D361" s="2">
        <f>ROW(EtalonRes!A571)</f>
        <v>571</v>
      </c>
      <c r="E361" s="2" t="s">
        <v>425</v>
      </c>
      <c r="F361" s="2" t="s">
        <v>154</v>
      </c>
      <c r="G361" s="2" t="s">
        <v>155</v>
      </c>
      <c r="H361" s="2" t="s">
        <v>19</v>
      </c>
      <c r="I361" s="2">
        <v>2</v>
      </c>
      <c r="J361" s="2">
        <v>0</v>
      </c>
      <c r="K361" s="2">
        <v>2</v>
      </c>
      <c r="L361" s="2"/>
      <c r="M361" s="2"/>
      <c r="N361" s="2"/>
      <c r="O361" s="2">
        <f t="shared" si="319"/>
        <v>25.58</v>
      </c>
      <c r="P361" s="2">
        <f t="shared" ref="P361:P378" si="352">ROUND(CQ361*I361,2)</f>
        <v>3.76</v>
      </c>
      <c r="Q361" s="2">
        <f t="shared" si="320"/>
        <v>0</v>
      </c>
      <c r="R361" s="2">
        <f t="shared" si="321"/>
        <v>0</v>
      </c>
      <c r="S361" s="2">
        <f t="shared" si="322"/>
        <v>21.82</v>
      </c>
      <c r="T361" s="2">
        <f t="shared" si="323"/>
        <v>0</v>
      </c>
      <c r="U361" s="2">
        <f t="shared" si="324"/>
        <v>2.2680000000000002</v>
      </c>
      <c r="V361" s="2">
        <f t="shared" si="325"/>
        <v>0</v>
      </c>
      <c r="W361" s="2">
        <f t="shared" si="326"/>
        <v>0</v>
      </c>
      <c r="X361" s="2">
        <f t="shared" si="327"/>
        <v>19.64</v>
      </c>
      <c r="Y361" s="2">
        <f t="shared" si="328"/>
        <v>10.039999999999999</v>
      </c>
      <c r="Z361" s="2"/>
      <c r="AA361" s="2">
        <v>41727981</v>
      </c>
      <c r="AB361" s="2">
        <f t="shared" si="329"/>
        <v>12.788</v>
      </c>
      <c r="AC361" s="2">
        <f t="shared" si="330"/>
        <v>1.88</v>
      </c>
      <c r="AD361" s="2">
        <f>ROUND(((((ET361*ROUND(1.35,7)))-((EU361*ROUND(1.35,7))))+AE361),6)</f>
        <v>0</v>
      </c>
      <c r="AE361" s="2">
        <f>ROUND(((EU361*ROUND(1.35,7))),6)</f>
        <v>0</v>
      </c>
      <c r="AF361" s="2">
        <f>ROUND(((EV361*ROUND(1.35,7))),6)</f>
        <v>10.907999999999999</v>
      </c>
      <c r="AG361" s="2">
        <f t="shared" si="331"/>
        <v>0</v>
      </c>
      <c r="AH361" s="2">
        <f>((EW361*ROUND(1.35,7)))</f>
        <v>1.1340000000000001</v>
      </c>
      <c r="AI361" s="2">
        <f>((EX361*ROUND(1.35,7)))</f>
        <v>0</v>
      </c>
      <c r="AJ361" s="2">
        <f t="shared" si="332"/>
        <v>0</v>
      </c>
      <c r="AK361" s="2">
        <v>9.9600000000000009</v>
      </c>
      <c r="AL361" s="2">
        <v>1.88</v>
      </c>
      <c r="AM361" s="2">
        <v>0</v>
      </c>
      <c r="AN361" s="2">
        <v>0</v>
      </c>
      <c r="AO361" s="2">
        <v>8.08</v>
      </c>
      <c r="AP361" s="2">
        <v>0</v>
      </c>
      <c r="AQ361" s="2">
        <v>0.84</v>
      </c>
      <c r="AR361" s="2">
        <v>0</v>
      </c>
      <c r="AS361" s="2">
        <v>0</v>
      </c>
      <c r="AT361" s="2">
        <v>90</v>
      </c>
      <c r="AU361" s="2">
        <v>46</v>
      </c>
      <c r="AV361" s="2">
        <v>1</v>
      </c>
      <c r="AW361" s="2">
        <v>1</v>
      </c>
      <c r="AX361" s="2"/>
      <c r="AY361" s="2"/>
      <c r="AZ361" s="2">
        <v>1</v>
      </c>
      <c r="BA361" s="2">
        <v>1</v>
      </c>
      <c r="BB361" s="2">
        <v>1</v>
      </c>
      <c r="BC361" s="2">
        <v>1</v>
      </c>
      <c r="BD361" s="2" t="s">
        <v>2</v>
      </c>
      <c r="BE361" s="2" t="s">
        <v>2</v>
      </c>
      <c r="BF361" s="2" t="s">
        <v>2</v>
      </c>
      <c r="BG361" s="2" t="s">
        <v>2</v>
      </c>
      <c r="BH361" s="2">
        <v>0</v>
      </c>
      <c r="BI361" s="2">
        <v>2</v>
      </c>
      <c r="BJ361" s="2" t="s">
        <v>156</v>
      </c>
      <c r="BK361" s="2"/>
      <c r="BL361" s="2"/>
      <c r="BM361" s="2">
        <v>110011</v>
      </c>
      <c r="BN361" s="2">
        <v>0</v>
      </c>
      <c r="BO361" s="2" t="s">
        <v>2</v>
      </c>
      <c r="BP361" s="2">
        <v>0</v>
      </c>
      <c r="BQ361" s="2">
        <v>3</v>
      </c>
      <c r="BR361" s="2">
        <v>0</v>
      </c>
      <c r="BS361" s="2">
        <v>1</v>
      </c>
      <c r="BT361" s="2">
        <v>1</v>
      </c>
      <c r="BU361" s="2">
        <v>1</v>
      </c>
      <c r="BV361" s="2">
        <v>1</v>
      </c>
      <c r="BW361" s="2">
        <v>1</v>
      </c>
      <c r="BX361" s="2">
        <v>1</v>
      </c>
      <c r="BY361" s="2" t="s">
        <v>2</v>
      </c>
      <c r="BZ361" s="2">
        <v>90</v>
      </c>
      <c r="CA361" s="2">
        <v>46</v>
      </c>
      <c r="CB361" s="2" t="s">
        <v>2</v>
      </c>
      <c r="CC361" s="2"/>
      <c r="CD361" s="2"/>
      <c r="CE361" s="2">
        <v>0</v>
      </c>
      <c r="CF361" s="2">
        <v>0</v>
      </c>
      <c r="CG361" s="2">
        <v>0</v>
      </c>
      <c r="CH361" s="2"/>
      <c r="CI361" s="2"/>
      <c r="CJ361" s="2"/>
      <c r="CK361" s="2"/>
      <c r="CL361" s="2"/>
      <c r="CM361" s="2">
        <v>0</v>
      </c>
      <c r="CN361" s="2" t="s">
        <v>774</v>
      </c>
      <c r="CO361" s="2">
        <v>0</v>
      </c>
      <c r="CP361" s="2">
        <f t="shared" si="333"/>
        <v>25.58</v>
      </c>
      <c r="CQ361" s="2">
        <f t="shared" ref="CQ361:CQ378" si="353">AC361*BC361</f>
        <v>1.88</v>
      </c>
      <c r="CR361" s="2">
        <f t="shared" si="334"/>
        <v>0</v>
      </c>
      <c r="CS361" s="2">
        <f t="shared" si="335"/>
        <v>0</v>
      </c>
      <c r="CT361" s="2">
        <f t="shared" si="336"/>
        <v>10.907999999999999</v>
      </c>
      <c r="CU361" s="2">
        <f t="shared" si="337"/>
        <v>0</v>
      </c>
      <c r="CV361" s="2">
        <f t="shared" si="338"/>
        <v>1.1340000000000001</v>
      </c>
      <c r="CW361" s="2">
        <f t="shared" si="339"/>
        <v>0</v>
      </c>
      <c r="CX361" s="2">
        <f t="shared" si="340"/>
        <v>0</v>
      </c>
      <c r="CY361" s="2">
        <f t="shared" si="341"/>
        <v>19.637999999999998</v>
      </c>
      <c r="CZ361" s="2">
        <f t="shared" si="342"/>
        <v>10.0372</v>
      </c>
      <c r="DA361" s="2"/>
      <c r="DB361" s="2"/>
      <c r="DC361" s="2" t="s">
        <v>2</v>
      </c>
      <c r="DD361" s="2" t="s">
        <v>2</v>
      </c>
      <c r="DE361" s="2" t="s">
        <v>21</v>
      </c>
      <c r="DF361" s="2" t="s">
        <v>21</v>
      </c>
      <c r="DG361" s="2" t="s">
        <v>21</v>
      </c>
      <c r="DH361" s="2" t="s">
        <v>2</v>
      </c>
      <c r="DI361" s="2" t="s">
        <v>21</v>
      </c>
      <c r="DJ361" s="2" t="s">
        <v>21</v>
      </c>
      <c r="DK361" s="2" t="s">
        <v>2</v>
      </c>
      <c r="DL361" s="2" t="s">
        <v>2</v>
      </c>
      <c r="DM361" s="2" t="s">
        <v>2</v>
      </c>
      <c r="DN361" s="2">
        <v>0</v>
      </c>
      <c r="DO361" s="2">
        <v>0</v>
      </c>
      <c r="DP361" s="2">
        <v>1</v>
      </c>
      <c r="DQ361" s="2">
        <v>1</v>
      </c>
      <c r="DR361" s="2"/>
      <c r="DS361" s="2"/>
      <c r="DT361" s="2"/>
      <c r="DU361" s="2">
        <v>1013</v>
      </c>
      <c r="DV361" s="2" t="s">
        <v>19</v>
      </c>
      <c r="DW361" s="2" t="s">
        <v>19</v>
      </c>
      <c r="DX361" s="2">
        <v>1</v>
      </c>
      <c r="DY361" s="2"/>
      <c r="DZ361" s="2" t="s">
        <v>2</v>
      </c>
      <c r="EA361" s="2" t="s">
        <v>2</v>
      </c>
      <c r="EB361" s="2" t="s">
        <v>2</v>
      </c>
      <c r="EC361" s="2" t="s">
        <v>2</v>
      </c>
      <c r="ED361" s="2" t="s">
        <v>2</v>
      </c>
      <c r="EE361" s="2">
        <v>37164119</v>
      </c>
      <c r="EF361" s="2">
        <v>3</v>
      </c>
      <c r="EG361" s="2" t="s">
        <v>16</v>
      </c>
      <c r="EH361" s="2">
        <v>0</v>
      </c>
      <c r="EI361" s="2" t="s">
        <v>2</v>
      </c>
      <c r="EJ361" s="2">
        <v>2</v>
      </c>
      <c r="EK361" s="2">
        <v>110011</v>
      </c>
      <c r="EL361" s="2" t="s">
        <v>86</v>
      </c>
      <c r="EM361" s="2" t="s">
        <v>87</v>
      </c>
      <c r="EN361" s="2" t="s">
        <v>2</v>
      </c>
      <c r="EO361" s="2" t="s">
        <v>24</v>
      </c>
      <c r="EP361" s="2"/>
      <c r="EQ361" s="2">
        <v>512</v>
      </c>
      <c r="ER361" s="2">
        <v>9.9600000000000009</v>
      </c>
      <c r="ES361" s="2">
        <v>1.88</v>
      </c>
      <c r="ET361" s="2">
        <v>0</v>
      </c>
      <c r="EU361" s="2">
        <v>0</v>
      </c>
      <c r="EV361" s="2">
        <v>8.08</v>
      </c>
      <c r="EW361" s="2">
        <v>0.84</v>
      </c>
      <c r="EX361" s="2">
        <v>0</v>
      </c>
      <c r="EY361" s="2">
        <v>0</v>
      </c>
      <c r="EZ361" s="2"/>
      <c r="FA361" s="2"/>
      <c r="FB361" s="2"/>
      <c r="FC361" s="2"/>
      <c r="FD361" s="2"/>
      <c r="FE361" s="2"/>
      <c r="FF361" s="2"/>
      <c r="FG361" s="2"/>
      <c r="FH361" s="2"/>
      <c r="FI361" s="2"/>
      <c r="FJ361" s="2"/>
      <c r="FK361" s="2"/>
      <c r="FL361" s="2"/>
      <c r="FM361" s="2"/>
      <c r="FN361" s="2"/>
      <c r="FO361" s="2"/>
      <c r="FP361" s="2"/>
      <c r="FQ361" s="2">
        <v>0</v>
      </c>
      <c r="FR361" s="2">
        <f t="shared" si="343"/>
        <v>0</v>
      </c>
      <c r="FS361" s="2">
        <v>0</v>
      </c>
      <c r="FT361" s="2"/>
      <c r="FU361" s="2"/>
      <c r="FV361" s="2"/>
      <c r="FW361" s="2"/>
      <c r="FX361" s="2">
        <v>90</v>
      </c>
      <c r="FY361" s="2">
        <v>46</v>
      </c>
      <c r="FZ361" s="2"/>
      <c r="GA361" s="2" t="s">
        <v>2</v>
      </c>
      <c r="GB361" s="2"/>
      <c r="GC361" s="2"/>
      <c r="GD361" s="2">
        <v>1</v>
      </c>
      <c r="GE361" s="2"/>
      <c r="GF361" s="2">
        <v>140713845</v>
      </c>
      <c r="GG361" s="2">
        <v>2</v>
      </c>
      <c r="GH361" s="2">
        <v>1</v>
      </c>
      <c r="GI361" s="2">
        <v>-2</v>
      </c>
      <c r="GJ361" s="2">
        <v>0</v>
      </c>
      <c r="GK361" s="2">
        <v>0</v>
      </c>
      <c r="GL361" s="2">
        <f t="shared" si="344"/>
        <v>0</v>
      </c>
      <c r="GM361" s="2">
        <f t="shared" si="345"/>
        <v>55.26</v>
      </c>
      <c r="GN361" s="2">
        <f t="shared" si="346"/>
        <v>0</v>
      </c>
      <c r="GO361" s="2">
        <f t="shared" si="347"/>
        <v>55.26</v>
      </c>
      <c r="GP361" s="2">
        <f t="shared" si="348"/>
        <v>0</v>
      </c>
      <c r="GQ361" s="2"/>
      <c r="GR361" s="2">
        <v>0</v>
      </c>
      <c r="GS361" s="2">
        <v>3</v>
      </c>
      <c r="GT361" s="2">
        <v>0</v>
      </c>
      <c r="GU361" s="2" t="s">
        <v>2</v>
      </c>
      <c r="GV361" s="2">
        <f t="shared" si="349"/>
        <v>0</v>
      </c>
      <c r="GW361" s="2">
        <v>1</v>
      </c>
      <c r="GX361" s="2">
        <f t="shared" si="350"/>
        <v>0</v>
      </c>
      <c r="GY361" s="2"/>
      <c r="GZ361" s="2"/>
      <c r="HA361" s="2">
        <v>0</v>
      </c>
      <c r="HB361" s="2">
        <v>0</v>
      </c>
      <c r="HC361" s="2">
        <f t="shared" si="351"/>
        <v>0</v>
      </c>
      <c r="HD361" s="2"/>
      <c r="HE361" s="2" t="s">
        <v>2</v>
      </c>
      <c r="HF361" s="2" t="s">
        <v>2</v>
      </c>
      <c r="HG361" s="2"/>
      <c r="HH361" s="2"/>
      <c r="HI361" s="2"/>
      <c r="HJ361" s="2"/>
      <c r="HK361" s="2"/>
      <c r="HL361" s="2"/>
      <c r="HM361" s="2" t="s">
        <v>2</v>
      </c>
      <c r="HN361" s="2" t="s">
        <v>88</v>
      </c>
      <c r="HO361" s="2" t="s">
        <v>89</v>
      </c>
      <c r="HP361" s="2" t="s">
        <v>86</v>
      </c>
      <c r="HQ361" s="2" t="s">
        <v>86</v>
      </c>
      <c r="HR361" s="2"/>
      <c r="HS361" s="2"/>
      <c r="HT361" s="2"/>
      <c r="HU361" s="2"/>
      <c r="HV361" s="2"/>
      <c r="HW361" s="2"/>
      <c r="HX361" s="2"/>
      <c r="HY361" s="2"/>
      <c r="HZ361" s="2"/>
      <c r="IA361" s="2"/>
      <c r="IB361" s="2"/>
      <c r="IC361" s="2"/>
      <c r="ID361" s="2"/>
      <c r="IE361" s="2"/>
      <c r="IF361" s="2"/>
      <c r="IG361" s="2"/>
      <c r="IH361" s="2"/>
      <c r="II361" s="2"/>
      <c r="IJ361" s="2"/>
      <c r="IK361" s="2">
        <v>0</v>
      </c>
      <c r="IL361" s="2"/>
      <c r="IM361" s="2"/>
      <c r="IN361" s="2"/>
      <c r="IO361" s="2"/>
      <c r="IP361" s="2"/>
      <c r="IQ361" s="2"/>
      <c r="IR361" s="2"/>
      <c r="IS361" s="2"/>
      <c r="IT361" s="2"/>
      <c r="IU361" s="2"/>
    </row>
    <row r="362" spans="1:255" x14ac:dyDescent="0.2">
      <c r="A362">
        <v>17</v>
      </c>
      <c r="B362">
        <v>1</v>
      </c>
      <c r="C362">
        <f>ROW(SmtRes!A578)</f>
        <v>578</v>
      </c>
      <c r="D362">
        <f>ROW(EtalonRes!A578)</f>
        <v>578</v>
      </c>
      <c r="E362" t="s">
        <v>425</v>
      </c>
      <c r="F362" t="s">
        <v>154</v>
      </c>
      <c r="G362" t="s">
        <v>155</v>
      </c>
      <c r="H362" t="s">
        <v>19</v>
      </c>
      <c r="I362">
        <v>2</v>
      </c>
      <c r="J362">
        <v>0</v>
      </c>
      <c r="K362">
        <v>2</v>
      </c>
      <c r="O362">
        <f t="shared" si="319"/>
        <v>25.58</v>
      </c>
      <c r="P362">
        <f t="shared" si="352"/>
        <v>3.76</v>
      </c>
      <c r="Q362">
        <f t="shared" si="320"/>
        <v>0</v>
      </c>
      <c r="R362">
        <f t="shared" si="321"/>
        <v>0</v>
      </c>
      <c r="S362">
        <f t="shared" si="322"/>
        <v>21.82</v>
      </c>
      <c r="T362">
        <f t="shared" si="323"/>
        <v>0</v>
      </c>
      <c r="U362">
        <f t="shared" si="324"/>
        <v>2.2680000000000002</v>
      </c>
      <c r="V362">
        <f t="shared" si="325"/>
        <v>0</v>
      </c>
      <c r="W362">
        <f t="shared" si="326"/>
        <v>0</v>
      </c>
      <c r="X362">
        <f t="shared" si="327"/>
        <v>19.64</v>
      </c>
      <c r="Y362">
        <f t="shared" si="328"/>
        <v>10.039999999999999</v>
      </c>
      <c r="AA362">
        <v>41727979</v>
      </c>
      <c r="AB362">
        <f t="shared" si="329"/>
        <v>12.788</v>
      </c>
      <c r="AC362">
        <f t="shared" si="330"/>
        <v>1.88</v>
      </c>
      <c r="AD362">
        <f>ROUND(((((ET362*ROUND(1.35,7)))-((EU362*ROUND(1.35,7))))+AE362),6)</f>
        <v>0</v>
      </c>
      <c r="AE362">
        <f>ROUND(((EU362*ROUND(1.35,7))),6)</f>
        <v>0</v>
      </c>
      <c r="AF362">
        <f>ROUND(((EV362*ROUND(1.35,7))),6)</f>
        <v>10.907999999999999</v>
      </c>
      <c r="AG362">
        <f t="shared" si="331"/>
        <v>0</v>
      </c>
      <c r="AH362">
        <f>((EW362*ROUND(1.35,7)))</f>
        <v>1.1340000000000001</v>
      </c>
      <c r="AI362">
        <f>((EX362*ROUND(1.35,7)))</f>
        <v>0</v>
      </c>
      <c r="AJ362">
        <f t="shared" si="332"/>
        <v>0</v>
      </c>
      <c r="AK362">
        <v>9.9600000000000009</v>
      </c>
      <c r="AL362">
        <v>1.88</v>
      </c>
      <c r="AM362">
        <v>0</v>
      </c>
      <c r="AN362">
        <v>0</v>
      </c>
      <c r="AO362">
        <v>8.08</v>
      </c>
      <c r="AP362">
        <v>0</v>
      </c>
      <c r="AQ362">
        <v>0.84</v>
      </c>
      <c r="AR362">
        <v>0</v>
      </c>
      <c r="AS362">
        <v>0</v>
      </c>
      <c r="AT362">
        <v>90</v>
      </c>
      <c r="AU362">
        <v>46</v>
      </c>
      <c r="AV362">
        <v>1</v>
      </c>
      <c r="AW362">
        <v>1</v>
      </c>
      <c r="AZ362">
        <v>1</v>
      </c>
      <c r="BA362">
        <v>1</v>
      </c>
      <c r="BB362">
        <v>1</v>
      </c>
      <c r="BC362">
        <v>1</v>
      </c>
      <c r="BD362" t="s">
        <v>2</v>
      </c>
      <c r="BE362" t="s">
        <v>2</v>
      </c>
      <c r="BF362" t="s">
        <v>2</v>
      </c>
      <c r="BG362" t="s">
        <v>2</v>
      </c>
      <c r="BH362">
        <v>0</v>
      </c>
      <c r="BI362">
        <v>2</v>
      </c>
      <c r="BJ362" t="s">
        <v>156</v>
      </c>
      <c r="BM362">
        <v>110011</v>
      </c>
      <c r="BN362">
        <v>0</v>
      </c>
      <c r="BO362" t="s">
        <v>27</v>
      </c>
      <c r="BP362">
        <v>1</v>
      </c>
      <c r="BQ362">
        <v>3</v>
      </c>
      <c r="BR362">
        <v>0</v>
      </c>
      <c r="BS362">
        <v>1</v>
      </c>
      <c r="BT362">
        <v>1</v>
      </c>
      <c r="BU362">
        <v>1</v>
      </c>
      <c r="BV362">
        <v>1</v>
      </c>
      <c r="BW362">
        <v>1</v>
      </c>
      <c r="BX362">
        <v>1</v>
      </c>
      <c r="BY362" t="s">
        <v>2</v>
      </c>
      <c r="BZ362">
        <v>90</v>
      </c>
      <c r="CA362">
        <v>46</v>
      </c>
      <c r="CB362" t="s">
        <v>2</v>
      </c>
      <c r="CE362">
        <v>0</v>
      </c>
      <c r="CF362">
        <v>0</v>
      </c>
      <c r="CG362">
        <v>0</v>
      </c>
      <c r="CM362">
        <v>0</v>
      </c>
      <c r="CN362" t="s">
        <v>774</v>
      </c>
      <c r="CO362">
        <v>0</v>
      </c>
      <c r="CP362">
        <f t="shared" si="333"/>
        <v>25.58</v>
      </c>
      <c r="CQ362">
        <f t="shared" si="353"/>
        <v>1.88</v>
      </c>
      <c r="CR362">
        <f t="shared" si="334"/>
        <v>0</v>
      </c>
      <c r="CS362">
        <f t="shared" si="335"/>
        <v>0</v>
      </c>
      <c r="CT362">
        <f t="shared" si="336"/>
        <v>10.907999999999999</v>
      </c>
      <c r="CU362">
        <f t="shared" si="337"/>
        <v>0</v>
      </c>
      <c r="CV362">
        <f t="shared" si="338"/>
        <v>1.1340000000000001</v>
      </c>
      <c r="CW362">
        <f t="shared" si="339"/>
        <v>0</v>
      </c>
      <c r="CX362">
        <f t="shared" si="340"/>
        <v>0</v>
      </c>
      <c r="CY362">
        <f t="shared" si="341"/>
        <v>19.637999999999998</v>
      </c>
      <c r="CZ362">
        <f t="shared" si="342"/>
        <v>10.0372</v>
      </c>
      <c r="DC362" t="s">
        <v>2</v>
      </c>
      <c r="DD362" t="s">
        <v>2</v>
      </c>
      <c r="DE362" t="s">
        <v>21</v>
      </c>
      <c r="DF362" t="s">
        <v>21</v>
      </c>
      <c r="DG362" t="s">
        <v>21</v>
      </c>
      <c r="DH362" t="s">
        <v>2</v>
      </c>
      <c r="DI362" t="s">
        <v>21</v>
      </c>
      <c r="DJ362" t="s">
        <v>21</v>
      </c>
      <c r="DK362" t="s">
        <v>2</v>
      </c>
      <c r="DL362" t="s">
        <v>2</v>
      </c>
      <c r="DM362" t="s">
        <v>2</v>
      </c>
      <c r="DN362">
        <v>0</v>
      </c>
      <c r="DO362">
        <v>0</v>
      </c>
      <c r="DP362">
        <v>1</v>
      </c>
      <c r="DQ362">
        <v>1</v>
      </c>
      <c r="DU362">
        <v>1013</v>
      </c>
      <c r="DV362" t="s">
        <v>19</v>
      </c>
      <c r="DW362" t="s">
        <v>19</v>
      </c>
      <c r="DX362">
        <v>1</v>
      </c>
      <c r="DZ362" t="s">
        <v>2</v>
      </c>
      <c r="EA362" t="s">
        <v>2</v>
      </c>
      <c r="EB362" t="s">
        <v>2</v>
      </c>
      <c r="EC362" t="s">
        <v>2</v>
      </c>
      <c r="ED362" t="s">
        <v>2</v>
      </c>
      <c r="EE362">
        <v>37164119</v>
      </c>
      <c r="EF362">
        <v>3</v>
      </c>
      <c r="EG362" t="s">
        <v>16</v>
      </c>
      <c r="EH362">
        <v>0</v>
      </c>
      <c r="EI362" t="s">
        <v>2</v>
      </c>
      <c r="EJ362">
        <v>2</v>
      </c>
      <c r="EK362">
        <v>110011</v>
      </c>
      <c r="EL362" t="s">
        <v>86</v>
      </c>
      <c r="EM362" t="s">
        <v>87</v>
      </c>
      <c r="EN362" t="s">
        <v>2</v>
      </c>
      <c r="EO362" t="s">
        <v>24</v>
      </c>
      <c r="EQ362">
        <v>512</v>
      </c>
      <c r="ER362">
        <v>9.9600000000000009</v>
      </c>
      <c r="ES362">
        <v>1.88</v>
      </c>
      <c r="ET362">
        <v>0</v>
      </c>
      <c r="EU362">
        <v>0</v>
      </c>
      <c r="EV362">
        <v>8.08</v>
      </c>
      <c r="EW362">
        <v>0.84</v>
      </c>
      <c r="EX362">
        <v>0</v>
      </c>
      <c r="EY362">
        <v>0</v>
      </c>
      <c r="FQ362">
        <v>0</v>
      </c>
      <c r="FR362">
        <f t="shared" si="343"/>
        <v>0</v>
      </c>
      <c r="FS362">
        <v>0</v>
      </c>
      <c r="FX362">
        <v>90</v>
      </c>
      <c r="FY362">
        <v>46</v>
      </c>
      <c r="GA362" t="s">
        <v>2</v>
      </c>
      <c r="GD362">
        <v>1</v>
      </c>
      <c r="GF362">
        <v>140713845</v>
      </c>
      <c r="GG362">
        <v>1</v>
      </c>
      <c r="GH362">
        <v>1</v>
      </c>
      <c r="GI362">
        <v>4</v>
      </c>
      <c r="GJ362">
        <v>0</v>
      </c>
      <c r="GK362">
        <v>0</v>
      </c>
      <c r="GL362">
        <f t="shared" si="344"/>
        <v>0</v>
      </c>
      <c r="GM362">
        <f t="shared" si="345"/>
        <v>55.26</v>
      </c>
      <c r="GN362">
        <f t="shared" si="346"/>
        <v>0</v>
      </c>
      <c r="GO362">
        <f t="shared" si="347"/>
        <v>55.26</v>
      </c>
      <c r="GP362">
        <f t="shared" si="348"/>
        <v>0</v>
      </c>
      <c r="GR362">
        <v>0</v>
      </c>
      <c r="GS362">
        <v>3</v>
      </c>
      <c r="GT362">
        <v>0</v>
      </c>
      <c r="GU362" t="s">
        <v>2</v>
      </c>
      <c r="GV362">
        <f t="shared" si="349"/>
        <v>0</v>
      </c>
      <c r="GW362">
        <v>1</v>
      </c>
      <c r="GX362">
        <f t="shared" si="350"/>
        <v>0</v>
      </c>
      <c r="HA362">
        <v>0</v>
      </c>
      <c r="HB362">
        <v>0</v>
      </c>
      <c r="HC362">
        <f t="shared" si="351"/>
        <v>0</v>
      </c>
      <c r="HE362" t="s">
        <v>2</v>
      </c>
      <c r="HF362" t="s">
        <v>2</v>
      </c>
      <c r="HM362" t="s">
        <v>2</v>
      </c>
      <c r="HN362" t="s">
        <v>88</v>
      </c>
      <c r="HO362" t="s">
        <v>89</v>
      </c>
      <c r="HP362" t="s">
        <v>86</v>
      </c>
      <c r="HQ362" t="s">
        <v>86</v>
      </c>
      <c r="IK362">
        <v>0</v>
      </c>
    </row>
    <row r="363" spans="1:255" x14ac:dyDescent="0.2">
      <c r="A363" s="2">
        <v>17</v>
      </c>
      <c r="B363" s="2">
        <v>1</v>
      </c>
      <c r="C363" s="2"/>
      <c r="D363" s="2"/>
      <c r="E363" s="2" t="s">
        <v>426</v>
      </c>
      <c r="F363" s="2" t="s">
        <v>158</v>
      </c>
      <c r="G363" s="2" t="s">
        <v>159</v>
      </c>
      <c r="H363" s="2" t="s">
        <v>160</v>
      </c>
      <c r="I363" s="2">
        <f>ROUND(2/10,7)</f>
        <v>0.2</v>
      </c>
      <c r="J363" s="2">
        <v>0</v>
      </c>
      <c r="K363" s="2">
        <f>ROUND(2/10,7)</f>
        <v>0.2</v>
      </c>
      <c r="L363" s="2"/>
      <c r="M363" s="2"/>
      <c r="N363" s="2"/>
      <c r="O363" s="2">
        <f t="shared" si="319"/>
        <v>144.74</v>
      </c>
      <c r="P363" s="2">
        <f t="shared" si="352"/>
        <v>144.74</v>
      </c>
      <c r="Q363" s="2">
        <f t="shared" si="320"/>
        <v>0</v>
      </c>
      <c r="R363" s="2">
        <f t="shared" si="321"/>
        <v>0</v>
      </c>
      <c r="S363" s="2">
        <f t="shared" si="322"/>
        <v>0</v>
      </c>
      <c r="T363" s="2">
        <f t="shared" si="323"/>
        <v>0</v>
      </c>
      <c r="U363" s="2">
        <f t="shared" si="324"/>
        <v>0</v>
      </c>
      <c r="V363" s="2">
        <f t="shared" si="325"/>
        <v>0</v>
      </c>
      <c r="W363" s="2">
        <f t="shared" si="326"/>
        <v>0</v>
      </c>
      <c r="X363" s="2">
        <f t="shared" si="327"/>
        <v>0</v>
      </c>
      <c r="Y363" s="2">
        <f t="shared" si="328"/>
        <v>0</v>
      </c>
      <c r="Z363" s="2"/>
      <c r="AA363" s="2">
        <v>41727981</v>
      </c>
      <c r="AB363" s="2">
        <f t="shared" si="329"/>
        <v>723.7</v>
      </c>
      <c r="AC363" s="2">
        <f t="shared" si="330"/>
        <v>723.7</v>
      </c>
      <c r="AD363" s="2">
        <f>ROUND((((ET363)-(EU363))+AE363),6)</f>
        <v>0</v>
      </c>
      <c r="AE363" s="2">
        <f>ROUND((EU363),6)</f>
        <v>0</v>
      </c>
      <c r="AF363" s="2">
        <f>ROUND((EV363),6)</f>
        <v>0</v>
      </c>
      <c r="AG363" s="2">
        <f t="shared" si="331"/>
        <v>0</v>
      </c>
      <c r="AH363" s="2">
        <f>(EW363)</f>
        <v>0</v>
      </c>
      <c r="AI363" s="2">
        <f>(EX363)</f>
        <v>0</v>
      </c>
      <c r="AJ363" s="2">
        <f t="shared" si="332"/>
        <v>0</v>
      </c>
      <c r="AK363" s="2">
        <v>723.7</v>
      </c>
      <c r="AL363" s="2">
        <v>723.7</v>
      </c>
      <c r="AM363" s="2">
        <v>0</v>
      </c>
      <c r="AN363" s="2">
        <v>0</v>
      </c>
      <c r="AO363" s="2">
        <v>0</v>
      </c>
      <c r="AP363" s="2">
        <v>0</v>
      </c>
      <c r="AQ363" s="2">
        <v>0</v>
      </c>
      <c r="AR363" s="2">
        <v>0</v>
      </c>
      <c r="AS363" s="2">
        <v>0</v>
      </c>
      <c r="AT363" s="2">
        <v>0</v>
      </c>
      <c r="AU363" s="2">
        <v>0</v>
      </c>
      <c r="AV363" s="2">
        <v>1</v>
      </c>
      <c r="AW363" s="2">
        <v>1</v>
      </c>
      <c r="AX363" s="2"/>
      <c r="AY363" s="2"/>
      <c r="AZ363" s="2">
        <v>1</v>
      </c>
      <c r="BA363" s="2">
        <v>1</v>
      </c>
      <c r="BB363" s="2">
        <v>1</v>
      </c>
      <c r="BC363" s="2">
        <v>1</v>
      </c>
      <c r="BD363" s="2" t="s">
        <v>2</v>
      </c>
      <c r="BE363" s="2" t="s">
        <v>2</v>
      </c>
      <c r="BF363" s="2" t="s">
        <v>2</v>
      </c>
      <c r="BG363" s="2" t="s">
        <v>2</v>
      </c>
      <c r="BH363" s="2">
        <v>3</v>
      </c>
      <c r="BI363" s="2">
        <v>3</v>
      </c>
      <c r="BJ363" s="2" t="s">
        <v>161</v>
      </c>
      <c r="BK363" s="2"/>
      <c r="BL363" s="2"/>
      <c r="BM363" s="2">
        <v>600001</v>
      </c>
      <c r="BN363" s="2">
        <v>0</v>
      </c>
      <c r="BO363" s="2" t="s">
        <v>2</v>
      </c>
      <c r="BP363" s="2">
        <v>0</v>
      </c>
      <c r="BQ363" s="2">
        <v>5</v>
      </c>
      <c r="BR363" s="2">
        <v>0</v>
      </c>
      <c r="BS363" s="2">
        <v>1</v>
      </c>
      <c r="BT363" s="2">
        <v>1</v>
      </c>
      <c r="BU363" s="2">
        <v>1</v>
      </c>
      <c r="BV363" s="2">
        <v>1</v>
      </c>
      <c r="BW363" s="2">
        <v>1</v>
      </c>
      <c r="BX363" s="2">
        <v>1</v>
      </c>
      <c r="BY363" s="2" t="s">
        <v>2</v>
      </c>
      <c r="BZ363" s="2">
        <v>0</v>
      </c>
      <c r="CA363" s="2">
        <v>0</v>
      </c>
      <c r="CB363" s="2" t="s">
        <v>2</v>
      </c>
      <c r="CC363" s="2"/>
      <c r="CD363" s="2"/>
      <c r="CE363" s="2">
        <v>0</v>
      </c>
      <c r="CF363" s="2">
        <v>0</v>
      </c>
      <c r="CG363" s="2">
        <v>0</v>
      </c>
      <c r="CH363" s="2"/>
      <c r="CI363" s="2"/>
      <c r="CJ363" s="2"/>
      <c r="CK363" s="2"/>
      <c r="CL363" s="2"/>
      <c r="CM363" s="2">
        <v>0</v>
      </c>
      <c r="CN363" s="2" t="s">
        <v>2</v>
      </c>
      <c r="CO363" s="2">
        <v>0</v>
      </c>
      <c r="CP363" s="2">
        <f t="shared" si="333"/>
        <v>144.74</v>
      </c>
      <c r="CQ363" s="2">
        <f t="shared" si="353"/>
        <v>723.7</v>
      </c>
      <c r="CR363" s="2">
        <f t="shared" si="334"/>
        <v>0</v>
      </c>
      <c r="CS363" s="2">
        <f t="shared" si="335"/>
        <v>0</v>
      </c>
      <c r="CT363" s="2">
        <f t="shared" si="336"/>
        <v>0</v>
      </c>
      <c r="CU363" s="2">
        <f t="shared" si="337"/>
        <v>0</v>
      </c>
      <c r="CV363" s="2">
        <f t="shared" si="338"/>
        <v>0</v>
      </c>
      <c r="CW363" s="2">
        <f t="shared" si="339"/>
        <v>0</v>
      </c>
      <c r="CX363" s="2">
        <f t="shared" si="340"/>
        <v>0</v>
      </c>
      <c r="CY363" s="2">
        <f t="shared" si="341"/>
        <v>0</v>
      </c>
      <c r="CZ363" s="2">
        <f t="shared" si="342"/>
        <v>0</v>
      </c>
      <c r="DA363" s="2"/>
      <c r="DB363" s="2"/>
      <c r="DC363" s="2" t="s">
        <v>2</v>
      </c>
      <c r="DD363" s="2" t="s">
        <v>2</v>
      </c>
      <c r="DE363" s="2" t="s">
        <v>2</v>
      </c>
      <c r="DF363" s="2" t="s">
        <v>2</v>
      </c>
      <c r="DG363" s="2" t="s">
        <v>2</v>
      </c>
      <c r="DH363" s="2" t="s">
        <v>2</v>
      </c>
      <c r="DI363" s="2" t="s">
        <v>2</v>
      </c>
      <c r="DJ363" s="2" t="s">
        <v>2</v>
      </c>
      <c r="DK363" s="2" t="s">
        <v>2</v>
      </c>
      <c r="DL363" s="2" t="s">
        <v>2</v>
      </c>
      <c r="DM363" s="2" t="s">
        <v>2</v>
      </c>
      <c r="DN363" s="2">
        <v>0</v>
      </c>
      <c r="DO363" s="2">
        <v>0</v>
      </c>
      <c r="DP363" s="2">
        <v>1</v>
      </c>
      <c r="DQ363" s="2">
        <v>1</v>
      </c>
      <c r="DR363" s="2"/>
      <c r="DS363" s="2"/>
      <c r="DT363" s="2"/>
      <c r="DU363" s="2">
        <v>1013</v>
      </c>
      <c r="DV363" s="2" t="s">
        <v>160</v>
      </c>
      <c r="DW363" s="2" t="s">
        <v>160</v>
      </c>
      <c r="DX363" s="2">
        <v>1</v>
      </c>
      <c r="DY363" s="2"/>
      <c r="DZ363" s="2" t="s">
        <v>2</v>
      </c>
      <c r="EA363" s="2" t="s">
        <v>2</v>
      </c>
      <c r="EB363" s="2" t="s">
        <v>2</v>
      </c>
      <c r="EC363" s="2" t="s">
        <v>2</v>
      </c>
      <c r="ED363" s="2" t="s">
        <v>2</v>
      </c>
      <c r="EE363" s="2">
        <v>37164125</v>
      </c>
      <c r="EF363" s="2">
        <v>5</v>
      </c>
      <c r="EG363" s="2" t="s">
        <v>79</v>
      </c>
      <c r="EH363" s="2">
        <v>0</v>
      </c>
      <c r="EI363" s="2" t="s">
        <v>2</v>
      </c>
      <c r="EJ363" s="2">
        <v>3</v>
      </c>
      <c r="EK363" s="2">
        <v>600001</v>
      </c>
      <c r="EL363" s="2" t="s">
        <v>80</v>
      </c>
      <c r="EM363" s="2" t="s">
        <v>81</v>
      </c>
      <c r="EN363" s="2" t="s">
        <v>2</v>
      </c>
      <c r="EO363" s="2" t="s">
        <v>2</v>
      </c>
      <c r="EP363" s="2"/>
      <c r="EQ363" s="2">
        <v>0</v>
      </c>
      <c r="ER363" s="2">
        <v>723.7</v>
      </c>
      <c r="ES363" s="2">
        <v>723.7</v>
      </c>
      <c r="ET363" s="2">
        <v>0</v>
      </c>
      <c r="EU363" s="2">
        <v>0</v>
      </c>
      <c r="EV363" s="2">
        <v>0</v>
      </c>
      <c r="EW363" s="2">
        <v>0</v>
      </c>
      <c r="EX363" s="2">
        <v>0</v>
      </c>
      <c r="EY363" s="2">
        <v>0</v>
      </c>
      <c r="EZ363" s="2"/>
      <c r="FA363" s="2"/>
      <c r="FB363" s="2"/>
      <c r="FC363" s="2"/>
      <c r="FD363" s="2"/>
      <c r="FE363" s="2"/>
      <c r="FF363" s="2"/>
      <c r="FG363" s="2"/>
      <c r="FH363" s="2"/>
      <c r="FI363" s="2"/>
      <c r="FJ363" s="2"/>
      <c r="FK363" s="2"/>
      <c r="FL363" s="2"/>
      <c r="FM363" s="2"/>
      <c r="FN363" s="2"/>
      <c r="FO363" s="2"/>
      <c r="FP363" s="2"/>
      <c r="FQ363" s="2">
        <v>0</v>
      </c>
      <c r="FR363" s="2">
        <f t="shared" si="343"/>
        <v>144.74</v>
      </c>
      <c r="FS363" s="2">
        <v>0</v>
      </c>
      <c r="FT363" s="2"/>
      <c r="FU363" s="2"/>
      <c r="FV363" s="2"/>
      <c r="FW363" s="2"/>
      <c r="FX363" s="2">
        <v>0</v>
      </c>
      <c r="FY363" s="2">
        <v>0</v>
      </c>
      <c r="FZ363" s="2"/>
      <c r="GA363" s="2" t="s">
        <v>2</v>
      </c>
      <c r="GB363" s="2"/>
      <c r="GC363" s="2"/>
      <c r="GD363" s="2">
        <v>1</v>
      </c>
      <c r="GE363" s="2"/>
      <c r="GF363" s="2">
        <v>-218493337</v>
      </c>
      <c r="GG363" s="2">
        <v>2</v>
      </c>
      <c r="GH363" s="2">
        <v>1</v>
      </c>
      <c r="GI363" s="2">
        <v>-2</v>
      </c>
      <c r="GJ363" s="2">
        <v>0</v>
      </c>
      <c r="GK363" s="2">
        <v>0</v>
      </c>
      <c r="GL363" s="2">
        <f t="shared" si="344"/>
        <v>0</v>
      </c>
      <c r="GM363" s="2">
        <f t="shared" si="345"/>
        <v>144.74</v>
      </c>
      <c r="GN363" s="2">
        <f t="shared" si="346"/>
        <v>0</v>
      </c>
      <c r="GO363" s="2">
        <f t="shared" si="347"/>
        <v>0</v>
      </c>
      <c r="GP363" s="2">
        <f t="shared" si="348"/>
        <v>0</v>
      </c>
      <c r="GQ363" s="2"/>
      <c r="GR363" s="2">
        <v>0</v>
      </c>
      <c r="GS363" s="2">
        <v>3</v>
      </c>
      <c r="GT363" s="2">
        <v>0</v>
      </c>
      <c r="GU363" s="2" t="s">
        <v>2</v>
      </c>
      <c r="GV363" s="2">
        <f t="shared" si="349"/>
        <v>0</v>
      </c>
      <c r="GW363" s="2">
        <v>1</v>
      </c>
      <c r="GX363" s="2">
        <f t="shared" si="350"/>
        <v>0</v>
      </c>
      <c r="GY363" s="2"/>
      <c r="GZ363" s="2"/>
      <c r="HA363" s="2">
        <v>0</v>
      </c>
      <c r="HB363" s="2">
        <v>0</v>
      </c>
      <c r="HC363" s="2">
        <f t="shared" si="351"/>
        <v>0</v>
      </c>
      <c r="HD363" s="2"/>
      <c r="HE363" s="2" t="s">
        <v>2</v>
      </c>
      <c r="HF363" s="2" t="s">
        <v>2</v>
      </c>
      <c r="HG363" s="2"/>
      <c r="HH363" s="2"/>
      <c r="HI363" s="2"/>
      <c r="HJ363" s="2"/>
      <c r="HK363" s="2"/>
      <c r="HL363" s="2"/>
      <c r="HM363" s="2" t="s">
        <v>2</v>
      </c>
      <c r="HN363" s="2" t="s">
        <v>2</v>
      </c>
      <c r="HO363" s="2" t="s">
        <v>2</v>
      </c>
      <c r="HP363" s="2" t="s">
        <v>2</v>
      </c>
      <c r="HQ363" s="2" t="s">
        <v>2</v>
      </c>
      <c r="HR363" s="2"/>
      <c r="HS363" s="2"/>
      <c r="HT363" s="2"/>
      <c r="HU363" s="2"/>
      <c r="HV363" s="2"/>
      <c r="HW363" s="2"/>
      <c r="HX363" s="2"/>
      <c r="HY363" s="2"/>
      <c r="HZ363" s="2"/>
      <c r="IA363" s="2"/>
      <c r="IB363" s="2"/>
      <c r="IC363" s="2"/>
      <c r="ID363" s="2"/>
      <c r="IE363" s="2"/>
      <c r="IF363" s="2"/>
      <c r="IG363" s="2"/>
      <c r="IH363" s="2"/>
      <c r="II363" s="2"/>
      <c r="IJ363" s="2"/>
      <c r="IK363" s="2">
        <v>0</v>
      </c>
      <c r="IL363" s="2"/>
      <c r="IM363" s="2"/>
      <c r="IN363" s="2"/>
      <c r="IO363" s="2"/>
      <c r="IP363" s="2"/>
      <c r="IQ363" s="2"/>
      <c r="IR363" s="2"/>
      <c r="IS363" s="2"/>
      <c r="IT363" s="2"/>
      <c r="IU363" s="2"/>
    </row>
    <row r="364" spans="1:255" x14ac:dyDescent="0.2">
      <c r="A364">
        <v>17</v>
      </c>
      <c r="B364">
        <v>1</v>
      </c>
      <c r="E364" t="s">
        <v>426</v>
      </c>
      <c r="F364" t="s">
        <v>158</v>
      </c>
      <c r="G364" t="s">
        <v>159</v>
      </c>
      <c r="H364" t="s">
        <v>160</v>
      </c>
      <c r="I364">
        <f>ROUND(2/10,7)</f>
        <v>0.2</v>
      </c>
      <c r="J364">
        <v>0</v>
      </c>
      <c r="K364">
        <f>ROUND(2/10,7)</f>
        <v>0.2</v>
      </c>
      <c r="O364">
        <f t="shared" si="319"/>
        <v>144.74</v>
      </c>
      <c r="P364">
        <f t="shared" si="352"/>
        <v>144.74</v>
      </c>
      <c r="Q364">
        <f t="shared" si="320"/>
        <v>0</v>
      </c>
      <c r="R364">
        <f t="shared" si="321"/>
        <v>0</v>
      </c>
      <c r="S364">
        <f t="shared" si="322"/>
        <v>0</v>
      </c>
      <c r="T364">
        <f t="shared" si="323"/>
        <v>0</v>
      </c>
      <c r="U364">
        <f t="shared" si="324"/>
        <v>0</v>
      </c>
      <c r="V364">
        <f t="shared" si="325"/>
        <v>0</v>
      </c>
      <c r="W364">
        <f t="shared" si="326"/>
        <v>0</v>
      </c>
      <c r="X364">
        <f t="shared" si="327"/>
        <v>0</v>
      </c>
      <c r="Y364">
        <f t="shared" si="328"/>
        <v>0</v>
      </c>
      <c r="AA364">
        <v>41727979</v>
      </c>
      <c r="AB364">
        <f t="shared" si="329"/>
        <v>723.7</v>
      </c>
      <c r="AC364">
        <f t="shared" si="330"/>
        <v>723.7</v>
      </c>
      <c r="AD364">
        <f>ROUND((((ET364)-(EU364))+AE364),6)</f>
        <v>0</v>
      </c>
      <c r="AE364">
        <f>ROUND((EU364),6)</f>
        <v>0</v>
      </c>
      <c r="AF364">
        <f>ROUND((EV364),6)</f>
        <v>0</v>
      </c>
      <c r="AG364">
        <f t="shared" si="331"/>
        <v>0</v>
      </c>
      <c r="AH364">
        <f>(EW364)</f>
        <v>0</v>
      </c>
      <c r="AI364">
        <f>(EX364)</f>
        <v>0</v>
      </c>
      <c r="AJ364">
        <f t="shared" si="332"/>
        <v>0</v>
      </c>
      <c r="AK364">
        <v>723.7</v>
      </c>
      <c r="AL364">
        <v>723.7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  <c r="AV364">
        <v>1</v>
      </c>
      <c r="AW364">
        <v>1</v>
      </c>
      <c r="AZ364">
        <v>1</v>
      </c>
      <c r="BA364">
        <v>1</v>
      </c>
      <c r="BB364">
        <v>1</v>
      </c>
      <c r="BC364">
        <v>1</v>
      </c>
      <c r="BD364" t="s">
        <v>2</v>
      </c>
      <c r="BE364" t="s">
        <v>2</v>
      </c>
      <c r="BF364" t="s">
        <v>2</v>
      </c>
      <c r="BG364" t="s">
        <v>2</v>
      </c>
      <c r="BH364">
        <v>3</v>
      </c>
      <c r="BI364">
        <v>3</v>
      </c>
      <c r="BJ364" t="s">
        <v>161</v>
      </c>
      <c r="BM364">
        <v>600001</v>
      </c>
      <c r="BN364">
        <v>0</v>
      </c>
      <c r="BO364" t="s">
        <v>36</v>
      </c>
      <c r="BP364">
        <v>1</v>
      </c>
      <c r="BQ364">
        <v>5</v>
      </c>
      <c r="BR364">
        <v>0</v>
      </c>
      <c r="BS364">
        <v>1</v>
      </c>
      <c r="BT364">
        <v>1</v>
      </c>
      <c r="BU364">
        <v>1</v>
      </c>
      <c r="BV364">
        <v>1</v>
      </c>
      <c r="BW364">
        <v>1</v>
      </c>
      <c r="BX364">
        <v>1</v>
      </c>
      <c r="BY364" t="s">
        <v>2</v>
      </c>
      <c r="BZ364">
        <v>0</v>
      </c>
      <c r="CA364">
        <v>0</v>
      </c>
      <c r="CB364" t="s">
        <v>2</v>
      </c>
      <c r="CE364">
        <v>0</v>
      </c>
      <c r="CF364">
        <v>0</v>
      </c>
      <c r="CG364">
        <v>0</v>
      </c>
      <c r="CM364">
        <v>0</v>
      </c>
      <c r="CN364" t="s">
        <v>2</v>
      </c>
      <c r="CO364">
        <v>0</v>
      </c>
      <c r="CP364">
        <f t="shared" si="333"/>
        <v>144.74</v>
      </c>
      <c r="CQ364">
        <f t="shared" si="353"/>
        <v>723.7</v>
      </c>
      <c r="CR364">
        <f t="shared" si="334"/>
        <v>0</v>
      </c>
      <c r="CS364">
        <f t="shared" si="335"/>
        <v>0</v>
      </c>
      <c r="CT364">
        <f t="shared" si="336"/>
        <v>0</v>
      </c>
      <c r="CU364">
        <f t="shared" si="337"/>
        <v>0</v>
      </c>
      <c r="CV364">
        <f t="shared" si="338"/>
        <v>0</v>
      </c>
      <c r="CW364">
        <f t="shared" si="339"/>
        <v>0</v>
      </c>
      <c r="CX364">
        <f t="shared" si="340"/>
        <v>0</v>
      </c>
      <c r="CY364">
        <f t="shared" si="341"/>
        <v>0</v>
      </c>
      <c r="CZ364">
        <f t="shared" si="342"/>
        <v>0</v>
      </c>
      <c r="DC364" t="s">
        <v>2</v>
      </c>
      <c r="DD364" t="s">
        <v>2</v>
      </c>
      <c r="DE364" t="s">
        <v>2</v>
      </c>
      <c r="DF364" t="s">
        <v>2</v>
      </c>
      <c r="DG364" t="s">
        <v>2</v>
      </c>
      <c r="DH364" t="s">
        <v>2</v>
      </c>
      <c r="DI364" t="s">
        <v>2</v>
      </c>
      <c r="DJ364" t="s">
        <v>2</v>
      </c>
      <c r="DK364" t="s">
        <v>2</v>
      </c>
      <c r="DL364" t="s">
        <v>2</v>
      </c>
      <c r="DM364" t="s">
        <v>2</v>
      </c>
      <c r="DN364">
        <v>0</v>
      </c>
      <c r="DO364">
        <v>0</v>
      </c>
      <c r="DP364">
        <v>1</v>
      </c>
      <c r="DQ364">
        <v>1</v>
      </c>
      <c r="DU364">
        <v>1013</v>
      </c>
      <c r="DV364" t="s">
        <v>160</v>
      </c>
      <c r="DW364" t="s">
        <v>160</v>
      </c>
      <c r="DX364">
        <v>1</v>
      </c>
      <c r="DZ364" t="s">
        <v>2</v>
      </c>
      <c r="EA364" t="s">
        <v>2</v>
      </c>
      <c r="EB364" t="s">
        <v>2</v>
      </c>
      <c r="EC364" t="s">
        <v>2</v>
      </c>
      <c r="ED364" t="s">
        <v>2</v>
      </c>
      <c r="EE364">
        <v>37164125</v>
      </c>
      <c r="EF364">
        <v>5</v>
      </c>
      <c r="EG364" t="s">
        <v>79</v>
      </c>
      <c r="EH364">
        <v>0</v>
      </c>
      <c r="EI364" t="s">
        <v>2</v>
      </c>
      <c r="EJ364">
        <v>3</v>
      </c>
      <c r="EK364">
        <v>600001</v>
      </c>
      <c r="EL364" t="s">
        <v>80</v>
      </c>
      <c r="EM364" t="s">
        <v>81</v>
      </c>
      <c r="EN364" t="s">
        <v>2</v>
      </c>
      <c r="EO364" t="s">
        <v>2</v>
      </c>
      <c r="EQ364">
        <v>0</v>
      </c>
      <c r="ER364">
        <v>723.7</v>
      </c>
      <c r="ES364">
        <v>723.7</v>
      </c>
      <c r="ET364">
        <v>0</v>
      </c>
      <c r="EU364">
        <v>0</v>
      </c>
      <c r="EV364">
        <v>0</v>
      </c>
      <c r="EW364">
        <v>0</v>
      </c>
      <c r="EX364">
        <v>0</v>
      </c>
      <c r="EY364">
        <v>0</v>
      </c>
      <c r="FQ364">
        <v>0</v>
      </c>
      <c r="FR364">
        <f t="shared" si="343"/>
        <v>144.74</v>
      </c>
      <c r="FS364">
        <v>0</v>
      </c>
      <c r="FX364">
        <v>0</v>
      </c>
      <c r="FY364">
        <v>0</v>
      </c>
      <c r="GA364" t="s">
        <v>2</v>
      </c>
      <c r="GD364">
        <v>1</v>
      </c>
      <c r="GF364">
        <v>-218493337</v>
      </c>
      <c r="GG364">
        <v>1</v>
      </c>
      <c r="GH364">
        <v>1</v>
      </c>
      <c r="GI364">
        <v>4</v>
      </c>
      <c r="GJ364">
        <v>0</v>
      </c>
      <c r="GK364">
        <v>0</v>
      </c>
      <c r="GL364">
        <f t="shared" si="344"/>
        <v>0</v>
      </c>
      <c r="GM364">
        <f t="shared" si="345"/>
        <v>144.74</v>
      </c>
      <c r="GN364">
        <f t="shared" si="346"/>
        <v>0</v>
      </c>
      <c r="GO364">
        <f t="shared" si="347"/>
        <v>0</v>
      </c>
      <c r="GP364">
        <f t="shared" si="348"/>
        <v>0</v>
      </c>
      <c r="GR364">
        <v>0</v>
      </c>
      <c r="GS364">
        <v>3</v>
      </c>
      <c r="GT364">
        <v>0</v>
      </c>
      <c r="GU364" t="s">
        <v>2</v>
      </c>
      <c r="GV364">
        <f t="shared" si="349"/>
        <v>0</v>
      </c>
      <c r="GW364">
        <v>1</v>
      </c>
      <c r="GX364">
        <f t="shared" si="350"/>
        <v>0</v>
      </c>
      <c r="HA364">
        <v>0</v>
      </c>
      <c r="HB364">
        <v>0</v>
      </c>
      <c r="HC364">
        <f t="shared" si="351"/>
        <v>0</v>
      </c>
      <c r="HE364" t="s">
        <v>2</v>
      </c>
      <c r="HF364" t="s">
        <v>2</v>
      </c>
      <c r="HM364" t="s">
        <v>2</v>
      </c>
      <c r="HN364" t="s">
        <v>2</v>
      </c>
      <c r="HO364" t="s">
        <v>2</v>
      </c>
      <c r="HP364" t="s">
        <v>2</v>
      </c>
      <c r="HQ364" t="s">
        <v>2</v>
      </c>
      <c r="IK364">
        <v>0</v>
      </c>
    </row>
    <row r="365" spans="1:255" x14ac:dyDescent="0.2">
      <c r="A365" s="2">
        <v>17</v>
      </c>
      <c r="B365" s="2">
        <v>1</v>
      </c>
      <c r="C365" s="2">
        <f>ROW(SmtRes!A583)</f>
        <v>583</v>
      </c>
      <c r="D365" s="2">
        <f>ROW(EtalonRes!A583)</f>
        <v>583</v>
      </c>
      <c r="E365" s="2" t="s">
        <v>427</v>
      </c>
      <c r="F365" s="2" t="s">
        <v>112</v>
      </c>
      <c r="G365" s="2" t="s">
        <v>113</v>
      </c>
      <c r="H365" s="2" t="s">
        <v>19</v>
      </c>
      <c r="I365" s="2">
        <v>1</v>
      </c>
      <c r="J365" s="2">
        <v>0</v>
      </c>
      <c r="K365" s="2">
        <v>1</v>
      </c>
      <c r="L365" s="2"/>
      <c r="M365" s="2"/>
      <c r="N365" s="2"/>
      <c r="O365" s="2">
        <f t="shared" si="319"/>
        <v>106.66</v>
      </c>
      <c r="P365" s="2">
        <f t="shared" si="352"/>
        <v>8.8800000000000008</v>
      </c>
      <c r="Q365" s="2">
        <f t="shared" si="320"/>
        <v>0</v>
      </c>
      <c r="R365" s="2">
        <f t="shared" si="321"/>
        <v>0</v>
      </c>
      <c r="S365" s="2">
        <f t="shared" si="322"/>
        <v>97.78</v>
      </c>
      <c r="T365" s="2">
        <f t="shared" si="323"/>
        <v>0</v>
      </c>
      <c r="U365" s="2">
        <f t="shared" si="324"/>
        <v>9.7200000000000006</v>
      </c>
      <c r="V365" s="2">
        <f t="shared" si="325"/>
        <v>0</v>
      </c>
      <c r="W365" s="2">
        <f t="shared" si="326"/>
        <v>0</v>
      </c>
      <c r="X365" s="2">
        <f t="shared" si="327"/>
        <v>88</v>
      </c>
      <c r="Y365" s="2">
        <f t="shared" si="328"/>
        <v>44.98</v>
      </c>
      <c r="Z365" s="2"/>
      <c r="AA365" s="2">
        <v>41727981</v>
      </c>
      <c r="AB365" s="2">
        <f t="shared" si="329"/>
        <v>106.6605</v>
      </c>
      <c r="AC365" s="2">
        <f t="shared" si="330"/>
        <v>8.8800000000000008</v>
      </c>
      <c r="AD365" s="2">
        <f>ROUND(((((ET365*ROUND(1.35,7)))-((EU365*ROUND(1.35,7))))+AE365),6)</f>
        <v>0</v>
      </c>
      <c r="AE365" s="2">
        <f>ROUND(((EU365*ROUND(1.35,7))),6)</f>
        <v>0</v>
      </c>
      <c r="AF365" s="2">
        <f>ROUND(((EV365*ROUND(1.35,7))),6)</f>
        <v>97.780500000000004</v>
      </c>
      <c r="AG365" s="2">
        <f t="shared" si="331"/>
        <v>0</v>
      </c>
      <c r="AH365" s="2">
        <f>((EW365*ROUND(1.35,7)))</f>
        <v>9.7200000000000006</v>
      </c>
      <c r="AI365" s="2">
        <f>((EX365*ROUND(1.35,7)))</f>
        <v>0</v>
      </c>
      <c r="AJ365" s="2">
        <f t="shared" si="332"/>
        <v>0</v>
      </c>
      <c r="AK365" s="2">
        <v>81.31</v>
      </c>
      <c r="AL365" s="2">
        <v>8.8800000000000008</v>
      </c>
      <c r="AM365" s="2">
        <v>0</v>
      </c>
      <c r="AN365" s="2">
        <v>0</v>
      </c>
      <c r="AO365" s="2">
        <v>72.430000000000007</v>
      </c>
      <c r="AP365" s="2">
        <v>0</v>
      </c>
      <c r="AQ365" s="2">
        <v>7.2</v>
      </c>
      <c r="AR365" s="2">
        <v>0</v>
      </c>
      <c r="AS365" s="2">
        <v>0</v>
      </c>
      <c r="AT365" s="2">
        <v>90</v>
      </c>
      <c r="AU365" s="2">
        <v>46</v>
      </c>
      <c r="AV365" s="2">
        <v>1</v>
      </c>
      <c r="AW365" s="2">
        <v>1</v>
      </c>
      <c r="AX365" s="2"/>
      <c r="AY365" s="2"/>
      <c r="AZ365" s="2">
        <v>1</v>
      </c>
      <c r="BA365" s="2">
        <v>1</v>
      </c>
      <c r="BB365" s="2">
        <v>1</v>
      </c>
      <c r="BC365" s="2">
        <v>1</v>
      </c>
      <c r="BD365" s="2" t="s">
        <v>2</v>
      </c>
      <c r="BE365" s="2" t="s">
        <v>2</v>
      </c>
      <c r="BF365" s="2" t="s">
        <v>2</v>
      </c>
      <c r="BG365" s="2" t="s">
        <v>2</v>
      </c>
      <c r="BH365" s="2">
        <v>0</v>
      </c>
      <c r="BI365" s="2">
        <v>2</v>
      </c>
      <c r="BJ365" s="2" t="s">
        <v>114</v>
      </c>
      <c r="BK365" s="2"/>
      <c r="BL365" s="2"/>
      <c r="BM365" s="2">
        <v>110011</v>
      </c>
      <c r="BN365" s="2">
        <v>0</v>
      </c>
      <c r="BO365" s="2" t="s">
        <v>2</v>
      </c>
      <c r="BP365" s="2">
        <v>0</v>
      </c>
      <c r="BQ365" s="2">
        <v>3</v>
      </c>
      <c r="BR365" s="2">
        <v>0</v>
      </c>
      <c r="BS365" s="2">
        <v>1</v>
      </c>
      <c r="BT365" s="2">
        <v>1</v>
      </c>
      <c r="BU365" s="2">
        <v>1</v>
      </c>
      <c r="BV365" s="2">
        <v>1</v>
      </c>
      <c r="BW365" s="2">
        <v>1</v>
      </c>
      <c r="BX365" s="2">
        <v>1</v>
      </c>
      <c r="BY365" s="2" t="s">
        <v>2</v>
      </c>
      <c r="BZ365" s="2">
        <v>90</v>
      </c>
      <c r="CA365" s="2">
        <v>46</v>
      </c>
      <c r="CB365" s="2" t="s">
        <v>2</v>
      </c>
      <c r="CC365" s="2"/>
      <c r="CD365" s="2"/>
      <c r="CE365" s="2">
        <v>0</v>
      </c>
      <c r="CF365" s="2">
        <v>0</v>
      </c>
      <c r="CG365" s="2">
        <v>0</v>
      </c>
      <c r="CH365" s="2"/>
      <c r="CI365" s="2"/>
      <c r="CJ365" s="2"/>
      <c r="CK365" s="2"/>
      <c r="CL365" s="2"/>
      <c r="CM365" s="2">
        <v>0</v>
      </c>
      <c r="CN365" s="2" t="s">
        <v>774</v>
      </c>
      <c r="CO365" s="2">
        <v>0</v>
      </c>
      <c r="CP365" s="2">
        <f t="shared" si="333"/>
        <v>106.66</v>
      </c>
      <c r="CQ365" s="2">
        <f t="shared" si="353"/>
        <v>8.8800000000000008</v>
      </c>
      <c r="CR365" s="2">
        <f t="shared" si="334"/>
        <v>0</v>
      </c>
      <c r="CS365" s="2">
        <f t="shared" si="335"/>
        <v>0</v>
      </c>
      <c r="CT365" s="2">
        <f t="shared" si="336"/>
        <v>97.780500000000004</v>
      </c>
      <c r="CU365" s="2">
        <f t="shared" si="337"/>
        <v>0</v>
      </c>
      <c r="CV365" s="2">
        <f t="shared" si="338"/>
        <v>9.7200000000000006</v>
      </c>
      <c r="CW365" s="2">
        <f t="shared" si="339"/>
        <v>0</v>
      </c>
      <c r="CX365" s="2">
        <f t="shared" si="340"/>
        <v>0</v>
      </c>
      <c r="CY365" s="2">
        <f t="shared" si="341"/>
        <v>88.00200000000001</v>
      </c>
      <c r="CZ365" s="2">
        <f t="shared" si="342"/>
        <v>44.9788</v>
      </c>
      <c r="DA365" s="2"/>
      <c r="DB365" s="2"/>
      <c r="DC365" s="2" t="s">
        <v>2</v>
      </c>
      <c r="DD365" s="2" t="s">
        <v>2</v>
      </c>
      <c r="DE365" s="2" t="s">
        <v>21</v>
      </c>
      <c r="DF365" s="2" t="s">
        <v>21</v>
      </c>
      <c r="DG365" s="2" t="s">
        <v>21</v>
      </c>
      <c r="DH365" s="2" t="s">
        <v>2</v>
      </c>
      <c r="DI365" s="2" t="s">
        <v>21</v>
      </c>
      <c r="DJ365" s="2" t="s">
        <v>21</v>
      </c>
      <c r="DK365" s="2" t="s">
        <v>2</v>
      </c>
      <c r="DL365" s="2" t="s">
        <v>2</v>
      </c>
      <c r="DM365" s="2" t="s">
        <v>2</v>
      </c>
      <c r="DN365" s="2">
        <v>0</v>
      </c>
      <c r="DO365" s="2">
        <v>0</v>
      </c>
      <c r="DP365" s="2">
        <v>1</v>
      </c>
      <c r="DQ365" s="2">
        <v>1</v>
      </c>
      <c r="DR365" s="2"/>
      <c r="DS365" s="2"/>
      <c r="DT365" s="2"/>
      <c r="DU365" s="2">
        <v>1013</v>
      </c>
      <c r="DV365" s="2" t="s">
        <v>19</v>
      </c>
      <c r="DW365" s="2" t="s">
        <v>19</v>
      </c>
      <c r="DX365" s="2">
        <v>1</v>
      </c>
      <c r="DY365" s="2"/>
      <c r="DZ365" s="2" t="s">
        <v>2</v>
      </c>
      <c r="EA365" s="2" t="s">
        <v>2</v>
      </c>
      <c r="EB365" s="2" t="s">
        <v>2</v>
      </c>
      <c r="EC365" s="2" t="s">
        <v>2</v>
      </c>
      <c r="ED365" s="2" t="s">
        <v>2</v>
      </c>
      <c r="EE365" s="2">
        <v>37164119</v>
      </c>
      <c r="EF365" s="2">
        <v>3</v>
      </c>
      <c r="EG365" s="2" t="s">
        <v>16</v>
      </c>
      <c r="EH365" s="2">
        <v>0</v>
      </c>
      <c r="EI365" s="2" t="s">
        <v>2</v>
      </c>
      <c r="EJ365" s="2">
        <v>2</v>
      </c>
      <c r="EK365" s="2">
        <v>110011</v>
      </c>
      <c r="EL365" s="2" t="s">
        <v>86</v>
      </c>
      <c r="EM365" s="2" t="s">
        <v>87</v>
      </c>
      <c r="EN365" s="2" t="s">
        <v>2</v>
      </c>
      <c r="EO365" s="2" t="s">
        <v>24</v>
      </c>
      <c r="EP365" s="2"/>
      <c r="EQ365" s="2">
        <v>512</v>
      </c>
      <c r="ER365" s="2">
        <v>81.31</v>
      </c>
      <c r="ES365" s="2">
        <v>8.8800000000000008</v>
      </c>
      <c r="ET365" s="2">
        <v>0</v>
      </c>
      <c r="EU365" s="2">
        <v>0</v>
      </c>
      <c r="EV365" s="2">
        <v>72.430000000000007</v>
      </c>
      <c r="EW365" s="2">
        <v>7.2</v>
      </c>
      <c r="EX365" s="2">
        <v>0</v>
      </c>
      <c r="EY365" s="2">
        <v>0</v>
      </c>
      <c r="EZ365" s="2"/>
      <c r="FA365" s="2"/>
      <c r="FB365" s="2"/>
      <c r="FC365" s="2"/>
      <c r="FD365" s="2"/>
      <c r="FE365" s="2"/>
      <c r="FF365" s="2"/>
      <c r="FG365" s="2"/>
      <c r="FH365" s="2"/>
      <c r="FI365" s="2"/>
      <c r="FJ365" s="2"/>
      <c r="FK365" s="2"/>
      <c r="FL365" s="2"/>
      <c r="FM365" s="2"/>
      <c r="FN365" s="2"/>
      <c r="FO365" s="2"/>
      <c r="FP365" s="2"/>
      <c r="FQ365" s="2">
        <v>0</v>
      </c>
      <c r="FR365" s="2">
        <f t="shared" si="343"/>
        <v>0</v>
      </c>
      <c r="FS365" s="2">
        <v>0</v>
      </c>
      <c r="FT365" s="2"/>
      <c r="FU365" s="2"/>
      <c r="FV365" s="2"/>
      <c r="FW365" s="2"/>
      <c r="FX365" s="2">
        <v>90</v>
      </c>
      <c r="FY365" s="2">
        <v>46</v>
      </c>
      <c r="FZ365" s="2"/>
      <c r="GA365" s="2" t="s">
        <v>2</v>
      </c>
      <c r="GB365" s="2"/>
      <c r="GC365" s="2"/>
      <c r="GD365" s="2">
        <v>1</v>
      </c>
      <c r="GE365" s="2"/>
      <c r="GF365" s="2">
        <v>-993574563</v>
      </c>
      <c r="GG365" s="2">
        <v>2</v>
      </c>
      <c r="GH365" s="2">
        <v>1</v>
      </c>
      <c r="GI365" s="2">
        <v>-2</v>
      </c>
      <c r="GJ365" s="2">
        <v>0</v>
      </c>
      <c r="GK365" s="2">
        <v>0</v>
      </c>
      <c r="GL365" s="2">
        <f t="shared" si="344"/>
        <v>0</v>
      </c>
      <c r="GM365" s="2">
        <f t="shared" si="345"/>
        <v>239.64</v>
      </c>
      <c r="GN365" s="2">
        <f t="shared" si="346"/>
        <v>0</v>
      </c>
      <c r="GO365" s="2">
        <f t="shared" si="347"/>
        <v>239.64</v>
      </c>
      <c r="GP365" s="2">
        <f t="shared" si="348"/>
        <v>0</v>
      </c>
      <c r="GQ365" s="2"/>
      <c r="GR365" s="2">
        <v>0</v>
      </c>
      <c r="GS365" s="2">
        <v>3</v>
      </c>
      <c r="GT365" s="2">
        <v>0</v>
      </c>
      <c r="GU365" s="2" t="s">
        <v>2</v>
      </c>
      <c r="GV365" s="2">
        <f t="shared" si="349"/>
        <v>0</v>
      </c>
      <c r="GW365" s="2">
        <v>1</v>
      </c>
      <c r="GX365" s="2">
        <f t="shared" si="350"/>
        <v>0</v>
      </c>
      <c r="GY365" s="2"/>
      <c r="GZ365" s="2"/>
      <c r="HA365" s="2">
        <v>0</v>
      </c>
      <c r="HB365" s="2">
        <v>0</v>
      </c>
      <c r="HC365" s="2">
        <f t="shared" si="351"/>
        <v>0</v>
      </c>
      <c r="HD365" s="2"/>
      <c r="HE365" s="2" t="s">
        <v>2</v>
      </c>
      <c r="HF365" s="2" t="s">
        <v>2</v>
      </c>
      <c r="HG365" s="2"/>
      <c r="HH365" s="2"/>
      <c r="HI365" s="2"/>
      <c r="HJ365" s="2"/>
      <c r="HK365" s="2"/>
      <c r="HL365" s="2"/>
      <c r="HM365" s="2" t="s">
        <v>2</v>
      </c>
      <c r="HN365" s="2" t="s">
        <v>88</v>
      </c>
      <c r="HO365" s="2" t="s">
        <v>89</v>
      </c>
      <c r="HP365" s="2" t="s">
        <v>86</v>
      </c>
      <c r="HQ365" s="2" t="s">
        <v>86</v>
      </c>
      <c r="HR365" s="2"/>
      <c r="HS365" s="2"/>
      <c r="HT365" s="2"/>
      <c r="HU365" s="2"/>
      <c r="HV365" s="2"/>
      <c r="HW365" s="2"/>
      <c r="HX365" s="2"/>
      <c r="HY365" s="2"/>
      <c r="HZ365" s="2"/>
      <c r="IA365" s="2"/>
      <c r="IB365" s="2"/>
      <c r="IC365" s="2"/>
      <c r="ID365" s="2"/>
      <c r="IE365" s="2"/>
      <c r="IF365" s="2"/>
      <c r="IG365" s="2"/>
      <c r="IH365" s="2"/>
      <c r="II365" s="2"/>
      <c r="IJ365" s="2"/>
      <c r="IK365" s="2">
        <v>0</v>
      </c>
      <c r="IL365" s="2"/>
      <c r="IM365" s="2"/>
      <c r="IN365" s="2"/>
      <c r="IO365" s="2"/>
      <c r="IP365" s="2"/>
      <c r="IQ365" s="2"/>
      <c r="IR365" s="2"/>
      <c r="IS365" s="2"/>
      <c r="IT365" s="2"/>
      <c r="IU365" s="2"/>
    </row>
    <row r="366" spans="1:255" x14ac:dyDescent="0.2">
      <c r="A366">
        <v>17</v>
      </c>
      <c r="B366">
        <v>1</v>
      </c>
      <c r="C366">
        <f>ROW(SmtRes!A588)</f>
        <v>588</v>
      </c>
      <c r="D366">
        <f>ROW(EtalonRes!A588)</f>
        <v>588</v>
      </c>
      <c r="E366" t="s">
        <v>427</v>
      </c>
      <c r="F366" t="s">
        <v>112</v>
      </c>
      <c r="G366" t="s">
        <v>113</v>
      </c>
      <c r="H366" t="s">
        <v>19</v>
      </c>
      <c r="I366">
        <v>1</v>
      </c>
      <c r="J366">
        <v>0</v>
      </c>
      <c r="K366">
        <v>1</v>
      </c>
      <c r="O366">
        <f t="shared" si="319"/>
        <v>106.66</v>
      </c>
      <c r="P366">
        <f t="shared" si="352"/>
        <v>8.8800000000000008</v>
      </c>
      <c r="Q366">
        <f t="shared" si="320"/>
        <v>0</v>
      </c>
      <c r="R366">
        <f t="shared" si="321"/>
        <v>0</v>
      </c>
      <c r="S366">
        <f t="shared" si="322"/>
        <v>97.78</v>
      </c>
      <c r="T366">
        <f t="shared" si="323"/>
        <v>0</v>
      </c>
      <c r="U366">
        <f t="shared" si="324"/>
        <v>9.7200000000000006</v>
      </c>
      <c r="V366">
        <f t="shared" si="325"/>
        <v>0</v>
      </c>
      <c r="W366">
        <f t="shared" si="326"/>
        <v>0</v>
      </c>
      <c r="X366">
        <f t="shared" si="327"/>
        <v>88</v>
      </c>
      <c r="Y366">
        <f t="shared" si="328"/>
        <v>44.98</v>
      </c>
      <c r="AA366">
        <v>41727979</v>
      </c>
      <c r="AB366">
        <f t="shared" si="329"/>
        <v>106.6605</v>
      </c>
      <c r="AC366">
        <f t="shared" si="330"/>
        <v>8.8800000000000008</v>
      </c>
      <c r="AD366">
        <f>ROUND(((((ET366*ROUND(1.35,7)))-((EU366*ROUND(1.35,7))))+AE366),6)</f>
        <v>0</v>
      </c>
      <c r="AE366">
        <f>ROUND(((EU366*ROUND(1.35,7))),6)</f>
        <v>0</v>
      </c>
      <c r="AF366">
        <f>ROUND(((EV366*ROUND(1.35,7))),6)</f>
        <v>97.780500000000004</v>
      </c>
      <c r="AG366">
        <f t="shared" si="331"/>
        <v>0</v>
      </c>
      <c r="AH366">
        <f>((EW366*ROUND(1.35,7)))</f>
        <v>9.7200000000000006</v>
      </c>
      <c r="AI366">
        <f>((EX366*ROUND(1.35,7)))</f>
        <v>0</v>
      </c>
      <c r="AJ366">
        <f t="shared" si="332"/>
        <v>0</v>
      </c>
      <c r="AK366">
        <v>81.31</v>
      </c>
      <c r="AL366">
        <v>8.8800000000000008</v>
      </c>
      <c r="AM366">
        <v>0</v>
      </c>
      <c r="AN366">
        <v>0</v>
      </c>
      <c r="AO366">
        <v>72.430000000000007</v>
      </c>
      <c r="AP366">
        <v>0</v>
      </c>
      <c r="AQ366">
        <v>7.2</v>
      </c>
      <c r="AR366">
        <v>0</v>
      </c>
      <c r="AS366">
        <v>0</v>
      </c>
      <c r="AT366">
        <v>90</v>
      </c>
      <c r="AU366">
        <v>46</v>
      </c>
      <c r="AV366">
        <v>1</v>
      </c>
      <c r="AW366">
        <v>1</v>
      </c>
      <c r="AZ366">
        <v>1</v>
      </c>
      <c r="BA366">
        <v>1</v>
      </c>
      <c r="BB366">
        <v>1</v>
      </c>
      <c r="BC366">
        <v>1</v>
      </c>
      <c r="BD366" t="s">
        <v>2</v>
      </c>
      <c r="BE366" t="s">
        <v>2</v>
      </c>
      <c r="BF366" t="s">
        <v>2</v>
      </c>
      <c r="BG366" t="s">
        <v>2</v>
      </c>
      <c r="BH366">
        <v>0</v>
      </c>
      <c r="BI366">
        <v>2</v>
      </c>
      <c r="BJ366" t="s">
        <v>114</v>
      </c>
      <c r="BM366">
        <v>110011</v>
      </c>
      <c r="BN366">
        <v>0</v>
      </c>
      <c r="BO366" t="s">
        <v>27</v>
      </c>
      <c r="BP366">
        <v>1</v>
      </c>
      <c r="BQ366">
        <v>3</v>
      </c>
      <c r="BR366">
        <v>0</v>
      </c>
      <c r="BS366">
        <v>1</v>
      </c>
      <c r="BT366">
        <v>1</v>
      </c>
      <c r="BU366">
        <v>1</v>
      </c>
      <c r="BV366">
        <v>1</v>
      </c>
      <c r="BW366">
        <v>1</v>
      </c>
      <c r="BX366">
        <v>1</v>
      </c>
      <c r="BY366" t="s">
        <v>2</v>
      </c>
      <c r="BZ366">
        <v>90</v>
      </c>
      <c r="CA366">
        <v>46</v>
      </c>
      <c r="CB366" t="s">
        <v>2</v>
      </c>
      <c r="CE366">
        <v>0</v>
      </c>
      <c r="CF366">
        <v>0</v>
      </c>
      <c r="CG366">
        <v>0</v>
      </c>
      <c r="CM366">
        <v>0</v>
      </c>
      <c r="CN366" t="s">
        <v>774</v>
      </c>
      <c r="CO366">
        <v>0</v>
      </c>
      <c r="CP366">
        <f t="shared" si="333"/>
        <v>106.66</v>
      </c>
      <c r="CQ366">
        <f t="shared" si="353"/>
        <v>8.8800000000000008</v>
      </c>
      <c r="CR366">
        <f t="shared" si="334"/>
        <v>0</v>
      </c>
      <c r="CS366">
        <f t="shared" si="335"/>
        <v>0</v>
      </c>
      <c r="CT366">
        <f t="shared" si="336"/>
        <v>97.780500000000004</v>
      </c>
      <c r="CU366">
        <f t="shared" si="337"/>
        <v>0</v>
      </c>
      <c r="CV366">
        <f t="shared" si="338"/>
        <v>9.7200000000000006</v>
      </c>
      <c r="CW366">
        <f t="shared" si="339"/>
        <v>0</v>
      </c>
      <c r="CX366">
        <f t="shared" si="340"/>
        <v>0</v>
      </c>
      <c r="CY366">
        <f t="shared" si="341"/>
        <v>88.00200000000001</v>
      </c>
      <c r="CZ366">
        <f t="shared" si="342"/>
        <v>44.9788</v>
      </c>
      <c r="DC366" t="s">
        <v>2</v>
      </c>
      <c r="DD366" t="s">
        <v>2</v>
      </c>
      <c r="DE366" t="s">
        <v>21</v>
      </c>
      <c r="DF366" t="s">
        <v>21</v>
      </c>
      <c r="DG366" t="s">
        <v>21</v>
      </c>
      <c r="DH366" t="s">
        <v>2</v>
      </c>
      <c r="DI366" t="s">
        <v>21</v>
      </c>
      <c r="DJ366" t="s">
        <v>21</v>
      </c>
      <c r="DK366" t="s">
        <v>2</v>
      </c>
      <c r="DL366" t="s">
        <v>2</v>
      </c>
      <c r="DM366" t="s">
        <v>2</v>
      </c>
      <c r="DN366">
        <v>0</v>
      </c>
      <c r="DO366">
        <v>0</v>
      </c>
      <c r="DP366">
        <v>1</v>
      </c>
      <c r="DQ366">
        <v>1</v>
      </c>
      <c r="DU366">
        <v>1013</v>
      </c>
      <c r="DV366" t="s">
        <v>19</v>
      </c>
      <c r="DW366" t="s">
        <v>19</v>
      </c>
      <c r="DX366">
        <v>1</v>
      </c>
      <c r="DZ366" t="s">
        <v>2</v>
      </c>
      <c r="EA366" t="s">
        <v>2</v>
      </c>
      <c r="EB366" t="s">
        <v>2</v>
      </c>
      <c r="EC366" t="s">
        <v>2</v>
      </c>
      <c r="ED366" t="s">
        <v>2</v>
      </c>
      <c r="EE366">
        <v>37164119</v>
      </c>
      <c r="EF366">
        <v>3</v>
      </c>
      <c r="EG366" t="s">
        <v>16</v>
      </c>
      <c r="EH366">
        <v>0</v>
      </c>
      <c r="EI366" t="s">
        <v>2</v>
      </c>
      <c r="EJ366">
        <v>2</v>
      </c>
      <c r="EK366">
        <v>110011</v>
      </c>
      <c r="EL366" t="s">
        <v>86</v>
      </c>
      <c r="EM366" t="s">
        <v>87</v>
      </c>
      <c r="EN366" t="s">
        <v>2</v>
      </c>
      <c r="EO366" t="s">
        <v>24</v>
      </c>
      <c r="EQ366">
        <v>512</v>
      </c>
      <c r="ER366">
        <v>81.31</v>
      </c>
      <c r="ES366">
        <v>8.8800000000000008</v>
      </c>
      <c r="ET366">
        <v>0</v>
      </c>
      <c r="EU366">
        <v>0</v>
      </c>
      <c r="EV366">
        <v>72.430000000000007</v>
      </c>
      <c r="EW366">
        <v>7.2</v>
      </c>
      <c r="EX366">
        <v>0</v>
      </c>
      <c r="EY366">
        <v>0</v>
      </c>
      <c r="FQ366">
        <v>0</v>
      </c>
      <c r="FR366">
        <f t="shared" si="343"/>
        <v>0</v>
      </c>
      <c r="FS366">
        <v>0</v>
      </c>
      <c r="FX366">
        <v>90</v>
      </c>
      <c r="FY366">
        <v>46</v>
      </c>
      <c r="GA366" t="s">
        <v>2</v>
      </c>
      <c r="GD366">
        <v>1</v>
      </c>
      <c r="GF366">
        <v>-993574563</v>
      </c>
      <c r="GG366">
        <v>1</v>
      </c>
      <c r="GH366">
        <v>1</v>
      </c>
      <c r="GI366">
        <v>4</v>
      </c>
      <c r="GJ366">
        <v>0</v>
      </c>
      <c r="GK366">
        <v>0</v>
      </c>
      <c r="GL366">
        <f t="shared" si="344"/>
        <v>0</v>
      </c>
      <c r="GM366">
        <f t="shared" si="345"/>
        <v>239.64</v>
      </c>
      <c r="GN366">
        <f t="shared" si="346"/>
        <v>0</v>
      </c>
      <c r="GO366">
        <f t="shared" si="347"/>
        <v>239.64</v>
      </c>
      <c r="GP366">
        <f t="shared" si="348"/>
        <v>0</v>
      </c>
      <c r="GR366">
        <v>0</v>
      </c>
      <c r="GS366">
        <v>3</v>
      </c>
      <c r="GT366">
        <v>0</v>
      </c>
      <c r="GU366" t="s">
        <v>2</v>
      </c>
      <c r="GV366">
        <f t="shared" si="349"/>
        <v>0</v>
      </c>
      <c r="GW366">
        <v>1</v>
      </c>
      <c r="GX366">
        <f t="shared" si="350"/>
        <v>0</v>
      </c>
      <c r="HA366">
        <v>0</v>
      </c>
      <c r="HB366">
        <v>0</v>
      </c>
      <c r="HC366">
        <f t="shared" si="351"/>
        <v>0</v>
      </c>
      <c r="HE366" t="s">
        <v>2</v>
      </c>
      <c r="HF366" t="s">
        <v>2</v>
      </c>
      <c r="HM366" t="s">
        <v>2</v>
      </c>
      <c r="HN366" t="s">
        <v>88</v>
      </c>
      <c r="HO366" t="s">
        <v>89</v>
      </c>
      <c r="HP366" t="s">
        <v>86</v>
      </c>
      <c r="HQ366" t="s">
        <v>86</v>
      </c>
      <c r="IK366">
        <v>0</v>
      </c>
    </row>
    <row r="367" spans="1:255" x14ac:dyDescent="0.2">
      <c r="A367" s="2">
        <v>17</v>
      </c>
      <c r="B367" s="2">
        <v>1</v>
      </c>
      <c r="C367" s="2"/>
      <c r="D367" s="2"/>
      <c r="E367" s="2" t="s">
        <v>428</v>
      </c>
      <c r="F367" s="2" t="s">
        <v>116</v>
      </c>
      <c r="G367" s="2" t="s">
        <v>117</v>
      </c>
      <c r="H367" s="2" t="s">
        <v>19</v>
      </c>
      <c r="I367" s="2">
        <v>1</v>
      </c>
      <c r="J367" s="2">
        <v>0</v>
      </c>
      <c r="K367" s="2">
        <v>1</v>
      </c>
      <c r="L367" s="2"/>
      <c r="M367" s="2"/>
      <c r="N367" s="2"/>
      <c r="O367" s="2">
        <f t="shared" si="319"/>
        <v>243.85</v>
      </c>
      <c r="P367" s="2">
        <f t="shared" si="352"/>
        <v>243.85</v>
      </c>
      <c r="Q367" s="2">
        <f t="shared" si="320"/>
        <v>0</v>
      </c>
      <c r="R367" s="2">
        <f t="shared" si="321"/>
        <v>0</v>
      </c>
      <c r="S367" s="2">
        <f t="shared" si="322"/>
        <v>0</v>
      </c>
      <c r="T367" s="2">
        <f t="shared" si="323"/>
        <v>0</v>
      </c>
      <c r="U367" s="2">
        <f t="shared" si="324"/>
        <v>0</v>
      </c>
      <c r="V367" s="2">
        <f t="shared" si="325"/>
        <v>0</v>
      </c>
      <c r="W367" s="2">
        <f t="shared" si="326"/>
        <v>0</v>
      </c>
      <c r="X367" s="2">
        <f t="shared" si="327"/>
        <v>0</v>
      </c>
      <c r="Y367" s="2">
        <f t="shared" si="328"/>
        <v>0</v>
      </c>
      <c r="Z367" s="2"/>
      <c r="AA367" s="2">
        <v>41727981</v>
      </c>
      <c r="AB367" s="2">
        <f t="shared" si="329"/>
        <v>243.85</v>
      </c>
      <c r="AC367" s="2">
        <f t="shared" si="330"/>
        <v>243.85</v>
      </c>
      <c r="AD367" s="2">
        <f>ROUND((((ET367)-(EU367))+AE367),6)</f>
        <v>0</v>
      </c>
      <c r="AE367" s="2">
        <f>ROUND((EU367),6)</f>
        <v>0</v>
      </c>
      <c r="AF367" s="2">
        <f>ROUND((EV367),6)</f>
        <v>0</v>
      </c>
      <c r="AG367" s="2">
        <f t="shared" si="331"/>
        <v>0</v>
      </c>
      <c r="AH367" s="2">
        <f>(EW367)</f>
        <v>0</v>
      </c>
      <c r="AI367" s="2">
        <f>(EX367)</f>
        <v>0</v>
      </c>
      <c r="AJ367" s="2">
        <f t="shared" si="332"/>
        <v>0</v>
      </c>
      <c r="AK367" s="2">
        <v>243.85</v>
      </c>
      <c r="AL367" s="2">
        <v>243.85</v>
      </c>
      <c r="AM367" s="2">
        <v>0</v>
      </c>
      <c r="AN367" s="2">
        <v>0</v>
      </c>
      <c r="AO367" s="2">
        <v>0</v>
      </c>
      <c r="AP367" s="2">
        <v>0</v>
      </c>
      <c r="AQ367" s="2">
        <v>0</v>
      </c>
      <c r="AR367" s="2">
        <v>0</v>
      </c>
      <c r="AS367" s="2">
        <v>0</v>
      </c>
      <c r="AT367" s="2">
        <v>0</v>
      </c>
      <c r="AU367" s="2">
        <v>0</v>
      </c>
      <c r="AV367" s="2">
        <v>1</v>
      </c>
      <c r="AW367" s="2">
        <v>1</v>
      </c>
      <c r="AX367" s="2"/>
      <c r="AY367" s="2"/>
      <c r="AZ367" s="2">
        <v>1</v>
      </c>
      <c r="BA367" s="2">
        <v>1</v>
      </c>
      <c r="BB367" s="2">
        <v>1</v>
      </c>
      <c r="BC367" s="2">
        <v>1</v>
      </c>
      <c r="BD367" s="2" t="s">
        <v>2</v>
      </c>
      <c r="BE367" s="2" t="s">
        <v>2</v>
      </c>
      <c r="BF367" s="2" t="s">
        <v>2</v>
      </c>
      <c r="BG367" s="2" t="s">
        <v>2</v>
      </c>
      <c r="BH367" s="2">
        <v>3</v>
      </c>
      <c r="BI367" s="2">
        <v>3</v>
      </c>
      <c r="BJ367" s="2" t="s">
        <v>118</v>
      </c>
      <c r="BK367" s="2"/>
      <c r="BL367" s="2"/>
      <c r="BM367" s="2">
        <v>600001</v>
      </c>
      <c r="BN367" s="2">
        <v>0</v>
      </c>
      <c r="BO367" s="2" t="s">
        <v>2</v>
      </c>
      <c r="BP367" s="2">
        <v>0</v>
      </c>
      <c r="BQ367" s="2">
        <v>5</v>
      </c>
      <c r="BR367" s="2">
        <v>0</v>
      </c>
      <c r="BS367" s="2">
        <v>1</v>
      </c>
      <c r="BT367" s="2">
        <v>1</v>
      </c>
      <c r="BU367" s="2">
        <v>1</v>
      </c>
      <c r="BV367" s="2">
        <v>1</v>
      </c>
      <c r="BW367" s="2">
        <v>1</v>
      </c>
      <c r="BX367" s="2">
        <v>1</v>
      </c>
      <c r="BY367" s="2" t="s">
        <v>2</v>
      </c>
      <c r="BZ367" s="2">
        <v>0</v>
      </c>
      <c r="CA367" s="2">
        <v>0</v>
      </c>
      <c r="CB367" s="2" t="s">
        <v>2</v>
      </c>
      <c r="CC367" s="2"/>
      <c r="CD367" s="2"/>
      <c r="CE367" s="2">
        <v>0</v>
      </c>
      <c r="CF367" s="2">
        <v>0</v>
      </c>
      <c r="CG367" s="2">
        <v>0</v>
      </c>
      <c r="CH367" s="2"/>
      <c r="CI367" s="2"/>
      <c r="CJ367" s="2"/>
      <c r="CK367" s="2"/>
      <c r="CL367" s="2"/>
      <c r="CM367" s="2">
        <v>0</v>
      </c>
      <c r="CN367" s="2" t="s">
        <v>2</v>
      </c>
      <c r="CO367" s="2">
        <v>0</v>
      </c>
      <c r="CP367" s="2">
        <f t="shared" si="333"/>
        <v>243.85</v>
      </c>
      <c r="CQ367" s="2">
        <f t="shared" si="353"/>
        <v>243.85</v>
      </c>
      <c r="CR367" s="2">
        <f t="shared" si="334"/>
        <v>0</v>
      </c>
      <c r="CS367" s="2">
        <f t="shared" si="335"/>
        <v>0</v>
      </c>
      <c r="CT367" s="2">
        <f t="shared" si="336"/>
        <v>0</v>
      </c>
      <c r="CU367" s="2">
        <f t="shared" si="337"/>
        <v>0</v>
      </c>
      <c r="CV367" s="2">
        <f t="shared" si="338"/>
        <v>0</v>
      </c>
      <c r="CW367" s="2">
        <f t="shared" si="339"/>
        <v>0</v>
      </c>
      <c r="CX367" s="2">
        <f t="shared" si="340"/>
        <v>0</v>
      </c>
      <c r="CY367" s="2">
        <f t="shared" si="341"/>
        <v>0</v>
      </c>
      <c r="CZ367" s="2">
        <f t="shared" si="342"/>
        <v>0</v>
      </c>
      <c r="DA367" s="2"/>
      <c r="DB367" s="2"/>
      <c r="DC367" s="2" t="s">
        <v>2</v>
      </c>
      <c r="DD367" s="2" t="s">
        <v>2</v>
      </c>
      <c r="DE367" s="2" t="s">
        <v>2</v>
      </c>
      <c r="DF367" s="2" t="s">
        <v>2</v>
      </c>
      <c r="DG367" s="2" t="s">
        <v>2</v>
      </c>
      <c r="DH367" s="2" t="s">
        <v>2</v>
      </c>
      <c r="DI367" s="2" t="s">
        <v>2</v>
      </c>
      <c r="DJ367" s="2" t="s">
        <v>2</v>
      </c>
      <c r="DK367" s="2" t="s">
        <v>2</v>
      </c>
      <c r="DL367" s="2" t="s">
        <v>2</v>
      </c>
      <c r="DM367" s="2" t="s">
        <v>2</v>
      </c>
      <c r="DN367" s="2">
        <v>0</v>
      </c>
      <c r="DO367" s="2">
        <v>0</v>
      </c>
      <c r="DP367" s="2">
        <v>1</v>
      </c>
      <c r="DQ367" s="2">
        <v>1</v>
      </c>
      <c r="DR367" s="2"/>
      <c r="DS367" s="2"/>
      <c r="DT367" s="2"/>
      <c r="DU367" s="2">
        <v>1013</v>
      </c>
      <c r="DV367" s="2" t="s">
        <v>19</v>
      </c>
      <c r="DW367" s="2" t="s">
        <v>19</v>
      </c>
      <c r="DX367" s="2">
        <v>1</v>
      </c>
      <c r="DY367" s="2"/>
      <c r="DZ367" s="2" t="s">
        <v>2</v>
      </c>
      <c r="EA367" s="2" t="s">
        <v>2</v>
      </c>
      <c r="EB367" s="2" t="s">
        <v>2</v>
      </c>
      <c r="EC367" s="2" t="s">
        <v>2</v>
      </c>
      <c r="ED367" s="2" t="s">
        <v>2</v>
      </c>
      <c r="EE367" s="2">
        <v>37164125</v>
      </c>
      <c r="EF367" s="2">
        <v>5</v>
      </c>
      <c r="EG367" s="2" t="s">
        <v>79</v>
      </c>
      <c r="EH367" s="2">
        <v>0</v>
      </c>
      <c r="EI367" s="2" t="s">
        <v>2</v>
      </c>
      <c r="EJ367" s="2">
        <v>3</v>
      </c>
      <c r="EK367" s="2">
        <v>600001</v>
      </c>
      <c r="EL367" s="2" t="s">
        <v>80</v>
      </c>
      <c r="EM367" s="2" t="s">
        <v>81</v>
      </c>
      <c r="EN367" s="2" t="s">
        <v>2</v>
      </c>
      <c r="EO367" s="2" t="s">
        <v>2</v>
      </c>
      <c r="EP367" s="2"/>
      <c r="EQ367" s="2">
        <v>0</v>
      </c>
      <c r="ER367" s="2">
        <v>243.85</v>
      </c>
      <c r="ES367" s="2">
        <v>243.85</v>
      </c>
      <c r="ET367" s="2">
        <v>0</v>
      </c>
      <c r="EU367" s="2">
        <v>0</v>
      </c>
      <c r="EV367" s="2">
        <v>0</v>
      </c>
      <c r="EW367" s="2">
        <v>0</v>
      </c>
      <c r="EX367" s="2">
        <v>0</v>
      </c>
      <c r="EY367" s="2">
        <v>0</v>
      </c>
      <c r="EZ367" s="2"/>
      <c r="FA367" s="2"/>
      <c r="FB367" s="2"/>
      <c r="FC367" s="2"/>
      <c r="FD367" s="2"/>
      <c r="FE367" s="2"/>
      <c r="FF367" s="2"/>
      <c r="FG367" s="2"/>
      <c r="FH367" s="2"/>
      <c r="FI367" s="2"/>
      <c r="FJ367" s="2"/>
      <c r="FK367" s="2"/>
      <c r="FL367" s="2"/>
      <c r="FM367" s="2"/>
      <c r="FN367" s="2"/>
      <c r="FO367" s="2"/>
      <c r="FP367" s="2"/>
      <c r="FQ367" s="2">
        <v>0</v>
      </c>
      <c r="FR367" s="2">
        <f t="shared" si="343"/>
        <v>243.85</v>
      </c>
      <c r="FS367" s="2">
        <v>0</v>
      </c>
      <c r="FT367" s="2"/>
      <c r="FU367" s="2"/>
      <c r="FV367" s="2"/>
      <c r="FW367" s="2"/>
      <c r="FX367" s="2">
        <v>0</v>
      </c>
      <c r="FY367" s="2">
        <v>0</v>
      </c>
      <c r="FZ367" s="2"/>
      <c r="GA367" s="2" t="s">
        <v>2</v>
      </c>
      <c r="GB367" s="2"/>
      <c r="GC367" s="2"/>
      <c r="GD367" s="2">
        <v>1</v>
      </c>
      <c r="GE367" s="2"/>
      <c r="GF367" s="2">
        <v>-2052445194</v>
      </c>
      <c r="GG367" s="2">
        <v>2</v>
      </c>
      <c r="GH367" s="2">
        <v>1</v>
      </c>
      <c r="GI367" s="2">
        <v>-2</v>
      </c>
      <c r="GJ367" s="2">
        <v>0</v>
      </c>
      <c r="GK367" s="2">
        <v>0</v>
      </c>
      <c r="GL367" s="2">
        <f t="shared" si="344"/>
        <v>0</v>
      </c>
      <c r="GM367" s="2">
        <f t="shared" si="345"/>
        <v>243.85</v>
      </c>
      <c r="GN367" s="2">
        <f t="shared" si="346"/>
        <v>0</v>
      </c>
      <c r="GO367" s="2">
        <f t="shared" si="347"/>
        <v>0</v>
      </c>
      <c r="GP367" s="2">
        <f t="shared" si="348"/>
        <v>0</v>
      </c>
      <c r="GQ367" s="2"/>
      <c r="GR367" s="2">
        <v>0</v>
      </c>
      <c r="GS367" s="2">
        <v>3</v>
      </c>
      <c r="GT367" s="2">
        <v>0</v>
      </c>
      <c r="GU367" s="2" t="s">
        <v>2</v>
      </c>
      <c r="GV367" s="2">
        <f t="shared" si="349"/>
        <v>0</v>
      </c>
      <c r="GW367" s="2">
        <v>1</v>
      </c>
      <c r="GX367" s="2">
        <f t="shared" si="350"/>
        <v>0</v>
      </c>
      <c r="GY367" s="2"/>
      <c r="GZ367" s="2"/>
      <c r="HA367" s="2">
        <v>0</v>
      </c>
      <c r="HB367" s="2">
        <v>0</v>
      </c>
      <c r="HC367" s="2">
        <f t="shared" si="351"/>
        <v>0</v>
      </c>
      <c r="HD367" s="2"/>
      <c r="HE367" s="2" t="s">
        <v>2</v>
      </c>
      <c r="HF367" s="2" t="s">
        <v>2</v>
      </c>
      <c r="HG367" s="2"/>
      <c r="HH367" s="2"/>
      <c r="HI367" s="2"/>
      <c r="HJ367" s="2"/>
      <c r="HK367" s="2"/>
      <c r="HL367" s="2"/>
      <c r="HM367" s="2" t="s">
        <v>2</v>
      </c>
      <c r="HN367" s="2" t="s">
        <v>2</v>
      </c>
      <c r="HO367" s="2" t="s">
        <v>2</v>
      </c>
      <c r="HP367" s="2" t="s">
        <v>2</v>
      </c>
      <c r="HQ367" s="2" t="s">
        <v>2</v>
      </c>
      <c r="HR367" s="2"/>
      <c r="HS367" s="2"/>
      <c r="HT367" s="2"/>
      <c r="HU367" s="2"/>
      <c r="HV367" s="2"/>
      <c r="HW367" s="2"/>
      <c r="HX367" s="2"/>
      <c r="HY367" s="2"/>
      <c r="HZ367" s="2"/>
      <c r="IA367" s="2"/>
      <c r="IB367" s="2"/>
      <c r="IC367" s="2"/>
      <c r="ID367" s="2"/>
      <c r="IE367" s="2"/>
      <c r="IF367" s="2"/>
      <c r="IG367" s="2"/>
      <c r="IH367" s="2"/>
      <c r="II367" s="2"/>
      <c r="IJ367" s="2"/>
      <c r="IK367" s="2">
        <v>0</v>
      </c>
      <c r="IL367" s="2"/>
      <c r="IM367" s="2"/>
      <c r="IN367" s="2"/>
      <c r="IO367" s="2"/>
      <c r="IP367" s="2"/>
      <c r="IQ367" s="2"/>
      <c r="IR367" s="2"/>
      <c r="IS367" s="2"/>
      <c r="IT367" s="2"/>
      <c r="IU367" s="2"/>
    </row>
    <row r="368" spans="1:255" x14ac:dyDescent="0.2">
      <c r="A368">
        <v>17</v>
      </c>
      <c r="B368">
        <v>1</v>
      </c>
      <c r="E368" t="s">
        <v>428</v>
      </c>
      <c r="F368" t="s">
        <v>116</v>
      </c>
      <c r="G368" t="s">
        <v>117</v>
      </c>
      <c r="H368" t="s">
        <v>19</v>
      </c>
      <c r="I368">
        <v>1</v>
      </c>
      <c r="J368">
        <v>0</v>
      </c>
      <c r="K368">
        <v>1</v>
      </c>
      <c r="O368">
        <f t="shared" si="319"/>
        <v>243.85</v>
      </c>
      <c r="P368">
        <f t="shared" si="352"/>
        <v>243.85</v>
      </c>
      <c r="Q368">
        <f t="shared" si="320"/>
        <v>0</v>
      </c>
      <c r="R368">
        <f t="shared" si="321"/>
        <v>0</v>
      </c>
      <c r="S368">
        <f t="shared" si="322"/>
        <v>0</v>
      </c>
      <c r="T368">
        <f t="shared" si="323"/>
        <v>0</v>
      </c>
      <c r="U368">
        <f t="shared" si="324"/>
        <v>0</v>
      </c>
      <c r="V368">
        <f t="shared" si="325"/>
        <v>0</v>
      </c>
      <c r="W368">
        <f t="shared" si="326"/>
        <v>0</v>
      </c>
      <c r="X368">
        <f t="shared" si="327"/>
        <v>0</v>
      </c>
      <c r="Y368">
        <f t="shared" si="328"/>
        <v>0</v>
      </c>
      <c r="AA368">
        <v>41727979</v>
      </c>
      <c r="AB368">
        <f t="shared" si="329"/>
        <v>243.85</v>
      </c>
      <c r="AC368">
        <f t="shared" si="330"/>
        <v>243.85</v>
      </c>
      <c r="AD368">
        <f>ROUND((((ET368)-(EU368))+AE368),6)</f>
        <v>0</v>
      </c>
      <c r="AE368">
        <f>ROUND((EU368),6)</f>
        <v>0</v>
      </c>
      <c r="AF368">
        <f>ROUND((EV368),6)</f>
        <v>0</v>
      </c>
      <c r="AG368">
        <f t="shared" si="331"/>
        <v>0</v>
      </c>
      <c r="AH368">
        <f>(EW368)</f>
        <v>0</v>
      </c>
      <c r="AI368">
        <f>(EX368)</f>
        <v>0</v>
      </c>
      <c r="AJ368">
        <f t="shared" si="332"/>
        <v>0</v>
      </c>
      <c r="AK368">
        <v>243.85</v>
      </c>
      <c r="AL368">
        <v>243.85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1</v>
      </c>
      <c r="AW368">
        <v>1</v>
      </c>
      <c r="AZ368">
        <v>1</v>
      </c>
      <c r="BA368">
        <v>1</v>
      </c>
      <c r="BB368">
        <v>1</v>
      </c>
      <c r="BC368">
        <v>1</v>
      </c>
      <c r="BD368" t="s">
        <v>2</v>
      </c>
      <c r="BE368" t="s">
        <v>2</v>
      </c>
      <c r="BF368" t="s">
        <v>2</v>
      </c>
      <c r="BG368" t="s">
        <v>2</v>
      </c>
      <c r="BH368">
        <v>3</v>
      </c>
      <c r="BI368">
        <v>3</v>
      </c>
      <c r="BJ368" t="s">
        <v>118</v>
      </c>
      <c r="BM368">
        <v>600001</v>
      </c>
      <c r="BN368">
        <v>0</v>
      </c>
      <c r="BO368" t="s">
        <v>36</v>
      </c>
      <c r="BP368">
        <v>1</v>
      </c>
      <c r="BQ368">
        <v>5</v>
      </c>
      <c r="BR368">
        <v>0</v>
      </c>
      <c r="BS368">
        <v>1</v>
      </c>
      <c r="BT368">
        <v>1</v>
      </c>
      <c r="BU368">
        <v>1</v>
      </c>
      <c r="BV368">
        <v>1</v>
      </c>
      <c r="BW368">
        <v>1</v>
      </c>
      <c r="BX368">
        <v>1</v>
      </c>
      <c r="BY368" t="s">
        <v>2</v>
      </c>
      <c r="BZ368">
        <v>0</v>
      </c>
      <c r="CA368">
        <v>0</v>
      </c>
      <c r="CB368" t="s">
        <v>2</v>
      </c>
      <c r="CE368">
        <v>0</v>
      </c>
      <c r="CF368">
        <v>0</v>
      </c>
      <c r="CG368">
        <v>0</v>
      </c>
      <c r="CM368">
        <v>0</v>
      </c>
      <c r="CN368" t="s">
        <v>2</v>
      </c>
      <c r="CO368">
        <v>0</v>
      </c>
      <c r="CP368">
        <f t="shared" si="333"/>
        <v>243.85</v>
      </c>
      <c r="CQ368">
        <f t="shared" si="353"/>
        <v>243.85</v>
      </c>
      <c r="CR368">
        <f t="shared" si="334"/>
        <v>0</v>
      </c>
      <c r="CS368">
        <f t="shared" si="335"/>
        <v>0</v>
      </c>
      <c r="CT368">
        <f t="shared" si="336"/>
        <v>0</v>
      </c>
      <c r="CU368">
        <f t="shared" si="337"/>
        <v>0</v>
      </c>
      <c r="CV368">
        <f t="shared" si="338"/>
        <v>0</v>
      </c>
      <c r="CW368">
        <f t="shared" si="339"/>
        <v>0</v>
      </c>
      <c r="CX368">
        <f t="shared" si="340"/>
        <v>0</v>
      </c>
      <c r="CY368">
        <f t="shared" si="341"/>
        <v>0</v>
      </c>
      <c r="CZ368">
        <f t="shared" si="342"/>
        <v>0</v>
      </c>
      <c r="DC368" t="s">
        <v>2</v>
      </c>
      <c r="DD368" t="s">
        <v>2</v>
      </c>
      <c r="DE368" t="s">
        <v>2</v>
      </c>
      <c r="DF368" t="s">
        <v>2</v>
      </c>
      <c r="DG368" t="s">
        <v>2</v>
      </c>
      <c r="DH368" t="s">
        <v>2</v>
      </c>
      <c r="DI368" t="s">
        <v>2</v>
      </c>
      <c r="DJ368" t="s">
        <v>2</v>
      </c>
      <c r="DK368" t="s">
        <v>2</v>
      </c>
      <c r="DL368" t="s">
        <v>2</v>
      </c>
      <c r="DM368" t="s">
        <v>2</v>
      </c>
      <c r="DN368">
        <v>0</v>
      </c>
      <c r="DO368">
        <v>0</v>
      </c>
      <c r="DP368">
        <v>1</v>
      </c>
      <c r="DQ368">
        <v>1</v>
      </c>
      <c r="DU368">
        <v>1013</v>
      </c>
      <c r="DV368" t="s">
        <v>19</v>
      </c>
      <c r="DW368" t="s">
        <v>19</v>
      </c>
      <c r="DX368">
        <v>1</v>
      </c>
      <c r="DZ368" t="s">
        <v>2</v>
      </c>
      <c r="EA368" t="s">
        <v>2</v>
      </c>
      <c r="EB368" t="s">
        <v>2</v>
      </c>
      <c r="EC368" t="s">
        <v>2</v>
      </c>
      <c r="ED368" t="s">
        <v>2</v>
      </c>
      <c r="EE368">
        <v>37164125</v>
      </c>
      <c r="EF368">
        <v>5</v>
      </c>
      <c r="EG368" t="s">
        <v>79</v>
      </c>
      <c r="EH368">
        <v>0</v>
      </c>
      <c r="EI368" t="s">
        <v>2</v>
      </c>
      <c r="EJ368">
        <v>3</v>
      </c>
      <c r="EK368">
        <v>600001</v>
      </c>
      <c r="EL368" t="s">
        <v>80</v>
      </c>
      <c r="EM368" t="s">
        <v>81</v>
      </c>
      <c r="EN368" t="s">
        <v>2</v>
      </c>
      <c r="EO368" t="s">
        <v>2</v>
      </c>
      <c r="EQ368">
        <v>0</v>
      </c>
      <c r="ER368">
        <v>243.85</v>
      </c>
      <c r="ES368">
        <v>243.85</v>
      </c>
      <c r="ET368">
        <v>0</v>
      </c>
      <c r="EU368">
        <v>0</v>
      </c>
      <c r="EV368">
        <v>0</v>
      </c>
      <c r="EW368">
        <v>0</v>
      </c>
      <c r="EX368">
        <v>0</v>
      </c>
      <c r="EY368">
        <v>0</v>
      </c>
      <c r="FQ368">
        <v>0</v>
      </c>
      <c r="FR368">
        <f t="shared" si="343"/>
        <v>243.85</v>
      </c>
      <c r="FS368">
        <v>0</v>
      </c>
      <c r="FX368">
        <v>0</v>
      </c>
      <c r="FY368">
        <v>0</v>
      </c>
      <c r="GA368" t="s">
        <v>2</v>
      </c>
      <c r="GD368">
        <v>1</v>
      </c>
      <c r="GF368">
        <v>-2052445194</v>
      </c>
      <c r="GG368">
        <v>1</v>
      </c>
      <c r="GH368">
        <v>1</v>
      </c>
      <c r="GI368">
        <v>4</v>
      </c>
      <c r="GJ368">
        <v>0</v>
      </c>
      <c r="GK368">
        <v>0</v>
      </c>
      <c r="GL368">
        <f t="shared" si="344"/>
        <v>0</v>
      </c>
      <c r="GM368">
        <f t="shared" si="345"/>
        <v>243.85</v>
      </c>
      <c r="GN368">
        <f t="shared" si="346"/>
        <v>0</v>
      </c>
      <c r="GO368">
        <f t="shared" si="347"/>
        <v>0</v>
      </c>
      <c r="GP368">
        <f t="shared" si="348"/>
        <v>0</v>
      </c>
      <c r="GR368">
        <v>0</v>
      </c>
      <c r="GS368">
        <v>3</v>
      </c>
      <c r="GT368">
        <v>0</v>
      </c>
      <c r="GU368" t="s">
        <v>2</v>
      </c>
      <c r="GV368">
        <f t="shared" si="349"/>
        <v>0</v>
      </c>
      <c r="GW368">
        <v>1</v>
      </c>
      <c r="GX368">
        <f t="shared" si="350"/>
        <v>0</v>
      </c>
      <c r="HA368">
        <v>0</v>
      </c>
      <c r="HB368">
        <v>0</v>
      </c>
      <c r="HC368">
        <f t="shared" si="351"/>
        <v>0</v>
      </c>
      <c r="HE368" t="s">
        <v>2</v>
      </c>
      <c r="HF368" t="s">
        <v>2</v>
      </c>
      <c r="HM368" t="s">
        <v>2</v>
      </c>
      <c r="HN368" t="s">
        <v>2</v>
      </c>
      <c r="HO368" t="s">
        <v>2</v>
      </c>
      <c r="HP368" t="s">
        <v>2</v>
      </c>
      <c r="HQ368" t="s">
        <v>2</v>
      </c>
      <c r="IK368">
        <v>0</v>
      </c>
    </row>
    <row r="369" spans="1:255" x14ac:dyDescent="0.2">
      <c r="A369" s="2">
        <v>17</v>
      </c>
      <c r="B369" s="2">
        <v>1</v>
      </c>
      <c r="C369" s="2">
        <f>ROW(SmtRes!A596)</f>
        <v>596</v>
      </c>
      <c r="D369" s="2">
        <f>ROW(EtalonRes!A596)</f>
        <v>596</v>
      </c>
      <c r="E369" s="2" t="s">
        <v>429</v>
      </c>
      <c r="F369" s="2" t="s">
        <v>163</v>
      </c>
      <c r="G369" s="2" t="s">
        <v>164</v>
      </c>
      <c r="H369" s="2" t="s">
        <v>165</v>
      </c>
      <c r="I369" s="2">
        <f>ROUND(5/100,7)</f>
        <v>0.05</v>
      </c>
      <c r="J369" s="2">
        <v>0</v>
      </c>
      <c r="K369" s="2">
        <f>ROUND(5/100,7)</f>
        <v>0.05</v>
      </c>
      <c r="L369" s="2"/>
      <c r="M369" s="2"/>
      <c r="N369" s="2"/>
      <c r="O369" s="2">
        <f t="shared" si="319"/>
        <v>81.06</v>
      </c>
      <c r="P369" s="2">
        <f t="shared" si="352"/>
        <v>26.02</v>
      </c>
      <c r="Q369" s="2">
        <f t="shared" si="320"/>
        <v>2.44</v>
      </c>
      <c r="R369" s="2">
        <f t="shared" si="321"/>
        <v>0.34</v>
      </c>
      <c r="S369" s="2">
        <f t="shared" si="322"/>
        <v>52.6</v>
      </c>
      <c r="T369" s="2">
        <f t="shared" si="323"/>
        <v>0</v>
      </c>
      <c r="U369" s="2">
        <f t="shared" si="324"/>
        <v>5.3028000000000013</v>
      </c>
      <c r="V369" s="2">
        <f t="shared" si="325"/>
        <v>2.7000000000000003E-2</v>
      </c>
      <c r="W369" s="2">
        <f t="shared" si="326"/>
        <v>0</v>
      </c>
      <c r="X369" s="2">
        <f t="shared" si="327"/>
        <v>51.35</v>
      </c>
      <c r="Y369" s="2">
        <f t="shared" si="328"/>
        <v>27</v>
      </c>
      <c r="Z369" s="2"/>
      <c r="AA369" s="2">
        <v>41727981</v>
      </c>
      <c r="AB369" s="2">
        <f t="shared" si="329"/>
        <v>1621.3789999999999</v>
      </c>
      <c r="AC369" s="2">
        <f t="shared" si="330"/>
        <v>520.4</v>
      </c>
      <c r="AD369" s="2">
        <f>ROUND(((((ET369*ROUND(1.35,7)))-((EU369*ROUND(1.35,7))))+AE369),6)</f>
        <v>48.896999999999998</v>
      </c>
      <c r="AE369" s="2">
        <f>ROUND(((EU369*ROUND(1.35,7))),6)</f>
        <v>6.7770000000000001</v>
      </c>
      <c r="AF369" s="2">
        <f>ROUND(((EV369*ROUND(1.35,7))),6)</f>
        <v>1052.0820000000001</v>
      </c>
      <c r="AG369" s="2">
        <f t="shared" si="331"/>
        <v>0</v>
      </c>
      <c r="AH369" s="2">
        <f>((EW369*ROUND(1.35,7)))</f>
        <v>106.05600000000001</v>
      </c>
      <c r="AI369" s="2">
        <f>((EX369*ROUND(1.35,7)))</f>
        <v>0.54</v>
      </c>
      <c r="AJ369" s="2">
        <f t="shared" si="332"/>
        <v>0</v>
      </c>
      <c r="AK369" s="2">
        <v>1335.94</v>
      </c>
      <c r="AL369" s="2">
        <v>520.4</v>
      </c>
      <c r="AM369" s="2">
        <v>36.22</v>
      </c>
      <c r="AN369" s="2">
        <v>5.0199999999999996</v>
      </c>
      <c r="AO369" s="2">
        <v>779.32</v>
      </c>
      <c r="AP369" s="2">
        <v>0</v>
      </c>
      <c r="AQ369" s="2">
        <v>78.56</v>
      </c>
      <c r="AR369" s="2">
        <v>0.4</v>
      </c>
      <c r="AS369" s="2">
        <v>0</v>
      </c>
      <c r="AT369" s="2">
        <v>97</v>
      </c>
      <c r="AU369" s="2">
        <v>51</v>
      </c>
      <c r="AV369" s="2">
        <v>1</v>
      </c>
      <c r="AW369" s="2">
        <v>1</v>
      </c>
      <c r="AX369" s="2"/>
      <c r="AY369" s="2"/>
      <c r="AZ369" s="2">
        <v>1</v>
      </c>
      <c r="BA369" s="2">
        <v>1</v>
      </c>
      <c r="BB369" s="2">
        <v>1</v>
      </c>
      <c r="BC369" s="2">
        <v>1</v>
      </c>
      <c r="BD369" s="2" t="s">
        <v>2</v>
      </c>
      <c r="BE369" s="2" t="s">
        <v>2</v>
      </c>
      <c r="BF369" s="2" t="s">
        <v>2</v>
      </c>
      <c r="BG369" s="2" t="s">
        <v>2</v>
      </c>
      <c r="BH369" s="2">
        <v>0</v>
      </c>
      <c r="BI369" s="2">
        <v>2</v>
      </c>
      <c r="BJ369" s="2" t="s">
        <v>166</v>
      </c>
      <c r="BK369" s="2"/>
      <c r="BL369" s="2"/>
      <c r="BM369" s="2">
        <v>108001</v>
      </c>
      <c r="BN369" s="2">
        <v>0</v>
      </c>
      <c r="BO369" s="2" t="s">
        <v>2</v>
      </c>
      <c r="BP369" s="2">
        <v>0</v>
      </c>
      <c r="BQ369" s="2">
        <v>3</v>
      </c>
      <c r="BR369" s="2">
        <v>0</v>
      </c>
      <c r="BS369" s="2">
        <v>1</v>
      </c>
      <c r="BT369" s="2">
        <v>1</v>
      </c>
      <c r="BU369" s="2">
        <v>1</v>
      </c>
      <c r="BV369" s="2">
        <v>1</v>
      </c>
      <c r="BW369" s="2">
        <v>1</v>
      </c>
      <c r="BX369" s="2">
        <v>1</v>
      </c>
      <c r="BY369" s="2" t="s">
        <v>2</v>
      </c>
      <c r="BZ369" s="2">
        <v>97</v>
      </c>
      <c r="CA369" s="2">
        <v>51</v>
      </c>
      <c r="CB369" s="2" t="s">
        <v>2</v>
      </c>
      <c r="CC369" s="2"/>
      <c r="CD369" s="2"/>
      <c r="CE369" s="2">
        <v>0</v>
      </c>
      <c r="CF369" s="2">
        <v>0</v>
      </c>
      <c r="CG369" s="2">
        <v>0</v>
      </c>
      <c r="CH369" s="2"/>
      <c r="CI369" s="2"/>
      <c r="CJ369" s="2"/>
      <c r="CK369" s="2"/>
      <c r="CL369" s="2"/>
      <c r="CM369" s="2">
        <v>0</v>
      </c>
      <c r="CN369" s="2" t="s">
        <v>774</v>
      </c>
      <c r="CO369" s="2">
        <v>0</v>
      </c>
      <c r="CP369" s="2">
        <f t="shared" si="333"/>
        <v>81.06</v>
      </c>
      <c r="CQ369" s="2">
        <f t="shared" si="353"/>
        <v>520.4</v>
      </c>
      <c r="CR369" s="2">
        <f t="shared" si="334"/>
        <v>48.896999999999998</v>
      </c>
      <c r="CS369" s="2">
        <f t="shared" si="335"/>
        <v>6.7770000000000001</v>
      </c>
      <c r="CT369" s="2">
        <f t="shared" si="336"/>
        <v>1052.0820000000001</v>
      </c>
      <c r="CU369" s="2">
        <f t="shared" si="337"/>
        <v>0</v>
      </c>
      <c r="CV369" s="2">
        <f t="shared" si="338"/>
        <v>106.05600000000001</v>
      </c>
      <c r="CW369" s="2">
        <f t="shared" si="339"/>
        <v>0.54</v>
      </c>
      <c r="CX369" s="2">
        <f t="shared" si="340"/>
        <v>0</v>
      </c>
      <c r="CY369" s="2">
        <f t="shared" si="341"/>
        <v>51.351800000000004</v>
      </c>
      <c r="CZ369" s="2">
        <f t="shared" si="342"/>
        <v>26.999400000000001</v>
      </c>
      <c r="DA369" s="2"/>
      <c r="DB369" s="2"/>
      <c r="DC369" s="2" t="s">
        <v>2</v>
      </c>
      <c r="DD369" s="2" t="s">
        <v>2</v>
      </c>
      <c r="DE369" s="2" t="s">
        <v>21</v>
      </c>
      <c r="DF369" s="2" t="s">
        <v>21</v>
      </c>
      <c r="DG369" s="2" t="s">
        <v>21</v>
      </c>
      <c r="DH369" s="2" t="s">
        <v>2</v>
      </c>
      <c r="DI369" s="2" t="s">
        <v>21</v>
      </c>
      <c r="DJ369" s="2" t="s">
        <v>21</v>
      </c>
      <c r="DK369" s="2" t="s">
        <v>2</v>
      </c>
      <c r="DL369" s="2" t="s">
        <v>2</v>
      </c>
      <c r="DM369" s="2" t="s">
        <v>2</v>
      </c>
      <c r="DN369" s="2">
        <v>0</v>
      </c>
      <c r="DO369" s="2">
        <v>0</v>
      </c>
      <c r="DP369" s="2">
        <v>1</v>
      </c>
      <c r="DQ369" s="2">
        <v>1</v>
      </c>
      <c r="DR369" s="2"/>
      <c r="DS369" s="2"/>
      <c r="DT369" s="2"/>
      <c r="DU369" s="2">
        <v>1013</v>
      </c>
      <c r="DV369" s="2" t="s">
        <v>165</v>
      </c>
      <c r="DW369" s="2" t="s">
        <v>165</v>
      </c>
      <c r="DX369" s="2">
        <v>1</v>
      </c>
      <c r="DY369" s="2"/>
      <c r="DZ369" s="2" t="s">
        <v>2</v>
      </c>
      <c r="EA369" s="2" t="s">
        <v>2</v>
      </c>
      <c r="EB369" s="2" t="s">
        <v>2</v>
      </c>
      <c r="EC369" s="2" t="s">
        <v>2</v>
      </c>
      <c r="ED369" s="2" t="s">
        <v>2</v>
      </c>
      <c r="EE369" s="2">
        <v>37164029</v>
      </c>
      <c r="EF369" s="2">
        <v>3</v>
      </c>
      <c r="EG369" s="2" t="s">
        <v>16</v>
      </c>
      <c r="EH369" s="2">
        <v>0</v>
      </c>
      <c r="EI369" s="2" t="s">
        <v>2</v>
      </c>
      <c r="EJ369" s="2">
        <v>2</v>
      </c>
      <c r="EK369" s="2">
        <v>108001</v>
      </c>
      <c r="EL369" s="2" t="s">
        <v>51</v>
      </c>
      <c r="EM369" s="2" t="s">
        <v>52</v>
      </c>
      <c r="EN369" s="2" t="s">
        <v>2</v>
      </c>
      <c r="EO369" s="2" t="s">
        <v>24</v>
      </c>
      <c r="EP369" s="2"/>
      <c r="EQ369" s="2">
        <v>512</v>
      </c>
      <c r="ER369" s="2">
        <v>1335.94</v>
      </c>
      <c r="ES369" s="2">
        <v>520.4</v>
      </c>
      <c r="ET369" s="2">
        <v>36.22</v>
      </c>
      <c r="EU369" s="2">
        <v>5.0199999999999996</v>
      </c>
      <c r="EV369" s="2">
        <v>779.32</v>
      </c>
      <c r="EW369" s="2">
        <v>78.56</v>
      </c>
      <c r="EX369" s="2">
        <v>0.4</v>
      </c>
      <c r="EY369" s="2">
        <v>0</v>
      </c>
      <c r="EZ369" s="2"/>
      <c r="FA369" s="2"/>
      <c r="FB369" s="2"/>
      <c r="FC369" s="2"/>
      <c r="FD369" s="2"/>
      <c r="FE369" s="2"/>
      <c r="FF369" s="2"/>
      <c r="FG369" s="2"/>
      <c r="FH369" s="2"/>
      <c r="FI369" s="2"/>
      <c r="FJ369" s="2"/>
      <c r="FK369" s="2"/>
      <c r="FL369" s="2"/>
      <c r="FM369" s="2"/>
      <c r="FN369" s="2"/>
      <c r="FO369" s="2"/>
      <c r="FP369" s="2"/>
      <c r="FQ369" s="2">
        <v>0</v>
      </c>
      <c r="FR369" s="2">
        <f t="shared" si="343"/>
        <v>0</v>
      </c>
      <c r="FS369" s="2">
        <v>0</v>
      </c>
      <c r="FT369" s="2"/>
      <c r="FU369" s="2"/>
      <c r="FV369" s="2"/>
      <c r="FW369" s="2"/>
      <c r="FX369" s="2">
        <v>97</v>
      </c>
      <c r="FY369" s="2">
        <v>51</v>
      </c>
      <c r="FZ369" s="2"/>
      <c r="GA369" s="2" t="s">
        <v>2</v>
      </c>
      <c r="GB369" s="2"/>
      <c r="GC369" s="2"/>
      <c r="GD369" s="2">
        <v>1</v>
      </c>
      <c r="GE369" s="2"/>
      <c r="GF369" s="2">
        <v>666880558</v>
      </c>
      <c r="GG369" s="2">
        <v>2</v>
      </c>
      <c r="GH369" s="2">
        <v>1</v>
      </c>
      <c r="GI369" s="2">
        <v>-2</v>
      </c>
      <c r="GJ369" s="2">
        <v>0</v>
      </c>
      <c r="GK369" s="2">
        <v>0</v>
      </c>
      <c r="GL369" s="2">
        <f t="shared" si="344"/>
        <v>0</v>
      </c>
      <c r="GM369" s="2">
        <f t="shared" si="345"/>
        <v>159.41</v>
      </c>
      <c r="GN369" s="2">
        <f t="shared" si="346"/>
        <v>0</v>
      </c>
      <c r="GO369" s="2">
        <f t="shared" si="347"/>
        <v>159.41</v>
      </c>
      <c r="GP369" s="2">
        <f t="shared" si="348"/>
        <v>0</v>
      </c>
      <c r="GQ369" s="2"/>
      <c r="GR369" s="2">
        <v>0</v>
      </c>
      <c r="GS369" s="2">
        <v>3</v>
      </c>
      <c r="GT369" s="2">
        <v>0</v>
      </c>
      <c r="GU369" s="2" t="s">
        <v>2</v>
      </c>
      <c r="GV369" s="2">
        <f t="shared" si="349"/>
        <v>0</v>
      </c>
      <c r="GW369" s="2">
        <v>1</v>
      </c>
      <c r="GX369" s="2">
        <f t="shared" si="350"/>
        <v>0</v>
      </c>
      <c r="GY369" s="2"/>
      <c r="GZ369" s="2"/>
      <c r="HA369" s="2">
        <v>0</v>
      </c>
      <c r="HB369" s="2">
        <v>0</v>
      </c>
      <c r="HC369" s="2">
        <f t="shared" si="351"/>
        <v>0</v>
      </c>
      <c r="HD369" s="2"/>
      <c r="HE369" s="2" t="s">
        <v>2</v>
      </c>
      <c r="HF369" s="2" t="s">
        <v>2</v>
      </c>
      <c r="HG369" s="2"/>
      <c r="HH369" s="2"/>
      <c r="HI369" s="2"/>
      <c r="HJ369" s="2"/>
      <c r="HK369" s="2"/>
      <c r="HL369" s="2"/>
      <c r="HM369" s="2" t="s">
        <v>2</v>
      </c>
      <c r="HN369" s="2" t="s">
        <v>53</v>
      </c>
      <c r="HO369" s="2" t="s">
        <v>54</v>
      </c>
      <c r="HP369" s="2" t="s">
        <v>51</v>
      </c>
      <c r="HQ369" s="2" t="s">
        <v>51</v>
      </c>
      <c r="HR369" s="2"/>
      <c r="HS369" s="2"/>
      <c r="HT369" s="2"/>
      <c r="HU369" s="2"/>
      <c r="HV369" s="2"/>
      <c r="HW369" s="2"/>
      <c r="HX369" s="2"/>
      <c r="HY369" s="2"/>
      <c r="HZ369" s="2"/>
      <c r="IA369" s="2"/>
      <c r="IB369" s="2"/>
      <c r="IC369" s="2"/>
      <c r="ID369" s="2"/>
      <c r="IE369" s="2"/>
      <c r="IF369" s="2"/>
      <c r="IG369" s="2"/>
      <c r="IH369" s="2"/>
      <c r="II369" s="2"/>
      <c r="IJ369" s="2"/>
      <c r="IK369" s="2">
        <v>0</v>
      </c>
      <c r="IL369" s="2"/>
      <c r="IM369" s="2"/>
      <c r="IN369" s="2"/>
      <c r="IO369" s="2"/>
      <c r="IP369" s="2"/>
      <c r="IQ369" s="2"/>
      <c r="IR369" s="2"/>
      <c r="IS369" s="2"/>
      <c r="IT369" s="2"/>
      <c r="IU369" s="2"/>
    </row>
    <row r="370" spans="1:255" x14ac:dyDescent="0.2">
      <c r="A370">
        <v>17</v>
      </c>
      <c r="B370">
        <v>1</v>
      </c>
      <c r="C370">
        <f>ROW(SmtRes!A604)</f>
        <v>604</v>
      </c>
      <c r="D370">
        <f>ROW(EtalonRes!A604)</f>
        <v>604</v>
      </c>
      <c r="E370" t="s">
        <v>429</v>
      </c>
      <c r="F370" t="s">
        <v>163</v>
      </c>
      <c r="G370" t="s">
        <v>164</v>
      </c>
      <c r="H370" t="s">
        <v>165</v>
      </c>
      <c r="I370">
        <f>ROUND(5/100,7)</f>
        <v>0.05</v>
      </c>
      <c r="J370">
        <v>0</v>
      </c>
      <c r="K370">
        <f>ROUND(5/100,7)</f>
        <v>0.05</v>
      </c>
      <c r="O370">
        <f t="shared" si="319"/>
        <v>81.06</v>
      </c>
      <c r="P370">
        <f t="shared" si="352"/>
        <v>26.02</v>
      </c>
      <c r="Q370">
        <f t="shared" si="320"/>
        <v>2.44</v>
      </c>
      <c r="R370">
        <f t="shared" si="321"/>
        <v>0.34</v>
      </c>
      <c r="S370">
        <f t="shared" si="322"/>
        <v>52.6</v>
      </c>
      <c r="T370">
        <f t="shared" si="323"/>
        <v>0</v>
      </c>
      <c r="U370">
        <f t="shared" si="324"/>
        <v>5.3028000000000013</v>
      </c>
      <c r="V370">
        <f t="shared" si="325"/>
        <v>2.7000000000000003E-2</v>
      </c>
      <c r="W370">
        <f t="shared" si="326"/>
        <v>0</v>
      </c>
      <c r="X370">
        <f t="shared" si="327"/>
        <v>51.35</v>
      </c>
      <c r="Y370">
        <f t="shared" si="328"/>
        <v>27</v>
      </c>
      <c r="AA370">
        <v>41727979</v>
      </c>
      <c r="AB370">
        <f t="shared" si="329"/>
        <v>1621.3789999999999</v>
      </c>
      <c r="AC370">
        <f t="shared" si="330"/>
        <v>520.4</v>
      </c>
      <c r="AD370">
        <f>ROUND(((((ET370*ROUND(1.35,7)))-((EU370*ROUND(1.35,7))))+AE370),6)</f>
        <v>48.896999999999998</v>
      </c>
      <c r="AE370">
        <f>ROUND(((EU370*ROUND(1.35,7))),6)</f>
        <v>6.7770000000000001</v>
      </c>
      <c r="AF370">
        <f>ROUND(((EV370*ROUND(1.35,7))),6)</f>
        <v>1052.0820000000001</v>
      </c>
      <c r="AG370">
        <f t="shared" si="331"/>
        <v>0</v>
      </c>
      <c r="AH370">
        <f>((EW370*ROUND(1.35,7)))</f>
        <v>106.05600000000001</v>
      </c>
      <c r="AI370">
        <f>((EX370*ROUND(1.35,7)))</f>
        <v>0.54</v>
      </c>
      <c r="AJ370">
        <f t="shared" si="332"/>
        <v>0</v>
      </c>
      <c r="AK370">
        <v>1335.94</v>
      </c>
      <c r="AL370">
        <v>520.4</v>
      </c>
      <c r="AM370">
        <v>36.22</v>
      </c>
      <c r="AN370">
        <v>5.0199999999999996</v>
      </c>
      <c r="AO370">
        <v>779.32</v>
      </c>
      <c r="AP370">
        <v>0</v>
      </c>
      <c r="AQ370">
        <v>78.56</v>
      </c>
      <c r="AR370">
        <v>0.4</v>
      </c>
      <c r="AS370">
        <v>0</v>
      </c>
      <c r="AT370">
        <v>97</v>
      </c>
      <c r="AU370">
        <v>51</v>
      </c>
      <c r="AV370">
        <v>1</v>
      </c>
      <c r="AW370">
        <v>1</v>
      </c>
      <c r="AZ370">
        <v>1</v>
      </c>
      <c r="BA370">
        <v>1</v>
      </c>
      <c r="BB370">
        <v>1</v>
      </c>
      <c r="BC370">
        <v>1</v>
      </c>
      <c r="BD370" t="s">
        <v>2</v>
      </c>
      <c r="BE370" t="s">
        <v>2</v>
      </c>
      <c r="BF370" t="s">
        <v>2</v>
      </c>
      <c r="BG370" t="s">
        <v>2</v>
      </c>
      <c r="BH370">
        <v>0</v>
      </c>
      <c r="BI370">
        <v>2</v>
      </c>
      <c r="BJ370" t="s">
        <v>166</v>
      </c>
      <c r="BM370">
        <v>108001</v>
      </c>
      <c r="BN370">
        <v>0</v>
      </c>
      <c r="BO370" t="s">
        <v>27</v>
      </c>
      <c r="BP370">
        <v>1</v>
      </c>
      <c r="BQ370">
        <v>3</v>
      </c>
      <c r="BR370">
        <v>0</v>
      </c>
      <c r="BS370">
        <v>1</v>
      </c>
      <c r="BT370">
        <v>1</v>
      </c>
      <c r="BU370">
        <v>1</v>
      </c>
      <c r="BV370">
        <v>1</v>
      </c>
      <c r="BW370">
        <v>1</v>
      </c>
      <c r="BX370">
        <v>1</v>
      </c>
      <c r="BY370" t="s">
        <v>2</v>
      </c>
      <c r="BZ370">
        <v>97</v>
      </c>
      <c r="CA370">
        <v>51</v>
      </c>
      <c r="CB370" t="s">
        <v>2</v>
      </c>
      <c r="CE370">
        <v>0</v>
      </c>
      <c r="CF370">
        <v>0</v>
      </c>
      <c r="CG370">
        <v>0</v>
      </c>
      <c r="CM370">
        <v>0</v>
      </c>
      <c r="CN370" t="s">
        <v>774</v>
      </c>
      <c r="CO370">
        <v>0</v>
      </c>
      <c r="CP370">
        <f t="shared" si="333"/>
        <v>81.06</v>
      </c>
      <c r="CQ370">
        <f t="shared" si="353"/>
        <v>520.4</v>
      </c>
      <c r="CR370">
        <f t="shared" si="334"/>
        <v>48.896999999999998</v>
      </c>
      <c r="CS370">
        <f t="shared" si="335"/>
        <v>6.7770000000000001</v>
      </c>
      <c r="CT370">
        <f t="shared" si="336"/>
        <v>1052.0820000000001</v>
      </c>
      <c r="CU370">
        <f t="shared" si="337"/>
        <v>0</v>
      </c>
      <c r="CV370">
        <f t="shared" si="338"/>
        <v>106.05600000000001</v>
      </c>
      <c r="CW370">
        <f t="shared" si="339"/>
        <v>0.54</v>
      </c>
      <c r="CX370">
        <f t="shared" si="340"/>
        <v>0</v>
      </c>
      <c r="CY370">
        <f t="shared" si="341"/>
        <v>51.351800000000004</v>
      </c>
      <c r="CZ370">
        <f t="shared" si="342"/>
        <v>26.999400000000001</v>
      </c>
      <c r="DC370" t="s">
        <v>2</v>
      </c>
      <c r="DD370" t="s">
        <v>2</v>
      </c>
      <c r="DE370" t="s">
        <v>21</v>
      </c>
      <c r="DF370" t="s">
        <v>21</v>
      </c>
      <c r="DG370" t="s">
        <v>21</v>
      </c>
      <c r="DH370" t="s">
        <v>2</v>
      </c>
      <c r="DI370" t="s">
        <v>21</v>
      </c>
      <c r="DJ370" t="s">
        <v>21</v>
      </c>
      <c r="DK370" t="s">
        <v>2</v>
      </c>
      <c r="DL370" t="s">
        <v>2</v>
      </c>
      <c r="DM370" t="s">
        <v>2</v>
      </c>
      <c r="DN370">
        <v>0</v>
      </c>
      <c r="DO370">
        <v>0</v>
      </c>
      <c r="DP370">
        <v>1</v>
      </c>
      <c r="DQ370">
        <v>1</v>
      </c>
      <c r="DU370">
        <v>1013</v>
      </c>
      <c r="DV370" t="s">
        <v>165</v>
      </c>
      <c r="DW370" t="s">
        <v>165</v>
      </c>
      <c r="DX370">
        <v>1</v>
      </c>
      <c r="DZ370" t="s">
        <v>2</v>
      </c>
      <c r="EA370" t="s">
        <v>2</v>
      </c>
      <c r="EB370" t="s">
        <v>2</v>
      </c>
      <c r="EC370" t="s">
        <v>2</v>
      </c>
      <c r="ED370" t="s">
        <v>2</v>
      </c>
      <c r="EE370">
        <v>37164029</v>
      </c>
      <c r="EF370">
        <v>3</v>
      </c>
      <c r="EG370" t="s">
        <v>16</v>
      </c>
      <c r="EH370">
        <v>0</v>
      </c>
      <c r="EI370" t="s">
        <v>2</v>
      </c>
      <c r="EJ370">
        <v>2</v>
      </c>
      <c r="EK370">
        <v>108001</v>
      </c>
      <c r="EL370" t="s">
        <v>51</v>
      </c>
      <c r="EM370" t="s">
        <v>52</v>
      </c>
      <c r="EN370" t="s">
        <v>2</v>
      </c>
      <c r="EO370" t="s">
        <v>24</v>
      </c>
      <c r="EQ370">
        <v>512</v>
      </c>
      <c r="ER370">
        <v>1335.94</v>
      </c>
      <c r="ES370">
        <v>520.4</v>
      </c>
      <c r="ET370">
        <v>36.22</v>
      </c>
      <c r="EU370">
        <v>5.0199999999999996</v>
      </c>
      <c r="EV370">
        <v>779.32</v>
      </c>
      <c r="EW370">
        <v>78.56</v>
      </c>
      <c r="EX370">
        <v>0.4</v>
      </c>
      <c r="EY370">
        <v>0</v>
      </c>
      <c r="FQ370">
        <v>0</v>
      </c>
      <c r="FR370">
        <f t="shared" si="343"/>
        <v>0</v>
      </c>
      <c r="FS370">
        <v>0</v>
      </c>
      <c r="FX370">
        <v>97</v>
      </c>
      <c r="FY370">
        <v>51</v>
      </c>
      <c r="GA370" t="s">
        <v>2</v>
      </c>
      <c r="GD370">
        <v>1</v>
      </c>
      <c r="GF370">
        <v>666880558</v>
      </c>
      <c r="GG370">
        <v>1</v>
      </c>
      <c r="GH370">
        <v>1</v>
      </c>
      <c r="GI370">
        <v>4</v>
      </c>
      <c r="GJ370">
        <v>0</v>
      </c>
      <c r="GK370">
        <v>0</v>
      </c>
      <c r="GL370">
        <f t="shared" si="344"/>
        <v>0</v>
      </c>
      <c r="GM370">
        <f t="shared" si="345"/>
        <v>159.41</v>
      </c>
      <c r="GN370">
        <f t="shared" si="346"/>
        <v>0</v>
      </c>
      <c r="GO370">
        <f t="shared" si="347"/>
        <v>159.41</v>
      </c>
      <c r="GP370">
        <f t="shared" si="348"/>
        <v>0</v>
      </c>
      <c r="GR370">
        <v>0</v>
      </c>
      <c r="GS370">
        <v>3</v>
      </c>
      <c r="GT370">
        <v>0</v>
      </c>
      <c r="GU370" t="s">
        <v>2</v>
      </c>
      <c r="GV370">
        <f t="shared" si="349"/>
        <v>0</v>
      </c>
      <c r="GW370">
        <v>1</v>
      </c>
      <c r="GX370">
        <f t="shared" si="350"/>
        <v>0</v>
      </c>
      <c r="HA370">
        <v>0</v>
      </c>
      <c r="HB370">
        <v>0</v>
      </c>
      <c r="HC370">
        <f t="shared" si="351"/>
        <v>0</v>
      </c>
      <c r="HE370" t="s">
        <v>2</v>
      </c>
      <c r="HF370" t="s">
        <v>2</v>
      </c>
      <c r="HM370" t="s">
        <v>2</v>
      </c>
      <c r="HN370" t="s">
        <v>53</v>
      </c>
      <c r="HO370" t="s">
        <v>54</v>
      </c>
      <c r="HP370" t="s">
        <v>51</v>
      </c>
      <c r="HQ370" t="s">
        <v>51</v>
      </c>
      <c r="IK370">
        <v>0</v>
      </c>
    </row>
    <row r="371" spans="1:255" x14ac:dyDescent="0.2">
      <c r="A371" s="2">
        <v>17</v>
      </c>
      <c r="B371" s="2">
        <v>1</v>
      </c>
      <c r="C371" s="2"/>
      <c r="D371" s="2"/>
      <c r="E371" s="2" t="s">
        <v>430</v>
      </c>
      <c r="F371" s="2" t="s">
        <v>431</v>
      </c>
      <c r="G371" s="2" t="s">
        <v>432</v>
      </c>
      <c r="H371" s="2" t="s">
        <v>19</v>
      </c>
      <c r="I371" s="2">
        <v>2</v>
      </c>
      <c r="J371" s="2">
        <v>0</v>
      </c>
      <c r="K371" s="2">
        <v>2</v>
      </c>
      <c r="L371" s="2"/>
      <c r="M371" s="2"/>
      <c r="N371" s="2"/>
      <c r="O371" s="2">
        <f t="shared" si="319"/>
        <v>76.760000000000005</v>
      </c>
      <c r="P371" s="2">
        <f t="shared" si="352"/>
        <v>76.760000000000005</v>
      </c>
      <c r="Q371" s="2">
        <f t="shared" si="320"/>
        <v>0</v>
      </c>
      <c r="R371" s="2">
        <f t="shared" si="321"/>
        <v>0</v>
      </c>
      <c r="S371" s="2">
        <f t="shared" si="322"/>
        <v>0</v>
      </c>
      <c r="T371" s="2">
        <f t="shared" si="323"/>
        <v>0</v>
      </c>
      <c r="U371" s="2">
        <f t="shared" si="324"/>
        <v>0</v>
      </c>
      <c r="V371" s="2">
        <f t="shared" si="325"/>
        <v>0</v>
      </c>
      <c r="W371" s="2">
        <f t="shared" si="326"/>
        <v>0</v>
      </c>
      <c r="X371" s="2">
        <f t="shared" si="327"/>
        <v>0</v>
      </c>
      <c r="Y371" s="2">
        <f t="shared" si="328"/>
        <v>0</v>
      </c>
      <c r="Z371" s="2"/>
      <c r="AA371" s="2">
        <v>41727981</v>
      </c>
      <c r="AB371" s="2">
        <f t="shared" si="329"/>
        <v>38.380000000000003</v>
      </c>
      <c r="AC371" s="2">
        <f t="shared" si="330"/>
        <v>38.380000000000003</v>
      </c>
      <c r="AD371" s="2">
        <f t="shared" ref="AD371:AD376" si="354">ROUND((((ET371)-(EU371))+AE371),6)</f>
        <v>0</v>
      </c>
      <c r="AE371" s="2">
        <f t="shared" ref="AE371:AF376" si="355">ROUND((EU371),6)</f>
        <v>0</v>
      </c>
      <c r="AF371" s="2">
        <f t="shared" si="355"/>
        <v>0</v>
      </c>
      <c r="AG371" s="2">
        <f t="shared" si="331"/>
        <v>0</v>
      </c>
      <c r="AH371" s="2">
        <f t="shared" ref="AH371:AI376" si="356">(EW371)</f>
        <v>0</v>
      </c>
      <c r="AI371" s="2">
        <f t="shared" si="356"/>
        <v>0</v>
      </c>
      <c r="AJ371" s="2">
        <f t="shared" si="332"/>
        <v>0</v>
      </c>
      <c r="AK371" s="2">
        <v>38.380000000000003</v>
      </c>
      <c r="AL371" s="2">
        <v>38.380000000000003</v>
      </c>
      <c r="AM371" s="2">
        <v>0</v>
      </c>
      <c r="AN371" s="2">
        <v>0</v>
      </c>
      <c r="AO371" s="2">
        <v>0</v>
      </c>
      <c r="AP371" s="2">
        <v>0</v>
      </c>
      <c r="AQ371" s="2">
        <v>0</v>
      </c>
      <c r="AR371" s="2">
        <v>0</v>
      </c>
      <c r="AS371" s="2">
        <v>0</v>
      </c>
      <c r="AT371" s="2">
        <v>0</v>
      </c>
      <c r="AU371" s="2">
        <v>0</v>
      </c>
      <c r="AV371" s="2">
        <v>1</v>
      </c>
      <c r="AW371" s="2">
        <v>1</v>
      </c>
      <c r="AX371" s="2"/>
      <c r="AY371" s="2"/>
      <c r="AZ371" s="2">
        <v>1</v>
      </c>
      <c r="BA371" s="2">
        <v>1</v>
      </c>
      <c r="BB371" s="2">
        <v>1</v>
      </c>
      <c r="BC371" s="2">
        <v>1</v>
      </c>
      <c r="BD371" s="2" t="s">
        <v>2</v>
      </c>
      <c r="BE371" s="2" t="s">
        <v>2</v>
      </c>
      <c r="BF371" s="2" t="s">
        <v>2</v>
      </c>
      <c r="BG371" s="2" t="s">
        <v>2</v>
      </c>
      <c r="BH371" s="2">
        <v>3</v>
      </c>
      <c r="BI371" s="2">
        <v>3</v>
      </c>
      <c r="BJ371" s="2" t="s">
        <v>433</v>
      </c>
      <c r="BK371" s="2"/>
      <c r="BL371" s="2"/>
      <c r="BM371" s="2">
        <v>600001</v>
      </c>
      <c r="BN371" s="2">
        <v>0</v>
      </c>
      <c r="BO371" s="2" t="s">
        <v>2</v>
      </c>
      <c r="BP371" s="2">
        <v>0</v>
      </c>
      <c r="BQ371" s="2">
        <v>5</v>
      </c>
      <c r="BR371" s="2">
        <v>0</v>
      </c>
      <c r="BS371" s="2">
        <v>1</v>
      </c>
      <c r="BT371" s="2">
        <v>1</v>
      </c>
      <c r="BU371" s="2">
        <v>1</v>
      </c>
      <c r="BV371" s="2">
        <v>1</v>
      </c>
      <c r="BW371" s="2">
        <v>1</v>
      </c>
      <c r="BX371" s="2">
        <v>1</v>
      </c>
      <c r="BY371" s="2" t="s">
        <v>2</v>
      </c>
      <c r="BZ371" s="2">
        <v>0</v>
      </c>
      <c r="CA371" s="2">
        <v>0</v>
      </c>
      <c r="CB371" s="2" t="s">
        <v>2</v>
      </c>
      <c r="CC371" s="2"/>
      <c r="CD371" s="2"/>
      <c r="CE371" s="2">
        <v>0</v>
      </c>
      <c r="CF371" s="2">
        <v>0</v>
      </c>
      <c r="CG371" s="2">
        <v>0</v>
      </c>
      <c r="CH371" s="2"/>
      <c r="CI371" s="2"/>
      <c r="CJ371" s="2"/>
      <c r="CK371" s="2"/>
      <c r="CL371" s="2"/>
      <c r="CM371" s="2">
        <v>0</v>
      </c>
      <c r="CN371" s="2" t="s">
        <v>2</v>
      </c>
      <c r="CO371" s="2">
        <v>0</v>
      </c>
      <c r="CP371" s="2">
        <f t="shared" si="333"/>
        <v>76.760000000000005</v>
      </c>
      <c r="CQ371" s="2">
        <f t="shared" si="353"/>
        <v>38.380000000000003</v>
      </c>
      <c r="CR371" s="2">
        <f t="shared" si="334"/>
        <v>0</v>
      </c>
      <c r="CS371" s="2">
        <f t="shared" si="335"/>
        <v>0</v>
      </c>
      <c r="CT371" s="2">
        <f t="shared" si="336"/>
        <v>0</v>
      </c>
      <c r="CU371" s="2">
        <f t="shared" si="337"/>
        <v>0</v>
      </c>
      <c r="CV371" s="2">
        <f t="shared" si="338"/>
        <v>0</v>
      </c>
      <c r="CW371" s="2">
        <f t="shared" si="339"/>
        <v>0</v>
      </c>
      <c r="CX371" s="2">
        <f t="shared" si="340"/>
        <v>0</v>
      </c>
      <c r="CY371" s="2">
        <f t="shared" si="341"/>
        <v>0</v>
      </c>
      <c r="CZ371" s="2">
        <f t="shared" si="342"/>
        <v>0</v>
      </c>
      <c r="DA371" s="2"/>
      <c r="DB371" s="2"/>
      <c r="DC371" s="2" t="s">
        <v>2</v>
      </c>
      <c r="DD371" s="2" t="s">
        <v>2</v>
      </c>
      <c r="DE371" s="2" t="s">
        <v>2</v>
      </c>
      <c r="DF371" s="2" t="s">
        <v>2</v>
      </c>
      <c r="DG371" s="2" t="s">
        <v>2</v>
      </c>
      <c r="DH371" s="2" t="s">
        <v>2</v>
      </c>
      <c r="DI371" s="2" t="s">
        <v>2</v>
      </c>
      <c r="DJ371" s="2" t="s">
        <v>2</v>
      </c>
      <c r="DK371" s="2" t="s">
        <v>2</v>
      </c>
      <c r="DL371" s="2" t="s">
        <v>2</v>
      </c>
      <c r="DM371" s="2" t="s">
        <v>2</v>
      </c>
      <c r="DN371" s="2">
        <v>0</v>
      </c>
      <c r="DO371" s="2">
        <v>0</v>
      </c>
      <c r="DP371" s="2">
        <v>1</v>
      </c>
      <c r="DQ371" s="2">
        <v>1</v>
      </c>
      <c r="DR371" s="2"/>
      <c r="DS371" s="2"/>
      <c r="DT371" s="2"/>
      <c r="DU371" s="2">
        <v>1013</v>
      </c>
      <c r="DV371" s="2" t="s">
        <v>19</v>
      </c>
      <c r="DW371" s="2" t="s">
        <v>19</v>
      </c>
      <c r="DX371" s="2">
        <v>1</v>
      </c>
      <c r="DY371" s="2"/>
      <c r="DZ371" s="2" t="s">
        <v>2</v>
      </c>
      <c r="EA371" s="2" t="s">
        <v>2</v>
      </c>
      <c r="EB371" s="2" t="s">
        <v>2</v>
      </c>
      <c r="EC371" s="2" t="s">
        <v>2</v>
      </c>
      <c r="ED371" s="2" t="s">
        <v>2</v>
      </c>
      <c r="EE371" s="2">
        <v>37164125</v>
      </c>
      <c r="EF371" s="2">
        <v>5</v>
      </c>
      <c r="EG371" s="2" t="s">
        <v>79</v>
      </c>
      <c r="EH371" s="2">
        <v>0</v>
      </c>
      <c r="EI371" s="2" t="s">
        <v>2</v>
      </c>
      <c r="EJ371" s="2">
        <v>3</v>
      </c>
      <c r="EK371" s="2">
        <v>600001</v>
      </c>
      <c r="EL371" s="2" t="s">
        <v>80</v>
      </c>
      <c r="EM371" s="2" t="s">
        <v>81</v>
      </c>
      <c r="EN371" s="2" t="s">
        <v>2</v>
      </c>
      <c r="EO371" s="2" t="s">
        <v>2</v>
      </c>
      <c r="EP371" s="2"/>
      <c r="EQ371" s="2">
        <v>0</v>
      </c>
      <c r="ER371" s="2">
        <v>38.380000000000003</v>
      </c>
      <c r="ES371" s="2">
        <v>38.380000000000003</v>
      </c>
      <c r="ET371" s="2">
        <v>0</v>
      </c>
      <c r="EU371" s="2">
        <v>0</v>
      </c>
      <c r="EV371" s="2">
        <v>0</v>
      </c>
      <c r="EW371" s="2">
        <v>0</v>
      </c>
      <c r="EX371" s="2">
        <v>0</v>
      </c>
      <c r="EY371" s="2">
        <v>0</v>
      </c>
      <c r="EZ371" s="2"/>
      <c r="FA371" s="2"/>
      <c r="FB371" s="2"/>
      <c r="FC371" s="2"/>
      <c r="FD371" s="2"/>
      <c r="FE371" s="2"/>
      <c r="FF371" s="2"/>
      <c r="FG371" s="2"/>
      <c r="FH371" s="2"/>
      <c r="FI371" s="2"/>
      <c r="FJ371" s="2"/>
      <c r="FK371" s="2"/>
      <c r="FL371" s="2"/>
      <c r="FM371" s="2"/>
      <c r="FN371" s="2"/>
      <c r="FO371" s="2"/>
      <c r="FP371" s="2"/>
      <c r="FQ371" s="2">
        <v>0</v>
      </c>
      <c r="FR371" s="2">
        <f t="shared" si="343"/>
        <v>76.760000000000005</v>
      </c>
      <c r="FS371" s="2">
        <v>0</v>
      </c>
      <c r="FT371" s="2"/>
      <c r="FU371" s="2"/>
      <c r="FV371" s="2"/>
      <c r="FW371" s="2"/>
      <c r="FX371" s="2">
        <v>0</v>
      </c>
      <c r="FY371" s="2">
        <v>0</v>
      </c>
      <c r="FZ371" s="2"/>
      <c r="GA371" s="2" t="s">
        <v>2</v>
      </c>
      <c r="GB371" s="2"/>
      <c r="GC371" s="2"/>
      <c r="GD371" s="2">
        <v>1</v>
      </c>
      <c r="GE371" s="2"/>
      <c r="GF371" s="2">
        <v>1944515903</v>
      </c>
      <c r="GG371" s="2">
        <v>2</v>
      </c>
      <c r="GH371" s="2">
        <v>1</v>
      </c>
      <c r="GI371" s="2">
        <v>-2</v>
      </c>
      <c r="GJ371" s="2">
        <v>0</v>
      </c>
      <c r="GK371" s="2">
        <v>0</v>
      </c>
      <c r="GL371" s="2">
        <f t="shared" si="344"/>
        <v>0</v>
      </c>
      <c r="GM371" s="2">
        <f t="shared" si="345"/>
        <v>76.760000000000005</v>
      </c>
      <c r="GN371" s="2">
        <f t="shared" si="346"/>
        <v>0</v>
      </c>
      <c r="GO371" s="2">
        <f t="shared" si="347"/>
        <v>0</v>
      </c>
      <c r="GP371" s="2">
        <f t="shared" si="348"/>
        <v>0</v>
      </c>
      <c r="GQ371" s="2"/>
      <c r="GR371" s="2">
        <v>0</v>
      </c>
      <c r="GS371" s="2">
        <v>3</v>
      </c>
      <c r="GT371" s="2">
        <v>0</v>
      </c>
      <c r="GU371" s="2" t="s">
        <v>2</v>
      </c>
      <c r="GV371" s="2">
        <f t="shared" si="349"/>
        <v>0</v>
      </c>
      <c r="GW371" s="2">
        <v>1</v>
      </c>
      <c r="GX371" s="2">
        <f t="shared" si="350"/>
        <v>0</v>
      </c>
      <c r="GY371" s="2"/>
      <c r="GZ371" s="2"/>
      <c r="HA371" s="2">
        <v>0</v>
      </c>
      <c r="HB371" s="2">
        <v>0</v>
      </c>
      <c r="HC371" s="2">
        <f t="shared" si="351"/>
        <v>0</v>
      </c>
      <c r="HD371" s="2"/>
      <c r="HE371" s="2" t="s">
        <v>2</v>
      </c>
      <c r="HF371" s="2" t="s">
        <v>2</v>
      </c>
      <c r="HG371" s="2"/>
      <c r="HH371" s="2"/>
      <c r="HI371" s="2"/>
      <c r="HJ371" s="2"/>
      <c r="HK371" s="2"/>
      <c r="HL371" s="2"/>
      <c r="HM371" s="2" t="s">
        <v>2</v>
      </c>
      <c r="HN371" s="2" t="s">
        <v>2</v>
      </c>
      <c r="HO371" s="2" t="s">
        <v>2</v>
      </c>
      <c r="HP371" s="2" t="s">
        <v>2</v>
      </c>
      <c r="HQ371" s="2" t="s">
        <v>2</v>
      </c>
      <c r="HR371" s="2"/>
      <c r="HS371" s="2"/>
      <c r="HT371" s="2"/>
      <c r="HU371" s="2"/>
      <c r="HV371" s="2"/>
      <c r="HW371" s="2"/>
      <c r="HX371" s="2"/>
      <c r="HY371" s="2"/>
      <c r="HZ371" s="2"/>
      <c r="IA371" s="2"/>
      <c r="IB371" s="2"/>
      <c r="IC371" s="2"/>
      <c r="ID371" s="2"/>
      <c r="IE371" s="2"/>
      <c r="IF371" s="2"/>
      <c r="IG371" s="2"/>
      <c r="IH371" s="2"/>
      <c r="II371" s="2"/>
      <c r="IJ371" s="2"/>
      <c r="IK371" s="2">
        <v>0</v>
      </c>
      <c r="IL371" s="2"/>
      <c r="IM371" s="2"/>
      <c r="IN371" s="2"/>
      <c r="IO371" s="2"/>
      <c r="IP371" s="2"/>
      <c r="IQ371" s="2"/>
      <c r="IR371" s="2"/>
      <c r="IS371" s="2"/>
      <c r="IT371" s="2"/>
      <c r="IU371" s="2"/>
    </row>
    <row r="372" spans="1:255" x14ac:dyDescent="0.2">
      <c r="A372">
        <v>17</v>
      </c>
      <c r="B372">
        <v>1</v>
      </c>
      <c r="E372" t="s">
        <v>430</v>
      </c>
      <c r="F372" t="s">
        <v>431</v>
      </c>
      <c r="G372" t="s">
        <v>432</v>
      </c>
      <c r="H372" t="s">
        <v>19</v>
      </c>
      <c r="I372">
        <v>2</v>
      </c>
      <c r="J372">
        <v>0</v>
      </c>
      <c r="K372">
        <v>2</v>
      </c>
      <c r="O372">
        <f t="shared" si="319"/>
        <v>76.760000000000005</v>
      </c>
      <c r="P372">
        <f t="shared" si="352"/>
        <v>76.760000000000005</v>
      </c>
      <c r="Q372">
        <f t="shared" si="320"/>
        <v>0</v>
      </c>
      <c r="R372">
        <f t="shared" si="321"/>
        <v>0</v>
      </c>
      <c r="S372">
        <f t="shared" si="322"/>
        <v>0</v>
      </c>
      <c r="T372">
        <f t="shared" si="323"/>
        <v>0</v>
      </c>
      <c r="U372">
        <f t="shared" si="324"/>
        <v>0</v>
      </c>
      <c r="V372">
        <f t="shared" si="325"/>
        <v>0</v>
      </c>
      <c r="W372">
        <f t="shared" si="326"/>
        <v>0</v>
      </c>
      <c r="X372">
        <f t="shared" si="327"/>
        <v>0</v>
      </c>
      <c r="Y372">
        <f t="shared" si="328"/>
        <v>0</v>
      </c>
      <c r="AA372">
        <v>41727979</v>
      </c>
      <c r="AB372">
        <f t="shared" si="329"/>
        <v>38.380000000000003</v>
      </c>
      <c r="AC372">
        <f t="shared" si="330"/>
        <v>38.380000000000003</v>
      </c>
      <c r="AD372">
        <f t="shared" si="354"/>
        <v>0</v>
      </c>
      <c r="AE372">
        <f t="shared" si="355"/>
        <v>0</v>
      </c>
      <c r="AF372">
        <f t="shared" si="355"/>
        <v>0</v>
      </c>
      <c r="AG372">
        <f t="shared" si="331"/>
        <v>0</v>
      </c>
      <c r="AH372">
        <f t="shared" si="356"/>
        <v>0</v>
      </c>
      <c r="AI372">
        <f t="shared" si="356"/>
        <v>0</v>
      </c>
      <c r="AJ372">
        <f t="shared" si="332"/>
        <v>0</v>
      </c>
      <c r="AK372">
        <v>38.380000000000003</v>
      </c>
      <c r="AL372">
        <v>38.380000000000003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1</v>
      </c>
      <c r="AW372">
        <v>1</v>
      </c>
      <c r="AZ372">
        <v>1</v>
      </c>
      <c r="BA372">
        <v>1</v>
      </c>
      <c r="BB372">
        <v>1</v>
      </c>
      <c r="BC372">
        <v>1</v>
      </c>
      <c r="BD372" t="s">
        <v>2</v>
      </c>
      <c r="BE372" t="s">
        <v>2</v>
      </c>
      <c r="BF372" t="s">
        <v>2</v>
      </c>
      <c r="BG372" t="s">
        <v>2</v>
      </c>
      <c r="BH372">
        <v>3</v>
      </c>
      <c r="BI372">
        <v>3</v>
      </c>
      <c r="BJ372" t="s">
        <v>433</v>
      </c>
      <c r="BM372">
        <v>600001</v>
      </c>
      <c r="BN372">
        <v>0</v>
      </c>
      <c r="BO372" t="s">
        <v>36</v>
      </c>
      <c r="BP372">
        <v>1</v>
      </c>
      <c r="BQ372">
        <v>5</v>
      </c>
      <c r="BR372">
        <v>0</v>
      </c>
      <c r="BS372">
        <v>1</v>
      </c>
      <c r="BT372">
        <v>1</v>
      </c>
      <c r="BU372">
        <v>1</v>
      </c>
      <c r="BV372">
        <v>1</v>
      </c>
      <c r="BW372">
        <v>1</v>
      </c>
      <c r="BX372">
        <v>1</v>
      </c>
      <c r="BY372" t="s">
        <v>2</v>
      </c>
      <c r="BZ372">
        <v>0</v>
      </c>
      <c r="CA372">
        <v>0</v>
      </c>
      <c r="CB372" t="s">
        <v>2</v>
      </c>
      <c r="CE372">
        <v>0</v>
      </c>
      <c r="CF372">
        <v>0</v>
      </c>
      <c r="CG372">
        <v>0</v>
      </c>
      <c r="CM372">
        <v>0</v>
      </c>
      <c r="CN372" t="s">
        <v>2</v>
      </c>
      <c r="CO372">
        <v>0</v>
      </c>
      <c r="CP372">
        <f t="shared" si="333"/>
        <v>76.760000000000005</v>
      </c>
      <c r="CQ372">
        <f t="shared" si="353"/>
        <v>38.380000000000003</v>
      </c>
      <c r="CR372">
        <f t="shared" si="334"/>
        <v>0</v>
      </c>
      <c r="CS372">
        <f t="shared" si="335"/>
        <v>0</v>
      </c>
      <c r="CT372">
        <f t="shared" si="336"/>
        <v>0</v>
      </c>
      <c r="CU372">
        <f t="shared" si="337"/>
        <v>0</v>
      </c>
      <c r="CV372">
        <f t="shared" si="338"/>
        <v>0</v>
      </c>
      <c r="CW372">
        <f t="shared" si="339"/>
        <v>0</v>
      </c>
      <c r="CX372">
        <f t="shared" si="340"/>
        <v>0</v>
      </c>
      <c r="CY372">
        <f t="shared" si="341"/>
        <v>0</v>
      </c>
      <c r="CZ372">
        <f t="shared" si="342"/>
        <v>0</v>
      </c>
      <c r="DC372" t="s">
        <v>2</v>
      </c>
      <c r="DD372" t="s">
        <v>2</v>
      </c>
      <c r="DE372" t="s">
        <v>2</v>
      </c>
      <c r="DF372" t="s">
        <v>2</v>
      </c>
      <c r="DG372" t="s">
        <v>2</v>
      </c>
      <c r="DH372" t="s">
        <v>2</v>
      </c>
      <c r="DI372" t="s">
        <v>2</v>
      </c>
      <c r="DJ372" t="s">
        <v>2</v>
      </c>
      <c r="DK372" t="s">
        <v>2</v>
      </c>
      <c r="DL372" t="s">
        <v>2</v>
      </c>
      <c r="DM372" t="s">
        <v>2</v>
      </c>
      <c r="DN372">
        <v>0</v>
      </c>
      <c r="DO372">
        <v>0</v>
      </c>
      <c r="DP372">
        <v>1</v>
      </c>
      <c r="DQ372">
        <v>1</v>
      </c>
      <c r="DU372">
        <v>1013</v>
      </c>
      <c r="DV372" t="s">
        <v>19</v>
      </c>
      <c r="DW372" t="s">
        <v>19</v>
      </c>
      <c r="DX372">
        <v>1</v>
      </c>
      <c r="DZ372" t="s">
        <v>2</v>
      </c>
      <c r="EA372" t="s">
        <v>2</v>
      </c>
      <c r="EB372" t="s">
        <v>2</v>
      </c>
      <c r="EC372" t="s">
        <v>2</v>
      </c>
      <c r="ED372" t="s">
        <v>2</v>
      </c>
      <c r="EE372">
        <v>37164125</v>
      </c>
      <c r="EF372">
        <v>5</v>
      </c>
      <c r="EG372" t="s">
        <v>79</v>
      </c>
      <c r="EH372">
        <v>0</v>
      </c>
      <c r="EI372" t="s">
        <v>2</v>
      </c>
      <c r="EJ372">
        <v>3</v>
      </c>
      <c r="EK372">
        <v>600001</v>
      </c>
      <c r="EL372" t="s">
        <v>80</v>
      </c>
      <c r="EM372" t="s">
        <v>81</v>
      </c>
      <c r="EN372" t="s">
        <v>2</v>
      </c>
      <c r="EO372" t="s">
        <v>2</v>
      </c>
      <c r="EQ372">
        <v>0</v>
      </c>
      <c r="ER372">
        <v>38.380000000000003</v>
      </c>
      <c r="ES372">
        <v>38.380000000000003</v>
      </c>
      <c r="ET372">
        <v>0</v>
      </c>
      <c r="EU372">
        <v>0</v>
      </c>
      <c r="EV372">
        <v>0</v>
      </c>
      <c r="EW372">
        <v>0</v>
      </c>
      <c r="EX372">
        <v>0</v>
      </c>
      <c r="EY372">
        <v>0</v>
      </c>
      <c r="FQ372">
        <v>0</v>
      </c>
      <c r="FR372">
        <f t="shared" si="343"/>
        <v>76.760000000000005</v>
      </c>
      <c r="FS372">
        <v>0</v>
      </c>
      <c r="FX372">
        <v>0</v>
      </c>
      <c r="FY372">
        <v>0</v>
      </c>
      <c r="GA372" t="s">
        <v>2</v>
      </c>
      <c r="GD372">
        <v>1</v>
      </c>
      <c r="GF372">
        <v>1944515903</v>
      </c>
      <c r="GG372">
        <v>1</v>
      </c>
      <c r="GH372">
        <v>1</v>
      </c>
      <c r="GI372">
        <v>4</v>
      </c>
      <c r="GJ372">
        <v>0</v>
      </c>
      <c r="GK372">
        <v>0</v>
      </c>
      <c r="GL372">
        <f t="shared" si="344"/>
        <v>0</v>
      </c>
      <c r="GM372">
        <f t="shared" si="345"/>
        <v>76.760000000000005</v>
      </c>
      <c r="GN372">
        <f t="shared" si="346"/>
        <v>0</v>
      </c>
      <c r="GO372">
        <f t="shared" si="347"/>
        <v>0</v>
      </c>
      <c r="GP372">
        <f t="shared" si="348"/>
        <v>0</v>
      </c>
      <c r="GR372">
        <v>0</v>
      </c>
      <c r="GS372">
        <v>3</v>
      </c>
      <c r="GT372">
        <v>0</v>
      </c>
      <c r="GU372" t="s">
        <v>2</v>
      </c>
      <c r="GV372">
        <f t="shared" si="349"/>
        <v>0</v>
      </c>
      <c r="GW372">
        <v>1</v>
      </c>
      <c r="GX372">
        <f t="shared" si="350"/>
        <v>0</v>
      </c>
      <c r="HA372">
        <v>0</v>
      </c>
      <c r="HB372">
        <v>0</v>
      </c>
      <c r="HC372">
        <f t="shared" si="351"/>
        <v>0</v>
      </c>
      <c r="HE372" t="s">
        <v>2</v>
      </c>
      <c r="HF372" t="s">
        <v>2</v>
      </c>
      <c r="HM372" t="s">
        <v>2</v>
      </c>
      <c r="HN372" t="s">
        <v>2</v>
      </c>
      <c r="HO372" t="s">
        <v>2</v>
      </c>
      <c r="HP372" t="s">
        <v>2</v>
      </c>
      <c r="HQ372" t="s">
        <v>2</v>
      </c>
      <c r="IK372">
        <v>0</v>
      </c>
    </row>
    <row r="373" spans="1:255" x14ac:dyDescent="0.2">
      <c r="A373" s="2">
        <v>17</v>
      </c>
      <c r="B373" s="2">
        <v>1</v>
      </c>
      <c r="C373" s="2"/>
      <c r="D373" s="2"/>
      <c r="E373" s="2" t="s">
        <v>434</v>
      </c>
      <c r="F373" s="2" t="s">
        <v>431</v>
      </c>
      <c r="G373" s="2" t="s">
        <v>435</v>
      </c>
      <c r="H373" s="2" t="s">
        <v>19</v>
      </c>
      <c r="I373" s="2">
        <v>2</v>
      </c>
      <c r="J373" s="2">
        <v>0</v>
      </c>
      <c r="K373" s="2">
        <v>2</v>
      </c>
      <c r="L373" s="2"/>
      <c r="M373" s="2"/>
      <c r="N373" s="2"/>
      <c r="O373" s="2">
        <f t="shared" si="319"/>
        <v>76.760000000000005</v>
      </c>
      <c r="P373" s="2">
        <f t="shared" si="352"/>
        <v>76.760000000000005</v>
      </c>
      <c r="Q373" s="2">
        <f t="shared" si="320"/>
        <v>0</v>
      </c>
      <c r="R373" s="2">
        <f t="shared" si="321"/>
        <v>0</v>
      </c>
      <c r="S373" s="2">
        <f t="shared" si="322"/>
        <v>0</v>
      </c>
      <c r="T373" s="2">
        <f t="shared" si="323"/>
        <v>0</v>
      </c>
      <c r="U373" s="2">
        <f t="shared" si="324"/>
        <v>0</v>
      </c>
      <c r="V373" s="2">
        <f t="shared" si="325"/>
        <v>0</v>
      </c>
      <c r="W373" s="2">
        <f t="shared" si="326"/>
        <v>0</v>
      </c>
      <c r="X373" s="2">
        <f t="shared" si="327"/>
        <v>0</v>
      </c>
      <c r="Y373" s="2">
        <f t="shared" si="328"/>
        <v>0</v>
      </c>
      <c r="Z373" s="2"/>
      <c r="AA373" s="2">
        <v>41727981</v>
      </c>
      <c r="AB373" s="2">
        <f t="shared" si="329"/>
        <v>38.380000000000003</v>
      </c>
      <c r="AC373" s="2">
        <f t="shared" si="330"/>
        <v>38.380000000000003</v>
      </c>
      <c r="AD373" s="2">
        <f t="shared" si="354"/>
        <v>0</v>
      </c>
      <c r="AE373" s="2">
        <f t="shared" si="355"/>
        <v>0</v>
      </c>
      <c r="AF373" s="2">
        <f t="shared" si="355"/>
        <v>0</v>
      </c>
      <c r="AG373" s="2">
        <f t="shared" si="331"/>
        <v>0</v>
      </c>
      <c r="AH373" s="2">
        <f t="shared" si="356"/>
        <v>0</v>
      </c>
      <c r="AI373" s="2">
        <f t="shared" si="356"/>
        <v>0</v>
      </c>
      <c r="AJ373" s="2">
        <f t="shared" si="332"/>
        <v>0</v>
      </c>
      <c r="AK373" s="2">
        <v>38.380000000000003</v>
      </c>
      <c r="AL373" s="2">
        <v>38.380000000000003</v>
      </c>
      <c r="AM373" s="2">
        <v>0</v>
      </c>
      <c r="AN373" s="2">
        <v>0</v>
      </c>
      <c r="AO373" s="2">
        <v>0</v>
      </c>
      <c r="AP373" s="2">
        <v>0</v>
      </c>
      <c r="AQ373" s="2">
        <v>0</v>
      </c>
      <c r="AR373" s="2">
        <v>0</v>
      </c>
      <c r="AS373" s="2">
        <v>0</v>
      </c>
      <c r="AT373" s="2">
        <v>0</v>
      </c>
      <c r="AU373" s="2">
        <v>0</v>
      </c>
      <c r="AV373" s="2">
        <v>1</v>
      </c>
      <c r="AW373" s="2">
        <v>1</v>
      </c>
      <c r="AX373" s="2"/>
      <c r="AY373" s="2"/>
      <c r="AZ373" s="2">
        <v>1</v>
      </c>
      <c r="BA373" s="2">
        <v>1</v>
      </c>
      <c r="BB373" s="2">
        <v>1</v>
      </c>
      <c r="BC373" s="2">
        <v>1</v>
      </c>
      <c r="BD373" s="2" t="s">
        <v>2</v>
      </c>
      <c r="BE373" s="2" t="s">
        <v>2</v>
      </c>
      <c r="BF373" s="2" t="s">
        <v>2</v>
      </c>
      <c r="BG373" s="2" t="s">
        <v>2</v>
      </c>
      <c r="BH373" s="2">
        <v>3</v>
      </c>
      <c r="BI373" s="2">
        <v>3</v>
      </c>
      <c r="BJ373" s="2" t="s">
        <v>433</v>
      </c>
      <c r="BK373" s="2"/>
      <c r="BL373" s="2"/>
      <c r="BM373" s="2">
        <v>600001</v>
      </c>
      <c r="BN373" s="2">
        <v>0</v>
      </c>
      <c r="BO373" s="2" t="s">
        <v>2</v>
      </c>
      <c r="BP373" s="2">
        <v>0</v>
      </c>
      <c r="BQ373" s="2">
        <v>5</v>
      </c>
      <c r="BR373" s="2">
        <v>0</v>
      </c>
      <c r="BS373" s="2">
        <v>1</v>
      </c>
      <c r="BT373" s="2">
        <v>1</v>
      </c>
      <c r="BU373" s="2">
        <v>1</v>
      </c>
      <c r="BV373" s="2">
        <v>1</v>
      </c>
      <c r="BW373" s="2">
        <v>1</v>
      </c>
      <c r="BX373" s="2">
        <v>1</v>
      </c>
      <c r="BY373" s="2" t="s">
        <v>2</v>
      </c>
      <c r="BZ373" s="2">
        <v>0</v>
      </c>
      <c r="CA373" s="2">
        <v>0</v>
      </c>
      <c r="CB373" s="2" t="s">
        <v>2</v>
      </c>
      <c r="CC373" s="2"/>
      <c r="CD373" s="2"/>
      <c r="CE373" s="2">
        <v>0</v>
      </c>
      <c r="CF373" s="2">
        <v>0</v>
      </c>
      <c r="CG373" s="2">
        <v>0</v>
      </c>
      <c r="CH373" s="2"/>
      <c r="CI373" s="2"/>
      <c r="CJ373" s="2"/>
      <c r="CK373" s="2"/>
      <c r="CL373" s="2"/>
      <c r="CM373" s="2">
        <v>0</v>
      </c>
      <c r="CN373" s="2" t="s">
        <v>2</v>
      </c>
      <c r="CO373" s="2">
        <v>0</v>
      </c>
      <c r="CP373" s="2">
        <f t="shared" si="333"/>
        <v>76.760000000000005</v>
      </c>
      <c r="CQ373" s="2">
        <f t="shared" si="353"/>
        <v>38.380000000000003</v>
      </c>
      <c r="CR373" s="2">
        <f t="shared" si="334"/>
        <v>0</v>
      </c>
      <c r="CS373" s="2">
        <f t="shared" si="335"/>
        <v>0</v>
      </c>
      <c r="CT373" s="2">
        <f t="shared" si="336"/>
        <v>0</v>
      </c>
      <c r="CU373" s="2">
        <f t="shared" si="337"/>
        <v>0</v>
      </c>
      <c r="CV373" s="2">
        <f t="shared" si="338"/>
        <v>0</v>
      </c>
      <c r="CW373" s="2">
        <f t="shared" si="339"/>
        <v>0</v>
      </c>
      <c r="CX373" s="2">
        <f t="shared" si="340"/>
        <v>0</v>
      </c>
      <c r="CY373" s="2">
        <f t="shared" si="341"/>
        <v>0</v>
      </c>
      <c r="CZ373" s="2">
        <f t="shared" si="342"/>
        <v>0</v>
      </c>
      <c r="DA373" s="2"/>
      <c r="DB373" s="2"/>
      <c r="DC373" s="2" t="s">
        <v>2</v>
      </c>
      <c r="DD373" s="2" t="s">
        <v>2</v>
      </c>
      <c r="DE373" s="2" t="s">
        <v>2</v>
      </c>
      <c r="DF373" s="2" t="s">
        <v>2</v>
      </c>
      <c r="DG373" s="2" t="s">
        <v>2</v>
      </c>
      <c r="DH373" s="2" t="s">
        <v>2</v>
      </c>
      <c r="DI373" s="2" t="s">
        <v>2</v>
      </c>
      <c r="DJ373" s="2" t="s">
        <v>2</v>
      </c>
      <c r="DK373" s="2" t="s">
        <v>2</v>
      </c>
      <c r="DL373" s="2" t="s">
        <v>2</v>
      </c>
      <c r="DM373" s="2" t="s">
        <v>2</v>
      </c>
      <c r="DN373" s="2">
        <v>0</v>
      </c>
      <c r="DO373" s="2">
        <v>0</v>
      </c>
      <c r="DP373" s="2">
        <v>1</v>
      </c>
      <c r="DQ373" s="2">
        <v>1</v>
      </c>
      <c r="DR373" s="2"/>
      <c r="DS373" s="2"/>
      <c r="DT373" s="2"/>
      <c r="DU373" s="2">
        <v>1013</v>
      </c>
      <c r="DV373" s="2" t="s">
        <v>19</v>
      </c>
      <c r="DW373" s="2" t="s">
        <v>19</v>
      </c>
      <c r="DX373" s="2">
        <v>1</v>
      </c>
      <c r="DY373" s="2"/>
      <c r="DZ373" s="2" t="s">
        <v>2</v>
      </c>
      <c r="EA373" s="2" t="s">
        <v>2</v>
      </c>
      <c r="EB373" s="2" t="s">
        <v>2</v>
      </c>
      <c r="EC373" s="2" t="s">
        <v>2</v>
      </c>
      <c r="ED373" s="2" t="s">
        <v>2</v>
      </c>
      <c r="EE373" s="2">
        <v>37164125</v>
      </c>
      <c r="EF373" s="2">
        <v>5</v>
      </c>
      <c r="EG373" s="2" t="s">
        <v>79</v>
      </c>
      <c r="EH373" s="2">
        <v>0</v>
      </c>
      <c r="EI373" s="2" t="s">
        <v>2</v>
      </c>
      <c r="EJ373" s="2">
        <v>3</v>
      </c>
      <c r="EK373" s="2">
        <v>600001</v>
      </c>
      <c r="EL373" s="2" t="s">
        <v>80</v>
      </c>
      <c r="EM373" s="2" t="s">
        <v>81</v>
      </c>
      <c r="EN373" s="2" t="s">
        <v>2</v>
      </c>
      <c r="EO373" s="2" t="s">
        <v>2</v>
      </c>
      <c r="EP373" s="2"/>
      <c r="EQ373" s="2">
        <v>0</v>
      </c>
      <c r="ER373" s="2">
        <v>38.380000000000003</v>
      </c>
      <c r="ES373" s="2">
        <v>38.380000000000003</v>
      </c>
      <c r="ET373" s="2">
        <v>0</v>
      </c>
      <c r="EU373" s="2">
        <v>0</v>
      </c>
      <c r="EV373" s="2">
        <v>0</v>
      </c>
      <c r="EW373" s="2">
        <v>0</v>
      </c>
      <c r="EX373" s="2">
        <v>0</v>
      </c>
      <c r="EY373" s="2">
        <v>0</v>
      </c>
      <c r="EZ373" s="2"/>
      <c r="FA373" s="2"/>
      <c r="FB373" s="2"/>
      <c r="FC373" s="2"/>
      <c r="FD373" s="2"/>
      <c r="FE373" s="2"/>
      <c r="FF373" s="2"/>
      <c r="FG373" s="2"/>
      <c r="FH373" s="2"/>
      <c r="FI373" s="2"/>
      <c r="FJ373" s="2"/>
      <c r="FK373" s="2"/>
      <c r="FL373" s="2"/>
      <c r="FM373" s="2"/>
      <c r="FN373" s="2"/>
      <c r="FO373" s="2"/>
      <c r="FP373" s="2"/>
      <c r="FQ373" s="2">
        <v>0</v>
      </c>
      <c r="FR373" s="2">
        <f t="shared" si="343"/>
        <v>76.760000000000005</v>
      </c>
      <c r="FS373" s="2">
        <v>0</v>
      </c>
      <c r="FT373" s="2"/>
      <c r="FU373" s="2"/>
      <c r="FV373" s="2"/>
      <c r="FW373" s="2"/>
      <c r="FX373" s="2">
        <v>0</v>
      </c>
      <c r="FY373" s="2">
        <v>0</v>
      </c>
      <c r="FZ373" s="2"/>
      <c r="GA373" s="2" t="s">
        <v>2</v>
      </c>
      <c r="GB373" s="2"/>
      <c r="GC373" s="2"/>
      <c r="GD373" s="2">
        <v>1</v>
      </c>
      <c r="GE373" s="2"/>
      <c r="GF373" s="2">
        <v>-109764732</v>
      </c>
      <c r="GG373" s="2">
        <v>2</v>
      </c>
      <c r="GH373" s="2">
        <v>1</v>
      </c>
      <c r="GI373" s="2">
        <v>-2</v>
      </c>
      <c r="GJ373" s="2">
        <v>0</v>
      </c>
      <c r="GK373" s="2">
        <v>0</v>
      </c>
      <c r="GL373" s="2">
        <f t="shared" si="344"/>
        <v>0</v>
      </c>
      <c r="GM373" s="2">
        <f t="shared" si="345"/>
        <v>76.760000000000005</v>
      </c>
      <c r="GN373" s="2">
        <f t="shared" si="346"/>
        <v>0</v>
      </c>
      <c r="GO373" s="2">
        <f t="shared" si="347"/>
        <v>0</v>
      </c>
      <c r="GP373" s="2">
        <f t="shared" si="348"/>
        <v>0</v>
      </c>
      <c r="GQ373" s="2"/>
      <c r="GR373" s="2">
        <v>0</v>
      </c>
      <c r="GS373" s="2">
        <v>3</v>
      </c>
      <c r="GT373" s="2">
        <v>0</v>
      </c>
      <c r="GU373" s="2" t="s">
        <v>2</v>
      </c>
      <c r="GV373" s="2">
        <f t="shared" si="349"/>
        <v>0</v>
      </c>
      <c r="GW373" s="2">
        <v>1</v>
      </c>
      <c r="GX373" s="2">
        <f t="shared" si="350"/>
        <v>0</v>
      </c>
      <c r="GY373" s="2"/>
      <c r="GZ373" s="2"/>
      <c r="HA373" s="2">
        <v>0</v>
      </c>
      <c r="HB373" s="2">
        <v>0</v>
      </c>
      <c r="HC373" s="2">
        <f t="shared" si="351"/>
        <v>0</v>
      </c>
      <c r="HD373" s="2"/>
      <c r="HE373" s="2" t="s">
        <v>2</v>
      </c>
      <c r="HF373" s="2" t="s">
        <v>2</v>
      </c>
      <c r="HG373" s="2"/>
      <c r="HH373" s="2"/>
      <c r="HI373" s="2"/>
      <c r="HJ373" s="2"/>
      <c r="HK373" s="2"/>
      <c r="HL373" s="2"/>
      <c r="HM373" s="2" t="s">
        <v>2</v>
      </c>
      <c r="HN373" s="2" t="s">
        <v>2</v>
      </c>
      <c r="HO373" s="2" t="s">
        <v>2</v>
      </c>
      <c r="HP373" s="2" t="s">
        <v>2</v>
      </c>
      <c r="HQ373" s="2" t="s">
        <v>2</v>
      </c>
      <c r="HR373" s="2"/>
      <c r="HS373" s="2"/>
      <c r="HT373" s="2"/>
      <c r="HU373" s="2"/>
      <c r="HV373" s="2"/>
      <c r="HW373" s="2"/>
      <c r="HX373" s="2"/>
      <c r="HY373" s="2"/>
      <c r="HZ373" s="2"/>
      <c r="IA373" s="2"/>
      <c r="IB373" s="2"/>
      <c r="IC373" s="2"/>
      <c r="ID373" s="2"/>
      <c r="IE373" s="2"/>
      <c r="IF373" s="2"/>
      <c r="IG373" s="2"/>
      <c r="IH373" s="2"/>
      <c r="II373" s="2"/>
      <c r="IJ373" s="2"/>
      <c r="IK373" s="2">
        <v>0</v>
      </c>
      <c r="IL373" s="2"/>
      <c r="IM373" s="2"/>
      <c r="IN373" s="2"/>
      <c r="IO373" s="2"/>
      <c r="IP373" s="2"/>
      <c r="IQ373" s="2"/>
      <c r="IR373" s="2"/>
      <c r="IS373" s="2"/>
      <c r="IT373" s="2"/>
      <c r="IU373" s="2"/>
    </row>
    <row r="374" spans="1:255" x14ac:dyDescent="0.2">
      <c r="A374">
        <v>17</v>
      </c>
      <c r="B374">
        <v>1</v>
      </c>
      <c r="E374" t="s">
        <v>434</v>
      </c>
      <c r="F374" t="s">
        <v>431</v>
      </c>
      <c r="G374" t="s">
        <v>435</v>
      </c>
      <c r="H374" t="s">
        <v>19</v>
      </c>
      <c r="I374">
        <v>2</v>
      </c>
      <c r="J374">
        <v>0</v>
      </c>
      <c r="K374">
        <v>2</v>
      </c>
      <c r="O374">
        <f t="shared" si="319"/>
        <v>76.760000000000005</v>
      </c>
      <c r="P374">
        <f t="shared" si="352"/>
        <v>76.760000000000005</v>
      </c>
      <c r="Q374">
        <f t="shared" si="320"/>
        <v>0</v>
      </c>
      <c r="R374">
        <f t="shared" si="321"/>
        <v>0</v>
      </c>
      <c r="S374">
        <f t="shared" si="322"/>
        <v>0</v>
      </c>
      <c r="T374">
        <f t="shared" si="323"/>
        <v>0</v>
      </c>
      <c r="U374">
        <f t="shared" si="324"/>
        <v>0</v>
      </c>
      <c r="V374">
        <f t="shared" si="325"/>
        <v>0</v>
      </c>
      <c r="W374">
        <f t="shared" si="326"/>
        <v>0</v>
      </c>
      <c r="X374">
        <f t="shared" si="327"/>
        <v>0</v>
      </c>
      <c r="Y374">
        <f t="shared" si="328"/>
        <v>0</v>
      </c>
      <c r="AA374">
        <v>41727979</v>
      </c>
      <c r="AB374">
        <f t="shared" si="329"/>
        <v>38.380000000000003</v>
      </c>
      <c r="AC374">
        <f t="shared" si="330"/>
        <v>38.380000000000003</v>
      </c>
      <c r="AD374">
        <f t="shared" si="354"/>
        <v>0</v>
      </c>
      <c r="AE374">
        <f t="shared" si="355"/>
        <v>0</v>
      </c>
      <c r="AF374">
        <f t="shared" si="355"/>
        <v>0</v>
      </c>
      <c r="AG374">
        <f t="shared" si="331"/>
        <v>0</v>
      </c>
      <c r="AH374">
        <f t="shared" si="356"/>
        <v>0</v>
      </c>
      <c r="AI374">
        <f t="shared" si="356"/>
        <v>0</v>
      </c>
      <c r="AJ374">
        <f t="shared" si="332"/>
        <v>0</v>
      </c>
      <c r="AK374">
        <v>38.380000000000003</v>
      </c>
      <c r="AL374">
        <v>38.380000000000003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1</v>
      </c>
      <c r="AW374">
        <v>1</v>
      </c>
      <c r="AZ374">
        <v>1</v>
      </c>
      <c r="BA374">
        <v>1</v>
      </c>
      <c r="BB374">
        <v>1</v>
      </c>
      <c r="BC374">
        <v>1</v>
      </c>
      <c r="BD374" t="s">
        <v>2</v>
      </c>
      <c r="BE374" t="s">
        <v>2</v>
      </c>
      <c r="BF374" t="s">
        <v>2</v>
      </c>
      <c r="BG374" t="s">
        <v>2</v>
      </c>
      <c r="BH374">
        <v>3</v>
      </c>
      <c r="BI374">
        <v>3</v>
      </c>
      <c r="BJ374" t="s">
        <v>433</v>
      </c>
      <c r="BM374">
        <v>600001</v>
      </c>
      <c r="BN374">
        <v>0</v>
      </c>
      <c r="BO374" t="s">
        <v>36</v>
      </c>
      <c r="BP374">
        <v>1</v>
      </c>
      <c r="BQ374">
        <v>5</v>
      </c>
      <c r="BR374">
        <v>0</v>
      </c>
      <c r="BS374">
        <v>1</v>
      </c>
      <c r="BT374">
        <v>1</v>
      </c>
      <c r="BU374">
        <v>1</v>
      </c>
      <c r="BV374">
        <v>1</v>
      </c>
      <c r="BW374">
        <v>1</v>
      </c>
      <c r="BX374">
        <v>1</v>
      </c>
      <c r="BY374" t="s">
        <v>2</v>
      </c>
      <c r="BZ374">
        <v>0</v>
      </c>
      <c r="CA374">
        <v>0</v>
      </c>
      <c r="CB374" t="s">
        <v>2</v>
      </c>
      <c r="CE374">
        <v>0</v>
      </c>
      <c r="CF374">
        <v>0</v>
      </c>
      <c r="CG374">
        <v>0</v>
      </c>
      <c r="CM374">
        <v>0</v>
      </c>
      <c r="CN374" t="s">
        <v>2</v>
      </c>
      <c r="CO374">
        <v>0</v>
      </c>
      <c r="CP374">
        <f t="shared" si="333"/>
        <v>76.760000000000005</v>
      </c>
      <c r="CQ374">
        <f t="shared" si="353"/>
        <v>38.380000000000003</v>
      </c>
      <c r="CR374">
        <f t="shared" si="334"/>
        <v>0</v>
      </c>
      <c r="CS374">
        <f t="shared" si="335"/>
        <v>0</v>
      </c>
      <c r="CT374">
        <f t="shared" si="336"/>
        <v>0</v>
      </c>
      <c r="CU374">
        <f t="shared" si="337"/>
        <v>0</v>
      </c>
      <c r="CV374">
        <f t="shared" si="338"/>
        <v>0</v>
      </c>
      <c r="CW374">
        <f t="shared" si="339"/>
        <v>0</v>
      </c>
      <c r="CX374">
        <f t="shared" si="340"/>
        <v>0</v>
      </c>
      <c r="CY374">
        <f t="shared" si="341"/>
        <v>0</v>
      </c>
      <c r="CZ374">
        <f t="shared" si="342"/>
        <v>0</v>
      </c>
      <c r="DC374" t="s">
        <v>2</v>
      </c>
      <c r="DD374" t="s">
        <v>2</v>
      </c>
      <c r="DE374" t="s">
        <v>2</v>
      </c>
      <c r="DF374" t="s">
        <v>2</v>
      </c>
      <c r="DG374" t="s">
        <v>2</v>
      </c>
      <c r="DH374" t="s">
        <v>2</v>
      </c>
      <c r="DI374" t="s">
        <v>2</v>
      </c>
      <c r="DJ374" t="s">
        <v>2</v>
      </c>
      <c r="DK374" t="s">
        <v>2</v>
      </c>
      <c r="DL374" t="s">
        <v>2</v>
      </c>
      <c r="DM374" t="s">
        <v>2</v>
      </c>
      <c r="DN374">
        <v>0</v>
      </c>
      <c r="DO374">
        <v>0</v>
      </c>
      <c r="DP374">
        <v>1</v>
      </c>
      <c r="DQ374">
        <v>1</v>
      </c>
      <c r="DU374">
        <v>1013</v>
      </c>
      <c r="DV374" t="s">
        <v>19</v>
      </c>
      <c r="DW374" t="s">
        <v>19</v>
      </c>
      <c r="DX374">
        <v>1</v>
      </c>
      <c r="DZ374" t="s">
        <v>2</v>
      </c>
      <c r="EA374" t="s">
        <v>2</v>
      </c>
      <c r="EB374" t="s">
        <v>2</v>
      </c>
      <c r="EC374" t="s">
        <v>2</v>
      </c>
      <c r="ED374" t="s">
        <v>2</v>
      </c>
      <c r="EE374">
        <v>37164125</v>
      </c>
      <c r="EF374">
        <v>5</v>
      </c>
      <c r="EG374" t="s">
        <v>79</v>
      </c>
      <c r="EH374">
        <v>0</v>
      </c>
      <c r="EI374" t="s">
        <v>2</v>
      </c>
      <c r="EJ374">
        <v>3</v>
      </c>
      <c r="EK374">
        <v>600001</v>
      </c>
      <c r="EL374" t="s">
        <v>80</v>
      </c>
      <c r="EM374" t="s">
        <v>81</v>
      </c>
      <c r="EN374" t="s">
        <v>2</v>
      </c>
      <c r="EO374" t="s">
        <v>2</v>
      </c>
      <c r="EQ374">
        <v>0</v>
      </c>
      <c r="ER374">
        <v>38.380000000000003</v>
      </c>
      <c r="ES374">
        <v>38.380000000000003</v>
      </c>
      <c r="ET374">
        <v>0</v>
      </c>
      <c r="EU374">
        <v>0</v>
      </c>
      <c r="EV374">
        <v>0</v>
      </c>
      <c r="EW374">
        <v>0</v>
      </c>
      <c r="EX374">
        <v>0</v>
      </c>
      <c r="EY374">
        <v>0</v>
      </c>
      <c r="FQ374">
        <v>0</v>
      </c>
      <c r="FR374">
        <f t="shared" si="343"/>
        <v>76.760000000000005</v>
      </c>
      <c r="FS374">
        <v>0</v>
      </c>
      <c r="FX374">
        <v>0</v>
      </c>
      <c r="FY374">
        <v>0</v>
      </c>
      <c r="GA374" t="s">
        <v>2</v>
      </c>
      <c r="GD374">
        <v>1</v>
      </c>
      <c r="GF374">
        <v>-109764732</v>
      </c>
      <c r="GG374">
        <v>1</v>
      </c>
      <c r="GH374">
        <v>1</v>
      </c>
      <c r="GI374">
        <v>4</v>
      </c>
      <c r="GJ374">
        <v>0</v>
      </c>
      <c r="GK374">
        <v>0</v>
      </c>
      <c r="GL374">
        <f t="shared" si="344"/>
        <v>0</v>
      </c>
      <c r="GM374">
        <f t="shared" si="345"/>
        <v>76.760000000000005</v>
      </c>
      <c r="GN374">
        <f t="shared" si="346"/>
        <v>0</v>
      </c>
      <c r="GO374">
        <f t="shared" si="347"/>
        <v>0</v>
      </c>
      <c r="GP374">
        <f t="shared" si="348"/>
        <v>0</v>
      </c>
      <c r="GR374">
        <v>0</v>
      </c>
      <c r="GS374">
        <v>3</v>
      </c>
      <c r="GT374">
        <v>0</v>
      </c>
      <c r="GU374" t="s">
        <v>2</v>
      </c>
      <c r="GV374">
        <f t="shared" si="349"/>
        <v>0</v>
      </c>
      <c r="GW374">
        <v>1</v>
      </c>
      <c r="GX374">
        <f t="shared" si="350"/>
        <v>0</v>
      </c>
      <c r="HA374">
        <v>0</v>
      </c>
      <c r="HB374">
        <v>0</v>
      </c>
      <c r="HC374">
        <f t="shared" si="351"/>
        <v>0</v>
      </c>
      <c r="HE374" t="s">
        <v>2</v>
      </c>
      <c r="HF374" t="s">
        <v>2</v>
      </c>
      <c r="HM374" t="s">
        <v>2</v>
      </c>
      <c r="HN374" t="s">
        <v>2</v>
      </c>
      <c r="HO374" t="s">
        <v>2</v>
      </c>
      <c r="HP374" t="s">
        <v>2</v>
      </c>
      <c r="HQ374" t="s">
        <v>2</v>
      </c>
      <c r="IK374">
        <v>0</v>
      </c>
    </row>
    <row r="375" spans="1:255" x14ac:dyDescent="0.2">
      <c r="A375" s="2">
        <v>17</v>
      </c>
      <c r="B375" s="2">
        <v>1</v>
      </c>
      <c r="C375" s="2"/>
      <c r="D375" s="2"/>
      <c r="E375" s="2" t="s">
        <v>436</v>
      </c>
      <c r="F375" s="2" t="s">
        <v>431</v>
      </c>
      <c r="G375" s="2" t="s">
        <v>437</v>
      </c>
      <c r="H375" s="2" t="s">
        <v>19</v>
      </c>
      <c r="I375" s="2">
        <v>1</v>
      </c>
      <c r="J375" s="2">
        <v>0</v>
      </c>
      <c r="K375" s="2">
        <v>1</v>
      </c>
      <c r="L375" s="2"/>
      <c r="M375" s="2"/>
      <c r="N375" s="2"/>
      <c r="O375" s="2">
        <f t="shared" si="319"/>
        <v>38.380000000000003</v>
      </c>
      <c r="P375" s="2">
        <f t="shared" si="352"/>
        <v>38.380000000000003</v>
      </c>
      <c r="Q375" s="2">
        <f t="shared" si="320"/>
        <v>0</v>
      </c>
      <c r="R375" s="2">
        <f t="shared" si="321"/>
        <v>0</v>
      </c>
      <c r="S375" s="2">
        <f t="shared" si="322"/>
        <v>0</v>
      </c>
      <c r="T375" s="2">
        <f t="shared" si="323"/>
        <v>0</v>
      </c>
      <c r="U375" s="2">
        <f t="shared" si="324"/>
        <v>0</v>
      </c>
      <c r="V375" s="2">
        <f t="shared" si="325"/>
        <v>0</v>
      </c>
      <c r="W375" s="2">
        <f t="shared" si="326"/>
        <v>0</v>
      </c>
      <c r="X375" s="2">
        <f t="shared" si="327"/>
        <v>0</v>
      </c>
      <c r="Y375" s="2">
        <f t="shared" si="328"/>
        <v>0</v>
      </c>
      <c r="Z375" s="2"/>
      <c r="AA375" s="2">
        <v>41727981</v>
      </c>
      <c r="AB375" s="2">
        <f t="shared" si="329"/>
        <v>38.380000000000003</v>
      </c>
      <c r="AC375" s="2">
        <f t="shared" si="330"/>
        <v>38.380000000000003</v>
      </c>
      <c r="AD375" s="2">
        <f t="shared" si="354"/>
        <v>0</v>
      </c>
      <c r="AE375" s="2">
        <f t="shared" si="355"/>
        <v>0</v>
      </c>
      <c r="AF375" s="2">
        <f t="shared" si="355"/>
        <v>0</v>
      </c>
      <c r="AG375" s="2">
        <f t="shared" si="331"/>
        <v>0</v>
      </c>
      <c r="AH375" s="2">
        <f t="shared" si="356"/>
        <v>0</v>
      </c>
      <c r="AI375" s="2">
        <f t="shared" si="356"/>
        <v>0</v>
      </c>
      <c r="AJ375" s="2">
        <f t="shared" si="332"/>
        <v>0</v>
      </c>
      <c r="AK375" s="2">
        <v>38.380000000000003</v>
      </c>
      <c r="AL375" s="2">
        <v>38.380000000000003</v>
      </c>
      <c r="AM375" s="2">
        <v>0</v>
      </c>
      <c r="AN375" s="2">
        <v>0</v>
      </c>
      <c r="AO375" s="2">
        <v>0</v>
      </c>
      <c r="AP375" s="2">
        <v>0</v>
      </c>
      <c r="AQ375" s="2">
        <v>0</v>
      </c>
      <c r="AR375" s="2">
        <v>0</v>
      </c>
      <c r="AS375" s="2">
        <v>0</v>
      </c>
      <c r="AT375" s="2">
        <v>0</v>
      </c>
      <c r="AU375" s="2">
        <v>0</v>
      </c>
      <c r="AV375" s="2">
        <v>1</v>
      </c>
      <c r="AW375" s="2">
        <v>1</v>
      </c>
      <c r="AX375" s="2"/>
      <c r="AY375" s="2"/>
      <c r="AZ375" s="2">
        <v>1</v>
      </c>
      <c r="BA375" s="2">
        <v>1</v>
      </c>
      <c r="BB375" s="2">
        <v>1</v>
      </c>
      <c r="BC375" s="2">
        <v>1</v>
      </c>
      <c r="BD375" s="2" t="s">
        <v>2</v>
      </c>
      <c r="BE375" s="2" t="s">
        <v>2</v>
      </c>
      <c r="BF375" s="2" t="s">
        <v>2</v>
      </c>
      <c r="BG375" s="2" t="s">
        <v>2</v>
      </c>
      <c r="BH375" s="2">
        <v>3</v>
      </c>
      <c r="BI375" s="2">
        <v>3</v>
      </c>
      <c r="BJ375" s="2" t="s">
        <v>433</v>
      </c>
      <c r="BK375" s="2"/>
      <c r="BL375" s="2"/>
      <c r="BM375" s="2">
        <v>600001</v>
      </c>
      <c r="BN375" s="2">
        <v>0</v>
      </c>
      <c r="BO375" s="2" t="s">
        <v>2</v>
      </c>
      <c r="BP375" s="2">
        <v>0</v>
      </c>
      <c r="BQ375" s="2">
        <v>5</v>
      </c>
      <c r="BR375" s="2">
        <v>0</v>
      </c>
      <c r="BS375" s="2">
        <v>1</v>
      </c>
      <c r="BT375" s="2">
        <v>1</v>
      </c>
      <c r="BU375" s="2">
        <v>1</v>
      </c>
      <c r="BV375" s="2">
        <v>1</v>
      </c>
      <c r="BW375" s="2">
        <v>1</v>
      </c>
      <c r="BX375" s="2">
        <v>1</v>
      </c>
      <c r="BY375" s="2" t="s">
        <v>2</v>
      </c>
      <c r="BZ375" s="2">
        <v>0</v>
      </c>
      <c r="CA375" s="2">
        <v>0</v>
      </c>
      <c r="CB375" s="2" t="s">
        <v>2</v>
      </c>
      <c r="CC375" s="2"/>
      <c r="CD375" s="2"/>
      <c r="CE375" s="2">
        <v>0</v>
      </c>
      <c r="CF375" s="2">
        <v>0</v>
      </c>
      <c r="CG375" s="2">
        <v>0</v>
      </c>
      <c r="CH375" s="2"/>
      <c r="CI375" s="2"/>
      <c r="CJ375" s="2"/>
      <c r="CK375" s="2"/>
      <c r="CL375" s="2"/>
      <c r="CM375" s="2">
        <v>0</v>
      </c>
      <c r="CN375" s="2" t="s">
        <v>2</v>
      </c>
      <c r="CO375" s="2">
        <v>0</v>
      </c>
      <c r="CP375" s="2">
        <f t="shared" si="333"/>
        <v>38.380000000000003</v>
      </c>
      <c r="CQ375" s="2">
        <f t="shared" si="353"/>
        <v>38.380000000000003</v>
      </c>
      <c r="CR375" s="2">
        <f t="shared" si="334"/>
        <v>0</v>
      </c>
      <c r="CS375" s="2">
        <f t="shared" si="335"/>
        <v>0</v>
      </c>
      <c r="CT375" s="2">
        <f t="shared" si="336"/>
        <v>0</v>
      </c>
      <c r="CU375" s="2">
        <f t="shared" si="337"/>
        <v>0</v>
      </c>
      <c r="CV375" s="2">
        <f t="shared" si="338"/>
        <v>0</v>
      </c>
      <c r="CW375" s="2">
        <f t="shared" si="339"/>
        <v>0</v>
      </c>
      <c r="CX375" s="2">
        <f t="shared" si="340"/>
        <v>0</v>
      </c>
      <c r="CY375" s="2">
        <f t="shared" si="341"/>
        <v>0</v>
      </c>
      <c r="CZ375" s="2">
        <f t="shared" si="342"/>
        <v>0</v>
      </c>
      <c r="DA375" s="2"/>
      <c r="DB375" s="2"/>
      <c r="DC375" s="2" t="s">
        <v>2</v>
      </c>
      <c r="DD375" s="2" t="s">
        <v>2</v>
      </c>
      <c r="DE375" s="2" t="s">
        <v>2</v>
      </c>
      <c r="DF375" s="2" t="s">
        <v>2</v>
      </c>
      <c r="DG375" s="2" t="s">
        <v>2</v>
      </c>
      <c r="DH375" s="2" t="s">
        <v>2</v>
      </c>
      <c r="DI375" s="2" t="s">
        <v>2</v>
      </c>
      <c r="DJ375" s="2" t="s">
        <v>2</v>
      </c>
      <c r="DK375" s="2" t="s">
        <v>2</v>
      </c>
      <c r="DL375" s="2" t="s">
        <v>2</v>
      </c>
      <c r="DM375" s="2" t="s">
        <v>2</v>
      </c>
      <c r="DN375" s="2">
        <v>0</v>
      </c>
      <c r="DO375" s="2">
        <v>0</v>
      </c>
      <c r="DP375" s="2">
        <v>1</v>
      </c>
      <c r="DQ375" s="2">
        <v>1</v>
      </c>
      <c r="DR375" s="2"/>
      <c r="DS375" s="2"/>
      <c r="DT375" s="2"/>
      <c r="DU375" s="2">
        <v>1013</v>
      </c>
      <c r="DV375" s="2" t="s">
        <v>19</v>
      </c>
      <c r="DW375" s="2" t="s">
        <v>19</v>
      </c>
      <c r="DX375" s="2">
        <v>1</v>
      </c>
      <c r="DY375" s="2"/>
      <c r="DZ375" s="2" t="s">
        <v>2</v>
      </c>
      <c r="EA375" s="2" t="s">
        <v>2</v>
      </c>
      <c r="EB375" s="2" t="s">
        <v>2</v>
      </c>
      <c r="EC375" s="2" t="s">
        <v>2</v>
      </c>
      <c r="ED375" s="2" t="s">
        <v>2</v>
      </c>
      <c r="EE375" s="2">
        <v>37164125</v>
      </c>
      <c r="EF375" s="2">
        <v>5</v>
      </c>
      <c r="EG375" s="2" t="s">
        <v>79</v>
      </c>
      <c r="EH375" s="2">
        <v>0</v>
      </c>
      <c r="EI375" s="2" t="s">
        <v>2</v>
      </c>
      <c r="EJ375" s="2">
        <v>3</v>
      </c>
      <c r="EK375" s="2">
        <v>600001</v>
      </c>
      <c r="EL375" s="2" t="s">
        <v>80</v>
      </c>
      <c r="EM375" s="2" t="s">
        <v>81</v>
      </c>
      <c r="EN375" s="2" t="s">
        <v>2</v>
      </c>
      <c r="EO375" s="2" t="s">
        <v>2</v>
      </c>
      <c r="EP375" s="2"/>
      <c r="EQ375" s="2">
        <v>0</v>
      </c>
      <c r="ER375" s="2">
        <v>38.380000000000003</v>
      </c>
      <c r="ES375" s="2">
        <v>38.380000000000003</v>
      </c>
      <c r="ET375" s="2">
        <v>0</v>
      </c>
      <c r="EU375" s="2">
        <v>0</v>
      </c>
      <c r="EV375" s="2">
        <v>0</v>
      </c>
      <c r="EW375" s="2">
        <v>0</v>
      </c>
      <c r="EX375" s="2">
        <v>0</v>
      </c>
      <c r="EY375" s="2">
        <v>0</v>
      </c>
      <c r="EZ375" s="2"/>
      <c r="FA375" s="2"/>
      <c r="FB375" s="2"/>
      <c r="FC375" s="2"/>
      <c r="FD375" s="2"/>
      <c r="FE375" s="2"/>
      <c r="FF375" s="2"/>
      <c r="FG375" s="2"/>
      <c r="FH375" s="2"/>
      <c r="FI375" s="2"/>
      <c r="FJ375" s="2"/>
      <c r="FK375" s="2"/>
      <c r="FL375" s="2"/>
      <c r="FM375" s="2"/>
      <c r="FN375" s="2"/>
      <c r="FO375" s="2"/>
      <c r="FP375" s="2"/>
      <c r="FQ375" s="2">
        <v>0</v>
      </c>
      <c r="FR375" s="2">
        <f t="shared" si="343"/>
        <v>38.380000000000003</v>
      </c>
      <c r="FS375" s="2">
        <v>0</v>
      </c>
      <c r="FT375" s="2"/>
      <c r="FU375" s="2"/>
      <c r="FV375" s="2"/>
      <c r="FW375" s="2"/>
      <c r="FX375" s="2">
        <v>0</v>
      </c>
      <c r="FY375" s="2">
        <v>0</v>
      </c>
      <c r="FZ375" s="2"/>
      <c r="GA375" s="2" t="s">
        <v>2</v>
      </c>
      <c r="GB375" s="2"/>
      <c r="GC375" s="2"/>
      <c r="GD375" s="2">
        <v>1</v>
      </c>
      <c r="GE375" s="2"/>
      <c r="GF375" s="2">
        <v>455881560</v>
      </c>
      <c r="GG375" s="2">
        <v>2</v>
      </c>
      <c r="GH375" s="2">
        <v>1</v>
      </c>
      <c r="GI375" s="2">
        <v>-2</v>
      </c>
      <c r="GJ375" s="2">
        <v>0</v>
      </c>
      <c r="GK375" s="2">
        <v>0</v>
      </c>
      <c r="GL375" s="2">
        <f t="shared" si="344"/>
        <v>0</v>
      </c>
      <c r="GM375" s="2">
        <f t="shared" si="345"/>
        <v>38.380000000000003</v>
      </c>
      <c r="GN375" s="2">
        <f t="shared" si="346"/>
        <v>0</v>
      </c>
      <c r="GO375" s="2">
        <f t="shared" si="347"/>
        <v>0</v>
      </c>
      <c r="GP375" s="2">
        <f t="shared" si="348"/>
        <v>0</v>
      </c>
      <c r="GQ375" s="2"/>
      <c r="GR375" s="2">
        <v>0</v>
      </c>
      <c r="GS375" s="2">
        <v>3</v>
      </c>
      <c r="GT375" s="2">
        <v>0</v>
      </c>
      <c r="GU375" s="2" t="s">
        <v>2</v>
      </c>
      <c r="GV375" s="2">
        <f t="shared" si="349"/>
        <v>0</v>
      </c>
      <c r="GW375" s="2">
        <v>1</v>
      </c>
      <c r="GX375" s="2">
        <f t="shared" si="350"/>
        <v>0</v>
      </c>
      <c r="GY375" s="2"/>
      <c r="GZ375" s="2"/>
      <c r="HA375" s="2">
        <v>0</v>
      </c>
      <c r="HB375" s="2">
        <v>0</v>
      </c>
      <c r="HC375" s="2">
        <f t="shared" si="351"/>
        <v>0</v>
      </c>
      <c r="HD375" s="2"/>
      <c r="HE375" s="2" t="s">
        <v>2</v>
      </c>
      <c r="HF375" s="2" t="s">
        <v>2</v>
      </c>
      <c r="HG375" s="2"/>
      <c r="HH375" s="2"/>
      <c r="HI375" s="2"/>
      <c r="HJ375" s="2"/>
      <c r="HK375" s="2"/>
      <c r="HL375" s="2"/>
      <c r="HM375" s="2" t="s">
        <v>2</v>
      </c>
      <c r="HN375" s="2" t="s">
        <v>2</v>
      </c>
      <c r="HO375" s="2" t="s">
        <v>2</v>
      </c>
      <c r="HP375" s="2" t="s">
        <v>2</v>
      </c>
      <c r="HQ375" s="2" t="s">
        <v>2</v>
      </c>
      <c r="HR375" s="2"/>
      <c r="HS375" s="2"/>
      <c r="HT375" s="2"/>
      <c r="HU375" s="2"/>
      <c r="HV375" s="2"/>
      <c r="HW375" s="2"/>
      <c r="HX375" s="2"/>
      <c r="HY375" s="2"/>
      <c r="HZ375" s="2"/>
      <c r="IA375" s="2"/>
      <c r="IB375" s="2"/>
      <c r="IC375" s="2"/>
      <c r="ID375" s="2"/>
      <c r="IE375" s="2"/>
      <c r="IF375" s="2"/>
      <c r="IG375" s="2"/>
      <c r="IH375" s="2"/>
      <c r="II375" s="2"/>
      <c r="IJ375" s="2"/>
      <c r="IK375" s="2">
        <v>0</v>
      </c>
      <c r="IL375" s="2"/>
      <c r="IM375" s="2"/>
      <c r="IN375" s="2"/>
      <c r="IO375" s="2"/>
      <c r="IP375" s="2"/>
      <c r="IQ375" s="2"/>
      <c r="IR375" s="2"/>
      <c r="IS375" s="2"/>
      <c r="IT375" s="2"/>
      <c r="IU375" s="2"/>
    </row>
    <row r="376" spans="1:255" x14ac:dyDescent="0.2">
      <c r="A376">
        <v>17</v>
      </c>
      <c r="B376">
        <v>1</v>
      </c>
      <c r="E376" t="s">
        <v>436</v>
      </c>
      <c r="F376" t="s">
        <v>431</v>
      </c>
      <c r="G376" t="s">
        <v>437</v>
      </c>
      <c r="H376" t="s">
        <v>19</v>
      </c>
      <c r="I376">
        <v>1</v>
      </c>
      <c r="J376">
        <v>0</v>
      </c>
      <c r="K376">
        <v>1</v>
      </c>
      <c r="O376">
        <f t="shared" si="319"/>
        <v>38.380000000000003</v>
      </c>
      <c r="P376">
        <f t="shared" si="352"/>
        <v>38.380000000000003</v>
      </c>
      <c r="Q376">
        <f t="shared" si="320"/>
        <v>0</v>
      </c>
      <c r="R376">
        <f t="shared" si="321"/>
        <v>0</v>
      </c>
      <c r="S376">
        <f t="shared" si="322"/>
        <v>0</v>
      </c>
      <c r="T376">
        <f t="shared" si="323"/>
        <v>0</v>
      </c>
      <c r="U376">
        <f t="shared" si="324"/>
        <v>0</v>
      </c>
      <c r="V376">
        <f t="shared" si="325"/>
        <v>0</v>
      </c>
      <c r="W376">
        <f t="shared" si="326"/>
        <v>0</v>
      </c>
      <c r="X376">
        <f t="shared" si="327"/>
        <v>0</v>
      </c>
      <c r="Y376">
        <f t="shared" si="328"/>
        <v>0</v>
      </c>
      <c r="AA376">
        <v>41727979</v>
      </c>
      <c r="AB376">
        <f t="shared" si="329"/>
        <v>38.380000000000003</v>
      </c>
      <c r="AC376">
        <f t="shared" si="330"/>
        <v>38.380000000000003</v>
      </c>
      <c r="AD376">
        <f t="shared" si="354"/>
        <v>0</v>
      </c>
      <c r="AE376">
        <f t="shared" si="355"/>
        <v>0</v>
      </c>
      <c r="AF376">
        <f t="shared" si="355"/>
        <v>0</v>
      </c>
      <c r="AG376">
        <f t="shared" si="331"/>
        <v>0</v>
      </c>
      <c r="AH376">
        <f t="shared" si="356"/>
        <v>0</v>
      </c>
      <c r="AI376">
        <f t="shared" si="356"/>
        <v>0</v>
      </c>
      <c r="AJ376">
        <f t="shared" si="332"/>
        <v>0</v>
      </c>
      <c r="AK376">
        <v>38.380000000000003</v>
      </c>
      <c r="AL376">
        <v>38.380000000000003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  <c r="AS376">
        <v>0</v>
      </c>
      <c r="AT376">
        <v>0</v>
      </c>
      <c r="AU376">
        <v>0</v>
      </c>
      <c r="AV376">
        <v>1</v>
      </c>
      <c r="AW376">
        <v>1</v>
      </c>
      <c r="AZ376">
        <v>1</v>
      </c>
      <c r="BA376">
        <v>1</v>
      </c>
      <c r="BB376">
        <v>1</v>
      </c>
      <c r="BC376">
        <v>1</v>
      </c>
      <c r="BD376" t="s">
        <v>2</v>
      </c>
      <c r="BE376" t="s">
        <v>2</v>
      </c>
      <c r="BF376" t="s">
        <v>2</v>
      </c>
      <c r="BG376" t="s">
        <v>2</v>
      </c>
      <c r="BH376">
        <v>3</v>
      </c>
      <c r="BI376">
        <v>3</v>
      </c>
      <c r="BJ376" t="s">
        <v>433</v>
      </c>
      <c r="BM376">
        <v>600001</v>
      </c>
      <c r="BN376">
        <v>0</v>
      </c>
      <c r="BO376" t="s">
        <v>36</v>
      </c>
      <c r="BP376">
        <v>1</v>
      </c>
      <c r="BQ376">
        <v>5</v>
      </c>
      <c r="BR376">
        <v>0</v>
      </c>
      <c r="BS376">
        <v>1</v>
      </c>
      <c r="BT376">
        <v>1</v>
      </c>
      <c r="BU376">
        <v>1</v>
      </c>
      <c r="BV376">
        <v>1</v>
      </c>
      <c r="BW376">
        <v>1</v>
      </c>
      <c r="BX376">
        <v>1</v>
      </c>
      <c r="BY376" t="s">
        <v>2</v>
      </c>
      <c r="BZ376">
        <v>0</v>
      </c>
      <c r="CA376">
        <v>0</v>
      </c>
      <c r="CB376" t="s">
        <v>2</v>
      </c>
      <c r="CE376">
        <v>0</v>
      </c>
      <c r="CF376">
        <v>0</v>
      </c>
      <c r="CG376">
        <v>0</v>
      </c>
      <c r="CM376">
        <v>0</v>
      </c>
      <c r="CN376" t="s">
        <v>2</v>
      </c>
      <c r="CO376">
        <v>0</v>
      </c>
      <c r="CP376">
        <f t="shared" si="333"/>
        <v>38.380000000000003</v>
      </c>
      <c r="CQ376">
        <f t="shared" si="353"/>
        <v>38.380000000000003</v>
      </c>
      <c r="CR376">
        <f t="shared" si="334"/>
        <v>0</v>
      </c>
      <c r="CS376">
        <f t="shared" si="335"/>
        <v>0</v>
      </c>
      <c r="CT376">
        <f t="shared" si="336"/>
        <v>0</v>
      </c>
      <c r="CU376">
        <f t="shared" si="337"/>
        <v>0</v>
      </c>
      <c r="CV376">
        <f t="shared" si="338"/>
        <v>0</v>
      </c>
      <c r="CW376">
        <f t="shared" si="339"/>
        <v>0</v>
      </c>
      <c r="CX376">
        <f t="shared" si="340"/>
        <v>0</v>
      </c>
      <c r="CY376">
        <f t="shared" si="341"/>
        <v>0</v>
      </c>
      <c r="CZ376">
        <f t="shared" si="342"/>
        <v>0</v>
      </c>
      <c r="DC376" t="s">
        <v>2</v>
      </c>
      <c r="DD376" t="s">
        <v>2</v>
      </c>
      <c r="DE376" t="s">
        <v>2</v>
      </c>
      <c r="DF376" t="s">
        <v>2</v>
      </c>
      <c r="DG376" t="s">
        <v>2</v>
      </c>
      <c r="DH376" t="s">
        <v>2</v>
      </c>
      <c r="DI376" t="s">
        <v>2</v>
      </c>
      <c r="DJ376" t="s">
        <v>2</v>
      </c>
      <c r="DK376" t="s">
        <v>2</v>
      </c>
      <c r="DL376" t="s">
        <v>2</v>
      </c>
      <c r="DM376" t="s">
        <v>2</v>
      </c>
      <c r="DN376">
        <v>0</v>
      </c>
      <c r="DO376">
        <v>0</v>
      </c>
      <c r="DP376">
        <v>1</v>
      </c>
      <c r="DQ376">
        <v>1</v>
      </c>
      <c r="DU376">
        <v>1013</v>
      </c>
      <c r="DV376" t="s">
        <v>19</v>
      </c>
      <c r="DW376" t="s">
        <v>19</v>
      </c>
      <c r="DX376">
        <v>1</v>
      </c>
      <c r="DZ376" t="s">
        <v>2</v>
      </c>
      <c r="EA376" t="s">
        <v>2</v>
      </c>
      <c r="EB376" t="s">
        <v>2</v>
      </c>
      <c r="EC376" t="s">
        <v>2</v>
      </c>
      <c r="ED376" t="s">
        <v>2</v>
      </c>
      <c r="EE376">
        <v>37164125</v>
      </c>
      <c r="EF376">
        <v>5</v>
      </c>
      <c r="EG376" t="s">
        <v>79</v>
      </c>
      <c r="EH376">
        <v>0</v>
      </c>
      <c r="EI376" t="s">
        <v>2</v>
      </c>
      <c r="EJ376">
        <v>3</v>
      </c>
      <c r="EK376">
        <v>600001</v>
      </c>
      <c r="EL376" t="s">
        <v>80</v>
      </c>
      <c r="EM376" t="s">
        <v>81</v>
      </c>
      <c r="EN376" t="s">
        <v>2</v>
      </c>
      <c r="EO376" t="s">
        <v>2</v>
      </c>
      <c r="EQ376">
        <v>0</v>
      </c>
      <c r="ER376">
        <v>38.380000000000003</v>
      </c>
      <c r="ES376">
        <v>38.380000000000003</v>
      </c>
      <c r="ET376">
        <v>0</v>
      </c>
      <c r="EU376">
        <v>0</v>
      </c>
      <c r="EV376">
        <v>0</v>
      </c>
      <c r="EW376">
        <v>0</v>
      </c>
      <c r="EX376">
        <v>0</v>
      </c>
      <c r="EY376">
        <v>0</v>
      </c>
      <c r="FQ376">
        <v>0</v>
      </c>
      <c r="FR376">
        <f t="shared" si="343"/>
        <v>38.380000000000003</v>
      </c>
      <c r="FS376">
        <v>0</v>
      </c>
      <c r="FX376">
        <v>0</v>
      </c>
      <c r="FY376">
        <v>0</v>
      </c>
      <c r="GA376" t="s">
        <v>2</v>
      </c>
      <c r="GD376">
        <v>1</v>
      </c>
      <c r="GF376">
        <v>455881560</v>
      </c>
      <c r="GG376">
        <v>1</v>
      </c>
      <c r="GH376">
        <v>1</v>
      </c>
      <c r="GI376">
        <v>4</v>
      </c>
      <c r="GJ376">
        <v>0</v>
      </c>
      <c r="GK376">
        <v>0</v>
      </c>
      <c r="GL376">
        <f t="shared" si="344"/>
        <v>0</v>
      </c>
      <c r="GM376">
        <f t="shared" si="345"/>
        <v>38.380000000000003</v>
      </c>
      <c r="GN376">
        <f t="shared" si="346"/>
        <v>0</v>
      </c>
      <c r="GO376">
        <f t="shared" si="347"/>
        <v>0</v>
      </c>
      <c r="GP376">
        <f t="shared" si="348"/>
        <v>0</v>
      </c>
      <c r="GR376">
        <v>0</v>
      </c>
      <c r="GS376">
        <v>3</v>
      </c>
      <c r="GT376">
        <v>0</v>
      </c>
      <c r="GU376" t="s">
        <v>2</v>
      </c>
      <c r="GV376">
        <f t="shared" si="349"/>
        <v>0</v>
      </c>
      <c r="GW376">
        <v>1</v>
      </c>
      <c r="GX376">
        <f t="shared" si="350"/>
        <v>0</v>
      </c>
      <c r="HA376">
        <v>0</v>
      </c>
      <c r="HB376">
        <v>0</v>
      </c>
      <c r="HC376">
        <f t="shared" si="351"/>
        <v>0</v>
      </c>
      <c r="HE376" t="s">
        <v>2</v>
      </c>
      <c r="HF376" t="s">
        <v>2</v>
      </c>
      <c r="HM376" t="s">
        <v>2</v>
      </c>
      <c r="HN376" t="s">
        <v>2</v>
      </c>
      <c r="HO376" t="s">
        <v>2</v>
      </c>
      <c r="HP376" t="s">
        <v>2</v>
      </c>
      <c r="HQ376" t="s">
        <v>2</v>
      </c>
      <c r="IK376">
        <v>0</v>
      </c>
    </row>
    <row r="377" spans="1:255" x14ac:dyDescent="0.2">
      <c r="A377" s="2">
        <v>17</v>
      </c>
      <c r="B377" s="2">
        <v>1</v>
      </c>
      <c r="C377" s="2">
        <f>ROW(SmtRes!A609)</f>
        <v>609</v>
      </c>
      <c r="D377" s="2">
        <f>ROW(EtalonRes!A609)</f>
        <v>609</v>
      </c>
      <c r="E377" s="2" t="s">
        <v>438</v>
      </c>
      <c r="F377" s="2" t="s">
        <v>439</v>
      </c>
      <c r="G377" s="2" t="s">
        <v>440</v>
      </c>
      <c r="H377" s="2" t="s">
        <v>441</v>
      </c>
      <c r="I377" s="2">
        <f>ROUND(1/10,7)</f>
        <v>0.1</v>
      </c>
      <c r="J377" s="2">
        <v>0</v>
      </c>
      <c r="K377" s="2">
        <f>ROUND(1/10,7)</f>
        <v>0.1</v>
      </c>
      <c r="L377" s="2"/>
      <c r="M377" s="2"/>
      <c r="N377" s="2"/>
      <c r="O377" s="2">
        <f t="shared" si="319"/>
        <v>8.49</v>
      </c>
      <c r="P377" s="2">
        <f t="shared" si="352"/>
        <v>1.26</v>
      </c>
      <c r="Q377" s="2">
        <f t="shared" si="320"/>
        <v>0</v>
      </c>
      <c r="R377" s="2">
        <f t="shared" si="321"/>
        <v>0</v>
      </c>
      <c r="S377" s="2">
        <f t="shared" si="322"/>
        <v>7.23</v>
      </c>
      <c r="T377" s="2">
        <f t="shared" si="323"/>
        <v>0</v>
      </c>
      <c r="U377" s="2">
        <f t="shared" si="324"/>
        <v>0.72900000000000009</v>
      </c>
      <c r="V377" s="2">
        <f t="shared" si="325"/>
        <v>0</v>
      </c>
      <c r="W377" s="2">
        <f t="shared" si="326"/>
        <v>0</v>
      </c>
      <c r="X377" s="2">
        <f t="shared" si="327"/>
        <v>6.51</v>
      </c>
      <c r="Y377" s="2">
        <f t="shared" si="328"/>
        <v>3.33</v>
      </c>
      <c r="Z377" s="2"/>
      <c r="AA377" s="2">
        <v>41727981</v>
      </c>
      <c r="AB377" s="2">
        <f t="shared" si="329"/>
        <v>84.929500000000004</v>
      </c>
      <c r="AC377" s="2">
        <f t="shared" si="330"/>
        <v>12.61</v>
      </c>
      <c r="AD377" s="2">
        <f>ROUND(((((ET377*ROUND(1.35,7)))-((EU377*ROUND(1.35,7))))+AE377),6)</f>
        <v>0</v>
      </c>
      <c r="AE377" s="2">
        <f>ROUND(((EU377*ROUND(1.35,7))),6)</f>
        <v>0</v>
      </c>
      <c r="AF377" s="2">
        <f>ROUND(((EV377*ROUND(1.35,7))),6)</f>
        <v>72.319500000000005</v>
      </c>
      <c r="AG377" s="2">
        <f t="shared" si="331"/>
        <v>0</v>
      </c>
      <c r="AH377" s="2">
        <f>((EW377*ROUND(1.35,7)))</f>
        <v>7.2900000000000009</v>
      </c>
      <c r="AI377" s="2">
        <f>((EX377*ROUND(1.35,7)))</f>
        <v>0</v>
      </c>
      <c r="AJ377" s="2">
        <f t="shared" si="332"/>
        <v>0</v>
      </c>
      <c r="AK377" s="2">
        <v>66.180000000000007</v>
      </c>
      <c r="AL377" s="2">
        <v>12.61</v>
      </c>
      <c r="AM377" s="2">
        <v>0</v>
      </c>
      <c r="AN377" s="2">
        <v>0</v>
      </c>
      <c r="AO377" s="2">
        <v>53.57</v>
      </c>
      <c r="AP377" s="2">
        <v>0</v>
      </c>
      <c r="AQ377" s="2">
        <v>5.4</v>
      </c>
      <c r="AR377" s="2">
        <v>0</v>
      </c>
      <c r="AS377" s="2">
        <v>0</v>
      </c>
      <c r="AT377" s="2">
        <v>90</v>
      </c>
      <c r="AU377" s="2">
        <v>46</v>
      </c>
      <c r="AV377" s="2">
        <v>1</v>
      </c>
      <c r="AW377" s="2">
        <v>1</v>
      </c>
      <c r="AX377" s="2"/>
      <c r="AY377" s="2"/>
      <c r="AZ377" s="2">
        <v>1</v>
      </c>
      <c r="BA377" s="2">
        <v>1</v>
      </c>
      <c r="BB377" s="2">
        <v>1</v>
      </c>
      <c r="BC377" s="2">
        <v>1</v>
      </c>
      <c r="BD377" s="2" t="s">
        <v>2</v>
      </c>
      <c r="BE377" s="2" t="s">
        <v>2</v>
      </c>
      <c r="BF377" s="2" t="s">
        <v>2</v>
      </c>
      <c r="BG377" s="2" t="s">
        <v>2</v>
      </c>
      <c r="BH377" s="2">
        <v>0</v>
      </c>
      <c r="BI377" s="2">
        <v>2</v>
      </c>
      <c r="BJ377" s="2" t="s">
        <v>442</v>
      </c>
      <c r="BK377" s="2"/>
      <c r="BL377" s="2"/>
      <c r="BM377" s="2">
        <v>110011</v>
      </c>
      <c r="BN377" s="2">
        <v>0</v>
      </c>
      <c r="BO377" s="2" t="s">
        <v>2</v>
      </c>
      <c r="BP377" s="2">
        <v>0</v>
      </c>
      <c r="BQ377" s="2">
        <v>3</v>
      </c>
      <c r="BR377" s="2">
        <v>0</v>
      </c>
      <c r="BS377" s="2">
        <v>1</v>
      </c>
      <c r="BT377" s="2">
        <v>1</v>
      </c>
      <c r="BU377" s="2">
        <v>1</v>
      </c>
      <c r="BV377" s="2">
        <v>1</v>
      </c>
      <c r="BW377" s="2">
        <v>1</v>
      </c>
      <c r="BX377" s="2">
        <v>1</v>
      </c>
      <c r="BY377" s="2" t="s">
        <v>2</v>
      </c>
      <c r="BZ377" s="2">
        <v>90</v>
      </c>
      <c r="CA377" s="2">
        <v>46</v>
      </c>
      <c r="CB377" s="2" t="s">
        <v>2</v>
      </c>
      <c r="CC377" s="2"/>
      <c r="CD377" s="2"/>
      <c r="CE377" s="2">
        <v>0</v>
      </c>
      <c r="CF377" s="2">
        <v>0</v>
      </c>
      <c r="CG377" s="2">
        <v>0</v>
      </c>
      <c r="CH377" s="2"/>
      <c r="CI377" s="2"/>
      <c r="CJ377" s="2"/>
      <c r="CK377" s="2"/>
      <c r="CL377" s="2"/>
      <c r="CM377" s="2">
        <v>0</v>
      </c>
      <c r="CN377" s="2" t="s">
        <v>774</v>
      </c>
      <c r="CO377" s="2">
        <v>0</v>
      </c>
      <c r="CP377" s="2">
        <f t="shared" si="333"/>
        <v>8.49</v>
      </c>
      <c r="CQ377" s="2">
        <f t="shared" si="353"/>
        <v>12.61</v>
      </c>
      <c r="CR377" s="2">
        <f t="shared" si="334"/>
        <v>0</v>
      </c>
      <c r="CS377" s="2">
        <f t="shared" si="335"/>
        <v>0</v>
      </c>
      <c r="CT377" s="2">
        <f t="shared" si="336"/>
        <v>72.319500000000005</v>
      </c>
      <c r="CU377" s="2">
        <f t="shared" si="337"/>
        <v>0</v>
      </c>
      <c r="CV377" s="2">
        <f t="shared" si="338"/>
        <v>7.2900000000000009</v>
      </c>
      <c r="CW377" s="2">
        <f t="shared" si="339"/>
        <v>0</v>
      </c>
      <c r="CX377" s="2">
        <f t="shared" si="340"/>
        <v>0</v>
      </c>
      <c r="CY377" s="2">
        <f t="shared" si="341"/>
        <v>6.5070000000000006</v>
      </c>
      <c r="CZ377" s="2">
        <f t="shared" si="342"/>
        <v>3.3258000000000005</v>
      </c>
      <c r="DA377" s="2"/>
      <c r="DB377" s="2"/>
      <c r="DC377" s="2" t="s">
        <v>2</v>
      </c>
      <c r="DD377" s="2" t="s">
        <v>2</v>
      </c>
      <c r="DE377" s="2" t="s">
        <v>21</v>
      </c>
      <c r="DF377" s="2" t="s">
        <v>21</v>
      </c>
      <c r="DG377" s="2" t="s">
        <v>21</v>
      </c>
      <c r="DH377" s="2" t="s">
        <v>2</v>
      </c>
      <c r="DI377" s="2" t="s">
        <v>21</v>
      </c>
      <c r="DJ377" s="2" t="s">
        <v>21</v>
      </c>
      <c r="DK377" s="2" t="s">
        <v>2</v>
      </c>
      <c r="DL377" s="2" t="s">
        <v>2</v>
      </c>
      <c r="DM377" s="2" t="s">
        <v>2</v>
      </c>
      <c r="DN377" s="2">
        <v>0</v>
      </c>
      <c r="DO377" s="2">
        <v>0</v>
      </c>
      <c r="DP377" s="2">
        <v>1</v>
      </c>
      <c r="DQ377" s="2">
        <v>1</v>
      </c>
      <c r="DR377" s="2"/>
      <c r="DS377" s="2"/>
      <c r="DT377" s="2"/>
      <c r="DU377" s="2">
        <v>1013</v>
      </c>
      <c r="DV377" s="2" t="s">
        <v>441</v>
      </c>
      <c r="DW377" s="2" t="s">
        <v>441</v>
      </c>
      <c r="DX377" s="2">
        <v>1</v>
      </c>
      <c r="DY377" s="2"/>
      <c r="DZ377" s="2" t="s">
        <v>2</v>
      </c>
      <c r="EA377" s="2" t="s">
        <v>2</v>
      </c>
      <c r="EB377" s="2" t="s">
        <v>2</v>
      </c>
      <c r="EC377" s="2" t="s">
        <v>2</v>
      </c>
      <c r="ED377" s="2" t="s">
        <v>2</v>
      </c>
      <c r="EE377" s="2">
        <v>37164119</v>
      </c>
      <c r="EF377" s="2">
        <v>3</v>
      </c>
      <c r="EG377" s="2" t="s">
        <v>16</v>
      </c>
      <c r="EH377" s="2">
        <v>0</v>
      </c>
      <c r="EI377" s="2" t="s">
        <v>2</v>
      </c>
      <c r="EJ377" s="2">
        <v>2</v>
      </c>
      <c r="EK377" s="2">
        <v>110011</v>
      </c>
      <c r="EL377" s="2" t="s">
        <v>86</v>
      </c>
      <c r="EM377" s="2" t="s">
        <v>87</v>
      </c>
      <c r="EN377" s="2" t="s">
        <v>2</v>
      </c>
      <c r="EO377" s="2" t="s">
        <v>24</v>
      </c>
      <c r="EP377" s="2"/>
      <c r="EQ377" s="2">
        <v>512</v>
      </c>
      <c r="ER377" s="2">
        <v>66.180000000000007</v>
      </c>
      <c r="ES377" s="2">
        <v>12.61</v>
      </c>
      <c r="ET377" s="2">
        <v>0</v>
      </c>
      <c r="EU377" s="2">
        <v>0</v>
      </c>
      <c r="EV377" s="2">
        <v>53.57</v>
      </c>
      <c r="EW377" s="2">
        <v>5.4</v>
      </c>
      <c r="EX377" s="2">
        <v>0</v>
      </c>
      <c r="EY377" s="2">
        <v>0</v>
      </c>
      <c r="EZ377" s="2"/>
      <c r="FA377" s="2"/>
      <c r="FB377" s="2"/>
      <c r="FC377" s="2"/>
      <c r="FD377" s="2"/>
      <c r="FE377" s="2"/>
      <c r="FF377" s="2"/>
      <c r="FG377" s="2"/>
      <c r="FH377" s="2"/>
      <c r="FI377" s="2"/>
      <c r="FJ377" s="2"/>
      <c r="FK377" s="2"/>
      <c r="FL377" s="2"/>
      <c r="FM377" s="2"/>
      <c r="FN377" s="2"/>
      <c r="FO377" s="2"/>
      <c r="FP377" s="2"/>
      <c r="FQ377" s="2">
        <v>0</v>
      </c>
      <c r="FR377" s="2">
        <f t="shared" si="343"/>
        <v>0</v>
      </c>
      <c r="FS377" s="2">
        <v>0</v>
      </c>
      <c r="FT377" s="2"/>
      <c r="FU377" s="2"/>
      <c r="FV377" s="2"/>
      <c r="FW377" s="2"/>
      <c r="FX377" s="2">
        <v>90</v>
      </c>
      <c r="FY377" s="2">
        <v>46</v>
      </c>
      <c r="FZ377" s="2"/>
      <c r="GA377" s="2" t="s">
        <v>2</v>
      </c>
      <c r="GB377" s="2"/>
      <c r="GC377" s="2"/>
      <c r="GD377" s="2">
        <v>1</v>
      </c>
      <c r="GE377" s="2"/>
      <c r="GF377" s="2">
        <v>-1809280466</v>
      </c>
      <c r="GG377" s="2">
        <v>2</v>
      </c>
      <c r="GH377" s="2">
        <v>1</v>
      </c>
      <c r="GI377" s="2">
        <v>-2</v>
      </c>
      <c r="GJ377" s="2">
        <v>0</v>
      </c>
      <c r="GK377" s="2">
        <v>0</v>
      </c>
      <c r="GL377" s="2">
        <f t="shared" si="344"/>
        <v>0</v>
      </c>
      <c r="GM377" s="2">
        <f t="shared" si="345"/>
        <v>18.329999999999998</v>
      </c>
      <c r="GN377" s="2">
        <f t="shared" si="346"/>
        <v>0</v>
      </c>
      <c r="GO377" s="2">
        <f t="shared" si="347"/>
        <v>18.329999999999998</v>
      </c>
      <c r="GP377" s="2">
        <f t="shared" si="348"/>
        <v>0</v>
      </c>
      <c r="GQ377" s="2"/>
      <c r="GR377" s="2">
        <v>0</v>
      </c>
      <c r="GS377" s="2">
        <v>3</v>
      </c>
      <c r="GT377" s="2">
        <v>0</v>
      </c>
      <c r="GU377" s="2" t="s">
        <v>2</v>
      </c>
      <c r="GV377" s="2">
        <f t="shared" si="349"/>
        <v>0</v>
      </c>
      <c r="GW377" s="2">
        <v>1</v>
      </c>
      <c r="GX377" s="2">
        <f t="shared" si="350"/>
        <v>0</v>
      </c>
      <c r="GY377" s="2"/>
      <c r="GZ377" s="2"/>
      <c r="HA377" s="2">
        <v>0</v>
      </c>
      <c r="HB377" s="2">
        <v>0</v>
      </c>
      <c r="HC377" s="2">
        <f t="shared" si="351"/>
        <v>0</v>
      </c>
      <c r="HD377" s="2"/>
      <c r="HE377" s="2" t="s">
        <v>2</v>
      </c>
      <c r="HF377" s="2" t="s">
        <v>2</v>
      </c>
      <c r="HG377" s="2"/>
      <c r="HH377" s="2"/>
      <c r="HI377" s="2"/>
      <c r="HJ377" s="2"/>
      <c r="HK377" s="2"/>
      <c r="HL377" s="2"/>
      <c r="HM377" s="2" t="s">
        <v>2</v>
      </c>
      <c r="HN377" s="2" t="s">
        <v>88</v>
      </c>
      <c r="HO377" s="2" t="s">
        <v>89</v>
      </c>
      <c r="HP377" s="2" t="s">
        <v>86</v>
      </c>
      <c r="HQ377" s="2" t="s">
        <v>86</v>
      </c>
      <c r="HR377" s="2"/>
      <c r="HS377" s="2"/>
      <c r="HT377" s="2"/>
      <c r="HU377" s="2"/>
      <c r="HV377" s="2"/>
      <c r="HW377" s="2"/>
      <c r="HX377" s="2"/>
      <c r="HY377" s="2"/>
      <c r="HZ377" s="2"/>
      <c r="IA377" s="2"/>
      <c r="IB377" s="2"/>
      <c r="IC377" s="2"/>
      <c r="ID377" s="2"/>
      <c r="IE377" s="2"/>
      <c r="IF377" s="2"/>
      <c r="IG377" s="2"/>
      <c r="IH377" s="2"/>
      <c r="II377" s="2"/>
      <c r="IJ377" s="2"/>
      <c r="IK377" s="2">
        <v>0</v>
      </c>
      <c r="IL377" s="2"/>
      <c r="IM377" s="2"/>
      <c r="IN377" s="2"/>
      <c r="IO377" s="2"/>
      <c r="IP377" s="2"/>
      <c r="IQ377" s="2"/>
      <c r="IR377" s="2"/>
      <c r="IS377" s="2"/>
      <c r="IT377" s="2"/>
      <c r="IU377" s="2"/>
    </row>
    <row r="378" spans="1:255" x14ac:dyDescent="0.2">
      <c r="A378">
        <v>17</v>
      </c>
      <c r="B378">
        <v>1</v>
      </c>
      <c r="C378">
        <f>ROW(SmtRes!A614)</f>
        <v>614</v>
      </c>
      <c r="D378">
        <f>ROW(EtalonRes!A614)</f>
        <v>614</v>
      </c>
      <c r="E378" t="s">
        <v>438</v>
      </c>
      <c r="F378" t="s">
        <v>439</v>
      </c>
      <c r="G378" t="s">
        <v>440</v>
      </c>
      <c r="H378" t="s">
        <v>441</v>
      </c>
      <c r="I378">
        <f>ROUND(1/10,7)</f>
        <v>0.1</v>
      </c>
      <c r="J378">
        <v>0</v>
      </c>
      <c r="K378">
        <f>ROUND(1/10,7)</f>
        <v>0.1</v>
      </c>
      <c r="O378">
        <f t="shared" si="319"/>
        <v>8.49</v>
      </c>
      <c r="P378">
        <f t="shared" si="352"/>
        <v>1.26</v>
      </c>
      <c r="Q378">
        <f t="shared" si="320"/>
        <v>0</v>
      </c>
      <c r="R378">
        <f t="shared" si="321"/>
        <v>0</v>
      </c>
      <c r="S378">
        <f t="shared" si="322"/>
        <v>7.23</v>
      </c>
      <c r="T378">
        <f t="shared" si="323"/>
        <v>0</v>
      </c>
      <c r="U378">
        <f t="shared" si="324"/>
        <v>0.72900000000000009</v>
      </c>
      <c r="V378">
        <f t="shared" si="325"/>
        <v>0</v>
      </c>
      <c r="W378">
        <f t="shared" si="326"/>
        <v>0</v>
      </c>
      <c r="X378">
        <f t="shared" si="327"/>
        <v>6.51</v>
      </c>
      <c r="Y378">
        <f t="shared" si="328"/>
        <v>3.33</v>
      </c>
      <c r="AA378">
        <v>41727979</v>
      </c>
      <c r="AB378">
        <f t="shared" si="329"/>
        <v>84.929500000000004</v>
      </c>
      <c r="AC378">
        <f t="shared" si="330"/>
        <v>12.61</v>
      </c>
      <c r="AD378">
        <f>ROUND(((((ET378*ROUND(1.35,7)))-((EU378*ROUND(1.35,7))))+AE378),6)</f>
        <v>0</v>
      </c>
      <c r="AE378">
        <f>ROUND(((EU378*ROUND(1.35,7))),6)</f>
        <v>0</v>
      </c>
      <c r="AF378">
        <f>ROUND(((EV378*ROUND(1.35,7))),6)</f>
        <v>72.319500000000005</v>
      </c>
      <c r="AG378">
        <f t="shared" si="331"/>
        <v>0</v>
      </c>
      <c r="AH378">
        <f>((EW378*ROUND(1.35,7)))</f>
        <v>7.2900000000000009</v>
      </c>
      <c r="AI378">
        <f>((EX378*ROUND(1.35,7)))</f>
        <v>0</v>
      </c>
      <c r="AJ378">
        <f t="shared" si="332"/>
        <v>0</v>
      </c>
      <c r="AK378">
        <v>66.180000000000007</v>
      </c>
      <c r="AL378">
        <v>12.61</v>
      </c>
      <c r="AM378">
        <v>0</v>
      </c>
      <c r="AN378">
        <v>0</v>
      </c>
      <c r="AO378">
        <v>53.57</v>
      </c>
      <c r="AP378">
        <v>0</v>
      </c>
      <c r="AQ378">
        <v>5.4</v>
      </c>
      <c r="AR378">
        <v>0</v>
      </c>
      <c r="AS378">
        <v>0</v>
      </c>
      <c r="AT378">
        <v>90</v>
      </c>
      <c r="AU378">
        <v>46</v>
      </c>
      <c r="AV378">
        <v>1</v>
      </c>
      <c r="AW378">
        <v>1</v>
      </c>
      <c r="AZ378">
        <v>1</v>
      </c>
      <c r="BA378">
        <v>1</v>
      </c>
      <c r="BB378">
        <v>1</v>
      </c>
      <c r="BC378">
        <v>1</v>
      </c>
      <c r="BD378" t="s">
        <v>2</v>
      </c>
      <c r="BE378" t="s">
        <v>2</v>
      </c>
      <c r="BF378" t="s">
        <v>2</v>
      </c>
      <c r="BG378" t="s">
        <v>2</v>
      </c>
      <c r="BH378">
        <v>0</v>
      </c>
      <c r="BI378">
        <v>2</v>
      </c>
      <c r="BJ378" t="s">
        <v>442</v>
      </c>
      <c r="BM378">
        <v>110011</v>
      </c>
      <c r="BN378">
        <v>0</v>
      </c>
      <c r="BO378" t="s">
        <v>27</v>
      </c>
      <c r="BP378">
        <v>1</v>
      </c>
      <c r="BQ378">
        <v>3</v>
      </c>
      <c r="BR378">
        <v>0</v>
      </c>
      <c r="BS378">
        <v>1</v>
      </c>
      <c r="BT378">
        <v>1</v>
      </c>
      <c r="BU378">
        <v>1</v>
      </c>
      <c r="BV378">
        <v>1</v>
      </c>
      <c r="BW378">
        <v>1</v>
      </c>
      <c r="BX378">
        <v>1</v>
      </c>
      <c r="BY378" t="s">
        <v>2</v>
      </c>
      <c r="BZ378">
        <v>90</v>
      </c>
      <c r="CA378">
        <v>46</v>
      </c>
      <c r="CB378" t="s">
        <v>2</v>
      </c>
      <c r="CE378">
        <v>0</v>
      </c>
      <c r="CF378">
        <v>0</v>
      </c>
      <c r="CG378">
        <v>0</v>
      </c>
      <c r="CM378">
        <v>0</v>
      </c>
      <c r="CN378" t="s">
        <v>774</v>
      </c>
      <c r="CO378">
        <v>0</v>
      </c>
      <c r="CP378">
        <f t="shared" si="333"/>
        <v>8.49</v>
      </c>
      <c r="CQ378">
        <f t="shared" si="353"/>
        <v>12.61</v>
      </c>
      <c r="CR378">
        <f t="shared" si="334"/>
        <v>0</v>
      </c>
      <c r="CS378">
        <f t="shared" si="335"/>
        <v>0</v>
      </c>
      <c r="CT378">
        <f t="shared" si="336"/>
        <v>72.319500000000005</v>
      </c>
      <c r="CU378">
        <f t="shared" si="337"/>
        <v>0</v>
      </c>
      <c r="CV378">
        <f t="shared" si="338"/>
        <v>7.2900000000000009</v>
      </c>
      <c r="CW378">
        <f t="shared" si="339"/>
        <v>0</v>
      </c>
      <c r="CX378">
        <f t="shared" si="340"/>
        <v>0</v>
      </c>
      <c r="CY378">
        <f t="shared" si="341"/>
        <v>6.5070000000000006</v>
      </c>
      <c r="CZ378">
        <f t="shared" si="342"/>
        <v>3.3258000000000005</v>
      </c>
      <c r="DC378" t="s">
        <v>2</v>
      </c>
      <c r="DD378" t="s">
        <v>2</v>
      </c>
      <c r="DE378" t="s">
        <v>21</v>
      </c>
      <c r="DF378" t="s">
        <v>21</v>
      </c>
      <c r="DG378" t="s">
        <v>21</v>
      </c>
      <c r="DH378" t="s">
        <v>2</v>
      </c>
      <c r="DI378" t="s">
        <v>21</v>
      </c>
      <c r="DJ378" t="s">
        <v>21</v>
      </c>
      <c r="DK378" t="s">
        <v>2</v>
      </c>
      <c r="DL378" t="s">
        <v>2</v>
      </c>
      <c r="DM378" t="s">
        <v>2</v>
      </c>
      <c r="DN378">
        <v>0</v>
      </c>
      <c r="DO378">
        <v>0</v>
      </c>
      <c r="DP378">
        <v>1</v>
      </c>
      <c r="DQ378">
        <v>1</v>
      </c>
      <c r="DU378">
        <v>1013</v>
      </c>
      <c r="DV378" t="s">
        <v>441</v>
      </c>
      <c r="DW378" t="s">
        <v>441</v>
      </c>
      <c r="DX378">
        <v>1</v>
      </c>
      <c r="DZ378" t="s">
        <v>2</v>
      </c>
      <c r="EA378" t="s">
        <v>2</v>
      </c>
      <c r="EB378" t="s">
        <v>2</v>
      </c>
      <c r="EC378" t="s">
        <v>2</v>
      </c>
      <c r="ED378" t="s">
        <v>2</v>
      </c>
      <c r="EE378">
        <v>37164119</v>
      </c>
      <c r="EF378">
        <v>3</v>
      </c>
      <c r="EG378" t="s">
        <v>16</v>
      </c>
      <c r="EH378">
        <v>0</v>
      </c>
      <c r="EI378" t="s">
        <v>2</v>
      </c>
      <c r="EJ378">
        <v>2</v>
      </c>
      <c r="EK378">
        <v>110011</v>
      </c>
      <c r="EL378" t="s">
        <v>86</v>
      </c>
      <c r="EM378" t="s">
        <v>87</v>
      </c>
      <c r="EN378" t="s">
        <v>2</v>
      </c>
      <c r="EO378" t="s">
        <v>24</v>
      </c>
      <c r="EQ378">
        <v>512</v>
      </c>
      <c r="ER378">
        <v>66.180000000000007</v>
      </c>
      <c r="ES378">
        <v>12.61</v>
      </c>
      <c r="ET378">
        <v>0</v>
      </c>
      <c r="EU378">
        <v>0</v>
      </c>
      <c r="EV378">
        <v>53.57</v>
      </c>
      <c r="EW378">
        <v>5.4</v>
      </c>
      <c r="EX378">
        <v>0</v>
      </c>
      <c r="EY378">
        <v>0</v>
      </c>
      <c r="FQ378">
        <v>0</v>
      </c>
      <c r="FR378">
        <f t="shared" si="343"/>
        <v>0</v>
      </c>
      <c r="FS378">
        <v>0</v>
      </c>
      <c r="FX378">
        <v>90</v>
      </c>
      <c r="FY378">
        <v>46</v>
      </c>
      <c r="GA378" t="s">
        <v>2</v>
      </c>
      <c r="GD378">
        <v>1</v>
      </c>
      <c r="GF378">
        <v>-1809280466</v>
      </c>
      <c r="GG378">
        <v>1</v>
      </c>
      <c r="GH378">
        <v>1</v>
      </c>
      <c r="GI378">
        <v>4</v>
      </c>
      <c r="GJ378">
        <v>0</v>
      </c>
      <c r="GK378">
        <v>0</v>
      </c>
      <c r="GL378">
        <f t="shared" si="344"/>
        <v>0</v>
      </c>
      <c r="GM378">
        <f t="shared" si="345"/>
        <v>18.329999999999998</v>
      </c>
      <c r="GN378">
        <f t="shared" si="346"/>
        <v>0</v>
      </c>
      <c r="GO378">
        <f t="shared" si="347"/>
        <v>18.329999999999998</v>
      </c>
      <c r="GP378">
        <f t="shared" si="348"/>
        <v>0</v>
      </c>
      <c r="GR378">
        <v>0</v>
      </c>
      <c r="GS378">
        <v>3</v>
      </c>
      <c r="GT378">
        <v>0</v>
      </c>
      <c r="GU378" t="s">
        <v>2</v>
      </c>
      <c r="GV378">
        <f t="shared" si="349"/>
        <v>0</v>
      </c>
      <c r="GW378">
        <v>1</v>
      </c>
      <c r="GX378">
        <f t="shared" si="350"/>
        <v>0</v>
      </c>
      <c r="HA378">
        <v>0</v>
      </c>
      <c r="HB378">
        <v>0</v>
      </c>
      <c r="HC378">
        <f t="shared" si="351"/>
        <v>0</v>
      </c>
      <c r="HE378" t="s">
        <v>2</v>
      </c>
      <c r="HF378" t="s">
        <v>2</v>
      </c>
      <c r="HM378" t="s">
        <v>2</v>
      </c>
      <c r="HN378" t="s">
        <v>88</v>
      </c>
      <c r="HO378" t="s">
        <v>89</v>
      </c>
      <c r="HP378" t="s">
        <v>86</v>
      </c>
      <c r="HQ378" t="s">
        <v>86</v>
      </c>
      <c r="IK378">
        <v>0</v>
      </c>
    </row>
    <row r="379" spans="1:255" x14ac:dyDescent="0.2">
      <c r="A379" s="2">
        <v>17</v>
      </c>
      <c r="B379" s="2">
        <v>1</v>
      </c>
      <c r="C379" s="2"/>
      <c r="D379" s="2"/>
      <c r="E379" s="2" t="s">
        <v>443</v>
      </c>
      <c r="F379" s="2" t="s">
        <v>29</v>
      </c>
      <c r="G379" s="2" t="s">
        <v>444</v>
      </c>
      <c r="H379" s="2" t="s">
        <v>19</v>
      </c>
      <c r="I379" s="2">
        <v>1</v>
      </c>
      <c r="J379" s="2">
        <v>0</v>
      </c>
      <c r="K379" s="2">
        <v>1</v>
      </c>
      <c r="L379" s="2"/>
      <c r="M379" s="2"/>
      <c r="N379" s="2"/>
      <c r="O379" s="2">
        <f t="shared" si="319"/>
        <v>6020</v>
      </c>
      <c r="P379" s="2">
        <f>ROUND(ROUND(CQ379*I379,0)/BC379,2)</f>
        <v>6020</v>
      </c>
      <c r="Q379" s="2">
        <f t="shared" si="320"/>
        <v>0</v>
      </c>
      <c r="R379" s="2">
        <f t="shared" si="321"/>
        <v>0</v>
      </c>
      <c r="S379" s="2">
        <f t="shared" si="322"/>
        <v>0</v>
      </c>
      <c r="T379" s="2">
        <f t="shared" si="323"/>
        <v>0</v>
      </c>
      <c r="U379" s="2">
        <f t="shared" si="324"/>
        <v>0</v>
      </c>
      <c r="V379" s="2">
        <f t="shared" si="325"/>
        <v>0</v>
      </c>
      <c r="W379" s="2">
        <f t="shared" si="326"/>
        <v>0</v>
      </c>
      <c r="X379" s="2">
        <f t="shared" si="327"/>
        <v>0</v>
      </c>
      <c r="Y379" s="2">
        <f t="shared" si="328"/>
        <v>0</v>
      </c>
      <c r="Z379" s="2"/>
      <c r="AA379" s="2">
        <v>41727981</v>
      </c>
      <c r="AB379" s="2">
        <f t="shared" si="329"/>
        <v>6020.3</v>
      </c>
      <c r="AC379" s="2">
        <f t="shared" si="330"/>
        <v>6020.3</v>
      </c>
      <c r="AD379" s="2">
        <f>ROUND((((ET379)-(EU379))+AE379),6)</f>
        <v>0</v>
      </c>
      <c r="AE379" s="2">
        <f>ROUND((EU379),6)</f>
        <v>0</v>
      </c>
      <c r="AF379" s="2">
        <f>ROUND((EV379),6)</f>
        <v>0</v>
      </c>
      <c r="AG379" s="2">
        <f t="shared" si="331"/>
        <v>0</v>
      </c>
      <c r="AH379" s="2">
        <f>(EW379)</f>
        <v>0</v>
      </c>
      <c r="AI379" s="2">
        <f>(EX379)</f>
        <v>0</v>
      </c>
      <c r="AJ379" s="2">
        <f t="shared" si="332"/>
        <v>0</v>
      </c>
      <c r="AK379" s="2">
        <v>6020.3</v>
      </c>
      <c r="AL379" s="2">
        <v>6020.3</v>
      </c>
      <c r="AM379" s="2">
        <v>0</v>
      </c>
      <c r="AN379" s="2">
        <v>0</v>
      </c>
      <c r="AO379" s="2">
        <v>0</v>
      </c>
      <c r="AP379" s="2">
        <v>0</v>
      </c>
      <c r="AQ379" s="2">
        <v>0</v>
      </c>
      <c r="AR379" s="2">
        <v>0</v>
      </c>
      <c r="AS379" s="2">
        <v>0</v>
      </c>
      <c r="AT379" s="2">
        <v>0</v>
      </c>
      <c r="AU379" s="2">
        <v>0</v>
      </c>
      <c r="AV379" s="2">
        <v>1</v>
      </c>
      <c r="AW379" s="2">
        <v>1</v>
      </c>
      <c r="AX379" s="2"/>
      <c r="AY379" s="2"/>
      <c r="AZ379" s="2">
        <v>1</v>
      </c>
      <c r="BA379" s="2">
        <v>1</v>
      </c>
      <c r="BB379" s="2">
        <v>1</v>
      </c>
      <c r="BC379" s="2">
        <v>1</v>
      </c>
      <c r="BD379" s="2" t="s">
        <v>2</v>
      </c>
      <c r="BE379" s="2" t="s">
        <v>2</v>
      </c>
      <c r="BF379" s="2" t="s">
        <v>2</v>
      </c>
      <c r="BG379" s="2" t="s">
        <v>2</v>
      </c>
      <c r="BH379" s="2">
        <v>3</v>
      </c>
      <c r="BI379" s="2">
        <v>3</v>
      </c>
      <c r="BJ379" s="2" t="s">
        <v>2</v>
      </c>
      <c r="BK379" s="2"/>
      <c r="BL379" s="2"/>
      <c r="BM379" s="2">
        <v>1100</v>
      </c>
      <c r="BN379" s="2">
        <v>0</v>
      </c>
      <c r="BO379" s="2" t="s">
        <v>2</v>
      </c>
      <c r="BP379" s="2">
        <v>0</v>
      </c>
      <c r="BQ379" s="2">
        <v>8</v>
      </c>
      <c r="BR379" s="2">
        <v>0</v>
      </c>
      <c r="BS379" s="2">
        <v>1</v>
      </c>
      <c r="BT379" s="2">
        <v>1</v>
      </c>
      <c r="BU379" s="2">
        <v>1</v>
      </c>
      <c r="BV379" s="2">
        <v>1</v>
      </c>
      <c r="BW379" s="2">
        <v>1</v>
      </c>
      <c r="BX379" s="2">
        <v>1</v>
      </c>
      <c r="BY379" s="2" t="s">
        <v>2</v>
      </c>
      <c r="BZ379" s="2">
        <v>0</v>
      </c>
      <c r="CA379" s="2">
        <v>0</v>
      </c>
      <c r="CB379" s="2" t="s">
        <v>2</v>
      </c>
      <c r="CC379" s="2"/>
      <c r="CD379" s="2"/>
      <c r="CE379" s="2">
        <v>0</v>
      </c>
      <c r="CF379" s="2">
        <v>0</v>
      </c>
      <c r="CG379" s="2">
        <v>0</v>
      </c>
      <c r="CH379" s="2"/>
      <c r="CI379" s="2"/>
      <c r="CJ379" s="2"/>
      <c r="CK379" s="2"/>
      <c r="CL379" s="2"/>
      <c r="CM379" s="2">
        <v>0</v>
      </c>
      <c r="CN379" s="2" t="s">
        <v>2</v>
      </c>
      <c r="CO379" s="2">
        <v>0</v>
      </c>
      <c r="CP379" s="2">
        <f t="shared" si="333"/>
        <v>6020</v>
      </c>
      <c r="CQ379" s="2">
        <f>AC379</f>
        <v>6020.3</v>
      </c>
      <c r="CR379" s="2">
        <f t="shared" si="334"/>
        <v>0</v>
      </c>
      <c r="CS379" s="2">
        <f t="shared" si="335"/>
        <v>0</v>
      </c>
      <c r="CT379" s="2">
        <f t="shared" si="336"/>
        <v>0</v>
      </c>
      <c r="CU379" s="2">
        <f t="shared" si="337"/>
        <v>0</v>
      </c>
      <c r="CV379" s="2">
        <f t="shared" si="338"/>
        <v>0</v>
      </c>
      <c r="CW379" s="2">
        <f t="shared" si="339"/>
        <v>0</v>
      </c>
      <c r="CX379" s="2">
        <f t="shared" si="340"/>
        <v>0</v>
      </c>
      <c r="CY379" s="2">
        <f t="shared" si="341"/>
        <v>0</v>
      </c>
      <c r="CZ379" s="2">
        <f t="shared" si="342"/>
        <v>0</v>
      </c>
      <c r="DA379" s="2"/>
      <c r="DB379" s="2"/>
      <c r="DC379" s="2" t="s">
        <v>2</v>
      </c>
      <c r="DD379" s="2" t="s">
        <v>2</v>
      </c>
      <c r="DE379" s="2" t="s">
        <v>2</v>
      </c>
      <c r="DF379" s="2" t="s">
        <v>2</v>
      </c>
      <c r="DG379" s="2" t="s">
        <v>2</v>
      </c>
      <c r="DH379" s="2" t="s">
        <v>2</v>
      </c>
      <c r="DI379" s="2" t="s">
        <v>2</v>
      </c>
      <c r="DJ379" s="2" t="s">
        <v>2</v>
      </c>
      <c r="DK379" s="2" t="s">
        <v>2</v>
      </c>
      <c r="DL379" s="2" t="s">
        <v>2</v>
      </c>
      <c r="DM379" s="2" t="s">
        <v>2</v>
      </c>
      <c r="DN379" s="2">
        <v>0</v>
      </c>
      <c r="DO379" s="2">
        <v>0</v>
      </c>
      <c r="DP379" s="2">
        <v>1</v>
      </c>
      <c r="DQ379" s="2">
        <v>1</v>
      </c>
      <c r="DR379" s="2"/>
      <c r="DS379" s="2"/>
      <c r="DT379" s="2"/>
      <c r="DU379" s="2">
        <v>1013</v>
      </c>
      <c r="DV379" s="2" t="s">
        <v>19</v>
      </c>
      <c r="DW379" s="2" t="s">
        <v>19</v>
      </c>
      <c r="DX379" s="2">
        <v>1</v>
      </c>
      <c r="DY379" s="2"/>
      <c r="DZ379" s="2" t="s">
        <v>2</v>
      </c>
      <c r="EA379" s="2" t="s">
        <v>2</v>
      </c>
      <c r="EB379" s="2" t="s">
        <v>2</v>
      </c>
      <c r="EC379" s="2" t="s">
        <v>2</v>
      </c>
      <c r="ED379" s="2" t="s">
        <v>2</v>
      </c>
      <c r="EE379" s="2">
        <v>37164457</v>
      </c>
      <c r="EF379" s="2">
        <v>8</v>
      </c>
      <c r="EG379" s="2" t="s">
        <v>31</v>
      </c>
      <c r="EH379" s="2">
        <v>0</v>
      </c>
      <c r="EI379" s="2" t="s">
        <v>2</v>
      </c>
      <c r="EJ379" s="2">
        <v>1</v>
      </c>
      <c r="EK379" s="2">
        <v>1100</v>
      </c>
      <c r="EL379" s="2" t="s">
        <v>32</v>
      </c>
      <c r="EM379" s="2" t="s">
        <v>33</v>
      </c>
      <c r="EN379" s="2" t="s">
        <v>2</v>
      </c>
      <c r="EO379" s="2" t="s">
        <v>2</v>
      </c>
      <c r="EP379" s="2"/>
      <c r="EQ379" s="2">
        <v>0</v>
      </c>
      <c r="ER379" s="2">
        <v>0</v>
      </c>
      <c r="ES379" s="2">
        <v>6020.3</v>
      </c>
      <c r="ET379" s="2">
        <v>0</v>
      </c>
      <c r="EU379" s="2">
        <v>0</v>
      </c>
      <c r="EV379" s="2">
        <v>0</v>
      </c>
      <c r="EW379" s="2">
        <v>0</v>
      </c>
      <c r="EX379" s="2">
        <v>0</v>
      </c>
      <c r="EY379" s="2">
        <v>0</v>
      </c>
      <c r="EZ379" s="2">
        <v>5</v>
      </c>
      <c r="FA379" s="2"/>
      <c r="FB379" s="2"/>
      <c r="FC379" s="2">
        <v>1</v>
      </c>
      <c r="FD379" s="2">
        <v>18</v>
      </c>
      <c r="FE379" s="2"/>
      <c r="FF379" s="2">
        <v>7224.36</v>
      </c>
      <c r="FG379" s="2"/>
      <c r="FH379" s="2"/>
      <c r="FI379" s="2"/>
      <c r="FJ379" s="2"/>
      <c r="FK379" s="2"/>
      <c r="FL379" s="2"/>
      <c r="FM379" s="2"/>
      <c r="FN379" s="2"/>
      <c r="FO379" s="2"/>
      <c r="FP379" s="2"/>
      <c r="FQ379" s="2">
        <v>0</v>
      </c>
      <c r="FR379" s="2">
        <f t="shared" si="343"/>
        <v>6020</v>
      </c>
      <c r="FS379" s="2">
        <v>0</v>
      </c>
      <c r="FT379" s="2"/>
      <c r="FU379" s="2"/>
      <c r="FV379" s="2"/>
      <c r="FW379" s="2"/>
      <c r="FX379" s="2">
        <v>0</v>
      </c>
      <c r="FY379" s="2">
        <v>0</v>
      </c>
      <c r="FZ379" s="2"/>
      <c r="GA379" s="2" t="s">
        <v>445</v>
      </c>
      <c r="GB379" s="2"/>
      <c r="GC379" s="2"/>
      <c r="GD379" s="2">
        <v>1</v>
      </c>
      <c r="GE379" s="2"/>
      <c r="GF379" s="2">
        <v>1654838250</v>
      </c>
      <c r="GG379" s="2">
        <v>2</v>
      </c>
      <c r="GH379" s="2">
        <v>3</v>
      </c>
      <c r="GI379" s="2">
        <v>-2</v>
      </c>
      <c r="GJ379" s="2">
        <v>0</v>
      </c>
      <c r="GK379" s="2">
        <v>0</v>
      </c>
      <c r="GL379" s="2">
        <f t="shared" si="344"/>
        <v>0</v>
      </c>
      <c r="GM379" s="2">
        <f t="shared" si="345"/>
        <v>6020</v>
      </c>
      <c r="GN379" s="2">
        <f t="shared" si="346"/>
        <v>0</v>
      </c>
      <c r="GO379" s="2">
        <f t="shared" si="347"/>
        <v>0</v>
      </c>
      <c r="GP379" s="2">
        <f t="shared" si="348"/>
        <v>0</v>
      </c>
      <c r="GQ379" s="2"/>
      <c r="GR379" s="2">
        <v>1</v>
      </c>
      <c r="GS379" s="2">
        <v>1</v>
      </c>
      <c r="GT379" s="2">
        <v>0</v>
      </c>
      <c r="GU379" s="2" t="s">
        <v>2</v>
      </c>
      <c r="GV379" s="2">
        <f t="shared" si="349"/>
        <v>0</v>
      </c>
      <c r="GW379" s="2">
        <v>1</v>
      </c>
      <c r="GX379" s="2">
        <f t="shared" si="350"/>
        <v>0</v>
      </c>
      <c r="GY379" s="2"/>
      <c r="GZ379" s="2"/>
      <c r="HA379" s="2">
        <v>0</v>
      </c>
      <c r="HB379" s="2">
        <v>0</v>
      </c>
      <c r="HC379" s="2">
        <f t="shared" si="351"/>
        <v>0</v>
      </c>
      <c r="HD379" s="2"/>
      <c r="HE379" s="2" t="s">
        <v>35</v>
      </c>
      <c r="HF379" s="2" t="s">
        <v>35</v>
      </c>
      <c r="HG379" s="2"/>
      <c r="HH379" s="2">
        <f>ROUND(AC379*I379,0)</f>
        <v>6020</v>
      </c>
      <c r="HI379" s="2"/>
      <c r="HJ379" s="2"/>
      <c r="HK379" s="2"/>
      <c r="HL379" s="2"/>
      <c r="HM379" s="2" t="s">
        <v>2</v>
      </c>
      <c r="HN379" s="2" t="s">
        <v>2</v>
      </c>
      <c r="HO379" s="2" t="s">
        <v>2</v>
      </c>
      <c r="HP379" s="2" t="s">
        <v>2</v>
      </c>
      <c r="HQ379" s="2" t="s">
        <v>2</v>
      </c>
      <c r="HR379" s="2"/>
      <c r="HS379" s="2"/>
      <c r="HT379" s="2"/>
      <c r="HU379" s="2"/>
      <c r="HV379" s="2"/>
      <c r="HW379" s="2"/>
      <c r="HX379" s="2"/>
      <c r="HY379" s="2"/>
      <c r="HZ379" s="2"/>
      <c r="IA379" s="2"/>
      <c r="IB379" s="2"/>
      <c r="IC379" s="2"/>
      <c r="ID379" s="2"/>
      <c r="IE379" s="2"/>
      <c r="IF379" s="2"/>
      <c r="IG379" s="2"/>
      <c r="IH379" s="2"/>
      <c r="II379" s="2"/>
      <c r="IJ379" s="2"/>
      <c r="IK379" s="2">
        <v>0</v>
      </c>
      <c r="IL379" s="2"/>
      <c r="IM379" s="2"/>
      <c r="IN379" s="2"/>
      <c r="IO379" s="2"/>
      <c r="IP379" s="2"/>
      <c r="IQ379" s="2"/>
      <c r="IR379" s="2"/>
      <c r="IS379" s="2"/>
      <c r="IT379" s="2"/>
      <c r="IU379" s="2"/>
    </row>
    <row r="380" spans="1:255" x14ac:dyDescent="0.2">
      <c r="A380">
        <v>17</v>
      </c>
      <c r="B380">
        <v>1</v>
      </c>
      <c r="E380" t="s">
        <v>443</v>
      </c>
      <c r="F380" t="s">
        <v>29</v>
      </c>
      <c r="G380" t="s">
        <v>444</v>
      </c>
      <c r="H380" t="s">
        <v>19</v>
      </c>
      <c r="I380">
        <v>1</v>
      </c>
      <c r="J380">
        <v>0</v>
      </c>
      <c r="K380">
        <v>1</v>
      </c>
      <c r="O380">
        <f t="shared" si="319"/>
        <v>1288.5</v>
      </c>
      <c r="P380">
        <f>ROUND(ROUND(CQ380*I380,0)/BC380,2)</f>
        <v>1288.5</v>
      </c>
      <c r="Q380">
        <f t="shared" si="320"/>
        <v>0</v>
      </c>
      <c r="R380">
        <f t="shared" si="321"/>
        <v>0</v>
      </c>
      <c r="S380">
        <f t="shared" si="322"/>
        <v>0</v>
      </c>
      <c r="T380">
        <f t="shared" si="323"/>
        <v>0</v>
      </c>
      <c r="U380">
        <f t="shared" si="324"/>
        <v>0</v>
      </c>
      <c r="V380">
        <f t="shared" si="325"/>
        <v>0</v>
      </c>
      <c r="W380">
        <f t="shared" si="326"/>
        <v>0</v>
      </c>
      <c r="X380">
        <f t="shared" si="327"/>
        <v>0</v>
      </c>
      <c r="Y380">
        <f t="shared" si="328"/>
        <v>0</v>
      </c>
      <c r="AA380">
        <v>41727979</v>
      </c>
      <c r="AB380">
        <f t="shared" si="329"/>
        <v>6275.32</v>
      </c>
      <c r="AC380">
        <f t="shared" si="330"/>
        <v>6275.32</v>
      </c>
      <c r="AD380">
        <f>ROUND((((ET380)-(EU380))+AE380),6)</f>
        <v>0</v>
      </c>
      <c r="AE380">
        <f>ROUND((EU380),6)</f>
        <v>0</v>
      </c>
      <c r="AF380">
        <f>ROUND((EV380),6)</f>
        <v>0</v>
      </c>
      <c r="AG380">
        <f t="shared" si="331"/>
        <v>0</v>
      </c>
      <c r="AH380">
        <f>(EW380)</f>
        <v>0</v>
      </c>
      <c r="AI380">
        <f>(EX380)</f>
        <v>0</v>
      </c>
      <c r="AJ380">
        <f t="shared" si="332"/>
        <v>0</v>
      </c>
      <c r="AK380">
        <v>6275.32</v>
      </c>
      <c r="AL380">
        <v>6275.32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1</v>
      </c>
      <c r="AW380">
        <v>1</v>
      </c>
      <c r="AZ380">
        <v>4.87</v>
      </c>
      <c r="BA380">
        <v>1</v>
      </c>
      <c r="BB380">
        <v>1</v>
      </c>
      <c r="BC380">
        <v>4.87</v>
      </c>
      <c r="BD380" t="s">
        <v>2</v>
      </c>
      <c r="BE380" t="s">
        <v>2</v>
      </c>
      <c r="BF380" t="s">
        <v>2</v>
      </c>
      <c r="BG380" t="s">
        <v>2</v>
      </c>
      <c r="BH380">
        <v>3</v>
      </c>
      <c r="BI380">
        <v>3</v>
      </c>
      <c r="BJ380" t="s">
        <v>2</v>
      </c>
      <c r="BM380">
        <v>1100</v>
      </c>
      <c r="BN380">
        <v>0</v>
      </c>
      <c r="BO380" t="s">
        <v>36</v>
      </c>
      <c r="BP380">
        <v>1</v>
      </c>
      <c r="BQ380">
        <v>8</v>
      </c>
      <c r="BR380">
        <v>0</v>
      </c>
      <c r="BS380">
        <v>1</v>
      </c>
      <c r="BT380">
        <v>1</v>
      </c>
      <c r="BU380">
        <v>1</v>
      </c>
      <c r="BV380">
        <v>1</v>
      </c>
      <c r="BW380">
        <v>1</v>
      </c>
      <c r="BX380">
        <v>1</v>
      </c>
      <c r="BY380" t="s">
        <v>2</v>
      </c>
      <c r="BZ380">
        <v>0</v>
      </c>
      <c r="CA380">
        <v>0</v>
      </c>
      <c r="CB380" t="s">
        <v>2</v>
      </c>
      <c r="CE380">
        <v>0</v>
      </c>
      <c r="CF380">
        <v>0</v>
      </c>
      <c r="CG380">
        <v>0</v>
      </c>
      <c r="CM380">
        <v>0</v>
      </c>
      <c r="CN380" t="s">
        <v>2</v>
      </c>
      <c r="CO380">
        <v>0</v>
      </c>
      <c r="CP380">
        <f t="shared" si="333"/>
        <v>1288.5</v>
      </c>
      <c r="CQ380">
        <f>AC380</f>
        <v>6275.32</v>
      </c>
      <c r="CR380">
        <f t="shared" si="334"/>
        <v>0</v>
      </c>
      <c r="CS380">
        <f t="shared" si="335"/>
        <v>0</v>
      </c>
      <c r="CT380">
        <f t="shared" si="336"/>
        <v>0</v>
      </c>
      <c r="CU380">
        <f t="shared" si="337"/>
        <v>0</v>
      </c>
      <c r="CV380">
        <f t="shared" si="338"/>
        <v>0</v>
      </c>
      <c r="CW380">
        <f t="shared" si="339"/>
        <v>0</v>
      </c>
      <c r="CX380">
        <f t="shared" si="340"/>
        <v>0</v>
      </c>
      <c r="CY380">
        <f t="shared" si="341"/>
        <v>0</v>
      </c>
      <c r="CZ380">
        <f t="shared" si="342"/>
        <v>0</v>
      </c>
      <c r="DC380" t="s">
        <v>2</v>
      </c>
      <c r="DD380" t="s">
        <v>2</v>
      </c>
      <c r="DE380" t="s">
        <v>2</v>
      </c>
      <c r="DF380" t="s">
        <v>2</v>
      </c>
      <c r="DG380" t="s">
        <v>2</v>
      </c>
      <c r="DH380" t="s">
        <v>2</v>
      </c>
      <c r="DI380" t="s">
        <v>2</v>
      </c>
      <c r="DJ380" t="s">
        <v>2</v>
      </c>
      <c r="DK380" t="s">
        <v>2</v>
      </c>
      <c r="DL380" t="s">
        <v>2</v>
      </c>
      <c r="DM380" t="s">
        <v>2</v>
      </c>
      <c r="DN380">
        <v>0</v>
      </c>
      <c r="DO380">
        <v>0</v>
      </c>
      <c r="DP380">
        <v>1</v>
      </c>
      <c r="DQ380">
        <v>1</v>
      </c>
      <c r="DU380">
        <v>1013</v>
      </c>
      <c r="DV380" t="s">
        <v>19</v>
      </c>
      <c r="DW380" t="s">
        <v>19</v>
      </c>
      <c r="DX380">
        <v>1</v>
      </c>
      <c r="DZ380" t="s">
        <v>2</v>
      </c>
      <c r="EA380" t="s">
        <v>2</v>
      </c>
      <c r="EB380" t="s">
        <v>2</v>
      </c>
      <c r="EC380" t="s">
        <v>2</v>
      </c>
      <c r="ED380" t="s">
        <v>2</v>
      </c>
      <c r="EE380">
        <v>37164457</v>
      </c>
      <c r="EF380">
        <v>8</v>
      </c>
      <c r="EG380" t="s">
        <v>31</v>
      </c>
      <c r="EH380">
        <v>0</v>
      </c>
      <c r="EI380" t="s">
        <v>2</v>
      </c>
      <c r="EJ380">
        <v>1</v>
      </c>
      <c r="EK380">
        <v>1100</v>
      </c>
      <c r="EL380" t="s">
        <v>32</v>
      </c>
      <c r="EM380" t="s">
        <v>33</v>
      </c>
      <c r="EN380" t="s">
        <v>2</v>
      </c>
      <c r="EO380" t="s">
        <v>2</v>
      </c>
      <c r="EQ380">
        <v>0</v>
      </c>
      <c r="ER380">
        <v>6275.32</v>
      </c>
      <c r="ES380">
        <v>6275.32</v>
      </c>
      <c r="ET380">
        <v>0</v>
      </c>
      <c r="EU380">
        <v>0</v>
      </c>
      <c r="EV380">
        <v>0</v>
      </c>
      <c r="EW380">
        <v>0</v>
      </c>
      <c r="EX380">
        <v>0</v>
      </c>
      <c r="EY380">
        <v>0</v>
      </c>
      <c r="EZ380">
        <v>5</v>
      </c>
      <c r="FC380">
        <v>1</v>
      </c>
      <c r="FD380">
        <v>18</v>
      </c>
      <c r="FF380">
        <v>7224.36</v>
      </c>
      <c r="FQ380">
        <v>0</v>
      </c>
      <c r="FR380">
        <f t="shared" si="343"/>
        <v>1288.5</v>
      </c>
      <c r="FS380">
        <v>0</v>
      </c>
      <c r="FX380">
        <v>0</v>
      </c>
      <c r="FY380">
        <v>0</v>
      </c>
      <c r="GA380" t="s">
        <v>446</v>
      </c>
      <c r="GD380">
        <v>1</v>
      </c>
      <c r="GF380">
        <v>1654838250</v>
      </c>
      <c r="GG380">
        <v>1</v>
      </c>
      <c r="GH380">
        <v>3</v>
      </c>
      <c r="GI380">
        <v>4</v>
      </c>
      <c r="GJ380">
        <v>0</v>
      </c>
      <c r="GK380">
        <v>0</v>
      </c>
      <c r="GL380">
        <f t="shared" si="344"/>
        <v>0</v>
      </c>
      <c r="GM380">
        <f t="shared" si="345"/>
        <v>1288.5</v>
      </c>
      <c r="GN380">
        <f t="shared" si="346"/>
        <v>0</v>
      </c>
      <c r="GO380">
        <f t="shared" si="347"/>
        <v>0</v>
      </c>
      <c r="GP380">
        <f t="shared" si="348"/>
        <v>0</v>
      </c>
      <c r="GR380">
        <v>1</v>
      </c>
      <c r="GS380">
        <v>1</v>
      </c>
      <c r="GT380">
        <v>0</v>
      </c>
      <c r="GU380" t="s">
        <v>2</v>
      </c>
      <c r="GV380">
        <f t="shared" si="349"/>
        <v>0</v>
      </c>
      <c r="GW380">
        <v>1</v>
      </c>
      <c r="GX380">
        <f t="shared" si="350"/>
        <v>0</v>
      </c>
      <c r="HA380">
        <v>0</v>
      </c>
      <c r="HB380">
        <v>0</v>
      </c>
      <c r="HC380">
        <f t="shared" si="351"/>
        <v>0</v>
      </c>
      <c r="HE380" t="s">
        <v>38</v>
      </c>
      <c r="HF380" t="s">
        <v>39</v>
      </c>
      <c r="HH380">
        <f>ROUND(AC380*I380,0)</f>
        <v>6275</v>
      </c>
      <c r="HM380" t="s">
        <v>2</v>
      </c>
      <c r="HN380" t="s">
        <v>2</v>
      </c>
      <c r="HO380" t="s">
        <v>2</v>
      </c>
      <c r="HP380" t="s">
        <v>2</v>
      </c>
      <c r="HQ380" t="s">
        <v>2</v>
      </c>
      <c r="IK380">
        <v>0</v>
      </c>
    </row>
    <row r="381" spans="1:255" x14ac:dyDescent="0.2">
      <c r="A381" s="2">
        <v>17</v>
      </c>
      <c r="B381" s="2">
        <v>1</v>
      </c>
      <c r="C381" s="2">
        <f>ROW(SmtRes!A619)</f>
        <v>619</v>
      </c>
      <c r="D381" s="2">
        <f>ROW(EtalonRes!A619)</f>
        <v>619</v>
      </c>
      <c r="E381" s="2" t="s">
        <v>447</v>
      </c>
      <c r="F381" s="2" t="s">
        <v>209</v>
      </c>
      <c r="G381" s="2" t="s">
        <v>210</v>
      </c>
      <c r="H381" s="2" t="s">
        <v>19</v>
      </c>
      <c r="I381" s="2">
        <v>0</v>
      </c>
      <c r="J381" s="2">
        <v>0</v>
      </c>
      <c r="K381" s="2">
        <v>0</v>
      </c>
      <c r="L381" s="2"/>
      <c r="M381" s="2"/>
      <c r="N381" s="2"/>
      <c r="O381" s="2">
        <f t="shared" si="319"/>
        <v>0</v>
      </c>
      <c r="P381" s="2">
        <f>ROUND(CQ381*I381,2)</f>
        <v>0</v>
      </c>
      <c r="Q381" s="2">
        <f t="shared" si="320"/>
        <v>0</v>
      </c>
      <c r="R381" s="2">
        <f t="shared" si="321"/>
        <v>0</v>
      </c>
      <c r="S381" s="2">
        <f t="shared" si="322"/>
        <v>0</v>
      </c>
      <c r="T381" s="2">
        <f t="shared" si="323"/>
        <v>0</v>
      </c>
      <c r="U381" s="2">
        <f t="shared" si="324"/>
        <v>0</v>
      </c>
      <c r="V381" s="2">
        <f t="shared" si="325"/>
        <v>0</v>
      </c>
      <c r="W381" s="2">
        <f t="shared" si="326"/>
        <v>0</v>
      </c>
      <c r="X381" s="2">
        <f t="shared" si="327"/>
        <v>0</v>
      </c>
      <c r="Y381" s="2">
        <f t="shared" si="328"/>
        <v>0</v>
      </c>
      <c r="Z381" s="2"/>
      <c r="AA381" s="2">
        <v>41727981</v>
      </c>
      <c r="AB381" s="2">
        <f t="shared" si="329"/>
        <v>6.9980000000000002</v>
      </c>
      <c r="AC381" s="2">
        <f t="shared" si="330"/>
        <v>0.41</v>
      </c>
      <c r="AD381" s="2">
        <f>ROUND(((((ET381*ROUND(1.35,7)))-((EU381*ROUND(1.35,7))))+AE381),6)</f>
        <v>0</v>
      </c>
      <c r="AE381" s="2">
        <f t="shared" ref="AE381:AF384" si="357">ROUND(((EU381*ROUND(1.35,7))),6)</f>
        <v>0</v>
      </c>
      <c r="AF381" s="2">
        <f t="shared" si="357"/>
        <v>6.5880000000000001</v>
      </c>
      <c r="AG381" s="2">
        <f t="shared" si="331"/>
        <v>0</v>
      </c>
      <c r="AH381" s="2">
        <f t="shared" ref="AH381:AI384" si="358">((EW381*ROUND(1.35,7)))</f>
        <v>0.67500000000000004</v>
      </c>
      <c r="AI381" s="2">
        <f t="shared" si="358"/>
        <v>0</v>
      </c>
      <c r="AJ381" s="2">
        <f t="shared" si="332"/>
        <v>0</v>
      </c>
      <c r="AK381" s="2">
        <v>5.29</v>
      </c>
      <c r="AL381" s="2">
        <v>0.41</v>
      </c>
      <c r="AM381" s="2">
        <v>0</v>
      </c>
      <c r="AN381" s="2">
        <v>0</v>
      </c>
      <c r="AO381" s="2">
        <v>4.88</v>
      </c>
      <c r="AP381" s="2">
        <v>0</v>
      </c>
      <c r="AQ381" s="2">
        <v>0.5</v>
      </c>
      <c r="AR381" s="2">
        <v>0</v>
      </c>
      <c r="AS381" s="2">
        <v>0</v>
      </c>
      <c r="AT381" s="2">
        <v>90</v>
      </c>
      <c r="AU381" s="2">
        <v>46</v>
      </c>
      <c r="AV381" s="2">
        <v>1</v>
      </c>
      <c r="AW381" s="2">
        <v>1</v>
      </c>
      <c r="AX381" s="2"/>
      <c r="AY381" s="2"/>
      <c r="AZ381" s="2">
        <v>1</v>
      </c>
      <c r="BA381" s="2">
        <v>1</v>
      </c>
      <c r="BB381" s="2">
        <v>1</v>
      </c>
      <c r="BC381" s="2">
        <v>1</v>
      </c>
      <c r="BD381" s="2" t="s">
        <v>2</v>
      </c>
      <c r="BE381" s="2" t="s">
        <v>2</v>
      </c>
      <c r="BF381" s="2" t="s">
        <v>2</v>
      </c>
      <c r="BG381" s="2" t="s">
        <v>2</v>
      </c>
      <c r="BH381" s="2">
        <v>0</v>
      </c>
      <c r="BI381" s="2">
        <v>2</v>
      </c>
      <c r="BJ381" s="2" t="s">
        <v>211</v>
      </c>
      <c r="BK381" s="2"/>
      <c r="BL381" s="2"/>
      <c r="BM381" s="2">
        <v>110011</v>
      </c>
      <c r="BN381" s="2">
        <v>0</v>
      </c>
      <c r="BO381" s="2" t="s">
        <v>2</v>
      </c>
      <c r="BP381" s="2">
        <v>0</v>
      </c>
      <c r="BQ381" s="2">
        <v>3</v>
      </c>
      <c r="BR381" s="2">
        <v>0</v>
      </c>
      <c r="BS381" s="2">
        <v>1</v>
      </c>
      <c r="BT381" s="2">
        <v>1</v>
      </c>
      <c r="BU381" s="2">
        <v>1</v>
      </c>
      <c r="BV381" s="2">
        <v>1</v>
      </c>
      <c r="BW381" s="2">
        <v>1</v>
      </c>
      <c r="BX381" s="2">
        <v>1</v>
      </c>
      <c r="BY381" s="2" t="s">
        <v>2</v>
      </c>
      <c r="BZ381" s="2">
        <v>90</v>
      </c>
      <c r="CA381" s="2">
        <v>46</v>
      </c>
      <c r="CB381" s="2" t="s">
        <v>2</v>
      </c>
      <c r="CC381" s="2"/>
      <c r="CD381" s="2"/>
      <c r="CE381" s="2">
        <v>0</v>
      </c>
      <c r="CF381" s="2">
        <v>0</v>
      </c>
      <c r="CG381" s="2">
        <v>0</v>
      </c>
      <c r="CH381" s="2"/>
      <c r="CI381" s="2"/>
      <c r="CJ381" s="2"/>
      <c r="CK381" s="2"/>
      <c r="CL381" s="2"/>
      <c r="CM381" s="2">
        <v>0</v>
      </c>
      <c r="CN381" s="2" t="s">
        <v>774</v>
      </c>
      <c r="CO381" s="2">
        <v>0</v>
      </c>
      <c r="CP381" s="2">
        <f t="shared" si="333"/>
        <v>0</v>
      </c>
      <c r="CQ381" s="2">
        <f>AC381*BC381</f>
        <v>0.41</v>
      </c>
      <c r="CR381" s="2">
        <f t="shared" si="334"/>
        <v>0</v>
      </c>
      <c r="CS381" s="2">
        <f t="shared" si="335"/>
        <v>0</v>
      </c>
      <c r="CT381" s="2">
        <f t="shared" si="336"/>
        <v>6.5880000000000001</v>
      </c>
      <c r="CU381" s="2">
        <f t="shared" si="337"/>
        <v>0</v>
      </c>
      <c r="CV381" s="2">
        <f t="shared" si="338"/>
        <v>0.67500000000000004</v>
      </c>
      <c r="CW381" s="2">
        <f t="shared" si="339"/>
        <v>0</v>
      </c>
      <c r="CX381" s="2">
        <f t="shared" si="340"/>
        <v>0</v>
      </c>
      <c r="CY381" s="2">
        <f t="shared" si="341"/>
        <v>0</v>
      </c>
      <c r="CZ381" s="2">
        <f t="shared" si="342"/>
        <v>0</v>
      </c>
      <c r="DA381" s="2"/>
      <c r="DB381" s="2"/>
      <c r="DC381" s="2" t="s">
        <v>2</v>
      </c>
      <c r="DD381" s="2" t="s">
        <v>2</v>
      </c>
      <c r="DE381" s="2" t="s">
        <v>21</v>
      </c>
      <c r="DF381" s="2" t="s">
        <v>21</v>
      </c>
      <c r="DG381" s="2" t="s">
        <v>21</v>
      </c>
      <c r="DH381" s="2" t="s">
        <v>2</v>
      </c>
      <c r="DI381" s="2" t="s">
        <v>21</v>
      </c>
      <c r="DJ381" s="2" t="s">
        <v>21</v>
      </c>
      <c r="DK381" s="2" t="s">
        <v>2</v>
      </c>
      <c r="DL381" s="2" t="s">
        <v>2</v>
      </c>
      <c r="DM381" s="2" t="s">
        <v>2</v>
      </c>
      <c r="DN381" s="2">
        <v>0</v>
      </c>
      <c r="DO381" s="2">
        <v>0</v>
      </c>
      <c r="DP381" s="2">
        <v>1</v>
      </c>
      <c r="DQ381" s="2">
        <v>1</v>
      </c>
      <c r="DR381" s="2"/>
      <c r="DS381" s="2"/>
      <c r="DT381" s="2"/>
      <c r="DU381" s="2">
        <v>1013</v>
      </c>
      <c r="DV381" s="2" t="s">
        <v>19</v>
      </c>
      <c r="DW381" s="2" t="s">
        <v>19</v>
      </c>
      <c r="DX381" s="2">
        <v>1</v>
      </c>
      <c r="DY381" s="2"/>
      <c r="DZ381" s="2" t="s">
        <v>2</v>
      </c>
      <c r="EA381" s="2" t="s">
        <v>2</v>
      </c>
      <c r="EB381" s="2" t="s">
        <v>2</v>
      </c>
      <c r="EC381" s="2" t="s">
        <v>2</v>
      </c>
      <c r="ED381" s="2" t="s">
        <v>2</v>
      </c>
      <c r="EE381" s="2">
        <v>37164119</v>
      </c>
      <c r="EF381" s="2">
        <v>3</v>
      </c>
      <c r="EG381" s="2" t="s">
        <v>16</v>
      </c>
      <c r="EH381" s="2">
        <v>0</v>
      </c>
      <c r="EI381" s="2" t="s">
        <v>2</v>
      </c>
      <c r="EJ381" s="2">
        <v>2</v>
      </c>
      <c r="EK381" s="2">
        <v>110011</v>
      </c>
      <c r="EL381" s="2" t="s">
        <v>86</v>
      </c>
      <c r="EM381" s="2" t="s">
        <v>87</v>
      </c>
      <c r="EN381" s="2" t="s">
        <v>2</v>
      </c>
      <c r="EO381" s="2" t="s">
        <v>24</v>
      </c>
      <c r="EP381" s="2"/>
      <c r="EQ381" s="2">
        <v>512</v>
      </c>
      <c r="ER381" s="2">
        <v>5.29</v>
      </c>
      <c r="ES381" s="2">
        <v>0.41</v>
      </c>
      <c r="ET381" s="2">
        <v>0</v>
      </c>
      <c r="EU381" s="2">
        <v>0</v>
      </c>
      <c r="EV381" s="2">
        <v>4.88</v>
      </c>
      <c r="EW381" s="2">
        <v>0.5</v>
      </c>
      <c r="EX381" s="2">
        <v>0</v>
      </c>
      <c r="EY381" s="2">
        <v>0</v>
      </c>
      <c r="EZ381" s="2"/>
      <c r="FA381" s="2"/>
      <c r="FB381" s="2"/>
      <c r="FC381" s="2"/>
      <c r="FD381" s="2"/>
      <c r="FE381" s="2"/>
      <c r="FF381" s="2"/>
      <c r="FG381" s="2"/>
      <c r="FH381" s="2"/>
      <c r="FI381" s="2"/>
      <c r="FJ381" s="2"/>
      <c r="FK381" s="2"/>
      <c r="FL381" s="2"/>
      <c r="FM381" s="2"/>
      <c r="FN381" s="2"/>
      <c r="FO381" s="2"/>
      <c r="FP381" s="2"/>
      <c r="FQ381" s="2">
        <v>0</v>
      </c>
      <c r="FR381" s="2">
        <f t="shared" si="343"/>
        <v>0</v>
      </c>
      <c r="FS381" s="2">
        <v>0</v>
      </c>
      <c r="FT381" s="2"/>
      <c r="FU381" s="2"/>
      <c r="FV381" s="2"/>
      <c r="FW381" s="2"/>
      <c r="FX381" s="2">
        <v>90</v>
      </c>
      <c r="FY381" s="2">
        <v>46</v>
      </c>
      <c r="FZ381" s="2"/>
      <c r="GA381" s="2" t="s">
        <v>2</v>
      </c>
      <c r="GB381" s="2"/>
      <c r="GC381" s="2"/>
      <c r="GD381" s="2">
        <v>1</v>
      </c>
      <c r="GE381" s="2"/>
      <c r="GF381" s="2">
        <v>1306059757</v>
      </c>
      <c r="GG381" s="2">
        <v>2</v>
      </c>
      <c r="GH381" s="2">
        <v>1</v>
      </c>
      <c r="GI381" s="2">
        <v>-2</v>
      </c>
      <c r="GJ381" s="2">
        <v>0</v>
      </c>
      <c r="GK381" s="2">
        <v>0</v>
      </c>
      <c r="GL381" s="2">
        <f t="shared" si="344"/>
        <v>0</v>
      </c>
      <c r="GM381" s="2">
        <f t="shared" si="345"/>
        <v>0</v>
      </c>
      <c r="GN381" s="2">
        <f t="shared" si="346"/>
        <v>0</v>
      </c>
      <c r="GO381" s="2">
        <f t="shared" si="347"/>
        <v>0</v>
      </c>
      <c r="GP381" s="2">
        <f t="shared" si="348"/>
        <v>0</v>
      </c>
      <c r="GQ381" s="2"/>
      <c r="GR381" s="2">
        <v>0</v>
      </c>
      <c r="GS381" s="2">
        <v>3</v>
      </c>
      <c r="GT381" s="2">
        <v>0</v>
      </c>
      <c r="GU381" s="2" t="s">
        <v>2</v>
      </c>
      <c r="GV381" s="2">
        <f t="shared" si="349"/>
        <v>0</v>
      </c>
      <c r="GW381" s="2">
        <v>1</v>
      </c>
      <c r="GX381" s="2">
        <f t="shared" si="350"/>
        <v>0</v>
      </c>
      <c r="GY381" s="2"/>
      <c r="GZ381" s="2"/>
      <c r="HA381" s="2">
        <v>0</v>
      </c>
      <c r="HB381" s="2">
        <v>0</v>
      </c>
      <c r="HC381" s="2">
        <f t="shared" si="351"/>
        <v>0</v>
      </c>
      <c r="HD381" s="2"/>
      <c r="HE381" s="2" t="s">
        <v>2</v>
      </c>
      <c r="HF381" s="2" t="s">
        <v>2</v>
      </c>
      <c r="HG381" s="2"/>
      <c r="HH381" s="2"/>
      <c r="HI381" s="2"/>
      <c r="HJ381" s="2"/>
      <c r="HK381" s="2"/>
      <c r="HL381" s="2"/>
      <c r="HM381" s="2" t="s">
        <v>2</v>
      </c>
      <c r="HN381" s="2" t="s">
        <v>88</v>
      </c>
      <c r="HO381" s="2" t="s">
        <v>89</v>
      </c>
      <c r="HP381" s="2" t="s">
        <v>86</v>
      </c>
      <c r="HQ381" s="2" t="s">
        <v>86</v>
      </c>
      <c r="HR381" s="2"/>
      <c r="HS381" s="2"/>
      <c r="HT381" s="2"/>
      <c r="HU381" s="2"/>
      <c r="HV381" s="2"/>
      <c r="HW381" s="2"/>
      <c r="HX381" s="2"/>
      <c r="HY381" s="2"/>
      <c r="HZ381" s="2"/>
      <c r="IA381" s="2"/>
      <c r="IB381" s="2"/>
      <c r="IC381" s="2"/>
      <c r="ID381" s="2"/>
      <c r="IE381" s="2"/>
      <c r="IF381" s="2"/>
      <c r="IG381" s="2"/>
      <c r="IH381" s="2"/>
      <c r="II381" s="2"/>
      <c r="IJ381" s="2"/>
      <c r="IK381" s="2">
        <v>0</v>
      </c>
      <c r="IL381" s="2"/>
      <c r="IM381" s="2"/>
      <c r="IN381" s="2"/>
      <c r="IO381" s="2"/>
      <c r="IP381" s="2"/>
      <c r="IQ381" s="2"/>
      <c r="IR381" s="2"/>
      <c r="IS381" s="2"/>
      <c r="IT381" s="2"/>
      <c r="IU381" s="2"/>
    </row>
    <row r="382" spans="1:255" x14ac:dyDescent="0.2">
      <c r="A382">
        <v>17</v>
      </c>
      <c r="B382">
        <v>1</v>
      </c>
      <c r="C382">
        <f>ROW(SmtRes!A624)</f>
        <v>624</v>
      </c>
      <c r="D382">
        <f>ROW(EtalonRes!A624)</f>
        <v>624</v>
      </c>
      <c r="E382" t="s">
        <v>447</v>
      </c>
      <c r="F382" t="s">
        <v>209</v>
      </c>
      <c r="G382" t="s">
        <v>210</v>
      </c>
      <c r="H382" t="s">
        <v>19</v>
      </c>
      <c r="I382">
        <v>0</v>
      </c>
      <c r="J382">
        <v>0</v>
      </c>
      <c r="K382">
        <v>0</v>
      </c>
      <c r="O382">
        <f t="shared" si="319"/>
        <v>0</v>
      </c>
      <c r="P382">
        <f>ROUND(CQ382*I382,2)</f>
        <v>0</v>
      </c>
      <c r="Q382">
        <f t="shared" si="320"/>
        <v>0</v>
      </c>
      <c r="R382">
        <f t="shared" si="321"/>
        <v>0</v>
      </c>
      <c r="S382">
        <f t="shared" si="322"/>
        <v>0</v>
      </c>
      <c r="T382">
        <f t="shared" si="323"/>
        <v>0</v>
      </c>
      <c r="U382">
        <f t="shared" si="324"/>
        <v>0</v>
      </c>
      <c r="V382">
        <f t="shared" si="325"/>
        <v>0</v>
      </c>
      <c r="W382">
        <f t="shared" si="326"/>
        <v>0</v>
      </c>
      <c r="X382">
        <f t="shared" si="327"/>
        <v>0</v>
      </c>
      <c r="Y382">
        <f t="shared" si="328"/>
        <v>0</v>
      </c>
      <c r="AA382">
        <v>41727979</v>
      </c>
      <c r="AB382">
        <f t="shared" si="329"/>
        <v>6.9980000000000002</v>
      </c>
      <c r="AC382">
        <f t="shared" si="330"/>
        <v>0.41</v>
      </c>
      <c r="AD382">
        <f>ROUND(((((ET382*ROUND(1.35,7)))-((EU382*ROUND(1.35,7))))+AE382),6)</f>
        <v>0</v>
      </c>
      <c r="AE382">
        <f t="shared" si="357"/>
        <v>0</v>
      </c>
      <c r="AF382">
        <f t="shared" si="357"/>
        <v>6.5880000000000001</v>
      </c>
      <c r="AG382">
        <f t="shared" si="331"/>
        <v>0</v>
      </c>
      <c r="AH382">
        <f t="shared" si="358"/>
        <v>0.67500000000000004</v>
      </c>
      <c r="AI382">
        <f t="shared" si="358"/>
        <v>0</v>
      </c>
      <c r="AJ382">
        <f t="shared" si="332"/>
        <v>0</v>
      </c>
      <c r="AK382">
        <v>5.29</v>
      </c>
      <c r="AL382">
        <v>0.41</v>
      </c>
      <c r="AM382">
        <v>0</v>
      </c>
      <c r="AN382">
        <v>0</v>
      </c>
      <c r="AO382">
        <v>4.88</v>
      </c>
      <c r="AP382">
        <v>0</v>
      </c>
      <c r="AQ382">
        <v>0.5</v>
      </c>
      <c r="AR382">
        <v>0</v>
      </c>
      <c r="AS382">
        <v>0</v>
      </c>
      <c r="AT382">
        <v>90</v>
      </c>
      <c r="AU382">
        <v>46</v>
      </c>
      <c r="AV382">
        <v>1</v>
      </c>
      <c r="AW382">
        <v>1</v>
      </c>
      <c r="AZ382">
        <v>1</v>
      </c>
      <c r="BA382">
        <v>1</v>
      </c>
      <c r="BB382">
        <v>1</v>
      </c>
      <c r="BC382">
        <v>1</v>
      </c>
      <c r="BD382" t="s">
        <v>2</v>
      </c>
      <c r="BE382" t="s">
        <v>2</v>
      </c>
      <c r="BF382" t="s">
        <v>2</v>
      </c>
      <c r="BG382" t="s">
        <v>2</v>
      </c>
      <c r="BH382">
        <v>0</v>
      </c>
      <c r="BI382">
        <v>2</v>
      </c>
      <c r="BJ382" t="s">
        <v>211</v>
      </c>
      <c r="BM382">
        <v>110011</v>
      </c>
      <c r="BN382">
        <v>0</v>
      </c>
      <c r="BO382" t="s">
        <v>27</v>
      </c>
      <c r="BP382">
        <v>1</v>
      </c>
      <c r="BQ382">
        <v>3</v>
      </c>
      <c r="BR382">
        <v>0</v>
      </c>
      <c r="BS382">
        <v>1</v>
      </c>
      <c r="BT382">
        <v>1</v>
      </c>
      <c r="BU382">
        <v>1</v>
      </c>
      <c r="BV382">
        <v>1</v>
      </c>
      <c r="BW382">
        <v>1</v>
      </c>
      <c r="BX382">
        <v>1</v>
      </c>
      <c r="BY382" t="s">
        <v>2</v>
      </c>
      <c r="BZ382">
        <v>90</v>
      </c>
      <c r="CA382">
        <v>46</v>
      </c>
      <c r="CB382" t="s">
        <v>2</v>
      </c>
      <c r="CE382">
        <v>0</v>
      </c>
      <c r="CF382">
        <v>0</v>
      </c>
      <c r="CG382">
        <v>0</v>
      </c>
      <c r="CM382">
        <v>0</v>
      </c>
      <c r="CN382" t="s">
        <v>774</v>
      </c>
      <c r="CO382">
        <v>0</v>
      </c>
      <c r="CP382">
        <f t="shared" si="333"/>
        <v>0</v>
      </c>
      <c r="CQ382">
        <f>AC382*BC382</f>
        <v>0.41</v>
      </c>
      <c r="CR382">
        <f t="shared" si="334"/>
        <v>0</v>
      </c>
      <c r="CS382">
        <f t="shared" si="335"/>
        <v>0</v>
      </c>
      <c r="CT382">
        <f t="shared" si="336"/>
        <v>6.5880000000000001</v>
      </c>
      <c r="CU382">
        <f t="shared" si="337"/>
        <v>0</v>
      </c>
      <c r="CV382">
        <f t="shared" si="338"/>
        <v>0.67500000000000004</v>
      </c>
      <c r="CW382">
        <f t="shared" si="339"/>
        <v>0</v>
      </c>
      <c r="CX382">
        <f t="shared" si="340"/>
        <v>0</v>
      </c>
      <c r="CY382">
        <f t="shared" si="341"/>
        <v>0</v>
      </c>
      <c r="CZ382">
        <f t="shared" si="342"/>
        <v>0</v>
      </c>
      <c r="DC382" t="s">
        <v>2</v>
      </c>
      <c r="DD382" t="s">
        <v>2</v>
      </c>
      <c r="DE382" t="s">
        <v>21</v>
      </c>
      <c r="DF382" t="s">
        <v>21</v>
      </c>
      <c r="DG382" t="s">
        <v>21</v>
      </c>
      <c r="DH382" t="s">
        <v>2</v>
      </c>
      <c r="DI382" t="s">
        <v>21</v>
      </c>
      <c r="DJ382" t="s">
        <v>21</v>
      </c>
      <c r="DK382" t="s">
        <v>2</v>
      </c>
      <c r="DL382" t="s">
        <v>2</v>
      </c>
      <c r="DM382" t="s">
        <v>2</v>
      </c>
      <c r="DN382">
        <v>0</v>
      </c>
      <c r="DO382">
        <v>0</v>
      </c>
      <c r="DP382">
        <v>1</v>
      </c>
      <c r="DQ382">
        <v>1</v>
      </c>
      <c r="DU382">
        <v>1013</v>
      </c>
      <c r="DV382" t="s">
        <v>19</v>
      </c>
      <c r="DW382" t="s">
        <v>19</v>
      </c>
      <c r="DX382">
        <v>1</v>
      </c>
      <c r="DZ382" t="s">
        <v>2</v>
      </c>
      <c r="EA382" t="s">
        <v>2</v>
      </c>
      <c r="EB382" t="s">
        <v>2</v>
      </c>
      <c r="EC382" t="s">
        <v>2</v>
      </c>
      <c r="ED382" t="s">
        <v>2</v>
      </c>
      <c r="EE382">
        <v>37164119</v>
      </c>
      <c r="EF382">
        <v>3</v>
      </c>
      <c r="EG382" t="s">
        <v>16</v>
      </c>
      <c r="EH382">
        <v>0</v>
      </c>
      <c r="EI382" t="s">
        <v>2</v>
      </c>
      <c r="EJ382">
        <v>2</v>
      </c>
      <c r="EK382">
        <v>110011</v>
      </c>
      <c r="EL382" t="s">
        <v>86</v>
      </c>
      <c r="EM382" t="s">
        <v>87</v>
      </c>
      <c r="EN382" t="s">
        <v>2</v>
      </c>
      <c r="EO382" t="s">
        <v>24</v>
      </c>
      <c r="EQ382">
        <v>512</v>
      </c>
      <c r="ER382">
        <v>5.29</v>
      </c>
      <c r="ES382">
        <v>0.41</v>
      </c>
      <c r="ET382">
        <v>0</v>
      </c>
      <c r="EU382">
        <v>0</v>
      </c>
      <c r="EV382">
        <v>4.88</v>
      </c>
      <c r="EW382">
        <v>0.5</v>
      </c>
      <c r="EX382">
        <v>0</v>
      </c>
      <c r="EY382">
        <v>0</v>
      </c>
      <c r="FQ382">
        <v>0</v>
      </c>
      <c r="FR382">
        <f t="shared" si="343"/>
        <v>0</v>
      </c>
      <c r="FS382">
        <v>0</v>
      </c>
      <c r="FX382">
        <v>90</v>
      </c>
      <c r="FY382">
        <v>46</v>
      </c>
      <c r="GA382" t="s">
        <v>2</v>
      </c>
      <c r="GD382">
        <v>1</v>
      </c>
      <c r="GF382">
        <v>1306059757</v>
      </c>
      <c r="GG382">
        <v>1</v>
      </c>
      <c r="GH382">
        <v>1</v>
      </c>
      <c r="GI382">
        <v>4</v>
      </c>
      <c r="GJ382">
        <v>0</v>
      </c>
      <c r="GK382">
        <v>0</v>
      </c>
      <c r="GL382">
        <f t="shared" si="344"/>
        <v>0</v>
      </c>
      <c r="GM382">
        <f t="shared" si="345"/>
        <v>0</v>
      </c>
      <c r="GN382">
        <f t="shared" si="346"/>
        <v>0</v>
      </c>
      <c r="GO382">
        <f t="shared" si="347"/>
        <v>0</v>
      </c>
      <c r="GP382">
        <f t="shared" si="348"/>
        <v>0</v>
      </c>
      <c r="GR382">
        <v>0</v>
      </c>
      <c r="GS382">
        <v>3</v>
      </c>
      <c r="GT382">
        <v>0</v>
      </c>
      <c r="GU382" t="s">
        <v>2</v>
      </c>
      <c r="GV382">
        <f t="shared" si="349"/>
        <v>0</v>
      </c>
      <c r="GW382">
        <v>1</v>
      </c>
      <c r="GX382">
        <f t="shared" si="350"/>
        <v>0</v>
      </c>
      <c r="HA382">
        <v>0</v>
      </c>
      <c r="HB382">
        <v>0</v>
      </c>
      <c r="HC382">
        <f t="shared" si="351"/>
        <v>0</v>
      </c>
      <c r="HE382" t="s">
        <v>2</v>
      </c>
      <c r="HF382" t="s">
        <v>2</v>
      </c>
      <c r="HM382" t="s">
        <v>2</v>
      </c>
      <c r="HN382" t="s">
        <v>88</v>
      </c>
      <c r="HO382" t="s">
        <v>89</v>
      </c>
      <c r="HP382" t="s">
        <v>86</v>
      </c>
      <c r="HQ382" t="s">
        <v>86</v>
      </c>
      <c r="IK382">
        <v>0</v>
      </c>
    </row>
    <row r="383" spans="1:255" x14ac:dyDescent="0.2">
      <c r="A383" s="2">
        <v>17</v>
      </c>
      <c r="B383" s="2">
        <v>1</v>
      </c>
      <c r="C383" s="2">
        <f>ROW(SmtRes!A630)</f>
        <v>630</v>
      </c>
      <c r="D383" s="2">
        <f>ROW(EtalonRes!A630)</f>
        <v>630</v>
      </c>
      <c r="E383" s="2" t="s">
        <v>448</v>
      </c>
      <c r="F383" s="2" t="s">
        <v>449</v>
      </c>
      <c r="G383" s="2" t="s">
        <v>450</v>
      </c>
      <c r="H383" s="2" t="s">
        <v>19</v>
      </c>
      <c r="I383" s="2">
        <v>1</v>
      </c>
      <c r="J383" s="2">
        <v>0</v>
      </c>
      <c r="K383" s="2">
        <v>1</v>
      </c>
      <c r="L383" s="2"/>
      <c r="M383" s="2"/>
      <c r="N383" s="2"/>
      <c r="O383" s="2">
        <f t="shared" si="319"/>
        <v>37.89</v>
      </c>
      <c r="P383" s="2">
        <f>ROUND(CQ383*I383,2)</f>
        <v>4.3600000000000003</v>
      </c>
      <c r="Q383" s="2">
        <f t="shared" si="320"/>
        <v>0</v>
      </c>
      <c r="R383" s="2">
        <f t="shared" si="321"/>
        <v>0</v>
      </c>
      <c r="S383" s="2">
        <f t="shared" si="322"/>
        <v>33.53</v>
      </c>
      <c r="T383" s="2">
        <f t="shared" si="323"/>
        <v>0</v>
      </c>
      <c r="U383" s="2">
        <f t="shared" si="324"/>
        <v>3.24</v>
      </c>
      <c r="V383" s="2">
        <f t="shared" si="325"/>
        <v>0</v>
      </c>
      <c r="W383" s="2">
        <f t="shared" si="326"/>
        <v>0</v>
      </c>
      <c r="X383" s="2">
        <f t="shared" si="327"/>
        <v>30.18</v>
      </c>
      <c r="Y383" s="2">
        <f t="shared" si="328"/>
        <v>15.42</v>
      </c>
      <c r="Z383" s="2"/>
      <c r="AA383" s="2">
        <v>41727981</v>
      </c>
      <c r="AB383" s="2">
        <f t="shared" si="329"/>
        <v>37.893999999999998</v>
      </c>
      <c r="AC383" s="2">
        <f t="shared" si="330"/>
        <v>4.3600000000000003</v>
      </c>
      <c r="AD383" s="2">
        <f>ROUND(((((ET383*ROUND(1.35,7)))-((EU383*ROUND(1.35,7))))+AE383),6)</f>
        <v>0</v>
      </c>
      <c r="AE383" s="2">
        <f t="shared" si="357"/>
        <v>0</v>
      </c>
      <c r="AF383" s="2">
        <f t="shared" si="357"/>
        <v>33.533999999999999</v>
      </c>
      <c r="AG383" s="2">
        <f t="shared" si="331"/>
        <v>0</v>
      </c>
      <c r="AH383" s="2">
        <f t="shared" si="358"/>
        <v>3.24</v>
      </c>
      <c r="AI383" s="2">
        <f t="shared" si="358"/>
        <v>0</v>
      </c>
      <c r="AJ383" s="2">
        <f t="shared" si="332"/>
        <v>0</v>
      </c>
      <c r="AK383" s="2">
        <v>29.2</v>
      </c>
      <c r="AL383" s="2">
        <v>4.3600000000000003</v>
      </c>
      <c r="AM383" s="2">
        <v>0</v>
      </c>
      <c r="AN383" s="2">
        <v>0</v>
      </c>
      <c r="AO383" s="2">
        <v>24.84</v>
      </c>
      <c r="AP383" s="2">
        <v>0</v>
      </c>
      <c r="AQ383" s="2">
        <v>2.4</v>
      </c>
      <c r="AR383" s="2">
        <v>0</v>
      </c>
      <c r="AS383" s="2">
        <v>0</v>
      </c>
      <c r="AT383" s="2">
        <v>90</v>
      </c>
      <c r="AU383" s="2">
        <v>46</v>
      </c>
      <c r="AV383" s="2">
        <v>1</v>
      </c>
      <c r="AW383" s="2">
        <v>1</v>
      </c>
      <c r="AX383" s="2"/>
      <c r="AY383" s="2"/>
      <c r="AZ383" s="2">
        <v>1</v>
      </c>
      <c r="BA383" s="2">
        <v>1</v>
      </c>
      <c r="BB383" s="2">
        <v>1</v>
      </c>
      <c r="BC383" s="2">
        <v>1</v>
      </c>
      <c r="BD383" s="2" t="s">
        <v>2</v>
      </c>
      <c r="BE383" s="2" t="s">
        <v>2</v>
      </c>
      <c r="BF383" s="2" t="s">
        <v>2</v>
      </c>
      <c r="BG383" s="2" t="s">
        <v>2</v>
      </c>
      <c r="BH383" s="2">
        <v>0</v>
      </c>
      <c r="BI383" s="2">
        <v>2</v>
      </c>
      <c r="BJ383" s="2" t="s">
        <v>451</v>
      </c>
      <c r="BK383" s="2"/>
      <c r="BL383" s="2"/>
      <c r="BM383" s="2">
        <v>110011</v>
      </c>
      <c r="BN383" s="2">
        <v>0</v>
      </c>
      <c r="BO383" s="2" t="s">
        <v>2</v>
      </c>
      <c r="BP383" s="2">
        <v>0</v>
      </c>
      <c r="BQ383" s="2">
        <v>3</v>
      </c>
      <c r="BR383" s="2">
        <v>0</v>
      </c>
      <c r="BS383" s="2">
        <v>1</v>
      </c>
      <c r="BT383" s="2">
        <v>1</v>
      </c>
      <c r="BU383" s="2">
        <v>1</v>
      </c>
      <c r="BV383" s="2">
        <v>1</v>
      </c>
      <c r="BW383" s="2">
        <v>1</v>
      </c>
      <c r="BX383" s="2">
        <v>1</v>
      </c>
      <c r="BY383" s="2" t="s">
        <v>2</v>
      </c>
      <c r="BZ383" s="2">
        <v>90</v>
      </c>
      <c r="CA383" s="2">
        <v>46</v>
      </c>
      <c r="CB383" s="2" t="s">
        <v>2</v>
      </c>
      <c r="CC383" s="2"/>
      <c r="CD383" s="2"/>
      <c r="CE383" s="2">
        <v>0</v>
      </c>
      <c r="CF383" s="2">
        <v>0</v>
      </c>
      <c r="CG383" s="2">
        <v>0</v>
      </c>
      <c r="CH383" s="2"/>
      <c r="CI383" s="2"/>
      <c r="CJ383" s="2"/>
      <c r="CK383" s="2"/>
      <c r="CL383" s="2"/>
      <c r="CM383" s="2">
        <v>0</v>
      </c>
      <c r="CN383" s="2" t="s">
        <v>774</v>
      </c>
      <c r="CO383" s="2">
        <v>0</v>
      </c>
      <c r="CP383" s="2">
        <f t="shared" si="333"/>
        <v>37.89</v>
      </c>
      <c r="CQ383" s="2">
        <f>AC383*BC383</f>
        <v>4.3600000000000003</v>
      </c>
      <c r="CR383" s="2">
        <f t="shared" si="334"/>
        <v>0</v>
      </c>
      <c r="CS383" s="2">
        <f t="shared" si="335"/>
        <v>0</v>
      </c>
      <c r="CT383" s="2">
        <f t="shared" si="336"/>
        <v>33.533999999999999</v>
      </c>
      <c r="CU383" s="2">
        <f t="shared" si="337"/>
        <v>0</v>
      </c>
      <c r="CV383" s="2">
        <f t="shared" si="338"/>
        <v>3.24</v>
      </c>
      <c r="CW383" s="2">
        <f t="shared" si="339"/>
        <v>0</v>
      </c>
      <c r="CX383" s="2">
        <f t="shared" si="340"/>
        <v>0</v>
      </c>
      <c r="CY383" s="2">
        <f t="shared" si="341"/>
        <v>30.177000000000003</v>
      </c>
      <c r="CZ383" s="2">
        <f t="shared" si="342"/>
        <v>15.423800000000002</v>
      </c>
      <c r="DA383" s="2"/>
      <c r="DB383" s="2"/>
      <c r="DC383" s="2" t="s">
        <v>2</v>
      </c>
      <c r="DD383" s="2" t="s">
        <v>2</v>
      </c>
      <c r="DE383" s="2" t="s">
        <v>21</v>
      </c>
      <c r="DF383" s="2" t="s">
        <v>21</v>
      </c>
      <c r="DG383" s="2" t="s">
        <v>21</v>
      </c>
      <c r="DH383" s="2" t="s">
        <v>2</v>
      </c>
      <c r="DI383" s="2" t="s">
        <v>21</v>
      </c>
      <c r="DJ383" s="2" t="s">
        <v>21</v>
      </c>
      <c r="DK383" s="2" t="s">
        <v>2</v>
      </c>
      <c r="DL383" s="2" t="s">
        <v>2</v>
      </c>
      <c r="DM383" s="2" t="s">
        <v>2</v>
      </c>
      <c r="DN383" s="2">
        <v>0</v>
      </c>
      <c r="DO383" s="2">
        <v>0</v>
      </c>
      <c r="DP383" s="2">
        <v>1</v>
      </c>
      <c r="DQ383" s="2">
        <v>1</v>
      </c>
      <c r="DR383" s="2"/>
      <c r="DS383" s="2"/>
      <c r="DT383" s="2"/>
      <c r="DU383" s="2">
        <v>1013</v>
      </c>
      <c r="DV383" s="2" t="s">
        <v>19</v>
      </c>
      <c r="DW383" s="2" t="s">
        <v>19</v>
      </c>
      <c r="DX383" s="2">
        <v>1</v>
      </c>
      <c r="DY383" s="2"/>
      <c r="DZ383" s="2" t="s">
        <v>2</v>
      </c>
      <c r="EA383" s="2" t="s">
        <v>2</v>
      </c>
      <c r="EB383" s="2" t="s">
        <v>2</v>
      </c>
      <c r="EC383" s="2" t="s">
        <v>2</v>
      </c>
      <c r="ED383" s="2" t="s">
        <v>2</v>
      </c>
      <c r="EE383" s="2">
        <v>37164119</v>
      </c>
      <c r="EF383" s="2">
        <v>3</v>
      </c>
      <c r="EG383" s="2" t="s">
        <v>16</v>
      </c>
      <c r="EH383" s="2">
        <v>0</v>
      </c>
      <c r="EI383" s="2" t="s">
        <v>2</v>
      </c>
      <c r="EJ383" s="2">
        <v>2</v>
      </c>
      <c r="EK383" s="2">
        <v>110011</v>
      </c>
      <c r="EL383" s="2" t="s">
        <v>86</v>
      </c>
      <c r="EM383" s="2" t="s">
        <v>87</v>
      </c>
      <c r="EN383" s="2" t="s">
        <v>2</v>
      </c>
      <c r="EO383" s="2" t="s">
        <v>24</v>
      </c>
      <c r="EP383" s="2"/>
      <c r="EQ383" s="2">
        <v>512</v>
      </c>
      <c r="ER383" s="2">
        <v>29.2</v>
      </c>
      <c r="ES383" s="2">
        <v>4.3600000000000003</v>
      </c>
      <c r="ET383" s="2">
        <v>0</v>
      </c>
      <c r="EU383" s="2">
        <v>0</v>
      </c>
      <c r="EV383" s="2">
        <v>24.84</v>
      </c>
      <c r="EW383" s="2">
        <v>2.4</v>
      </c>
      <c r="EX383" s="2">
        <v>0</v>
      </c>
      <c r="EY383" s="2">
        <v>0</v>
      </c>
      <c r="EZ383" s="2"/>
      <c r="FA383" s="2"/>
      <c r="FB383" s="2"/>
      <c r="FC383" s="2"/>
      <c r="FD383" s="2"/>
      <c r="FE383" s="2"/>
      <c r="FF383" s="2"/>
      <c r="FG383" s="2"/>
      <c r="FH383" s="2"/>
      <c r="FI383" s="2"/>
      <c r="FJ383" s="2"/>
      <c r="FK383" s="2"/>
      <c r="FL383" s="2"/>
      <c r="FM383" s="2"/>
      <c r="FN383" s="2"/>
      <c r="FO383" s="2"/>
      <c r="FP383" s="2"/>
      <c r="FQ383" s="2">
        <v>0</v>
      </c>
      <c r="FR383" s="2">
        <f t="shared" si="343"/>
        <v>0</v>
      </c>
      <c r="FS383" s="2">
        <v>0</v>
      </c>
      <c r="FT383" s="2"/>
      <c r="FU383" s="2"/>
      <c r="FV383" s="2"/>
      <c r="FW383" s="2"/>
      <c r="FX383" s="2">
        <v>90</v>
      </c>
      <c r="FY383" s="2">
        <v>46</v>
      </c>
      <c r="FZ383" s="2"/>
      <c r="GA383" s="2" t="s">
        <v>2</v>
      </c>
      <c r="GB383" s="2"/>
      <c r="GC383" s="2"/>
      <c r="GD383" s="2">
        <v>1</v>
      </c>
      <c r="GE383" s="2"/>
      <c r="GF383" s="2">
        <v>-828976324</v>
      </c>
      <c r="GG383" s="2">
        <v>2</v>
      </c>
      <c r="GH383" s="2">
        <v>1</v>
      </c>
      <c r="GI383" s="2">
        <v>-2</v>
      </c>
      <c r="GJ383" s="2">
        <v>0</v>
      </c>
      <c r="GK383" s="2">
        <v>0</v>
      </c>
      <c r="GL383" s="2">
        <f t="shared" si="344"/>
        <v>0</v>
      </c>
      <c r="GM383" s="2">
        <f t="shared" si="345"/>
        <v>83.49</v>
      </c>
      <c r="GN383" s="2">
        <f t="shared" si="346"/>
        <v>0</v>
      </c>
      <c r="GO383" s="2">
        <f t="shared" si="347"/>
        <v>83.49</v>
      </c>
      <c r="GP383" s="2">
        <f t="shared" si="348"/>
        <v>0</v>
      </c>
      <c r="GQ383" s="2"/>
      <c r="GR383" s="2">
        <v>0</v>
      </c>
      <c r="GS383" s="2">
        <v>3</v>
      </c>
      <c r="GT383" s="2">
        <v>0</v>
      </c>
      <c r="GU383" s="2" t="s">
        <v>2</v>
      </c>
      <c r="GV383" s="2">
        <f t="shared" si="349"/>
        <v>0</v>
      </c>
      <c r="GW383" s="2">
        <v>1</v>
      </c>
      <c r="GX383" s="2">
        <f t="shared" si="350"/>
        <v>0</v>
      </c>
      <c r="GY383" s="2"/>
      <c r="GZ383" s="2"/>
      <c r="HA383" s="2">
        <v>0</v>
      </c>
      <c r="HB383" s="2">
        <v>0</v>
      </c>
      <c r="HC383" s="2">
        <f t="shared" si="351"/>
        <v>0</v>
      </c>
      <c r="HD383" s="2"/>
      <c r="HE383" s="2" t="s">
        <v>2</v>
      </c>
      <c r="HF383" s="2" t="s">
        <v>2</v>
      </c>
      <c r="HG383" s="2"/>
      <c r="HH383" s="2"/>
      <c r="HI383" s="2"/>
      <c r="HJ383" s="2"/>
      <c r="HK383" s="2"/>
      <c r="HL383" s="2"/>
      <c r="HM383" s="2" t="s">
        <v>2</v>
      </c>
      <c r="HN383" s="2" t="s">
        <v>88</v>
      </c>
      <c r="HO383" s="2" t="s">
        <v>89</v>
      </c>
      <c r="HP383" s="2" t="s">
        <v>86</v>
      </c>
      <c r="HQ383" s="2" t="s">
        <v>86</v>
      </c>
      <c r="HR383" s="2"/>
      <c r="HS383" s="2"/>
      <c r="HT383" s="2"/>
      <c r="HU383" s="2"/>
      <c r="HV383" s="2"/>
      <c r="HW383" s="2"/>
      <c r="HX383" s="2"/>
      <c r="HY383" s="2"/>
      <c r="HZ383" s="2"/>
      <c r="IA383" s="2"/>
      <c r="IB383" s="2"/>
      <c r="IC383" s="2"/>
      <c r="ID383" s="2"/>
      <c r="IE383" s="2"/>
      <c r="IF383" s="2"/>
      <c r="IG383" s="2"/>
      <c r="IH383" s="2"/>
      <c r="II383" s="2"/>
      <c r="IJ383" s="2"/>
      <c r="IK383" s="2">
        <v>0</v>
      </c>
      <c r="IL383" s="2"/>
      <c r="IM383" s="2"/>
      <c r="IN383" s="2"/>
      <c r="IO383" s="2"/>
      <c r="IP383" s="2"/>
      <c r="IQ383" s="2"/>
      <c r="IR383" s="2"/>
      <c r="IS383" s="2"/>
      <c r="IT383" s="2"/>
      <c r="IU383" s="2"/>
    </row>
    <row r="384" spans="1:255" x14ac:dyDescent="0.2">
      <c r="A384">
        <v>17</v>
      </c>
      <c r="B384">
        <v>1</v>
      </c>
      <c r="C384">
        <f>ROW(SmtRes!A636)</f>
        <v>636</v>
      </c>
      <c r="D384">
        <f>ROW(EtalonRes!A636)</f>
        <v>636</v>
      </c>
      <c r="E384" t="s">
        <v>448</v>
      </c>
      <c r="F384" t="s">
        <v>449</v>
      </c>
      <c r="G384" t="s">
        <v>450</v>
      </c>
      <c r="H384" t="s">
        <v>19</v>
      </c>
      <c r="I384">
        <v>1</v>
      </c>
      <c r="J384">
        <v>0</v>
      </c>
      <c r="K384">
        <v>1</v>
      </c>
      <c r="O384">
        <f t="shared" si="319"/>
        <v>37.89</v>
      </c>
      <c r="P384">
        <f>ROUND(CQ384*I384,2)</f>
        <v>4.3600000000000003</v>
      </c>
      <c r="Q384">
        <f t="shared" si="320"/>
        <v>0</v>
      </c>
      <c r="R384">
        <f t="shared" si="321"/>
        <v>0</v>
      </c>
      <c r="S384">
        <f t="shared" si="322"/>
        <v>33.53</v>
      </c>
      <c r="T384">
        <f t="shared" si="323"/>
        <v>0</v>
      </c>
      <c r="U384">
        <f t="shared" si="324"/>
        <v>3.24</v>
      </c>
      <c r="V384">
        <f t="shared" si="325"/>
        <v>0</v>
      </c>
      <c r="W384">
        <f t="shared" si="326"/>
        <v>0</v>
      </c>
      <c r="X384">
        <f t="shared" si="327"/>
        <v>30.18</v>
      </c>
      <c r="Y384">
        <f t="shared" si="328"/>
        <v>15.42</v>
      </c>
      <c r="AA384">
        <v>41727979</v>
      </c>
      <c r="AB384">
        <f t="shared" si="329"/>
        <v>37.893999999999998</v>
      </c>
      <c r="AC384">
        <f t="shared" si="330"/>
        <v>4.3600000000000003</v>
      </c>
      <c r="AD384">
        <f>ROUND(((((ET384*ROUND(1.35,7)))-((EU384*ROUND(1.35,7))))+AE384),6)</f>
        <v>0</v>
      </c>
      <c r="AE384">
        <f t="shared" si="357"/>
        <v>0</v>
      </c>
      <c r="AF384">
        <f t="shared" si="357"/>
        <v>33.533999999999999</v>
      </c>
      <c r="AG384">
        <f t="shared" si="331"/>
        <v>0</v>
      </c>
      <c r="AH384">
        <f t="shared" si="358"/>
        <v>3.24</v>
      </c>
      <c r="AI384">
        <f t="shared" si="358"/>
        <v>0</v>
      </c>
      <c r="AJ384">
        <f t="shared" si="332"/>
        <v>0</v>
      </c>
      <c r="AK384">
        <v>29.2</v>
      </c>
      <c r="AL384">
        <v>4.3600000000000003</v>
      </c>
      <c r="AM384">
        <v>0</v>
      </c>
      <c r="AN384">
        <v>0</v>
      </c>
      <c r="AO384">
        <v>24.84</v>
      </c>
      <c r="AP384">
        <v>0</v>
      </c>
      <c r="AQ384">
        <v>2.4</v>
      </c>
      <c r="AR384">
        <v>0</v>
      </c>
      <c r="AS384">
        <v>0</v>
      </c>
      <c r="AT384">
        <v>90</v>
      </c>
      <c r="AU384">
        <v>46</v>
      </c>
      <c r="AV384">
        <v>1</v>
      </c>
      <c r="AW384">
        <v>1</v>
      </c>
      <c r="AZ384">
        <v>1</v>
      </c>
      <c r="BA384">
        <v>1</v>
      </c>
      <c r="BB384">
        <v>1</v>
      </c>
      <c r="BC384">
        <v>1</v>
      </c>
      <c r="BD384" t="s">
        <v>2</v>
      </c>
      <c r="BE384" t="s">
        <v>2</v>
      </c>
      <c r="BF384" t="s">
        <v>2</v>
      </c>
      <c r="BG384" t="s">
        <v>2</v>
      </c>
      <c r="BH384">
        <v>0</v>
      </c>
      <c r="BI384">
        <v>2</v>
      </c>
      <c r="BJ384" t="s">
        <v>451</v>
      </c>
      <c r="BM384">
        <v>110011</v>
      </c>
      <c r="BN384">
        <v>0</v>
      </c>
      <c r="BO384" t="s">
        <v>27</v>
      </c>
      <c r="BP384">
        <v>1</v>
      </c>
      <c r="BQ384">
        <v>3</v>
      </c>
      <c r="BR384">
        <v>0</v>
      </c>
      <c r="BS384">
        <v>1</v>
      </c>
      <c r="BT384">
        <v>1</v>
      </c>
      <c r="BU384">
        <v>1</v>
      </c>
      <c r="BV384">
        <v>1</v>
      </c>
      <c r="BW384">
        <v>1</v>
      </c>
      <c r="BX384">
        <v>1</v>
      </c>
      <c r="BY384" t="s">
        <v>2</v>
      </c>
      <c r="BZ384">
        <v>90</v>
      </c>
      <c r="CA384">
        <v>46</v>
      </c>
      <c r="CB384" t="s">
        <v>2</v>
      </c>
      <c r="CE384">
        <v>0</v>
      </c>
      <c r="CF384">
        <v>0</v>
      </c>
      <c r="CG384">
        <v>0</v>
      </c>
      <c r="CM384">
        <v>0</v>
      </c>
      <c r="CN384" t="s">
        <v>774</v>
      </c>
      <c r="CO384">
        <v>0</v>
      </c>
      <c r="CP384">
        <f t="shared" si="333"/>
        <v>37.89</v>
      </c>
      <c r="CQ384">
        <f>AC384*BC384</f>
        <v>4.3600000000000003</v>
      </c>
      <c r="CR384">
        <f t="shared" si="334"/>
        <v>0</v>
      </c>
      <c r="CS384">
        <f t="shared" si="335"/>
        <v>0</v>
      </c>
      <c r="CT384">
        <f t="shared" si="336"/>
        <v>33.533999999999999</v>
      </c>
      <c r="CU384">
        <f t="shared" si="337"/>
        <v>0</v>
      </c>
      <c r="CV384">
        <f t="shared" si="338"/>
        <v>3.24</v>
      </c>
      <c r="CW384">
        <f t="shared" si="339"/>
        <v>0</v>
      </c>
      <c r="CX384">
        <f t="shared" si="340"/>
        <v>0</v>
      </c>
      <c r="CY384">
        <f t="shared" si="341"/>
        <v>30.177000000000003</v>
      </c>
      <c r="CZ384">
        <f t="shared" si="342"/>
        <v>15.423800000000002</v>
      </c>
      <c r="DC384" t="s">
        <v>2</v>
      </c>
      <c r="DD384" t="s">
        <v>2</v>
      </c>
      <c r="DE384" t="s">
        <v>21</v>
      </c>
      <c r="DF384" t="s">
        <v>21</v>
      </c>
      <c r="DG384" t="s">
        <v>21</v>
      </c>
      <c r="DH384" t="s">
        <v>2</v>
      </c>
      <c r="DI384" t="s">
        <v>21</v>
      </c>
      <c r="DJ384" t="s">
        <v>21</v>
      </c>
      <c r="DK384" t="s">
        <v>2</v>
      </c>
      <c r="DL384" t="s">
        <v>2</v>
      </c>
      <c r="DM384" t="s">
        <v>2</v>
      </c>
      <c r="DN384">
        <v>0</v>
      </c>
      <c r="DO384">
        <v>0</v>
      </c>
      <c r="DP384">
        <v>1</v>
      </c>
      <c r="DQ384">
        <v>1</v>
      </c>
      <c r="DU384">
        <v>1013</v>
      </c>
      <c r="DV384" t="s">
        <v>19</v>
      </c>
      <c r="DW384" t="s">
        <v>19</v>
      </c>
      <c r="DX384">
        <v>1</v>
      </c>
      <c r="DZ384" t="s">
        <v>2</v>
      </c>
      <c r="EA384" t="s">
        <v>2</v>
      </c>
      <c r="EB384" t="s">
        <v>2</v>
      </c>
      <c r="EC384" t="s">
        <v>2</v>
      </c>
      <c r="ED384" t="s">
        <v>2</v>
      </c>
      <c r="EE384">
        <v>37164119</v>
      </c>
      <c r="EF384">
        <v>3</v>
      </c>
      <c r="EG384" t="s">
        <v>16</v>
      </c>
      <c r="EH384">
        <v>0</v>
      </c>
      <c r="EI384" t="s">
        <v>2</v>
      </c>
      <c r="EJ384">
        <v>2</v>
      </c>
      <c r="EK384">
        <v>110011</v>
      </c>
      <c r="EL384" t="s">
        <v>86</v>
      </c>
      <c r="EM384" t="s">
        <v>87</v>
      </c>
      <c r="EN384" t="s">
        <v>2</v>
      </c>
      <c r="EO384" t="s">
        <v>24</v>
      </c>
      <c r="EQ384">
        <v>512</v>
      </c>
      <c r="ER384">
        <v>29.2</v>
      </c>
      <c r="ES384">
        <v>4.3600000000000003</v>
      </c>
      <c r="ET384">
        <v>0</v>
      </c>
      <c r="EU384">
        <v>0</v>
      </c>
      <c r="EV384">
        <v>24.84</v>
      </c>
      <c r="EW384">
        <v>2.4</v>
      </c>
      <c r="EX384">
        <v>0</v>
      </c>
      <c r="EY384">
        <v>0</v>
      </c>
      <c r="FQ384">
        <v>0</v>
      </c>
      <c r="FR384">
        <f t="shared" si="343"/>
        <v>0</v>
      </c>
      <c r="FS384">
        <v>0</v>
      </c>
      <c r="FX384">
        <v>90</v>
      </c>
      <c r="FY384">
        <v>46</v>
      </c>
      <c r="GA384" t="s">
        <v>2</v>
      </c>
      <c r="GD384">
        <v>1</v>
      </c>
      <c r="GF384">
        <v>-828976324</v>
      </c>
      <c r="GG384">
        <v>1</v>
      </c>
      <c r="GH384">
        <v>1</v>
      </c>
      <c r="GI384">
        <v>4</v>
      </c>
      <c r="GJ384">
        <v>0</v>
      </c>
      <c r="GK384">
        <v>0</v>
      </c>
      <c r="GL384">
        <f t="shared" si="344"/>
        <v>0</v>
      </c>
      <c r="GM384">
        <f t="shared" si="345"/>
        <v>83.49</v>
      </c>
      <c r="GN384">
        <f t="shared" si="346"/>
        <v>0</v>
      </c>
      <c r="GO384">
        <f t="shared" si="347"/>
        <v>83.49</v>
      </c>
      <c r="GP384">
        <f t="shared" si="348"/>
        <v>0</v>
      </c>
      <c r="GR384">
        <v>0</v>
      </c>
      <c r="GS384">
        <v>3</v>
      </c>
      <c r="GT384">
        <v>0</v>
      </c>
      <c r="GU384" t="s">
        <v>2</v>
      </c>
      <c r="GV384">
        <f t="shared" si="349"/>
        <v>0</v>
      </c>
      <c r="GW384">
        <v>1</v>
      </c>
      <c r="GX384">
        <f t="shared" si="350"/>
        <v>0</v>
      </c>
      <c r="HA384">
        <v>0</v>
      </c>
      <c r="HB384">
        <v>0</v>
      </c>
      <c r="HC384">
        <f t="shared" si="351"/>
        <v>0</v>
      </c>
      <c r="HE384" t="s">
        <v>2</v>
      </c>
      <c r="HF384" t="s">
        <v>2</v>
      </c>
      <c r="HM384" t="s">
        <v>2</v>
      </c>
      <c r="HN384" t="s">
        <v>88</v>
      </c>
      <c r="HO384" t="s">
        <v>89</v>
      </c>
      <c r="HP384" t="s">
        <v>86</v>
      </c>
      <c r="HQ384" t="s">
        <v>86</v>
      </c>
      <c r="IK384">
        <v>0</v>
      </c>
    </row>
    <row r="385" spans="1:255" x14ac:dyDescent="0.2">
      <c r="A385" s="2">
        <v>17</v>
      </c>
      <c r="B385" s="2">
        <v>1</v>
      </c>
      <c r="C385" s="2"/>
      <c r="D385" s="2"/>
      <c r="E385" s="2" t="s">
        <v>452</v>
      </c>
      <c r="F385" s="2" t="s">
        <v>29</v>
      </c>
      <c r="G385" s="2" t="s">
        <v>453</v>
      </c>
      <c r="H385" s="2" t="s">
        <v>19</v>
      </c>
      <c r="I385" s="2">
        <v>1</v>
      </c>
      <c r="J385" s="2">
        <v>0</v>
      </c>
      <c r="K385" s="2">
        <v>1</v>
      </c>
      <c r="L385" s="2"/>
      <c r="M385" s="2"/>
      <c r="N385" s="2"/>
      <c r="O385" s="2">
        <f t="shared" si="319"/>
        <v>927</v>
      </c>
      <c r="P385" s="2">
        <f>ROUND(ROUND(CQ385*I385,0)/BC385,2)</f>
        <v>927</v>
      </c>
      <c r="Q385" s="2">
        <f t="shared" si="320"/>
        <v>0</v>
      </c>
      <c r="R385" s="2">
        <f t="shared" si="321"/>
        <v>0</v>
      </c>
      <c r="S385" s="2">
        <f t="shared" si="322"/>
        <v>0</v>
      </c>
      <c r="T385" s="2">
        <f t="shared" si="323"/>
        <v>0</v>
      </c>
      <c r="U385" s="2">
        <f t="shared" si="324"/>
        <v>0</v>
      </c>
      <c r="V385" s="2">
        <f t="shared" si="325"/>
        <v>0</v>
      </c>
      <c r="W385" s="2">
        <f t="shared" si="326"/>
        <v>0</v>
      </c>
      <c r="X385" s="2">
        <f t="shared" si="327"/>
        <v>0</v>
      </c>
      <c r="Y385" s="2">
        <f t="shared" si="328"/>
        <v>0</v>
      </c>
      <c r="Z385" s="2"/>
      <c r="AA385" s="2">
        <v>41727981</v>
      </c>
      <c r="AB385" s="2">
        <f t="shared" si="329"/>
        <v>926.9</v>
      </c>
      <c r="AC385" s="2">
        <f t="shared" si="330"/>
        <v>926.9</v>
      </c>
      <c r="AD385" s="2">
        <f>ROUND((((ET385)-(EU385))+AE385),6)</f>
        <v>0</v>
      </c>
      <c r="AE385" s="2">
        <f>ROUND((EU385),6)</f>
        <v>0</v>
      </c>
      <c r="AF385" s="2">
        <f>ROUND((EV385),6)</f>
        <v>0</v>
      </c>
      <c r="AG385" s="2">
        <f t="shared" si="331"/>
        <v>0</v>
      </c>
      <c r="AH385" s="2">
        <f>(EW385)</f>
        <v>0</v>
      </c>
      <c r="AI385" s="2">
        <f>(EX385)</f>
        <v>0</v>
      </c>
      <c r="AJ385" s="2">
        <f t="shared" si="332"/>
        <v>0</v>
      </c>
      <c r="AK385" s="2">
        <v>926.9</v>
      </c>
      <c r="AL385" s="2">
        <v>926.9</v>
      </c>
      <c r="AM385" s="2">
        <v>0</v>
      </c>
      <c r="AN385" s="2">
        <v>0</v>
      </c>
      <c r="AO385" s="2">
        <v>0</v>
      </c>
      <c r="AP385" s="2">
        <v>0</v>
      </c>
      <c r="AQ385" s="2">
        <v>0</v>
      </c>
      <c r="AR385" s="2">
        <v>0</v>
      </c>
      <c r="AS385" s="2">
        <v>0</v>
      </c>
      <c r="AT385" s="2">
        <v>0</v>
      </c>
      <c r="AU385" s="2">
        <v>0</v>
      </c>
      <c r="AV385" s="2">
        <v>1</v>
      </c>
      <c r="AW385" s="2">
        <v>1</v>
      </c>
      <c r="AX385" s="2"/>
      <c r="AY385" s="2"/>
      <c r="AZ385" s="2">
        <v>1</v>
      </c>
      <c r="BA385" s="2">
        <v>1</v>
      </c>
      <c r="BB385" s="2">
        <v>1</v>
      </c>
      <c r="BC385" s="2">
        <v>1</v>
      </c>
      <c r="BD385" s="2" t="s">
        <v>2</v>
      </c>
      <c r="BE385" s="2" t="s">
        <v>2</v>
      </c>
      <c r="BF385" s="2" t="s">
        <v>2</v>
      </c>
      <c r="BG385" s="2" t="s">
        <v>2</v>
      </c>
      <c r="BH385" s="2">
        <v>3</v>
      </c>
      <c r="BI385" s="2">
        <v>3</v>
      </c>
      <c r="BJ385" s="2" t="s">
        <v>2</v>
      </c>
      <c r="BK385" s="2"/>
      <c r="BL385" s="2"/>
      <c r="BM385" s="2">
        <v>1100</v>
      </c>
      <c r="BN385" s="2">
        <v>0</v>
      </c>
      <c r="BO385" s="2" t="s">
        <v>2</v>
      </c>
      <c r="BP385" s="2">
        <v>0</v>
      </c>
      <c r="BQ385" s="2">
        <v>8</v>
      </c>
      <c r="BR385" s="2">
        <v>0</v>
      </c>
      <c r="BS385" s="2">
        <v>1</v>
      </c>
      <c r="BT385" s="2">
        <v>1</v>
      </c>
      <c r="BU385" s="2">
        <v>1</v>
      </c>
      <c r="BV385" s="2">
        <v>1</v>
      </c>
      <c r="BW385" s="2">
        <v>1</v>
      </c>
      <c r="BX385" s="2">
        <v>1</v>
      </c>
      <c r="BY385" s="2" t="s">
        <v>2</v>
      </c>
      <c r="BZ385" s="2">
        <v>0</v>
      </c>
      <c r="CA385" s="2">
        <v>0</v>
      </c>
      <c r="CB385" s="2" t="s">
        <v>2</v>
      </c>
      <c r="CC385" s="2"/>
      <c r="CD385" s="2"/>
      <c r="CE385" s="2">
        <v>0</v>
      </c>
      <c r="CF385" s="2">
        <v>0</v>
      </c>
      <c r="CG385" s="2">
        <v>0</v>
      </c>
      <c r="CH385" s="2"/>
      <c r="CI385" s="2"/>
      <c r="CJ385" s="2"/>
      <c r="CK385" s="2"/>
      <c r="CL385" s="2"/>
      <c r="CM385" s="2">
        <v>0</v>
      </c>
      <c r="CN385" s="2" t="s">
        <v>2</v>
      </c>
      <c r="CO385" s="2">
        <v>0</v>
      </c>
      <c r="CP385" s="2">
        <f t="shared" si="333"/>
        <v>927</v>
      </c>
      <c r="CQ385" s="2">
        <f>AC385</f>
        <v>926.9</v>
      </c>
      <c r="CR385" s="2">
        <f t="shared" si="334"/>
        <v>0</v>
      </c>
      <c r="CS385" s="2">
        <f t="shared" si="335"/>
        <v>0</v>
      </c>
      <c r="CT385" s="2">
        <f t="shared" si="336"/>
        <v>0</v>
      </c>
      <c r="CU385" s="2">
        <f t="shared" si="337"/>
        <v>0</v>
      </c>
      <c r="CV385" s="2">
        <f t="shared" si="338"/>
        <v>0</v>
      </c>
      <c r="CW385" s="2">
        <f t="shared" si="339"/>
        <v>0</v>
      </c>
      <c r="CX385" s="2">
        <f t="shared" si="340"/>
        <v>0</v>
      </c>
      <c r="CY385" s="2">
        <f t="shared" si="341"/>
        <v>0</v>
      </c>
      <c r="CZ385" s="2">
        <f t="shared" si="342"/>
        <v>0</v>
      </c>
      <c r="DA385" s="2"/>
      <c r="DB385" s="2"/>
      <c r="DC385" s="2" t="s">
        <v>2</v>
      </c>
      <c r="DD385" s="2" t="s">
        <v>2</v>
      </c>
      <c r="DE385" s="2" t="s">
        <v>2</v>
      </c>
      <c r="DF385" s="2" t="s">
        <v>2</v>
      </c>
      <c r="DG385" s="2" t="s">
        <v>2</v>
      </c>
      <c r="DH385" s="2" t="s">
        <v>2</v>
      </c>
      <c r="DI385" s="2" t="s">
        <v>2</v>
      </c>
      <c r="DJ385" s="2" t="s">
        <v>2</v>
      </c>
      <c r="DK385" s="2" t="s">
        <v>2</v>
      </c>
      <c r="DL385" s="2" t="s">
        <v>2</v>
      </c>
      <c r="DM385" s="2" t="s">
        <v>2</v>
      </c>
      <c r="DN385" s="2">
        <v>0</v>
      </c>
      <c r="DO385" s="2">
        <v>0</v>
      </c>
      <c r="DP385" s="2">
        <v>1</v>
      </c>
      <c r="DQ385" s="2">
        <v>1</v>
      </c>
      <c r="DR385" s="2"/>
      <c r="DS385" s="2"/>
      <c r="DT385" s="2"/>
      <c r="DU385" s="2">
        <v>1013</v>
      </c>
      <c r="DV385" s="2" t="s">
        <v>19</v>
      </c>
      <c r="DW385" s="2" t="s">
        <v>19</v>
      </c>
      <c r="DX385" s="2">
        <v>1</v>
      </c>
      <c r="DY385" s="2"/>
      <c r="DZ385" s="2" t="s">
        <v>2</v>
      </c>
      <c r="EA385" s="2" t="s">
        <v>2</v>
      </c>
      <c r="EB385" s="2" t="s">
        <v>2</v>
      </c>
      <c r="EC385" s="2" t="s">
        <v>2</v>
      </c>
      <c r="ED385" s="2" t="s">
        <v>2</v>
      </c>
      <c r="EE385" s="2">
        <v>37164457</v>
      </c>
      <c r="EF385" s="2">
        <v>8</v>
      </c>
      <c r="EG385" s="2" t="s">
        <v>31</v>
      </c>
      <c r="EH385" s="2">
        <v>0</v>
      </c>
      <c r="EI385" s="2" t="s">
        <v>2</v>
      </c>
      <c r="EJ385" s="2">
        <v>1</v>
      </c>
      <c r="EK385" s="2">
        <v>1100</v>
      </c>
      <c r="EL385" s="2" t="s">
        <v>32</v>
      </c>
      <c r="EM385" s="2" t="s">
        <v>33</v>
      </c>
      <c r="EN385" s="2" t="s">
        <v>2</v>
      </c>
      <c r="EO385" s="2" t="s">
        <v>2</v>
      </c>
      <c r="EP385" s="2"/>
      <c r="EQ385" s="2">
        <v>0</v>
      </c>
      <c r="ER385" s="2">
        <v>0</v>
      </c>
      <c r="ES385" s="2">
        <v>926.9</v>
      </c>
      <c r="ET385" s="2">
        <v>0</v>
      </c>
      <c r="EU385" s="2">
        <v>0</v>
      </c>
      <c r="EV385" s="2">
        <v>0</v>
      </c>
      <c r="EW385" s="2">
        <v>0</v>
      </c>
      <c r="EX385" s="2">
        <v>0</v>
      </c>
      <c r="EY385" s="2">
        <v>0</v>
      </c>
      <c r="EZ385" s="2">
        <v>5</v>
      </c>
      <c r="FA385" s="2"/>
      <c r="FB385" s="2"/>
      <c r="FC385" s="2">
        <v>1</v>
      </c>
      <c r="FD385" s="2">
        <v>18</v>
      </c>
      <c r="FE385" s="2"/>
      <c r="FF385" s="2">
        <v>1112.28</v>
      </c>
      <c r="FG385" s="2"/>
      <c r="FH385" s="2"/>
      <c r="FI385" s="2"/>
      <c r="FJ385" s="2"/>
      <c r="FK385" s="2"/>
      <c r="FL385" s="2"/>
      <c r="FM385" s="2"/>
      <c r="FN385" s="2"/>
      <c r="FO385" s="2"/>
      <c r="FP385" s="2"/>
      <c r="FQ385" s="2">
        <v>0</v>
      </c>
      <c r="FR385" s="2">
        <f t="shared" si="343"/>
        <v>927</v>
      </c>
      <c r="FS385" s="2">
        <v>0</v>
      </c>
      <c r="FT385" s="2"/>
      <c r="FU385" s="2"/>
      <c r="FV385" s="2"/>
      <c r="FW385" s="2"/>
      <c r="FX385" s="2">
        <v>0</v>
      </c>
      <c r="FY385" s="2">
        <v>0</v>
      </c>
      <c r="FZ385" s="2"/>
      <c r="GA385" s="2" t="s">
        <v>454</v>
      </c>
      <c r="GB385" s="2"/>
      <c r="GC385" s="2"/>
      <c r="GD385" s="2">
        <v>1</v>
      </c>
      <c r="GE385" s="2"/>
      <c r="GF385" s="2">
        <v>1683801626</v>
      </c>
      <c r="GG385" s="2">
        <v>2</v>
      </c>
      <c r="GH385" s="2">
        <v>3</v>
      </c>
      <c r="GI385" s="2">
        <v>-2</v>
      </c>
      <c r="GJ385" s="2">
        <v>0</v>
      </c>
      <c r="GK385" s="2">
        <v>0</v>
      </c>
      <c r="GL385" s="2">
        <f t="shared" si="344"/>
        <v>0</v>
      </c>
      <c r="GM385" s="2">
        <f t="shared" si="345"/>
        <v>927</v>
      </c>
      <c r="GN385" s="2">
        <f t="shared" si="346"/>
        <v>0</v>
      </c>
      <c r="GO385" s="2">
        <f t="shared" si="347"/>
        <v>0</v>
      </c>
      <c r="GP385" s="2">
        <f t="shared" si="348"/>
        <v>0</v>
      </c>
      <c r="GQ385" s="2"/>
      <c r="GR385" s="2">
        <v>1</v>
      </c>
      <c r="GS385" s="2">
        <v>1</v>
      </c>
      <c r="GT385" s="2">
        <v>0</v>
      </c>
      <c r="GU385" s="2" t="s">
        <v>2</v>
      </c>
      <c r="GV385" s="2">
        <f t="shared" si="349"/>
        <v>0</v>
      </c>
      <c r="GW385" s="2">
        <v>1</v>
      </c>
      <c r="GX385" s="2">
        <f t="shared" si="350"/>
        <v>0</v>
      </c>
      <c r="GY385" s="2"/>
      <c r="GZ385" s="2"/>
      <c r="HA385" s="2">
        <v>0</v>
      </c>
      <c r="HB385" s="2">
        <v>0</v>
      </c>
      <c r="HC385" s="2">
        <f t="shared" si="351"/>
        <v>0</v>
      </c>
      <c r="HD385" s="2"/>
      <c r="HE385" s="2" t="s">
        <v>35</v>
      </c>
      <c r="HF385" s="2" t="s">
        <v>35</v>
      </c>
      <c r="HG385" s="2"/>
      <c r="HH385" s="2">
        <f>ROUND(AC385*I385,0)</f>
        <v>927</v>
      </c>
      <c r="HI385" s="2"/>
      <c r="HJ385" s="2"/>
      <c r="HK385" s="2"/>
      <c r="HL385" s="2"/>
      <c r="HM385" s="2" t="s">
        <v>2</v>
      </c>
      <c r="HN385" s="2" t="s">
        <v>2</v>
      </c>
      <c r="HO385" s="2" t="s">
        <v>2</v>
      </c>
      <c r="HP385" s="2" t="s">
        <v>2</v>
      </c>
      <c r="HQ385" s="2" t="s">
        <v>2</v>
      </c>
      <c r="HR385" s="2"/>
      <c r="HS385" s="2"/>
      <c r="HT385" s="2"/>
      <c r="HU385" s="2"/>
      <c r="HV385" s="2"/>
      <c r="HW385" s="2"/>
      <c r="HX385" s="2"/>
      <c r="HY385" s="2"/>
      <c r="HZ385" s="2"/>
      <c r="IA385" s="2"/>
      <c r="IB385" s="2"/>
      <c r="IC385" s="2"/>
      <c r="ID385" s="2"/>
      <c r="IE385" s="2"/>
      <c r="IF385" s="2"/>
      <c r="IG385" s="2"/>
      <c r="IH385" s="2"/>
      <c r="II385" s="2"/>
      <c r="IJ385" s="2"/>
      <c r="IK385" s="2">
        <v>0</v>
      </c>
      <c r="IL385" s="2"/>
      <c r="IM385" s="2"/>
      <c r="IN385" s="2"/>
      <c r="IO385" s="2"/>
      <c r="IP385" s="2"/>
      <c r="IQ385" s="2"/>
      <c r="IR385" s="2"/>
      <c r="IS385" s="2"/>
      <c r="IT385" s="2"/>
      <c r="IU385" s="2"/>
    </row>
    <row r="386" spans="1:255" x14ac:dyDescent="0.2">
      <c r="A386">
        <v>17</v>
      </c>
      <c r="B386">
        <v>1</v>
      </c>
      <c r="E386" t="s">
        <v>452</v>
      </c>
      <c r="F386" t="s">
        <v>29</v>
      </c>
      <c r="G386" t="s">
        <v>453</v>
      </c>
      <c r="H386" t="s">
        <v>19</v>
      </c>
      <c r="I386">
        <v>1</v>
      </c>
      <c r="J386">
        <v>0</v>
      </c>
      <c r="K386">
        <v>1</v>
      </c>
      <c r="O386">
        <f t="shared" si="319"/>
        <v>198.36</v>
      </c>
      <c r="P386">
        <f>ROUND(ROUND(CQ386*I386,0)/BC386,2)</f>
        <v>198.36</v>
      </c>
      <c r="Q386">
        <f t="shared" si="320"/>
        <v>0</v>
      </c>
      <c r="R386">
        <f t="shared" si="321"/>
        <v>0</v>
      </c>
      <c r="S386">
        <f t="shared" si="322"/>
        <v>0</v>
      </c>
      <c r="T386">
        <f t="shared" si="323"/>
        <v>0</v>
      </c>
      <c r="U386">
        <f t="shared" si="324"/>
        <v>0</v>
      </c>
      <c r="V386">
        <f t="shared" si="325"/>
        <v>0</v>
      </c>
      <c r="W386">
        <f t="shared" si="326"/>
        <v>0</v>
      </c>
      <c r="X386">
        <f t="shared" si="327"/>
        <v>0</v>
      </c>
      <c r="Y386">
        <f t="shared" si="328"/>
        <v>0</v>
      </c>
      <c r="AA386">
        <v>41727979</v>
      </c>
      <c r="AB386">
        <f t="shared" si="329"/>
        <v>966.17</v>
      </c>
      <c r="AC386">
        <f t="shared" si="330"/>
        <v>966.17</v>
      </c>
      <c r="AD386">
        <f>ROUND((((ET386)-(EU386))+AE386),6)</f>
        <v>0</v>
      </c>
      <c r="AE386">
        <f>ROUND((EU386),6)</f>
        <v>0</v>
      </c>
      <c r="AF386">
        <f>ROUND((EV386),6)</f>
        <v>0</v>
      </c>
      <c r="AG386">
        <f t="shared" si="331"/>
        <v>0</v>
      </c>
      <c r="AH386">
        <f>(EW386)</f>
        <v>0</v>
      </c>
      <c r="AI386">
        <f>(EX386)</f>
        <v>0</v>
      </c>
      <c r="AJ386">
        <f t="shared" si="332"/>
        <v>0</v>
      </c>
      <c r="AK386">
        <v>966.17</v>
      </c>
      <c r="AL386">
        <v>966.17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0</v>
      </c>
      <c r="AV386">
        <v>1</v>
      </c>
      <c r="AW386">
        <v>1</v>
      </c>
      <c r="AZ386">
        <v>4.87</v>
      </c>
      <c r="BA386">
        <v>1</v>
      </c>
      <c r="BB386">
        <v>1</v>
      </c>
      <c r="BC386">
        <v>4.87</v>
      </c>
      <c r="BD386" t="s">
        <v>2</v>
      </c>
      <c r="BE386" t="s">
        <v>2</v>
      </c>
      <c r="BF386" t="s">
        <v>2</v>
      </c>
      <c r="BG386" t="s">
        <v>2</v>
      </c>
      <c r="BH386">
        <v>3</v>
      </c>
      <c r="BI386">
        <v>3</v>
      </c>
      <c r="BJ386" t="s">
        <v>2</v>
      </c>
      <c r="BM386">
        <v>1100</v>
      </c>
      <c r="BN386">
        <v>0</v>
      </c>
      <c r="BO386" t="s">
        <v>36</v>
      </c>
      <c r="BP386">
        <v>1</v>
      </c>
      <c r="BQ386">
        <v>8</v>
      </c>
      <c r="BR386">
        <v>0</v>
      </c>
      <c r="BS386">
        <v>1</v>
      </c>
      <c r="BT386">
        <v>1</v>
      </c>
      <c r="BU386">
        <v>1</v>
      </c>
      <c r="BV386">
        <v>1</v>
      </c>
      <c r="BW386">
        <v>1</v>
      </c>
      <c r="BX386">
        <v>1</v>
      </c>
      <c r="BY386" t="s">
        <v>2</v>
      </c>
      <c r="BZ386">
        <v>0</v>
      </c>
      <c r="CA386">
        <v>0</v>
      </c>
      <c r="CB386" t="s">
        <v>2</v>
      </c>
      <c r="CE386">
        <v>0</v>
      </c>
      <c r="CF386">
        <v>0</v>
      </c>
      <c r="CG386">
        <v>0</v>
      </c>
      <c r="CM386">
        <v>0</v>
      </c>
      <c r="CN386" t="s">
        <v>2</v>
      </c>
      <c r="CO386">
        <v>0</v>
      </c>
      <c r="CP386">
        <f t="shared" si="333"/>
        <v>198.36</v>
      </c>
      <c r="CQ386">
        <f>AC386</f>
        <v>966.17</v>
      </c>
      <c r="CR386">
        <f t="shared" si="334"/>
        <v>0</v>
      </c>
      <c r="CS386">
        <f t="shared" si="335"/>
        <v>0</v>
      </c>
      <c r="CT386">
        <f t="shared" si="336"/>
        <v>0</v>
      </c>
      <c r="CU386">
        <f t="shared" si="337"/>
        <v>0</v>
      </c>
      <c r="CV386">
        <f t="shared" si="338"/>
        <v>0</v>
      </c>
      <c r="CW386">
        <f t="shared" si="339"/>
        <v>0</v>
      </c>
      <c r="CX386">
        <f t="shared" si="340"/>
        <v>0</v>
      </c>
      <c r="CY386">
        <f t="shared" si="341"/>
        <v>0</v>
      </c>
      <c r="CZ386">
        <f t="shared" si="342"/>
        <v>0</v>
      </c>
      <c r="DC386" t="s">
        <v>2</v>
      </c>
      <c r="DD386" t="s">
        <v>2</v>
      </c>
      <c r="DE386" t="s">
        <v>2</v>
      </c>
      <c r="DF386" t="s">
        <v>2</v>
      </c>
      <c r="DG386" t="s">
        <v>2</v>
      </c>
      <c r="DH386" t="s">
        <v>2</v>
      </c>
      <c r="DI386" t="s">
        <v>2</v>
      </c>
      <c r="DJ386" t="s">
        <v>2</v>
      </c>
      <c r="DK386" t="s">
        <v>2</v>
      </c>
      <c r="DL386" t="s">
        <v>2</v>
      </c>
      <c r="DM386" t="s">
        <v>2</v>
      </c>
      <c r="DN386">
        <v>0</v>
      </c>
      <c r="DO386">
        <v>0</v>
      </c>
      <c r="DP386">
        <v>1</v>
      </c>
      <c r="DQ386">
        <v>1</v>
      </c>
      <c r="DU386">
        <v>1013</v>
      </c>
      <c r="DV386" t="s">
        <v>19</v>
      </c>
      <c r="DW386" t="s">
        <v>19</v>
      </c>
      <c r="DX386">
        <v>1</v>
      </c>
      <c r="DZ386" t="s">
        <v>2</v>
      </c>
      <c r="EA386" t="s">
        <v>2</v>
      </c>
      <c r="EB386" t="s">
        <v>2</v>
      </c>
      <c r="EC386" t="s">
        <v>2</v>
      </c>
      <c r="ED386" t="s">
        <v>2</v>
      </c>
      <c r="EE386">
        <v>37164457</v>
      </c>
      <c r="EF386">
        <v>8</v>
      </c>
      <c r="EG386" t="s">
        <v>31</v>
      </c>
      <c r="EH386">
        <v>0</v>
      </c>
      <c r="EI386" t="s">
        <v>2</v>
      </c>
      <c r="EJ386">
        <v>1</v>
      </c>
      <c r="EK386">
        <v>1100</v>
      </c>
      <c r="EL386" t="s">
        <v>32</v>
      </c>
      <c r="EM386" t="s">
        <v>33</v>
      </c>
      <c r="EN386" t="s">
        <v>2</v>
      </c>
      <c r="EO386" t="s">
        <v>2</v>
      </c>
      <c r="EQ386">
        <v>0</v>
      </c>
      <c r="ER386">
        <v>966.17</v>
      </c>
      <c r="ES386">
        <v>966.17</v>
      </c>
      <c r="ET386">
        <v>0</v>
      </c>
      <c r="EU386">
        <v>0</v>
      </c>
      <c r="EV386">
        <v>0</v>
      </c>
      <c r="EW386">
        <v>0</v>
      </c>
      <c r="EX386">
        <v>0</v>
      </c>
      <c r="EY386">
        <v>0</v>
      </c>
      <c r="EZ386">
        <v>5</v>
      </c>
      <c r="FC386">
        <v>1</v>
      </c>
      <c r="FD386">
        <v>18</v>
      </c>
      <c r="FF386">
        <v>1112.28</v>
      </c>
      <c r="FQ386">
        <v>0</v>
      </c>
      <c r="FR386">
        <f t="shared" si="343"/>
        <v>198.36</v>
      </c>
      <c r="FS386">
        <v>0</v>
      </c>
      <c r="FX386">
        <v>0</v>
      </c>
      <c r="FY386">
        <v>0</v>
      </c>
      <c r="GA386" t="s">
        <v>455</v>
      </c>
      <c r="GD386">
        <v>1</v>
      </c>
      <c r="GF386">
        <v>1683801626</v>
      </c>
      <c r="GG386">
        <v>1</v>
      </c>
      <c r="GH386">
        <v>3</v>
      </c>
      <c r="GI386">
        <v>4</v>
      </c>
      <c r="GJ386">
        <v>0</v>
      </c>
      <c r="GK386">
        <v>0</v>
      </c>
      <c r="GL386">
        <f t="shared" si="344"/>
        <v>0</v>
      </c>
      <c r="GM386">
        <f t="shared" si="345"/>
        <v>198.36</v>
      </c>
      <c r="GN386">
        <f t="shared" si="346"/>
        <v>0</v>
      </c>
      <c r="GO386">
        <f t="shared" si="347"/>
        <v>0</v>
      </c>
      <c r="GP386">
        <f t="shared" si="348"/>
        <v>0</v>
      </c>
      <c r="GR386">
        <v>1</v>
      </c>
      <c r="GS386">
        <v>1</v>
      </c>
      <c r="GT386">
        <v>0</v>
      </c>
      <c r="GU386" t="s">
        <v>2</v>
      </c>
      <c r="GV386">
        <f t="shared" si="349"/>
        <v>0</v>
      </c>
      <c r="GW386">
        <v>1</v>
      </c>
      <c r="GX386">
        <f t="shared" si="350"/>
        <v>0</v>
      </c>
      <c r="HA386">
        <v>0</v>
      </c>
      <c r="HB386">
        <v>0</v>
      </c>
      <c r="HC386">
        <f t="shared" si="351"/>
        <v>0</v>
      </c>
      <c r="HE386" t="s">
        <v>38</v>
      </c>
      <c r="HF386" t="s">
        <v>39</v>
      </c>
      <c r="HH386">
        <f>ROUND(AC386*I386,0)</f>
        <v>966</v>
      </c>
      <c r="HM386" t="s">
        <v>2</v>
      </c>
      <c r="HN386" t="s">
        <v>2</v>
      </c>
      <c r="HO386" t="s">
        <v>2</v>
      </c>
      <c r="HP386" t="s">
        <v>2</v>
      </c>
      <c r="HQ386" t="s">
        <v>2</v>
      </c>
      <c r="IK386">
        <v>0</v>
      </c>
    </row>
    <row r="387" spans="1:255" x14ac:dyDescent="0.2">
      <c r="A387" s="2">
        <v>17</v>
      </c>
      <c r="B387" s="2">
        <v>1</v>
      </c>
      <c r="C387" s="2">
        <f>ROW(SmtRes!A650)</f>
        <v>650</v>
      </c>
      <c r="D387" s="2">
        <f>ROW(EtalonRes!A650)</f>
        <v>650</v>
      </c>
      <c r="E387" s="2" t="s">
        <v>456</v>
      </c>
      <c r="F387" s="2" t="s">
        <v>457</v>
      </c>
      <c r="G387" s="2" t="s">
        <v>458</v>
      </c>
      <c r="H387" s="2" t="s">
        <v>19</v>
      </c>
      <c r="I387" s="2">
        <v>1</v>
      </c>
      <c r="J387" s="2">
        <v>0</v>
      </c>
      <c r="K387" s="2">
        <v>1</v>
      </c>
      <c r="L387" s="2"/>
      <c r="M387" s="2"/>
      <c r="N387" s="2"/>
      <c r="O387" s="2">
        <f t="shared" si="319"/>
        <v>38.409999999999997</v>
      </c>
      <c r="P387" s="2">
        <f>ROUND(CQ387*I387,2)</f>
        <v>20.04</v>
      </c>
      <c r="Q387" s="2">
        <f t="shared" si="320"/>
        <v>1.17</v>
      </c>
      <c r="R387" s="2">
        <f t="shared" si="321"/>
        <v>0</v>
      </c>
      <c r="S387" s="2">
        <f t="shared" si="322"/>
        <v>17.2</v>
      </c>
      <c r="T387" s="2">
        <f t="shared" si="323"/>
        <v>0</v>
      </c>
      <c r="U387" s="2">
        <f t="shared" si="324"/>
        <v>1.8090000000000002</v>
      </c>
      <c r="V387" s="2">
        <f t="shared" si="325"/>
        <v>0</v>
      </c>
      <c r="W387" s="2">
        <f t="shared" si="326"/>
        <v>0</v>
      </c>
      <c r="X387" s="2">
        <f t="shared" si="327"/>
        <v>16.68</v>
      </c>
      <c r="Y387" s="2">
        <f t="shared" si="328"/>
        <v>8.77</v>
      </c>
      <c r="Z387" s="2"/>
      <c r="AA387" s="2">
        <v>41727981</v>
      </c>
      <c r="AB387" s="2">
        <f t="shared" si="329"/>
        <v>38.413499999999999</v>
      </c>
      <c r="AC387" s="2">
        <f t="shared" si="330"/>
        <v>20.04</v>
      </c>
      <c r="AD387" s="2">
        <f>ROUND(((((ET387*ROUND(1.35,7)))-((EU387*ROUND(1.35,7))))+AE387),6)</f>
        <v>1.1745000000000001</v>
      </c>
      <c r="AE387" s="2">
        <f>ROUND(((EU387*ROUND(1.35,7))),6)</f>
        <v>0</v>
      </c>
      <c r="AF387" s="2">
        <f>ROUND(((EV387*ROUND(1.35,7))),6)</f>
        <v>17.199000000000002</v>
      </c>
      <c r="AG387" s="2">
        <f t="shared" si="331"/>
        <v>0</v>
      </c>
      <c r="AH387" s="2">
        <f>((EW387*ROUND(1.35,7)))</f>
        <v>1.8090000000000002</v>
      </c>
      <c r="AI387" s="2">
        <f>((EX387*ROUND(1.35,7)))</f>
        <v>0</v>
      </c>
      <c r="AJ387" s="2">
        <f t="shared" si="332"/>
        <v>0</v>
      </c>
      <c r="AK387" s="2">
        <v>33.65</v>
      </c>
      <c r="AL387" s="2">
        <v>20.04</v>
      </c>
      <c r="AM387" s="2">
        <v>0.87</v>
      </c>
      <c r="AN387" s="2">
        <v>0</v>
      </c>
      <c r="AO387" s="2">
        <v>12.74</v>
      </c>
      <c r="AP387" s="2">
        <v>0</v>
      </c>
      <c r="AQ387" s="2">
        <v>1.34</v>
      </c>
      <c r="AR387" s="2">
        <v>0</v>
      </c>
      <c r="AS387" s="2">
        <v>0</v>
      </c>
      <c r="AT387" s="2">
        <v>97</v>
      </c>
      <c r="AU387" s="2">
        <v>51</v>
      </c>
      <c r="AV387" s="2">
        <v>1</v>
      </c>
      <c r="AW387" s="2">
        <v>1</v>
      </c>
      <c r="AX387" s="2"/>
      <c r="AY387" s="2"/>
      <c r="AZ387" s="2">
        <v>1</v>
      </c>
      <c r="BA387" s="2">
        <v>1</v>
      </c>
      <c r="BB387" s="2">
        <v>1</v>
      </c>
      <c r="BC387" s="2">
        <v>1</v>
      </c>
      <c r="BD387" s="2" t="s">
        <v>2</v>
      </c>
      <c r="BE387" s="2" t="s">
        <v>2</v>
      </c>
      <c r="BF387" s="2" t="s">
        <v>2</v>
      </c>
      <c r="BG387" s="2" t="s">
        <v>2</v>
      </c>
      <c r="BH387" s="2">
        <v>0</v>
      </c>
      <c r="BI387" s="2">
        <v>2</v>
      </c>
      <c r="BJ387" s="2" t="s">
        <v>459</v>
      </c>
      <c r="BK387" s="2"/>
      <c r="BL387" s="2"/>
      <c r="BM387" s="2">
        <v>108001</v>
      </c>
      <c r="BN387" s="2">
        <v>0</v>
      </c>
      <c r="BO387" s="2" t="s">
        <v>2</v>
      </c>
      <c r="BP387" s="2">
        <v>0</v>
      </c>
      <c r="BQ387" s="2">
        <v>3</v>
      </c>
      <c r="BR387" s="2">
        <v>0</v>
      </c>
      <c r="BS387" s="2">
        <v>1</v>
      </c>
      <c r="BT387" s="2">
        <v>1</v>
      </c>
      <c r="BU387" s="2">
        <v>1</v>
      </c>
      <c r="BV387" s="2">
        <v>1</v>
      </c>
      <c r="BW387" s="2">
        <v>1</v>
      </c>
      <c r="BX387" s="2">
        <v>1</v>
      </c>
      <c r="BY387" s="2" t="s">
        <v>2</v>
      </c>
      <c r="BZ387" s="2">
        <v>97</v>
      </c>
      <c r="CA387" s="2">
        <v>51</v>
      </c>
      <c r="CB387" s="2" t="s">
        <v>2</v>
      </c>
      <c r="CC387" s="2"/>
      <c r="CD387" s="2"/>
      <c r="CE387" s="2">
        <v>0</v>
      </c>
      <c r="CF387" s="2">
        <v>0</v>
      </c>
      <c r="CG387" s="2">
        <v>0</v>
      </c>
      <c r="CH387" s="2"/>
      <c r="CI387" s="2"/>
      <c r="CJ387" s="2"/>
      <c r="CK387" s="2"/>
      <c r="CL387" s="2"/>
      <c r="CM387" s="2">
        <v>0</v>
      </c>
      <c r="CN387" s="2" t="s">
        <v>774</v>
      </c>
      <c r="CO387" s="2">
        <v>0</v>
      </c>
      <c r="CP387" s="2">
        <f t="shared" si="333"/>
        <v>38.409999999999997</v>
      </c>
      <c r="CQ387" s="2">
        <f>AC387*BC387</f>
        <v>20.04</v>
      </c>
      <c r="CR387" s="2">
        <f t="shared" si="334"/>
        <v>1.1745000000000001</v>
      </c>
      <c r="CS387" s="2">
        <f t="shared" si="335"/>
        <v>0</v>
      </c>
      <c r="CT387" s="2">
        <f t="shared" si="336"/>
        <v>17.199000000000002</v>
      </c>
      <c r="CU387" s="2">
        <f t="shared" si="337"/>
        <v>0</v>
      </c>
      <c r="CV387" s="2">
        <f t="shared" si="338"/>
        <v>1.8090000000000002</v>
      </c>
      <c r="CW387" s="2">
        <f t="shared" si="339"/>
        <v>0</v>
      </c>
      <c r="CX387" s="2">
        <f t="shared" si="340"/>
        <v>0</v>
      </c>
      <c r="CY387" s="2">
        <f t="shared" si="341"/>
        <v>16.683999999999997</v>
      </c>
      <c r="CZ387" s="2">
        <f t="shared" si="342"/>
        <v>8.7719999999999985</v>
      </c>
      <c r="DA387" s="2"/>
      <c r="DB387" s="2"/>
      <c r="DC387" s="2" t="s">
        <v>2</v>
      </c>
      <c r="DD387" s="2" t="s">
        <v>2</v>
      </c>
      <c r="DE387" s="2" t="s">
        <v>21</v>
      </c>
      <c r="DF387" s="2" t="s">
        <v>21</v>
      </c>
      <c r="DG387" s="2" t="s">
        <v>21</v>
      </c>
      <c r="DH387" s="2" t="s">
        <v>2</v>
      </c>
      <c r="DI387" s="2" t="s">
        <v>21</v>
      </c>
      <c r="DJ387" s="2" t="s">
        <v>21</v>
      </c>
      <c r="DK387" s="2" t="s">
        <v>2</v>
      </c>
      <c r="DL387" s="2" t="s">
        <v>2</v>
      </c>
      <c r="DM387" s="2" t="s">
        <v>2</v>
      </c>
      <c r="DN387" s="2">
        <v>0</v>
      </c>
      <c r="DO387" s="2">
        <v>0</v>
      </c>
      <c r="DP387" s="2">
        <v>1</v>
      </c>
      <c r="DQ387" s="2">
        <v>1</v>
      </c>
      <c r="DR387" s="2"/>
      <c r="DS387" s="2"/>
      <c r="DT387" s="2"/>
      <c r="DU387" s="2">
        <v>1013</v>
      </c>
      <c r="DV387" s="2" t="s">
        <v>19</v>
      </c>
      <c r="DW387" s="2" t="s">
        <v>19</v>
      </c>
      <c r="DX387" s="2">
        <v>1</v>
      </c>
      <c r="DY387" s="2"/>
      <c r="DZ387" s="2" t="s">
        <v>2</v>
      </c>
      <c r="EA387" s="2" t="s">
        <v>2</v>
      </c>
      <c r="EB387" s="2" t="s">
        <v>2</v>
      </c>
      <c r="EC387" s="2" t="s">
        <v>2</v>
      </c>
      <c r="ED387" s="2" t="s">
        <v>2</v>
      </c>
      <c r="EE387" s="2">
        <v>37164029</v>
      </c>
      <c r="EF387" s="2">
        <v>3</v>
      </c>
      <c r="EG387" s="2" t="s">
        <v>16</v>
      </c>
      <c r="EH387" s="2">
        <v>0</v>
      </c>
      <c r="EI387" s="2" t="s">
        <v>2</v>
      </c>
      <c r="EJ387" s="2">
        <v>2</v>
      </c>
      <c r="EK387" s="2">
        <v>108001</v>
      </c>
      <c r="EL387" s="2" t="s">
        <v>51</v>
      </c>
      <c r="EM387" s="2" t="s">
        <v>52</v>
      </c>
      <c r="EN387" s="2" t="s">
        <v>2</v>
      </c>
      <c r="EO387" s="2" t="s">
        <v>24</v>
      </c>
      <c r="EP387" s="2"/>
      <c r="EQ387" s="2">
        <v>512</v>
      </c>
      <c r="ER387" s="2">
        <v>33.65</v>
      </c>
      <c r="ES387" s="2">
        <v>20.04</v>
      </c>
      <c r="ET387" s="2">
        <v>0.87</v>
      </c>
      <c r="EU387" s="2">
        <v>0</v>
      </c>
      <c r="EV387" s="2">
        <v>12.74</v>
      </c>
      <c r="EW387" s="2">
        <v>1.34</v>
      </c>
      <c r="EX387" s="2">
        <v>0</v>
      </c>
      <c r="EY387" s="2">
        <v>0</v>
      </c>
      <c r="EZ387" s="2"/>
      <c r="FA387" s="2"/>
      <c r="FB387" s="2"/>
      <c r="FC387" s="2"/>
      <c r="FD387" s="2"/>
      <c r="FE387" s="2"/>
      <c r="FF387" s="2"/>
      <c r="FG387" s="2"/>
      <c r="FH387" s="2"/>
      <c r="FI387" s="2"/>
      <c r="FJ387" s="2"/>
      <c r="FK387" s="2"/>
      <c r="FL387" s="2"/>
      <c r="FM387" s="2"/>
      <c r="FN387" s="2"/>
      <c r="FO387" s="2"/>
      <c r="FP387" s="2"/>
      <c r="FQ387" s="2">
        <v>0</v>
      </c>
      <c r="FR387" s="2">
        <f t="shared" si="343"/>
        <v>0</v>
      </c>
      <c r="FS387" s="2">
        <v>0</v>
      </c>
      <c r="FT387" s="2"/>
      <c r="FU387" s="2"/>
      <c r="FV387" s="2"/>
      <c r="FW387" s="2"/>
      <c r="FX387" s="2">
        <v>97</v>
      </c>
      <c r="FY387" s="2">
        <v>51</v>
      </c>
      <c r="FZ387" s="2"/>
      <c r="GA387" s="2" t="s">
        <v>2</v>
      </c>
      <c r="GB387" s="2"/>
      <c r="GC387" s="2"/>
      <c r="GD387" s="2">
        <v>1</v>
      </c>
      <c r="GE387" s="2"/>
      <c r="GF387" s="2">
        <v>1182669694</v>
      </c>
      <c r="GG387" s="2">
        <v>2</v>
      </c>
      <c r="GH387" s="2">
        <v>1</v>
      </c>
      <c r="GI387" s="2">
        <v>-2</v>
      </c>
      <c r="GJ387" s="2">
        <v>0</v>
      </c>
      <c r="GK387" s="2">
        <v>0</v>
      </c>
      <c r="GL387" s="2">
        <f t="shared" si="344"/>
        <v>0</v>
      </c>
      <c r="GM387" s="2">
        <f t="shared" si="345"/>
        <v>63.86</v>
      </c>
      <c r="GN387" s="2">
        <f t="shared" si="346"/>
        <v>0</v>
      </c>
      <c r="GO387" s="2">
        <f t="shared" si="347"/>
        <v>63.86</v>
      </c>
      <c r="GP387" s="2">
        <f t="shared" si="348"/>
        <v>0</v>
      </c>
      <c r="GQ387" s="2"/>
      <c r="GR387" s="2">
        <v>0</v>
      </c>
      <c r="GS387" s="2">
        <v>3</v>
      </c>
      <c r="GT387" s="2">
        <v>0</v>
      </c>
      <c r="GU387" s="2" t="s">
        <v>2</v>
      </c>
      <c r="GV387" s="2">
        <f t="shared" si="349"/>
        <v>0</v>
      </c>
      <c r="GW387" s="2">
        <v>1</v>
      </c>
      <c r="GX387" s="2">
        <f t="shared" si="350"/>
        <v>0</v>
      </c>
      <c r="GY387" s="2"/>
      <c r="GZ387" s="2"/>
      <c r="HA387" s="2">
        <v>0</v>
      </c>
      <c r="HB387" s="2">
        <v>0</v>
      </c>
      <c r="HC387" s="2">
        <f t="shared" si="351"/>
        <v>0</v>
      </c>
      <c r="HD387" s="2"/>
      <c r="HE387" s="2" t="s">
        <v>2</v>
      </c>
      <c r="HF387" s="2" t="s">
        <v>2</v>
      </c>
      <c r="HG387" s="2"/>
      <c r="HH387" s="2"/>
      <c r="HI387" s="2"/>
      <c r="HJ387" s="2"/>
      <c r="HK387" s="2"/>
      <c r="HL387" s="2"/>
      <c r="HM387" s="2" t="s">
        <v>2</v>
      </c>
      <c r="HN387" s="2" t="s">
        <v>53</v>
      </c>
      <c r="HO387" s="2" t="s">
        <v>54</v>
      </c>
      <c r="HP387" s="2" t="s">
        <v>51</v>
      </c>
      <c r="HQ387" s="2" t="s">
        <v>51</v>
      </c>
      <c r="HR387" s="2"/>
      <c r="HS387" s="2"/>
      <c r="HT387" s="2"/>
      <c r="HU387" s="2"/>
      <c r="HV387" s="2"/>
      <c r="HW387" s="2"/>
      <c r="HX387" s="2"/>
      <c r="HY387" s="2"/>
      <c r="HZ387" s="2"/>
      <c r="IA387" s="2"/>
      <c r="IB387" s="2"/>
      <c r="IC387" s="2"/>
      <c r="ID387" s="2"/>
      <c r="IE387" s="2"/>
      <c r="IF387" s="2"/>
      <c r="IG387" s="2"/>
      <c r="IH387" s="2"/>
      <c r="II387" s="2"/>
      <c r="IJ387" s="2"/>
      <c r="IK387" s="2">
        <v>0</v>
      </c>
      <c r="IL387" s="2"/>
      <c r="IM387" s="2"/>
      <c r="IN387" s="2"/>
      <c r="IO387" s="2"/>
      <c r="IP387" s="2"/>
      <c r="IQ387" s="2"/>
      <c r="IR387" s="2"/>
      <c r="IS387" s="2"/>
      <c r="IT387" s="2"/>
      <c r="IU387" s="2"/>
    </row>
    <row r="388" spans="1:255" x14ac:dyDescent="0.2">
      <c r="A388">
        <v>17</v>
      </c>
      <c r="B388">
        <v>1</v>
      </c>
      <c r="C388">
        <f>ROW(SmtRes!A664)</f>
        <v>664</v>
      </c>
      <c r="D388">
        <f>ROW(EtalonRes!A664)</f>
        <v>664</v>
      </c>
      <c r="E388" t="s">
        <v>456</v>
      </c>
      <c r="F388" t="s">
        <v>457</v>
      </c>
      <c r="G388" t="s">
        <v>458</v>
      </c>
      <c r="H388" t="s">
        <v>19</v>
      </c>
      <c r="I388">
        <v>1</v>
      </c>
      <c r="J388">
        <v>0</v>
      </c>
      <c r="K388">
        <v>1</v>
      </c>
      <c r="O388">
        <f t="shared" si="319"/>
        <v>38.409999999999997</v>
      </c>
      <c r="P388">
        <f>ROUND(CQ388*I388,2)</f>
        <v>20.04</v>
      </c>
      <c r="Q388">
        <f t="shared" si="320"/>
        <v>1.17</v>
      </c>
      <c r="R388">
        <f t="shared" si="321"/>
        <v>0</v>
      </c>
      <c r="S388">
        <f t="shared" si="322"/>
        <v>17.2</v>
      </c>
      <c r="T388">
        <f t="shared" si="323"/>
        <v>0</v>
      </c>
      <c r="U388">
        <f t="shared" si="324"/>
        <v>1.8090000000000002</v>
      </c>
      <c r="V388">
        <f t="shared" si="325"/>
        <v>0</v>
      </c>
      <c r="W388">
        <f t="shared" si="326"/>
        <v>0</v>
      </c>
      <c r="X388">
        <f t="shared" si="327"/>
        <v>16.68</v>
      </c>
      <c r="Y388">
        <f t="shared" si="328"/>
        <v>8.77</v>
      </c>
      <c r="AA388">
        <v>41727979</v>
      </c>
      <c r="AB388">
        <f t="shared" si="329"/>
        <v>38.413499999999999</v>
      </c>
      <c r="AC388">
        <f t="shared" si="330"/>
        <v>20.04</v>
      </c>
      <c r="AD388">
        <f>ROUND(((((ET388*ROUND(1.35,7)))-((EU388*ROUND(1.35,7))))+AE388),6)</f>
        <v>1.1745000000000001</v>
      </c>
      <c r="AE388">
        <f>ROUND(((EU388*ROUND(1.35,7))),6)</f>
        <v>0</v>
      </c>
      <c r="AF388">
        <f>ROUND(((EV388*ROUND(1.35,7))),6)</f>
        <v>17.199000000000002</v>
      </c>
      <c r="AG388">
        <f t="shared" si="331"/>
        <v>0</v>
      </c>
      <c r="AH388">
        <f>((EW388*ROUND(1.35,7)))</f>
        <v>1.8090000000000002</v>
      </c>
      <c r="AI388">
        <f>((EX388*ROUND(1.35,7)))</f>
        <v>0</v>
      </c>
      <c r="AJ388">
        <f t="shared" si="332"/>
        <v>0</v>
      </c>
      <c r="AK388">
        <v>33.65</v>
      </c>
      <c r="AL388">
        <v>20.04</v>
      </c>
      <c r="AM388">
        <v>0.87</v>
      </c>
      <c r="AN388">
        <v>0</v>
      </c>
      <c r="AO388">
        <v>12.74</v>
      </c>
      <c r="AP388">
        <v>0</v>
      </c>
      <c r="AQ388">
        <v>1.34</v>
      </c>
      <c r="AR388">
        <v>0</v>
      </c>
      <c r="AS388">
        <v>0</v>
      </c>
      <c r="AT388">
        <v>97</v>
      </c>
      <c r="AU388">
        <v>51</v>
      </c>
      <c r="AV388">
        <v>1</v>
      </c>
      <c r="AW388">
        <v>1</v>
      </c>
      <c r="AZ388">
        <v>1</v>
      </c>
      <c r="BA388">
        <v>1</v>
      </c>
      <c r="BB388">
        <v>1</v>
      </c>
      <c r="BC388">
        <v>1</v>
      </c>
      <c r="BD388" t="s">
        <v>2</v>
      </c>
      <c r="BE388" t="s">
        <v>2</v>
      </c>
      <c r="BF388" t="s">
        <v>2</v>
      </c>
      <c r="BG388" t="s">
        <v>2</v>
      </c>
      <c r="BH388">
        <v>0</v>
      </c>
      <c r="BI388">
        <v>2</v>
      </c>
      <c r="BJ388" t="s">
        <v>459</v>
      </c>
      <c r="BM388">
        <v>108001</v>
      </c>
      <c r="BN388">
        <v>0</v>
      </c>
      <c r="BO388" t="s">
        <v>27</v>
      </c>
      <c r="BP388">
        <v>1</v>
      </c>
      <c r="BQ388">
        <v>3</v>
      </c>
      <c r="BR388">
        <v>0</v>
      </c>
      <c r="BS388">
        <v>1</v>
      </c>
      <c r="BT388">
        <v>1</v>
      </c>
      <c r="BU388">
        <v>1</v>
      </c>
      <c r="BV388">
        <v>1</v>
      </c>
      <c r="BW388">
        <v>1</v>
      </c>
      <c r="BX388">
        <v>1</v>
      </c>
      <c r="BY388" t="s">
        <v>2</v>
      </c>
      <c r="BZ388">
        <v>97</v>
      </c>
      <c r="CA388">
        <v>51</v>
      </c>
      <c r="CB388" t="s">
        <v>2</v>
      </c>
      <c r="CE388">
        <v>0</v>
      </c>
      <c r="CF388">
        <v>0</v>
      </c>
      <c r="CG388">
        <v>0</v>
      </c>
      <c r="CM388">
        <v>0</v>
      </c>
      <c r="CN388" t="s">
        <v>774</v>
      </c>
      <c r="CO388">
        <v>0</v>
      </c>
      <c r="CP388">
        <f t="shared" si="333"/>
        <v>38.409999999999997</v>
      </c>
      <c r="CQ388">
        <f>AC388*BC388</f>
        <v>20.04</v>
      </c>
      <c r="CR388">
        <f t="shared" si="334"/>
        <v>1.1745000000000001</v>
      </c>
      <c r="CS388">
        <f t="shared" si="335"/>
        <v>0</v>
      </c>
      <c r="CT388">
        <f t="shared" si="336"/>
        <v>17.199000000000002</v>
      </c>
      <c r="CU388">
        <f t="shared" si="337"/>
        <v>0</v>
      </c>
      <c r="CV388">
        <f t="shared" si="338"/>
        <v>1.8090000000000002</v>
      </c>
      <c r="CW388">
        <f t="shared" si="339"/>
        <v>0</v>
      </c>
      <c r="CX388">
        <f t="shared" si="340"/>
        <v>0</v>
      </c>
      <c r="CY388">
        <f t="shared" si="341"/>
        <v>16.683999999999997</v>
      </c>
      <c r="CZ388">
        <f t="shared" si="342"/>
        <v>8.7719999999999985</v>
      </c>
      <c r="DC388" t="s">
        <v>2</v>
      </c>
      <c r="DD388" t="s">
        <v>2</v>
      </c>
      <c r="DE388" t="s">
        <v>21</v>
      </c>
      <c r="DF388" t="s">
        <v>21</v>
      </c>
      <c r="DG388" t="s">
        <v>21</v>
      </c>
      <c r="DH388" t="s">
        <v>2</v>
      </c>
      <c r="DI388" t="s">
        <v>21</v>
      </c>
      <c r="DJ388" t="s">
        <v>21</v>
      </c>
      <c r="DK388" t="s">
        <v>2</v>
      </c>
      <c r="DL388" t="s">
        <v>2</v>
      </c>
      <c r="DM388" t="s">
        <v>2</v>
      </c>
      <c r="DN388">
        <v>0</v>
      </c>
      <c r="DO388">
        <v>0</v>
      </c>
      <c r="DP388">
        <v>1</v>
      </c>
      <c r="DQ388">
        <v>1</v>
      </c>
      <c r="DU388">
        <v>1013</v>
      </c>
      <c r="DV388" t="s">
        <v>19</v>
      </c>
      <c r="DW388" t="s">
        <v>19</v>
      </c>
      <c r="DX388">
        <v>1</v>
      </c>
      <c r="DZ388" t="s">
        <v>2</v>
      </c>
      <c r="EA388" t="s">
        <v>2</v>
      </c>
      <c r="EB388" t="s">
        <v>2</v>
      </c>
      <c r="EC388" t="s">
        <v>2</v>
      </c>
      <c r="ED388" t="s">
        <v>2</v>
      </c>
      <c r="EE388">
        <v>37164029</v>
      </c>
      <c r="EF388">
        <v>3</v>
      </c>
      <c r="EG388" t="s">
        <v>16</v>
      </c>
      <c r="EH388">
        <v>0</v>
      </c>
      <c r="EI388" t="s">
        <v>2</v>
      </c>
      <c r="EJ388">
        <v>2</v>
      </c>
      <c r="EK388">
        <v>108001</v>
      </c>
      <c r="EL388" t="s">
        <v>51</v>
      </c>
      <c r="EM388" t="s">
        <v>52</v>
      </c>
      <c r="EN388" t="s">
        <v>2</v>
      </c>
      <c r="EO388" t="s">
        <v>24</v>
      </c>
      <c r="EQ388">
        <v>512</v>
      </c>
      <c r="ER388">
        <v>33.65</v>
      </c>
      <c r="ES388">
        <v>20.04</v>
      </c>
      <c r="ET388">
        <v>0.87</v>
      </c>
      <c r="EU388">
        <v>0</v>
      </c>
      <c r="EV388">
        <v>12.74</v>
      </c>
      <c r="EW388">
        <v>1.34</v>
      </c>
      <c r="EX388">
        <v>0</v>
      </c>
      <c r="EY388">
        <v>0</v>
      </c>
      <c r="FQ388">
        <v>0</v>
      </c>
      <c r="FR388">
        <f t="shared" si="343"/>
        <v>0</v>
      </c>
      <c r="FS388">
        <v>0</v>
      </c>
      <c r="FX388">
        <v>97</v>
      </c>
      <c r="FY388">
        <v>51</v>
      </c>
      <c r="GA388" t="s">
        <v>2</v>
      </c>
      <c r="GD388">
        <v>1</v>
      </c>
      <c r="GF388">
        <v>1182669694</v>
      </c>
      <c r="GG388">
        <v>1</v>
      </c>
      <c r="GH388">
        <v>1</v>
      </c>
      <c r="GI388">
        <v>4</v>
      </c>
      <c r="GJ388">
        <v>0</v>
      </c>
      <c r="GK388">
        <v>0</v>
      </c>
      <c r="GL388">
        <f t="shared" si="344"/>
        <v>0</v>
      </c>
      <c r="GM388">
        <f t="shared" si="345"/>
        <v>63.86</v>
      </c>
      <c r="GN388">
        <f t="shared" si="346"/>
        <v>0</v>
      </c>
      <c r="GO388">
        <f t="shared" si="347"/>
        <v>63.86</v>
      </c>
      <c r="GP388">
        <f t="shared" si="348"/>
        <v>0</v>
      </c>
      <c r="GR388">
        <v>0</v>
      </c>
      <c r="GS388">
        <v>3</v>
      </c>
      <c r="GT388">
        <v>0</v>
      </c>
      <c r="GU388" t="s">
        <v>2</v>
      </c>
      <c r="GV388">
        <f t="shared" si="349"/>
        <v>0</v>
      </c>
      <c r="GW388">
        <v>1</v>
      </c>
      <c r="GX388">
        <f t="shared" si="350"/>
        <v>0</v>
      </c>
      <c r="HA388">
        <v>0</v>
      </c>
      <c r="HB388">
        <v>0</v>
      </c>
      <c r="HC388">
        <f t="shared" si="351"/>
        <v>0</v>
      </c>
      <c r="HE388" t="s">
        <v>2</v>
      </c>
      <c r="HF388" t="s">
        <v>2</v>
      </c>
      <c r="HM388" t="s">
        <v>2</v>
      </c>
      <c r="HN388" t="s">
        <v>53</v>
      </c>
      <c r="HO388" t="s">
        <v>54</v>
      </c>
      <c r="HP388" t="s">
        <v>51</v>
      </c>
      <c r="HQ388" t="s">
        <v>51</v>
      </c>
      <c r="IK388">
        <v>0</v>
      </c>
    </row>
    <row r="389" spans="1:255" x14ac:dyDescent="0.2">
      <c r="A389" s="2">
        <v>17</v>
      </c>
      <c r="B389" s="2">
        <v>1</v>
      </c>
      <c r="C389" s="2"/>
      <c r="D389" s="2"/>
      <c r="E389" s="2" t="s">
        <v>460</v>
      </c>
      <c r="F389" s="2" t="s">
        <v>29</v>
      </c>
      <c r="G389" s="2" t="s">
        <v>461</v>
      </c>
      <c r="H389" s="2" t="s">
        <v>19</v>
      </c>
      <c r="I389" s="2">
        <v>1</v>
      </c>
      <c r="J389" s="2">
        <v>0</v>
      </c>
      <c r="K389" s="2">
        <v>1</v>
      </c>
      <c r="L389" s="2"/>
      <c r="M389" s="2"/>
      <c r="N389" s="2"/>
      <c r="O389" s="2">
        <f t="shared" si="319"/>
        <v>2042</v>
      </c>
      <c r="P389" s="2">
        <f>ROUND(ROUND(CQ389*I389,0)/BC389,2)</f>
        <v>2042</v>
      </c>
      <c r="Q389" s="2">
        <f t="shared" si="320"/>
        <v>0</v>
      </c>
      <c r="R389" s="2">
        <f t="shared" si="321"/>
        <v>0</v>
      </c>
      <c r="S389" s="2">
        <f t="shared" si="322"/>
        <v>0</v>
      </c>
      <c r="T389" s="2">
        <f t="shared" si="323"/>
        <v>0</v>
      </c>
      <c r="U389" s="2">
        <f t="shared" si="324"/>
        <v>0</v>
      </c>
      <c r="V389" s="2">
        <f t="shared" si="325"/>
        <v>0</v>
      </c>
      <c r="W389" s="2">
        <f t="shared" si="326"/>
        <v>0</v>
      </c>
      <c r="X389" s="2">
        <f t="shared" si="327"/>
        <v>0</v>
      </c>
      <c r="Y389" s="2">
        <f t="shared" si="328"/>
        <v>0</v>
      </c>
      <c r="Z389" s="2"/>
      <c r="AA389" s="2">
        <v>41727981</v>
      </c>
      <c r="AB389" s="2">
        <f t="shared" si="329"/>
        <v>2041.67</v>
      </c>
      <c r="AC389" s="2">
        <f t="shared" si="330"/>
        <v>2041.67</v>
      </c>
      <c r="AD389" s="2">
        <f>ROUND((((ET389)-(EU389))+AE389),6)</f>
        <v>0</v>
      </c>
      <c r="AE389" s="2">
        <f>ROUND((EU389),6)</f>
        <v>0</v>
      </c>
      <c r="AF389" s="2">
        <f>ROUND((EV389),6)</f>
        <v>0</v>
      </c>
      <c r="AG389" s="2">
        <f t="shared" si="331"/>
        <v>0</v>
      </c>
      <c r="AH389" s="2">
        <f>(EW389)</f>
        <v>0</v>
      </c>
      <c r="AI389" s="2">
        <f>(EX389)</f>
        <v>0</v>
      </c>
      <c r="AJ389" s="2">
        <f t="shared" si="332"/>
        <v>0</v>
      </c>
      <c r="AK389" s="2">
        <v>2041.67</v>
      </c>
      <c r="AL389" s="2">
        <v>2041.67</v>
      </c>
      <c r="AM389" s="2">
        <v>0</v>
      </c>
      <c r="AN389" s="2">
        <v>0</v>
      </c>
      <c r="AO389" s="2">
        <v>0</v>
      </c>
      <c r="AP389" s="2">
        <v>0</v>
      </c>
      <c r="AQ389" s="2">
        <v>0</v>
      </c>
      <c r="AR389" s="2">
        <v>0</v>
      </c>
      <c r="AS389" s="2">
        <v>0</v>
      </c>
      <c r="AT389" s="2">
        <v>0</v>
      </c>
      <c r="AU389" s="2">
        <v>0</v>
      </c>
      <c r="AV389" s="2">
        <v>1</v>
      </c>
      <c r="AW389" s="2">
        <v>1</v>
      </c>
      <c r="AX389" s="2"/>
      <c r="AY389" s="2"/>
      <c r="AZ389" s="2">
        <v>1</v>
      </c>
      <c r="BA389" s="2">
        <v>1</v>
      </c>
      <c r="BB389" s="2">
        <v>1</v>
      </c>
      <c r="BC389" s="2">
        <v>1</v>
      </c>
      <c r="BD389" s="2" t="s">
        <v>2</v>
      </c>
      <c r="BE389" s="2" t="s">
        <v>2</v>
      </c>
      <c r="BF389" s="2" t="s">
        <v>2</v>
      </c>
      <c r="BG389" s="2" t="s">
        <v>2</v>
      </c>
      <c r="BH389" s="2">
        <v>3</v>
      </c>
      <c r="BI389" s="2">
        <v>3</v>
      </c>
      <c r="BJ389" s="2" t="s">
        <v>2</v>
      </c>
      <c r="BK389" s="2"/>
      <c r="BL389" s="2"/>
      <c r="BM389" s="2">
        <v>1100</v>
      </c>
      <c r="BN389" s="2">
        <v>0</v>
      </c>
      <c r="BO389" s="2" t="s">
        <v>2</v>
      </c>
      <c r="BP389" s="2">
        <v>0</v>
      </c>
      <c r="BQ389" s="2">
        <v>8</v>
      </c>
      <c r="BR389" s="2">
        <v>0</v>
      </c>
      <c r="BS389" s="2">
        <v>1</v>
      </c>
      <c r="BT389" s="2">
        <v>1</v>
      </c>
      <c r="BU389" s="2">
        <v>1</v>
      </c>
      <c r="BV389" s="2">
        <v>1</v>
      </c>
      <c r="BW389" s="2">
        <v>1</v>
      </c>
      <c r="BX389" s="2">
        <v>1</v>
      </c>
      <c r="BY389" s="2" t="s">
        <v>2</v>
      </c>
      <c r="BZ389" s="2">
        <v>0</v>
      </c>
      <c r="CA389" s="2">
        <v>0</v>
      </c>
      <c r="CB389" s="2" t="s">
        <v>2</v>
      </c>
      <c r="CC389" s="2"/>
      <c r="CD389" s="2"/>
      <c r="CE389" s="2">
        <v>0</v>
      </c>
      <c r="CF389" s="2">
        <v>0</v>
      </c>
      <c r="CG389" s="2">
        <v>0</v>
      </c>
      <c r="CH389" s="2"/>
      <c r="CI389" s="2"/>
      <c r="CJ389" s="2"/>
      <c r="CK389" s="2"/>
      <c r="CL389" s="2"/>
      <c r="CM389" s="2">
        <v>0</v>
      </c>
      <c r="CN389" s="2" t="s">
        <v>2</v>
      </c>
      <c r="CO389" s="2">
        <v>0</v>
      </c>
      <c r="CP389" s="2">
        <f t="shared" si="333"/>
        <v>2042</v>
      </c>
      <c r="CQ389" s="2">
        <f>AC389</f>
        <v>2041.67</v>
      </c>
      <c r="CR389" s="2">
        <f t="shared" si="334"/>
        <v>0</v>
      </c>
      <c r="CS389" s="2">
        <f t="shared" si="335"/>
        <v>0</v>
      </c>
      <c r="CT389" s="2">
        <f t="shared" si="336"/>
        <v>0</v>
      </c>
      <c r="CU389" s="2">
        <f t="shared" si="337"/>
        <v>0</v>
      </c>
      <c r="CV389" s="2">
        <f t="shared" si="338"/>
        <v>0</v>
      </c>
      <c r="CW389" s="2">
        <f t="shared" si="339"/>
        <v>0</v>
      </c>
      <c r="CX389" s="2">
        <f t="shared" si="340"/>
        <v>0</v>
      </c>
      <c r="CY389" s="2">
        <f t="shared" si="341"/>
        <v>0</v>
      </c>
      <c r="CZ389" s="2">
        <f t="shared" si="342"/>
        <v>0</v>
      </c>
      <c r="DA389" s="2"/>
      <c r="DB389" s="2"/>
      <c r="DC389" s="2" t="s">
        <v>2</v>
      </c>
      <c r="DD389" s="2" t="s">
        <v>2</v>
      </c>
      <c r="DE389" s="2" t="s">
        <v>2</v>
      </c>
      <c r="DF389" s="2" t="s">
        <v>2</v>
      </c>
      <c r="DG389" s="2" t="s">
        <v>2</v>
      </c>
      <c r="DH389" s="2" t="s">
        <v>2</v>
      </c>
      <c r="DI389" s="2" t="s">
        <v>2</v>
      </c>
      <c r="DJ389" s="2" t="s">
        <v>2</v>
      </c>
      <c r="DK389" s="2" t="s">
        <v>2</v>
      </c>
      <c r="DL389" s="2" t="s">
        <v>2</v>
      </c>
      <c r="DM389" s="2" t="s">
        <v>2</v>
      </c>
      <c r="DN389" s="2">
        <v>0</v>
      </c>
      <c r="DO389" s="2">
        <v>0</v>
      </c>
      <c r="DP389" s="2">
        <v>1</v>
      </c>
      <c r="DQ389" s="2">
        <v>1</v>
      </c>
      <c r="DR389" s="2"/>
      <c r="DS389" s="2"/>
      <c r="DT389" s="2"/>
      <c r="DU389" s="2">
        <v>1013</v>
      </c>
      <c r="DV389" s="2" t="s">
        <v>19</v>
      </c>
      <c r="DW389" s="2" t="s">
        <v>19</v>
      </c>
      <c r="DX389" s="2">
        <v>1</v>
      </c>
      <c r="DY389" s="2"/>
      <c r="DZ389" s="2" t="s">
        <v>2</v>
      </c>
      <c r="EA389" s="2" t="s">
        <v>2</v>
      </c>
      <c r="EB389" s="2" t="s">
        <v>2</v>
      </c>
      <c r="EC389" s="2" t="s">
        <v>2</v>
      </c>
      <c r="ED389" s="2" t="s">
        <v>2</v>
      </c>
      <c r="EE389" s="2">
        <v>37164457</v>
      </c>
      <c r="EF389" s="2">
        <v>8</v>
      </c>
      <c r="EG389" s="2" t="s">
        <v>31</v>
      </c>
      <c r="EH389" s="2">
        <v>0</v>
      </c>
      <c r="EI389" s="2" t="s">
        <v>2</v>
      </c>
      <c r="EJ389" s="2">
        <v>1</v>
      </c>
      <c r="EK389" s="2">
        <v>1100</v>
      </c>
      <c r="EL389" s="2" t="s">
        <v>32</v>
      </c>
      <c r="EM389" s="2" t="s">
        <v>33</v>
      </c>
      <c r="EN389" s="2" t="s">
        <v>2</v>
      </c>
      <c r="EO389" s="2" t="s">
        <v>2</v>
      </c>
      <c r="EP389" s="2"/>
      <c r="EQ389" s="2">
        <v>0</v>
      </c>
      <c r="ER389" s="2">
        <v>0</v>
      </c>
      <c r="ES389" s="2">
        <v>2041.67</v>
      </c>
      <c r="ET389" s="2">
        <v>0</v>
      </c>
      <c r="EU389" s="2">
        <v>0</v>
      </c>
      <c r="EV389" s="2">
        <v>0</v>
      </c>
      <c r="EW389" s="2">
        <v>0</v>
      </c>
      <c r="EX389" s="2">
        <v>0</v>
      </c>
      <c r="EY389" s="2">
        <v>0</v>
      </c>
      <c r="EZ389" s="2">
        <v>5</v>
      </c>
      <c r="FA389" s="2"/>
      <c r="FB389" s="2"/>
      <c r="FC389" s="2">
        <v>1</v>
      </c>
      <c r="FD389" s="2">
        <v>18</v>
      </c>
      <c r="FE389" s="2"/>
      <c r="FF389" s="2">
        <v>2450</v>
      </c>
      <c r="FG389" s="2"/>
      <c r="FH389" s="2"/>
      <c r="FI389" s="2"/>
      <c r="FJ389" s="2"/>
      <c r="FK389" s="2"/>
      <c r="FL389" s="2"/>
      <c r="FM389" s="2"/>
      <c r="FN389" s="2"/>
      <c r="FO389" s="2"/>
      <c r="FP389" s="2"/>
      <c r="FQ389" s="2">
        <v>0</v>
      </c>
      <c r="FR389" s="2">
        <f t="shared" si="343"/>
        <v>2042</v>
      </c>
      <c r="FS389" s="2">
        <v>0</v>
      </c>
      <c r="FT389" s="2"/>
      <c r="FU389" s="2"/>
      <c r="FV389" s="2"/>
      <c r="FW389" s="2"/>
      <c r="FX389" s="2">
        <v>0</v>
      </c>
      <c r="FY389" s="2">
        <v>0</v>
      </c>
      <c r="FZ389" s="2"/>
      <c r="GA389" s="2" t="s">
        <v>462</v>
      </c>
      <c r="GB389" s="2"/>
      <c r="GC389" s="2"/>
      <c r="GD389" s="2">
        <v>1</v>
      </c>
      <c r="GE389" s="2"/>
      <c r="GF389" s="2">
        <v>247346787</v>
      </c>
      <c r="GG389" s="2">
        <v>2</v>
      </c>
      <c r="GH389" s="2">
        <v>3</v>
      </c>
      <c r="GI389" s="2">
        <v>-2</v>
      </c>
      <c r="GJ389" s="2">
        <v>0</v>
      </c>
      <c r="GK389" s="2">
        <v>0</v>
      </c>
      <c r="GL389" s="2">
        <f t="shared" si="344"/>
        <v>0</v>
      </c>
      <c r="GM389" s="2">
        <f t="shared" si="345"/>
        <v>2042</v>
      </c>
      <c r="GN389" s="2">
        <f t="shared" si="346"/>
        <v>0</v>
      </c>
      <c r="GO389" s="2">
        <f t="shared" si="347"/>
        <v>0</v>
      </c>
      <c r="GP389" s="2">
        <f t="shared" si="348"/>
        <v>0</v>
      </c>
      <c r="GQ389" s="2"/>
      <c r="GR389" s="2">
        <v>1</v>
      </c>
      <c r="GS389" s="2">
        <v>1</v>
      </c>
      <c r="GT389" s="2">
        <v>0</v>
      </c>
      <c r="GU389" s="2" t="s">
        <v>2</v>
      </c>
      <c r="GV389" s="2">
        <f t="shared" si="349"/>
        <v>0</v>
      </c>
      <c r="GW389" s="2">
        <v>1</v>
      </c>
      <c r="GX389" s="2">
        <f t="shared" si="350"/>
        <v>0</v>
      </c>
      <c r="GY389" s="2"/>
      <c r="GZ389" s="2"/>
      <c r="HA389" s="2">
        <v>0</v>
      </c>
      <c r="HB389" s="2">
        <v>0</v>
      </c>
      <c r="HC389" s="2">
        <f t="shared" si="351"/>
        <v>0</v>
      </c>
      <c r="HD389" s="2"/>
      <c r="HE389" s="2" t="s">
        <v>35</v>
      </c>
      <c r="HF389" s="2" t="s">
        <v>35</v>
      </c>
      <c r="HG389" s="2"/>
      <c r="HH389" s="2">
        <f>ROUND(AC389*I389,0)</f>
        <v>2042</v>
      </c>
      <c r="HI389" s="2"/>
      <c r="HJ389" s="2"/>
      <c r="HK389" s="2"/>
      <c r="HL389" s="2"/>
      <c r="HM389" s="2" t="s">
        <v>2</v>
      </c>
      <c r="HN389" s="2" t="s">
        <v>2</v>
      </c>
      <c r="HO389" s="2" t="s">
        <v>2</v>
      </c>
      <c r="HP389" s="2" t="s">
        <v>2</v>
      </c>
      <c r="HQ389" s="2" t="s">
        <v>2</v>
      </c>
      <c r="HR389" s="2"/>
      <c r="HS389" s="2"/>
      <c r="HT389" s="2"/>
      <c r="HU389" s="2"/>
      <c r="HV389" s="2"/>
      <c r="HW389" s="2"/>
      <c r="HX389" s="2"/>
      <c r="HY389" s="2"/>
      <c r="HZ389" s="2"/>
      <c r="IA389" s="2"/>
      <c r="IB389" s="2"/>
      <c r="IC389" s="2"/>
      <c r="ID389" s="2"/>
      <c r="IE389" s="2"/>
      <c r="IF389" s="2"/>
      <c r="IG389" s="2"/>
      <c r="IH389" s="2"/>
      <c r="II389" s="2"/>
      <c r="IJ389" s="2"/>
      <c r="IK389" s="2">
        <v>0</v>
      </c>
      <c r="IL389" s="2"/>
      <c r="IM389" s="2"/>
      <c r="IN389" s="2"/>
      <c r="IO389" s="2"/>
      <c r="IP389" s="2"/>
      <c r="IQ389" s="2"/>
      <c r="IR389" s="2"/>
      <c r="IS389" s="2"/>
      <c r="IT389" s="2"/>
      <c r="IU389" s="2"/>
    </row>
    <row r="390" spans="1:255" x14ac:dyDescent="0.2">
      <c r="A390">
        <v>17</v>
      </c>
      <c r="B390">
        <v>1</v>
      </c>
      <c r="E390" t="s">
        <v>460</v>
      </c>
      <c r="F390" t="s">
        <v>29</v>
      </c>
      <c r="G390" t="s">
        <v>461</v>
      </c>
      <c r="H390" t="s">
        <v>19</v>
      </c>
      <c r="I390">
        <v>1</v>
      </c>
      <c r="J390">
        <v>0</v>
      </c>
      <c r="K390">
        <v>1</v>
      </c>
      <c r="O390">
        <f t="shared" si="319"/>
        <v>436.96</v>
      </c>
      <c r="P390">
        <f>ROUND(ROUND(CQ390*I390,0)/BC390,2)</f>
        <v>436.96</v>
      </c>
      <c r="Q390">
        <f t="shared" si="320"/>
        <v>0</v>
      </c>
      <c r="R390">
        <f t="shared" si="321"/>
        <v>0</v>
      </c>
      <c r="S390">
        <f t="shared" si="322"/>
        <v>0</v>
      </c>
      <c r="T390">
        <f t="shared" si="323"/>
        <v>0</v>
      </c>
      <c r="U390">
        <f t="shared" si="324"/>
        <v>0</v>
      </c>
      <c r="V390">
        <f t="shared" si="325"/>
        <v>0</v>
      </c>
      <c r="W390">
        <f t="shared" si="326"/>
        <v>0</v>
      </c>
      <c r="X390">
        <f t="shared" si="327"/>
        <v>0</v>
      </c>
      <c r="Y390">
        <f t="shared" si="328"/>
        <v>0</v>
      </c>
      <c r="AA390">
        <v>41727979</v>
      </c>
      <c r="AB390">
        <f t="shared" si="329"/>
        <v>2128.16</v>
      </c>
      <c r="AC390">
        <f t="shared" si="330"/>
        <v>2128.16</v>
      </c>
      <c r="AD390">
        <f>ROUND((((ET390)-(EU390))+AE390),6)</f>
        <v>0</v>
      </c>
      <c r="AE390">
        <f>ROUND((EU390),6)</f>
        <v>0</v>
      </c>
      <c r="AF390">
        <f>ROUND((EV390),6)</f>
        <v>0</v>
      </c>
      <c r="AG390">
        <f t="shared" si="331"/>
        <v>0</v>
      </c>
      <c r="AH390">
        <f>(EW390)</f>
        <v>0</v>
      </c>
      <c r="AI390">
        <f>(EX390)</f>
        <v>0</v>
      </c>
      <c r="AJ390">
        <f t="shared" si="332"/>
        <v>0</v>
      </c>
      <c r="AK390">
        <v>2128.16</v>
      </c>
      <c r="AL390">
        <v>2128.16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0</v>
      </c>
      <c r="AU390">
        <v>0</v>
      </c>
      <c r="AV390">
        <v>1</v>
      </c>
      <c r="AW390">
        <v>1</v>
      </c>
      <c r="AZ390">
        <v>4.87</v>
      </c>
      <c r="BA390">
        <v>1</v>
      </c>
      <c r="BB390">
        <v>1</v>
      </c>
      <c r="BC390">
        <v>4.87</v>
      </c>
      <c r="BD390" t="s">
        <v>2</v>
      </c>
      <c r="BE390" t="s">
        <v>2</v>
      </c>
      <c r="BF390" t="s">
        <v>2</v>
      </c>
      <c r="BG390" t="s">
        <v>2</v>
      </c>
      <c r="BH390">
        <v>3</v>
      </c>
      <c r="BI390">
        <v>3</v>
      </c>
      <c r="BJ390" t="s">
        <v>2</v>
      </c>
      <c r="BM390">
        <v>1100</v>
      </c>
      <c r="BN390">
        <v>0</v>
      </c>
      <c r="BO390" t="s">
        <v>36</v>
      </c>
      <c r="BP390">
        <v>1</v>
      </c>
      <c r="BQ390">
        <v>8</v>
      </c>
      <c r="BR390">
        <v>0</v>
      </c>
      <c r="BS390">
        <v>1</v>
      </c>
      <c r="BT390">
        <v>1</v>
      </c>
      <c r="BU390">
        <v>1</v>
      </c>
      <c r="BV390">
        <v>1</v>
      </c>
      <c r="BW390">
        <v>1</v>
      </c>
      <c r="BX390">
        <v>1</v>
      </c>
      <c r="BY390" t="s">
        <v>2</v>
      </c>
      <c r="BZ390">
        <v>0</v>
      </c>
      <c r="CA390">
        <v>0</v>
      </c>
      <c r="CB390" t="s">
        <v>2</v>
      </c>
      <c r="CE390">
        <v>0</v>
      </c>
      <c r="CF390">
        <v>0</v>
      </c>
      <c r="CG390">
        <v>0</v>
      </c>
      <c r="CM390">
        <v>0</v>
      </c>
      <c r="CN390" t="s">
        <v>2</v>
      </c>
      <c r="CO390">
        <v>0</v>
      </c>
      <c r="CP390">
        <f t="shared" si="333"/>
        <v>436.96</v>
      </c>
      <c r="CQ390">
        <f>AC390</f>
        <v>2128.16</v>
      </c>
      <c r="CR390">
        <f t="shared" si="334"/>
        <v>0</v>
      </c>
      <c r="CS390">
        <f t="shared" si="335"/>
        <v>0</v>
      </c>
      <c r="CT390">
        <f t="shared" si="336"/>
        <v>0</v>
      </c>
      <c r="CU390">
        <f t="shared" si="337"/>
        <v>0</v>
      </c>
      <c r="CV390">
        <f t="shared" si="338"/>
        <v>0</v>
      </c>
      <c r="CW390">
        <f t="shared" si="339"/>
        <v>0</v>
      </c>
      <c r="CX390">
        <f t="shared" si="340"/>
        <v>0</v>
      </c>
      <c r="CY390">
        <f t="shared" si="341"/>
        <v>0</v>
      </c>
      <c r="CZ390">
        <f t="shared" si="342"/>
        <v>0</v>
      </c>
      <c r="DC390" t="s">
        <v>2</v>
      </c>
      <c r="DD390" t="s">
        <v>2</v>
      </c>
      <c r="DE390" t="s">
        <v>2</v>
      </c>
      <c r="DF390" t="s">
        <v>2</v>
      </c>
      <c r="DG390" t="s">
        <v>2</v>
      </c>
      <c r="DH390" t="s">
        <v>2</v>
      </c>
      <c r="DI390" t="s">
        <v>2</v>
      </c>
      <c r="DJ390" t="s">
        <v>2</v>
      </c>
      <c r="DK390" t="s">
        <v>2</v>
      </c>
      <c r="DL390" t="s">
        <v>2</v>
      </c>
      <c r="DM390" t="s">
        <v>2</v>
      </c>
      <c r="DN390">
        <v>0</v>
      </c>
      <c r="DO390">
        <v>0</v>
      </c>
      <c r="DP390">
        <v>1</v>
      </c>
      <c r="DQ390">
        <v>1</v>
      </c>
      <c r="DU390">
        <v>1013</v>
      </c>
      <c r="DV390" t="s">
        <v>19</v>
      </c>
      <c r="DW390" t="s">
        <v>19</v>
      </c>
      <c r="DX390">
        <v>1</v>
      </c>
      <c r="DZ390" t="s">
        <v>2</v>
      </c>
      <c r="EA390" t="s">
        <v>2</v>
      </c>
      <c r="EB390" t="s">
        <v>2</v>
      </c>
      <c r="EC390" t="s">
        <v>2</v>
      </c>
      <c r="ED390" t="s">
        <v>2</v>
      </c>
      <c r="EE390">
        <v>37164457</v>
      </c>
      <c r="EF390">
        <v>8</v>
      </c>
      <c r="EG390" t="s">
        <v>31</v>
      </c>
      <c r="EH390">
        <v>0</v>
      </c>
      <c r="EI390" t="s">
        <v>2</v>
      </c>
      <c r="EJ390">
        <v>1</v>
      </c>
      <c r="EK390">
        <v>1100</v>
      </c>
      <c r="EL390" t="s">
        <v>32</v>
      </c>
      <c r="EM390" t="s">
        <v>33</v>
      </c>
      <c r="EN390" t="s">
        <v>2</v>
      </c>
      <c r="EO390" t="s">
        <v>2</v>
      </c>
      <c r="EQ390">
        <v>0</v>
      </c>
      <c r="ER390">
        <v>2128.16</v>
      </c>
      <c r="ES390">
        <v>2128.16</v>
      </c>
      <c r="ET390">
        <v>0</v>
      </c>
      <c r="EU390">
        <v>0</v>
      </c>
      <c r="EV390">
        <v>0</v>
      </c>
      <c r="EW390">
        <v>0</v>
      </c>
      <c r="EX390">
        <v>0</v>
      </c>
      <c r="EY390">
        <v>0</v>
      </c>
      <c r="EZ390">
        <v>5</v>
      </c>
      <c r="FC390">
        <v>1</v>
      </c>
      <c r="FD390">
        <v>18</v>
      </c>
      <c r="FF390">
        <v>2450</v>
      </c>
      <c r="FQ390">
        <v>0</v>
      </c>
      <c r="FR390">
        <f t="shared" si="343"/>
        <v>436.96</v>
      </c>
      <c r="FS390">
        <v>0</v>
      </c>
      <c r="FX390">
        <v>0</v>
      </c>
      <c r="FY390">
        <v>0</v>
      </c>
      <c r="GA390" t="s">
        <v>463</v>
      </c>
      <c r="GD390">
        <v>1</v>
      </c>
      <c r="GF390">
        <v>247346787</v>
      </c>
      <c r="GG390">
        <v>1</v>
      </c>
      <c r="GH390">
        <v>3</v>
      </c>
      <c r="GI390">
        <v>4</v>
      </c>
      <c r="GJ390">
        <v>0</v>
      </c>
      <c r="GK390">
        <v>0</v>
      </c>
      <c r="GL390">
        <f t="shared" si="344"/>
        <v>0</v>
      </c>
      <c r="GM390">
        <f t="shared" si="345"/>
        <v>436.96</v>
      </c>
      <c r="GN390">
        <f t="shared" si="346"/>
        <v>0</v>
      </c>
      <c r="GO390">
        <f t="shared" si="347"/>
        <v>0</v>
      </c>
      <c r="GP390">
        <f t="shared" si="348"/>
        <v>0</v>
      </c>
      <c r="GR390">
        <v>1</v>
      </c>
      <c r="GS390">
        <v>1</v>
      </c>
      <c r="GT390">
        <v>0</v>
      </c>
      <c r="GU390" t="s">
        <v>2</v>
      </c>
      <c r="GV390">
        <f t="shared" si="349"/>
        <v>0</v>
      </c>
      <c r="GW390">
        <v>1</v>
      </c>
      <c r="GX390">
        <f t="shared" si="350"/>
        <v>0</v>
      </c>
      <c r="HA390">
        <v>0</v>
      </c>
      <c r="HB390">
        <v>0</v>
      </c>
      <c r="HC390">
        <f t="shared" si="351"/>
        <v>0</v>
      </c>
      <c r="HE390" t="s">
        <v>38</v>
      </c>
      <c r="HF390" t="s">
        <v>39</v>
      </c>
      <c r="HH390">
        <f>ROUND(AC390*I390,0)</f>
        <v>2128</v>
      </c>
      <c r="HM390" t="s">
        <v>2</v>
      </c>
      <c r="HN390" t="s">
        <v>2</v>
      </c>
      <c r="HO390" t="s">
        <v>2</v>
      </c>
      <c r="HP390" t="s">
        <v>2</v>
      </c>
      <c r="HQ390" t="s">
        <v>2</v>
      </c>
      <c r="IK390">
        <v>0</v>
      </c>
    </row>
    <row r="391" spans="1:255" x14ac:dyDescent="0.2">
      <c r="A391" s="2">
        <v>17</v>
      </c>
      <c r="B391" s="2">
        <v>1</v>
      </c>
      <c r="C391" s="2">
        <f>ROW(SmtRes!A670)</f>
        <v>670</v>
      </c>
      <c r="D391" s="2">
        <f>ROW(EtalonRes!A670)</f>
        <v>670</v>
      </c>
      <c r="E391" s="2" t="s">
        <v>464</v>
      </c>
      <c r="F391" s="2" t="s">
        <v>465</v>
      </c>
      <c r="G391" s="2" t="s">
        <v>466</v>
      </c>
      <c r="H391" s="2" t="s">
        <v>130</v>
      </c>
      <c r="I391" s="2">
        <f>ROUND(12/100,7)</f>
        <v>0.12</v>
      </c>
      <c r="J391" s="2">
        <v>0</v>
      </c>
      <c r="K391" s="2">
        <f>ROUND(12/100,7)</f>
        <v>0.12</v>
      </c>
      <c r="L391" s="2"/>
      <c r="M391" s="2"/>
      <c r="N391" s="2"/>
      <c r="O391" s="2">
        <f t="shared" si="319"/>
        <v>42.56</v>
      </c>
      <c r="P391" s="2">
        <f>ROUND(CQ391*I391,2)</f>
        <v>11.19</v>
      </c>
      <c r="Q391" s="2">
        <f t="shared" si="320"/>
        <v>0.05</v>
      </c>
      <c r="R391" s="2">
        <f t="shared" si="321"/>
        <v>0.02</v>
      </c>
      <c r="S391" s="2">
        <f t="shared" si="322"/>
        <v>31.32</v>
      </c>
      <c r="T391" s="2">
        <f t="shared" si="323"/>
        <v>0</v>
      </c>
      <c r="U391" s="2">
        <f t="shared" si="324"/>
        <v>3.2934599999999996</v>
      </c>
      <c r="V391" s="2">
        <f t="shared" si="325"/>
        <v>1.6200000000000001E-3</v>
      </c>
      <c r="W391" s="2">
        <f t="shared" si="326"/>
        <v>0</v>
      </c>
      <c r="X391" s="2">
        <f t="shared" si="327"/>
        <v>30.4</v>
      </c>
      <c r="Y391" s="2">
        <f t="shared" si="328"/>
        <v>15.98</v>
      </c>
      <c r="Z391" s="2"/>
      <c r="AA391" s="2">
        <v>41727981</v>
      </c>
      <c r="AB391" s="2">
        <f t="shared" si="329"/>
        <v>354.69749999999999</v>
      </c>
      <c r="AC391" s="2">
        <f t="shared" si="330"/>
        <v>93.27</v>
      </c>
      <c r="AD391" s="2">
        <f>ROUND(((((ET391*ROUND(1.35,7)))-((EU391*ROUND(1.35,7))))+AE391),6)</f>
        <v>0.41849999999999998</v>
      </c>
      <c r="AE391" s="2">
        <f>ROUND(((EU391*ROUND(1.35,7))),6)</f>
        <v>0.189</v>
      </c>
      <c r="AF391" s="2">
        <f>ROUND(((EV391*ROUND(1.35,7))),6)</f>
        <v>261.00900000000001</v>
      </c>
      <c r="AG391" s="2">
        <f t="shared" si="331"/>
        <v>0</v>
      </c>
      <c r="AH391" s="2">
        <f>((EW391*ROUND(1.35,7)))</f>
        <v>27.445499999999999</v>
      </c>
      <c r="AI391" s="2">
        <f>((EX391*ROUND(1.35,7)))</f>
        <v>1.3500000000000002E-2</v>
      </c>
      <c r="AJ391" s="2">
        <f t="shared" si="332"/>
        <v>0</v>
      </c>
      <c r="AK391" s="2">
        <v>286.92</v>
      </c>
      <c r="AL391" s="2">
        <v>93.27</v>
      </c>
      <c r="AM391" s="2">
        <v>0.31</v>
      </c>
      <c r="AN391" s="2">
        <v>0.14000000000000001</v>
      </c>
      <c r="AO391" s="2">
        <v>193.34</v>
      </c>
      <c r="AP391" s="2">
        <v>0</v>
      </c>
      <c r="AQ391" s="2">
        <v>20.329999999999998</v>
      </c>
      <c r="AR391" s="2">
        <v>0.01</v>
      </c>
      <c r="AS391" s="2">
        <v>0</v>
      </c>
      <c r="AT391" s="2">
        <v>97</v>
      </c>
      <c r="AU391" s="2">
        <v>51</v>
      </c>
      <c r="AV391" s="2">
        <v>1</v>
      </c>
      <c r="AW391" s="2">
        <v>1</v>
      </c>
      <c r="AX391" s="2"/>
      <c r="AY391" s="2"/>
      <c r="AZ391" s="2">
        <v>1</v>
      </c>
      <c r="BA391" s="2">
        <v>1</v>
      </c>
      <c r="BB391" s="2">
        <v>1</v>
      </c>
      <c r="BC391" s="2">
        <v>1</v>
      </c>
      <c r="BD391" s="2" t="s">
        <v>2</v>
      </c>
      <c r="BE391" s="2" t="s">
        <v>2</v>
      </c>
      <c r="BF391" s="2" t="s">
        <v>2</v>
      </c>
      <c r="BG391" s="2" t="s">
        <v>2</v>
      </c>
      <c r="BH391" s="2">
        <v>0</v>
      </c>
      <c r="BI391" s="2">
        <v>2</v>
      </c>
      <c r="BJ391" s="2" t="s">
        <v>467</v>
      </c>
      <c r="BK391" s="2"/>
      <c r="BL391" s="2"/>
      <c r="BM391" s="2">
        <v>108001</v>
      </c>
      <c r="BN391" s="2">
        <v>0</v>
      </c>
      <c r="BO391" s="2" t="s">
        <v>2</v>
      </c>
      <c r="BP391" s="2">
        <v>0</v>
      </c>
      <c r="BQ391" s="2">
        <v>3</v>
      </c>
      <c r="BR391" s="2">
        <v>0</v>
      </c>
      <c r="BS391" s="2">
        <v>1</v>
      </c>
      <c r="BT391" s="2">
        <v>1</v>
      </c>
      <c r="BU391" s="2">
        <v>1</v>
      </c>
      <c r="BV391" s="2">
        <v>1</v>
      </c>
      <c r="BW391" s="2">
        <v>1</v>
      </c>
      <c r="BX391" s="2">
        <v>1</v>
      </c>
      <c r="BY391" s="2" t="s">
        <v>2</v>
      </c>
      <c r="BZ391" s="2">
        <v>97</v>
      </c>
      <c r="CA391" s="2">
        <v>51</v>
      </c>
      <c r="CB391" s="2" t="s">
        <v>2</v>
      </c>
      <c r="CC391" s="2"/>
      <c r="CD391" s="2"/>
      <c r="CE391" s="2">
        <v>0</v>
      </c>
      <c r="CF391" s="2">
        <v>0</v>
      </c>
      <c r="CG391" s="2">
        <v>0</v>
      </c>
      <c r="CH391" s="2"/>
      <c r="CI391" s="2"/>
      <c r="CJ391" s="2"/>
      <c r="CK391" s="2"/>
      <c r="CL391" s="2"/>
      <c r="CM391" s="2">
        <v>0</v>
      </c>
      <c r="CN391" s="2" t="s">
        <v>774</v>
      </c>
      <c r="CO391" s="2">
        <v>0</v>
      </c>
      <c r="CP391" s="2">
        <f t="shared" si="333"/>
        <v>42.56</v>
      </c>
      <c r="CQ391" s="2">
        <f>AC391*BC391</f>
        <v>93.27</v>
      </c>
      <c r="CR391" s="2">
        <f t="shared" si="334"/>
        <v>0.41849999999999998</v>
      </c>
      <c r="CS391" s="2">
        <f t="shared" si="335"/>
        <v>0.189</v>
      </c>
      <c r="CT391" s="2">
        <f t="shared" si="336"/>
        <v>261.00900000000001</v>
      </c>
      <c r="CU391" s="2">
        <f t="shared" si="337"/>
        <v>0</v>
      </c>
      <c r="CV391" s="2">
        <f t="shared" si="338"/>
        <v>27.445499999999999</v>
      </c>
      <c r="CW391" s="2">
        <f t="shared" si="339"/>
        <v>1.3500000000000002E-2</v>
      </c>
      <c r="CX391" s="2">
        <f t="shared" si="340"/>
        <v>0</v>
      </c>
      <c r="CY391" s="2">
        <f t="shared" si="341"/>
        <v>30.399799999999999</v>
      </c>
      <c r="CZ391" s="2">
        <f t="shared" si="342"/>
        <v>15.9834</v>
      </c>
      <c r="DA391" s="2"/>
      <c r="DB391" s="2"/>
      <c r="DC391" s="2" t="s">
        <v>2</v>
      </c>
      <c r="DD391" s="2" t="s">
        <v>2</v>
      </c>
      <c r="DE391" s="2" t="s">
        <v>21</v>
      </c>
      <c r="DF391" s="2" t="s">
        <v>21</v>
      </c>
      <c r="DG391" s="2" t="s">
        <v>21</v>
      </c>
      <c r="DH391" s="2" t="s">
        <v>2</v>
      </c>
      <c r="DI391" s="2" t="s">
        <v>21</v>
      </c>
      <c r="DJ391" s="2" t="s">
        <v>21</v>
      </c>
      <c r="DK391" s="2" t="s">
        <v>2</v>
      </c>
      <c r="DL391" s="2" t="s">
        <v>2</v>
      </c>
      <c r="DM391" s="2" t="s">
        <v>2</v>
      </c>
      <c r="DN391" s="2">
        <v>0</v>
      </c>
      <c r="DO391" s="2">
        <v>0</v>
      </c>
      <c r="DP391" s="2">
        <v>1</v>
      </c>
      <c r="DQ391" s="2">
        <v>1</v>
      </c>
      <c r="DR391" s="2"/>
      <c r="DS391" s="2"/>
      <c r="DT391" s="2"/>
      <c r="DU391" s="2">
        <v>1003</v>
      </c>
      <c r="DV391" s="2" t="s">
        <v>130</v>
      </c>
      <c r="DW391" s="2" t="s">
        <v>130</v>
      </c>
      <c r="DX391" s="2">
        <v>100</v>
      </c>
      <c r="DY391" s="2"/>
      <c r="DZ391" s="2" t="s">
        <v>2</v>
      </c>
      <c r="EA391" s="2" t="s">
        <v>2</v>
      </c>
      <c r="EB391" s="2" t="s">
        <v>2</v>
      </c>
      <c r="EC391" s="2" t="s">
        <v>2</v>
      </c>
      <c r="ED391" s="2" t="s">
        <v>2</v>
      </c>
      <c r="EE391" s="2">
        <v>37164029</v>
      </c>
      <c r="EF391" s="2">
        <v>3</v>
      </c>
      <c r="EG391" s="2" t="s">
        <v>16</v>
      </c>
      <c r="EH391" s="2">
        <v>0</v>
      </c>
      <c r="EI391" s="2" t="s">
        <v>2</v>
      </c>
      <c r="EJ391" s="2">
        <v>2</v>
      </c>
      <c r="EK391" s="2">
        <v>108001</v>
      </c>
      <c r="EL391" s="2" t="s">
        <v>51</v>
      </c>
      <c r="EM391" s="2" t="s">
        <v>52</v>
      </c>
      <c r="EN391" s="2" t="s">
        <v>2</v>
      </c>
      <c r="EO391" s="2" t="s">
        <v>24</v>
      </c>
      <c r="EP391" s="2"/>
      <c r="EQ391" s="2">
        <v>512</v>
      </c>
      <c r="ER391" s="2">
        <v>286.92</v>
      </c>
      <c r="ES391" s="2">
        <v>93.27</v>
      </c>
      <c r="ET391" s="2">
        <v>0.31</v>
      </c>
      <c r="EU391" s="2">
        <v>0.14000000000000001</v>
      </c>
      <c r="EV391" s="2">
        <v>193.34</v>
      </c>
      <c r="EW391" s="2">
        <v>20.329999999999998</v>
      </c>
      <c r="EX391" s="2">
        <v>0.01</v>
      </c>
      <c r="EY391" s="2">
        <v>0</v>
      </c>
      <c r="EZ391" s="2"/>
      <c r="FA391" s="2"/>
      <c r="FB391" s="2"/>
      <c r="FC391" s="2"/>
      <c r="FD391" s="2"/>
      <c r="FE391" s="2"/>
      <c r="FF391" s="2"/>
      <c r="FG391" s="2"/>
      <c r="FH391" s="2"/>
      <c r="FI391" s="2"/>
      <c r="FJ391" s="2"/>
      <c r="FK391" s="2"/>
      <c r="FL391" s="2"/>
      <c r="FM391" s="2"/>
      <c r="FN391" s="2"/>
      <c r="FO391" s="2"/>
      <c r="FP391" s="2"/>
      <c r="FQ391" s="2">
        <v>0</v>
      </c>
      <c r="FR391" s="2">
        <f t="shared" si="343"/>
        <v>0</v>
      </c>
      <c r="FS391" s="2">
        <v>0</v>
      </c>
      <c r="FT391" s="2"/>
      <c r="FU391" s="2"/>
      <c r="FV391" s="2"/>
      <c r="FW391" s="2"/>
      <c r="FX391" s="2">
        <v>97</v>
      </c>
      <c r="FY391" s="2">
        <v>51</v>
      </c>
      <c r="FZ391" s="2"/>
      <c r="GA391" s="2" t="s">
        <v>2</v>
      </c>
      <c r="GB391" s="2"/>
      <c r="GC391" s="2"/>
      <c r="GD391" s="2">
        <v>1</v>
      </c>
      <c r="GE391" s="2"/>
      <c r="GF391" s="2">
        <v>-1502349714</v>
      </c>
      <c r="GG391" s="2">
        <v>2</v>
      </c>
      <c r="GH391" s="2">
        <v>1</v>
      </c>
      <c r="GI391" s="2">
        <v>-2</v>
      </c>
      <c r="GJ391" s="2">
        <v>0</v>
      </c>
      <c r="GK391" s="2">
        <v>0</v>
      </c>
      <c r="GL391" s="2">
        <f t="shared" si="344"/>
        <v>0</v>
      </c>
      <c r="GM391" s="2">
        <f t="shared" si="345"/>
        <v>88.94</v>
      </c>
      <c r="GN391" s="2">
        <f t="shared" si="346"/>
        <v>0</v>
      </c>
      <c r="GO391" s="2">
        <f t="shared" si="347"/>
        <v>88.94</v>
      </c>
      <c r="GP391" s="2">
        <f t="shared" si="348"/>
        <v>0</v>
      </c>
      <c r="GQ391" s="2"/>
      <c r="GR391" s="2">
        <v>0</v>
      </c>
      <c r="GS391" s="2">
        <v>3</v>
      </c>
      <c r="GT391" s="2">
        <v>0</v>
      </c>
      <c r="GU391" s="2" t="s">
        <v>2</v>
      </c>
      <c r="GV391" s="2">
        <f t="shared" si="349"/>
        <v>0</v>
      </c>
      <c r="GW391" s="2">
        <v>1</v>
      </c>
      <c r="GX391" s="2">
        <f t="shared" si="350"/>
        <v>0</v>
      </c>
      <c r="GY391" s="2"/>
      <c r="GZ391" s="2"/>
      <c r="HA391" s="2">
        <v>0</v>
      </c>
      <c r="HB391" s="2">
        <v>0</v>
      </c>
      <c r="HC391" s="2">
        <f t="shared" si="351"/>
        <v>0</v>
      </c>
      <c r="HD391" s="2"/>
      <c r="HE391" s="2" t="s">
        <v>2</v>
      </c>
      <c r="HF391" s="2" t="s">
        <v>2</v>
      </c>
      <c r="HG391" s="2"/>
      <c r="HH391" s="2"/>
      <c r="HI391" s="2"/>
      <c r="HJ391" s="2"/>
      <c r="HK391" s="2"/>
      <c r="HL391" s="2"/>
      <c r="HM391" s="2" t="s">
        <v>2</v>
      </c>
      <c r="HN391" s="2" t="s">
        <v>53</v>
      </c>
      <c r="HO391" s="2" t="s">
        <v>54</v>
      </c>
      <c r="HP391" s="2" t="s">
        <v>51</v>
      </c>
      <c r="HQ391" s="2" t="s">
        <v>51</v>
      </c>
      <c r="HR391" s="2"/>
      <c r="HS391" s="2"/>
      <c r="HT391" s="2"/>
      <c r="HU391" s="2"/>
      <c r="HV391" s="2"/>
      <c r="HW391" s="2"/>
      <c r="HX391" s="2"/>
      <c r="HY391" s="2"/>
      <c r="HZ391" s="2"/>
      <c r="IA391" s="2"/>
      <c r="IB391" s="2"/>
      <c r="IC391" s="2"/>
      <c r="ID391" s="2"/>
      <c r="IE391" s="2"/>
      <c r="IF391" s="2"/>
      <c r="IG391" s="2"/>
      <c r="IH391" s="2"/>
      <c r="II391" s="2"/>
      <c r="IJ391" s="2"/>
      <c r="IK391" s="2">
        <v>0</v>
      </c>
      <c r="IL391" s="2"/>
      <c r="IM391" s="2"/>
      <c r="IN391" s="2"/>
      <c r="IO391" s="2"/>
      <c r="IP391" s="2"/>
      <c r="IQ391" s="2"/>
      <c r="IR391" s="2"/>
      <c r="IS391" s="2"/>
      <c r="IT391" s="2"/>
      <c r="IU391" s="2"/>
    </row>
    <row r="392" spans="1:255" x14ac:dyDescent="0.2">
      <c r="A392">
        <v>17</v>
      </c>
      <c r="B392">
        <v>1</v>
      </c>
      <c r="C392">
        <f>ROW(SmtRes!A676)</f>
        <v>676</v>
      </c>
      <c r="D392">
        <f>ROW(EtalonRes!A676)</f>
        <v>676</v>
      </c>
      <c r="E392" t="s">
        <v>464</v>
      </c>
      <c r="F392" t="s">
        <v>465</v>
      </c>
      <c r="G392" t="s">
        <v>466</v>
      </c>
      <c r="H392" t="s">
        <v>130</v>
      </c>
      <c r="I392">
        <f>ROUND(12/100,7)</f>
        <v>0.12</v>
      </c>
      <c r="J392">
        <v>0</v>
      </c>
      <c r="K392">
        <f>ROUND(12/100,7)</f>
        <v>0.12</v>
      </c>
      <c r="O392">
        <f t="shared" si="319"/>
        <v>42.56</v>
      </c>
      <c r="P392">
        <f>ROUND(CQ392*I392,2)</f>
        <v>11.19</v>
      </c>
      <c r="Q392">
        <f t="shared" si="320"/>
        <v>0.05</v>
      </c>
      <c r="R392">
        <f t="shared" si="321"/>
        <v>0.02</v>
      </c>
      <c r="S392">
        <f t="shared" si="322"/>
        <v>31.32</v>
      </c>
      <c r="T392">
        <f t="shared" si="323"/>
        <v>0</v>
      </c>
      <c r="U392">
        <f t="shared" si="324"/>
        <v>3.2934599999999996</v>
      </c>
      <c r="V392">
        <f t="shared" si="325"/>
        <v>1.6200000000000001E-3</v>
      </c>
      <c r="W392">
        <f t="shared" si="326"/>
        <v>0</v>
      </c>
      <c r="X392">
        <f t="shared" si="327"/>
        <v>30.4</v>
      </c>
      <c r="Y392">
        <f t="shared" si="328"/>
        <v>15.98</v>
      </c>
      <c r="AA392">
        <v>41727979</v>
      </c>
      <c r="AB392">
        <f t="shared" si="329"/>
        <v>354.69749999999999</v>
      </c>
      <c r="AC392">
        <f t="shared" si="330"/>
        <v>93.27</v>
      </c>
      <c r="AD392">
        <f>ROUND(((((ET392*ROUND(1.35,7)))-((EU392*ROUND(1.35,7))))+AE392),6)</f>
        <v>0.41849999999999998</v>
      </c>
      <c r="AE392">
        <f>ROUND(((EU392*ROUND(1.35,7))),6)</f>
        <v>0.189</v>
      </c>
      <c r="AF392">
        <f>ROUND(((EV392*ROUND(1.35,7))),6)</f>
        <v>261.00900000000001</v>
      </c>
      <c r="AG392">
        <f t="shared" si="331"/>
        <v>0</v>
      </c>
      <c r="AH392">
        <f>((EW392*ROUND(1.35,7)))</f>
        <v>27.445499999999999</v>
      </c>
      <c r="AI392">
        <f>((EX392*ROUND(1.35,7)))</f>
        <v>1.3500000000000002E-2</v>
      </c>
      <c r="AJ392">
        <f t="shared" si="332"/>
        <v>0</v>
      </c>
      <c r="AK392">
        <v>286.92</v>
      </c>
      <c r="AL392">
        <v>93.27</v>
      </c>
      <c r="AM392">
        <v>0.31</v>
      </c>
      <c r="AN392">
        <v>0.14000000000000001</v>
      </c>
      <c r="AO392">
        <v>193.34</v>
      </c>
      <c r="AP392">
        <v>0</v>
      </c>
      <c r="AQ392">
        <v>20.329999999999998</v>
      </c>
      <c r="AR392">
        <v>0.01</v>
      </c>
      <c r="AS392">
        <v>0</v>
      </c>
      <c r="AT392">
        <v>97</v>
      </c>
      <c r="AU392">
        <v>51</v>
      </c>
      <c r="AV392">
        <v>1</v>
      </c>
      <c r="AW392">
        <v>1</v>
      </c>
      <c r="AZ392">
        <v>1</v>
      </c>
      <c r="BA392">
        <v>1</v>
      </c>
      <c r="BB392">
        <v>1</v>
      </c>
      <c r="BC392">
        <v>1</v>
      </c>
      <c r="BD392" t="s">
        <v>2</v>
      </c>
      <c r="BE392" t="s">
        <v>2</v>
      </c>
      <c r="BF392" t="s">
        <v>2</v>
      </c>
      <c r="BG392" t="s">
        <v>2</v>
      </c>
      <c r="BH392">
        <v>0</v>
      </c>
      <c r="BI392">
        <v>2</v>
      </c>
      <c r="BJ392" t="s">
        <v>467</v>
      </c>
      <c r="BM392">
        <v>108001</v>
      </c>
      <c r="BN392">
        <v>0</v>
      </c>
      <c r="BO392" t="s">
        <v>27</v>
      </c>
      <c r="BP392">
        <v>1</v>
      </c>
      <c r="BQ392">
        <v>3</v>
      </c>
      <c r="BR392">
        <v>0</v>
      </c>
      <c r="BS392">
        <v>1</v>
      </c>
      <c r="BT392">
        <v>1</v>
      </c>
      <c r="BU392">
        <v>1</v>
      </c>
      <c r="BV392">
        <v>1</v>
      </c>
      <c r="BW392">
        <v>1</v>
      </c>
      <c r="BX392">
        <v>1</v>
      </c>
      <c r="BY392" t="s">
        <v>2</v>
      </c>
      <c r="BZ392">
        <v>97</v>
      </c>
      <c r="CA392">
        <v>51</v>
      </c>
      <c r="CB392" t="s">
        <v>2</v>
      </c>
      <c r="CE392">
        <v>0</v>
      </c>
      <c r="CF392">
        <v>0</v>
      </c>
      <c r="CG392">
        <v>0</v>
      </c>
      <c r="CM392">
        <v>0</v>
      </c>
      <c r="CN392" t="s">
        <v>774</v>
      </c>
      <c r="CO392">
        <v>0</v>
      </c>
      <c r="CP392">
        <f t="shared" si="333"/>
        <v>42.56</v>
      </c>
      <c r="CQ392">
        <f>AC392*BC392</f>
        <v>93.27</v>
      </c>
      <c r="CR392">
        <f t="shared" si="334"/>
        <v>0.41849999999999998</v>
      </c>
      <c r="CS392">
        <f t="shared" si="335"/>
        <v>0.189</v>
      </c>
      <c r="CT392">
        <f t="shared" si="336"/>
        <v>261.00900000000001</v>
      </c>
      <c r="CU392">
        <f t="shared" si="337"/>
        <v>0</v>
      </c>
      <c r="CV392">
        <f t="shared" si="338"/>
        <v>27.445499999999999</v>
      </c>
      <c r="CW392">
        <f t="shared" si="339"/>
        <v>1.3500000000000002E-2</v>
      </c>
      <c r="CX392">
        <f t="shared" si="340"/>
        <v>0</v>
      </c>
      <c r="CY392">
        <f t="shared" si="341"/>
        <v>30.399799999999999</v>
      </c>
      <c r="CZ392">
        <f t="shared" si="342"/>
        <v>15.9834</v>
      </c>
      <c r="DC392" t="s">
        <v>2</v>
      </c>
      <c r="DD392" t="s">
        <v>2</v>
      </c>
      <c r="DE392" t="s">
        <v>21</v>
      </c>
      <c r="DF392" t="s">
        <v>21</v>
      </c>
      <c r="DG392" t="s">
        <v>21</v>
      </c>
      <c r="DH392" t="s">
        <v>2</v>
      </c>
      <c r="DI392" t="s">
        <v>21</v>
      </c>
      <c r="DJ392" t="s">
        <v>21</v>
      </c>
      <c r="DK392" t="s">
        <v>2</v>
      </c>
      <c r="DL392" t="s">
        <v>2</v>
      </c>
      <c r="DM392" t="s">
        <v>2</v>
      </c>
      <c r="DN392">
        <v>0</v>
      </c>
      <c r="DO392">
        <v>0</v>
      </c>
      <c r="DP392">
        <v>1</v>
      </c>
      <c r="DQ392">
        <v>1</v>
      </c>
      <c r="DU392">
        <v>1003</v>
      </c>
      <c r="DV392" t="s">
        <v>130</v>
      </c>
      <c r="DW392" t="s">
        <v>130</v>
      </c>
      <c r="DX392">
        <v>100</v>
      </c>
      <c r="DZ392" t="s">
        <v>2</v>
      </c>
      <c r="EA392" t="s">
        <v>2</v>
      </c>
      <c r="EB392" t="s">
        <v>2</v>
      </c>
      <c r="EC392" t="s">
        <v>2</v>
      </c>
      <c r="ED392" t="s">
        <v>2</v>
      </c>
      <c r="EE392">
        <v>37164029</v>
      </c>
      <c r="EF392">
        <v>3</v>
      </c>
      <c r="EG392" t="s">
        <v>16</v>
      </c>
      <c r="EH392">
        <v>0</v>
      </c>
      <c r="EI392" t="s">
        <v>2</v>
      </c>
      <c r="EJ392">
        <v>2</v>
      </c>
      <c r="EK392">
        <v>108001</v>
      </c>
      <c r="EL392" t="s">
        <v>51</v>
      </c>
      <c r="EM392" t="s">
        <v>52</v>
      </c>
      <c r="EN392" t="s">
        <v>2</v>
      </c>
      <c r="EO392" t="s">
        <v>24</v>
      </c>
      <c r="EQ392">
        <v>512</v>
      </c>
      <c r="ER392">
        <v>286.92</v>
      </c>
      <c r="ES392">
        <v>93.27</v>
      </c>
      <c r="ET392">
        <v>0.31</v>
      </c>
      <c r="EU392">
        <v>0.14000000000000001</v>
      </c>
      <c r="EV392">
        <v>193.34</v>
      </c>
      <c r="EW392">
        <v>20.329999999999998</v>
      </c>
      <c r="EX392">
        <v>0.01</v>
      </c>
      <c r="EY392">
        <v>0</v>
      </c>
      <c r="FQ392">
        <v>0</v>
      </c>
      <c r="FR392">
        <f t="shared" si="343"/>
        <v>0</v>
      </c>
      <c r="FS392">
        <v>0</v>
      </c>
      <c r="FX392">
        <v>97</v>
      </c>
      <c r="FY392">
        <v>51</v>
      </c>
      <c r="GA392" t="s">
        <v>2</v>
      </c>
      <c r="GD392">
        <v>1</v>
      </c>
      <c r="GF392">
        <v>-1502349714</v>
      </c>
      <c r="GG392">
        <v>1</v>
      </c>
      <c r="GH392">
        <v>1</v>
      </c>
      <c r="GI392">
        <v>4</v>
      </c>
      <c r="GJ392">
        <v>0</v>
      </c>
      <c r="GK392">
        <v>0</v>
      </c>
      <c r="GL392">
        <f t="shared" si="344"/>
        <v>0</v>
      </c>
      <c r="GM392">
        <f t="shared" si="345"/>
        <v>88.94</v>
      </c>
      <c r="GN392">
        <f t="shared" si="346"/>
        <v>0</v>
      </c>
      <c r="GO392">
        <f t="shared" si="347"/>
        <v>88.94</v>
      </c>
      <c r="GP392">
        <f t="shared" si="348"/>
        <v>0</v>
      </c>
      <c r="GR392">
        <v>0</v>
      </c>
      <c r="GS392">
        <v>3</v>
      </c>
      <c r="GT392">
        <v>0</v>
      </c>
      <c r="GU392" t="s">
        <v>2</v>
      </c>
      <c r="GV392">
        <f t="shared" si="349"/>
        <v>0</v>
      </c>
      <c r="GW392">
        <v>1</v>
      </c>
      <c r="GX392">
        <f t="shared" si="350"/>
        <v>0</v>
      </c>
      <c r="HA392">
        <v>0</v>
      </c>
      <c r="HB392">
        <v>0</v>
      </c>
      <c r="HC392">
        <f t="shared" si="351"/>
        <v>0</v>
      </c>
      <c r="HE392" t="s">
        <v>2</v>
      </c>
      <c r="HF392" t="s">
        <v>2</v>
      </c>
      <c r="HM392" t="s">
        <v>2</v>
      </c>
      <c r="HN392" t="s">
        <v>53</v>
      </c>
      <c r="HO392" t="s">
        <v>54</v>
      </c>
      <c r="HP392" t="s">
        <v>51</v>
      </c>
      <c r="HQ392" t="s">
        <v>51</v>
      </c>
      <c r="IK392">
        <v>0</v>
      </c>
    </row>
    <row r="393" spans="1:255" x14ac:dyDescent="0.2">
      <c r="A393" s="2">
        <v>17</v>
      </c>
      <c r="B393" s="2">
        <v>1</v>
      </c>
      <c r="C393" s="2"/>
      <c r="D393" s="2"/>
      <c r="E393" s="2" t="s">
        <v>468</v>
      </c>
      <c r="F393" s="2" t="s">
        <v>469</v>
      </c>
      <c r="G393" s="2" t="s">
        <v>470</v>
      </c>
      <c r="H393" s="2" t="s">
        <v>130</v>
      </c>
      <c r="I393" s="2">
        <f>ROUND(12/100,7)</f>
        <v>0.12</v>
      </c>
      <c r="J393" s="2">
        <v>0</v>
      </c>
      <c r="K393" s="2">
        <f>ROUND(12/100,7)</f>
        <v>0.12</v>
      </c>
      <c r="L393" s="2"/>
      <c r="M393" s="2"/>
      <c r="N393" s="2"/>
      <c r="O393" s="2">
        <f t="shared" si="319"/>
        <v>858.36</v>
      </c>
      <c r="P393" s="2">
        <f>ROUND(CQ393*I393,2)</f>
        <v>858.36</v>
      </c>
      <c r="Q393" s="2">
        <f t="shared" si="320"/>
        <v>0</v>
      </c>
      <c r="R393" s="2">
        <f t="shared" si="321"/>
        <v>0</v>
      </c>
      <c r="S393" s="2">
        <f t="shared" si="322"/>
        <v>0</v>
      </c>
      <c r="T393" s="2">
        <f t="shared" si="323"/>
        <v>0</v>
      </c>
      <c r="U393" s="2">
        <f t="shared" si="324"/>
        <v>0</v>
      </c>
      <c r="V393" s="2">
        <f t="shared" si="325"/>
        <v>0</v>
      </c>
      <c r="W393" s="2">
        <f t="shared" si="326"/>
        <v>0</v>
      </c>
      <c r="X393" s="2">
        <f t="shared" si="327"/>
        <v>0</v>
      </c>
      <c r="Y393" s="2">
        <f t="shared" si="328"/>
        <v>0</v>
      </c>
      <c r="Z393" s="2"/>
      <c r="AA393" s="2">
        <v>41727981</v>
      </c>
      <c r="AB393" s="2">
        <f t="shared" si="329"/>
        <v>7153.01</v>
      </c>
      <c r="AC393" s="2">
        <f t="shared" si="330"/>
        <v>7153.01</v>
      </c>
      <c r="AD393" s="2">
        <f>ROUND((((ET393)-(EU393))+AE393),6)</f>
        <v>0</v>
      </c>
      <c r="AE393" s="2">
        <f t="shared" ref="AE393:AF396" si="359">ROUND((EU393),6)</f>
        <v>0</v>
      </c>
      <c r="AF393" s="2">
        <f t="shared" si="359"/>
        <v>0</v>
      </c>
      <c r="AG393" s="2">
        <f t="shared" si="331"/>
        <v>0</v>
      </c>
      <c r="AH393" s="2">
        <f t="shared" ref="AH393:AI396" si="360">(EW393)</f>
        <v>0</v>
      </c>
      <c r="AI393" s="2">
        <f t="shared" si="360"/>
        <v>0</v>
      </c>
      <c r="AJ393" s="2">
        <f t="shared" si="332"/>
        <v>0</v>
      </c>
      <c r="AK393" s="2">
        <v>7153.01</v>
      </c>
      <c r="AL393" s="2">
        <v>7153.01</v>
      </c>
      <c r="AM393" s="2">
        <v>0</v>
      </c>
      <c r="AN393" s="2">
        <v>0</v>
      </c>
      <c r="AO393" s="2">
        <v>0</v>
      </c>
      <c r="AP393" s="2">
        <v>0</v>
      </c>
      <c r="AQ393" s="2">
        <v>0</v>
      </c>
      <c r="AR393" s="2">
        <v>0</v>
      </c>
      <c r="AS393" s="2">
        <v>0</v>
      </c>
      <c r="AT393" s="2">
        <v>0</v>
      </c>
      <c r="AU393" s="2">
        <v>0</v>
      </c>
      <c r="AV393" s="2">
        <v>1</v>
      </c>
      <c r="AW393" s="2">
        <v>1</v>
      </c>
      <c r="AX393" s="2"/>
      <c r="AY393" s="2"/>
      <c r="AZ393" s="2">
        <v>1</v>
      </c>
      <c r="BA393" s="2">
        <v>1</v>
      </c>
      <c r="BB393" s="2">
        <v>1</v>
      </c>
      <c r="BC393" s="2">
        <v>1</v>
      </c>
      <c r="BD393" s="2" t="s">
        <v>2</v>
      </c>
      <c r="BE393" s="2" t="s">
        <v>2</v>
      </c>
      <c r="BF393" s="2" t="s">
        <v>2</v>
      </c>
      <c r="BG393" s="2" t="s">
        <v>2</v>
      </c>
      <c r="BH393" s="2">
        <v>3</v>
      </c>
      <c r="BI393" s="2">
        <v>2</v>
      </c>
      <c r="BJ393" s="2" t="s">
        <v>471</v>
      </c>
      <c r="BK393" s="2"/>
      <c r="BL393" s="2"/>
      <c r="BM393" s="2">
        <v>500002</v>
      </c>
      <c r="BN393" s="2">
        <v>0</v>
      </c>
      <c r="BO393" s="2" t="s">
        <v>2</v>
      </c>
      <c r="BP393" s="2">
        <v>0</v>
      </c>
      <c r="BQ393" s="2">
        <v>12</v>
      </c>
      <c r="BR393" s="2">
        <v>0</v>
      </c>
      <c r="BS393" s="2">
        <v>1</v>
      </c>
      <c r="BT393" s="2">
        <v>1</v>
      </c>
      <c r="BU393" s="2">
        <v>1</v>
      </c>
      <c r="BV393" s="2">
        <v>1</v>
      </c>
      <c r="BW393" s="2">
        <v>1</v>
      </c>
      <c r="BX393" s="2">
        <v>1</v>
      </c>
      <c r="BY393" s="2" t="s">
        <v>2</v>
      </c>
      <c r="BZ393" s="2">
        <v>0</v>
      </c>
      <c r="CA393" s="2">
        <v>0</v>
      </c>
      <c r="CB393" s="2" t="s">
        <v>2</v>
      </c>
      <c r="CC393" s="2"/>
      <c r="CD393" s="2"/>
      <c r="CE393" s="2">
        <v>0</v>
      </c>
      <c r="CF393" s="2">
        <v>0</v>
      </c>
      <c r="CG393" s="2">
        <v>0</v>
      </c>
      <c r="CH393" s="2"/>
      <c r="CI393" s="2"/>
      <c r="CJ393" s="2"/>
      <c r="CK393" s="2"/>
      <c r="CL393" s="2"/>
      <c r="CM393" s="2">
        <v>0</v>
      </c>
      <c r="CN393" s="2" t="s">
        <v>2</v>
      </c>
      <c r="CO393" s="2">
        <v>0</v>
      </c>
      <c r="CP393" s="2">
        <f t="shared" si="333"/>
        <v>858.36</v>
      </c>
      <c r="CQ393" s="2">
        <f>AC393*BC393</f>
        <v>7153.01</v>
      </c>
      <c r="CR393" s="2">
        <f t="shared" si="334"/>
        <v>0</v>
      </c>
      <c r="CS393" s="2">
        <f t="shared" si="335"/>
        <v>0</v>
      </c>
      <c r="CT393" s="2">
        <f t="shared" si="336"/>
        <v>0</v>
      </c>
      <c r="CU393" s="2">
        <f t="shared" si="337"/>
        <v>0</v>
      </c>
      <c r="CV393" s="2">
        <f t="shared" si="338"/>
        <v>0</v>
      </c>
      <c r="CW393" s="2">
        <f t="shared" si="339"/>
        <v>0</v>
      </c>
      <c r="CX393" s="2">
        <f t="shared" si="340"/>
        <v>0</v>
      </c>
      <c r="CY393" s="2">
        <f t="shared" si="341"/>
        <v>0</v>
      </c>
      <c r="CZ393" s="2">
        <f t="shared" si="342"/>
        <v>0</v>
      </c>
      <c r="DA393" s="2"/>
      <c r="DB393" s="2"/>
      <c r="DC393" s="2" t="s">
        <v>2</v>
      </c>
      <c r="DD393" s="2" t="s">
        <v>2</v>
      </c>
      <c r="DE393" s="2" t="s">
        <v>2</v>
      </c>
      <c r="DF393" s="2" t="s">
        <v>2</v>
      </c>
      <c r="DG393" s="2" t="s">
        <v>2</v>
      </c>
      <c r="DH393" s="2" t="s">
        <v>2</v>
      </c>
      <c r="DI393" s="2" t="s">
        <v>2</v>
      </c>
      <c r="DJ393" s="2" t="s">
        <v>2</v>
      </c>
      <c r="DK393" s="2" t="s">
        <v>2</v>
      </c>
      <c r="DL393" s="2" t="s">
        <v>2</v>
      </c>
      <c r="DM393" s="2" t="s">
        <v>2</v>
      </c>
      <c r="DN393" s="2">
        <v>0</v>
      </c>
      <c r="DO393" s="2">
        <v>0</v>
      </c>
      <c r="DP393" s="2">
        <v>1</v>
      </c>
      <c r="DQ393" s="2">
        <v>1</v>
      </c>
      <c r="DR393" s="2"/>
      <c r="DS393" s="2"/>
      <c r="DT393" s="2"/>
      <c r="DU393" s="2">
        <v>1003</v>
      </c>
      <c r="DV393" s="2" t="s">
        <v>130</v>
      </c>
      <c r="DW393" s="2" t="s">
        <v>130</v>
      </c>
      <c r="DX393" s="2">
        <v>100</v>
      </c>
      <c r="DY393" s="2"/>
      <c r="DZ393" s="2" t="s">
        <v>2</v>
      </c>
      <c r="EA393" s="2" t="s">
        <v>2</v>
      </c>
      <c r="EB393" s="2" t="s">
        <v>2</v>
      </c>
      <c r="EC393" s="2" t="s">
        <v>2</v>
      </c>
      <c r="ED393" s="2" t="s">
        <v>2</v>
      </c>
      <c r="EE393" s="2">
        <v>37164124</v>
      </c>
      <c r="EF393" s="2">
        <v>12</v>
      </c>
      <c r="EG393" s="2" t="s">
        <v>197</v>
      </c>
      <c r="EH393" s="2">
        <v>0</v>
      </c>
      <c r="EI393" s="2" t="s">
        <v>2</v>
      </c>
      <c r="EJ393" s="2">
        <v>2</v>
      </c>
      <c r="EK393" s="2">
        <v>500002</v>
      </c>
      <c r="EL393" s="2" t="s">
        <v>198</v>
      </c>
      <c r="EM393" s="2" t="s">
        <v>199</v>
      </c>
      <c r="EN393" s="2" t="s">
        <v>2</v>
      </c>
      <c r="EO393" s="2" t="s">
        <v>2</v>
      </c>
      <c r="EP393" s="2"/>
      <c r="EQ393" s="2">
        <v>0</v>
      </c>
      <c r="ER393" s="2">
        <v>7153.01</v>
      </c>
      <c r="ES393" s="2">
        <v>7153.01</v>
      </c>
      <c r="ET393" s="2">
        <v>0</v>
      </c>
      <c r="EU393" s="2">
        <v>0</v>
      </c>
      <c r="EV393" s="2">
        <v>0</v>
      </c>
      <c r="EW393" s="2">
        <v>0</v>
      </c>
      <c r="EX393" s="2">
        <v>0</v>
      </c>
      <c r="EY393" s="2">
        <v>0</v>
      </c>
      <c r="EZ393" s="2"/>
      <c r="FA393" s="2"/>
      <c r="FB393" s="2"/>
      <c r="FC393" s="2"/>
      <c r="FD393" s="2"/>
      <c r="FE393" s="2"/>
      <c r="FF393" s="2"/>
      <c r="FG393" s="2"/>
      <c r="FH393" s="2"/>
      <c r="FI393" s="2"/>
      <c r="FJ393" s="2"/>
      <c r="FK393" s="2"/>
      <c r="FL393" s="2"/>
      <c r="FM393" s="2"/>
      <c r="FN393" s="2"/>
      <c r="FO393" s="2"/>
      <c r="FP393" s="2"/>
      <c r="FQ393" s="2">
        <v>0</v>
      </c>
      <c r="FR393" s="2">
        <f t="shared" si="343"/>
        <v>0</v>
      </c>
      <c r="FS393" s="2">
        <v>0</v>
      </c>
      <c r="FT393" s="2"/>
      <c r="FU393" s="2"/>
      <c r="FV393" s="2"/>
      <c r="FW393" s="2"/>
      <c r="FX393" s="2">
        <v>0</v>
      </c>
      <c r="FY393" s="2">
        <v>0</v>
      </c>
      <c r="FZ393" s="2"/>
      <c r="GA393" s="2" t="s">
        <v>2</v>
      </c>
      <c r="GB393" s="2"/>
      <c r="GC393" s="2"/>
      <c r="GD393" s="2">
        <v>1</v>
      </c>
      <c r="GE393" s="2"/>
      <c r="GF393" s="2">
        <v>122678376</v>
      </c>
      <c r="GG393" s="2">
        <v>2</v>
      </c>
      <c r="GH393" s="2">
        <v>1</v>
      </c>
      <c r="GI393" s="2">
        <v>-2</v>
      </c>
      <c r="GJ393" s="2">
        <v>0</v>
      </c>
      <c r="GK393" s="2">
        <v>0</v>
      </c>
      <c r="GL393" s="2">
        <f t="shared" si="344"/>
        <v>0</v>
      </c>
      <c r="GM393" s="2">
        <f t="shared" si="345"/>
        <v>858.36</v>
      </c>
      <c r="GN393" s="2">
        <f t="shared" si="346"/>
        <v>0</v>
      </c>
      <c r="GO393" s="2">
        <f t="shared" si="347"/>
        <v>858.36</v>
      </c>
      <c r="GP393" s="2">
        <f t="shared" si="348"/>
        <v>0</v>
      </c>
      <c r="GQ393" s="2"/>
      <c r="GR393" s="2">
        <v>0</v>
      </c>
      <c r="GS393" s="2">
        <v>3</v>
      </c>
      <c r="GT393" s="2">
        <v>0</v>
      </c>
      <c r="GU393" s="2" t="s">
        <v>2</v>
      </c>
      <c r="GV393" s="2">
        <f t="shared" si="349"/>
        <v>0</v>
      </c>
      <c r="GW393" s="2">
        <v>1</v>
      </c>
      <c r="GX393" s="2">
        <f t="shared" si="350"/>
        <v>0</v>
      </c>
      <c r="GY393" s="2"/>
      <c r="GZ393" s="2"/>
      <c r="HA393" s="2">
        <v>0</v>
      </c>
      <c r="HB393" s="2">
        <v>0</v>
      </c>
      <c r="HC393" s="2">
        <f t="shared" si="351"/>
        <v>0</v>
      </c>
      <c r="HD393" s="2"/>
      <c r="HE393" s="2" t="s">
        <v>2</v>
      </c>
      <c r="HF393" s="2" t="s">
        <v>2</v>
      </c>
      <c r="HG393" s="2"/>
      <c r="HH393" s="2"/>
      <c r="HI393" s="2"/>
      <c r="HJ393" s="2"/>
      <c r="HK393" s="2"/>
      <c r="HL393" s="2"/>
      <c r="HM393" s="2" t="s">
        <v>2</v>
      </c>
      <c r="HN393" s="2" t="s">
        <v>2</v>
      </c>
      <c r="HO393" s="2" t="s">
        <v>2</v>
      </c>
      <c r="HP393" s="2" t="s">
        <v>2</v>
      </c>
      <c r="HQ393" s="2" t="s">
        <v>2</v>
      </c>
      <c r="HR393" s="2"/>
      <c r="HS393" s="2"/>
      <c r="HT393" s="2"/>
      <c r="HU393" s="2"/>
      <c r="HV393" s="2"/>
      <c r="HW393" s="2"/>
      <c r="HX393" s="2"/>
      <c r="HY393" s="2"/>
      <c r="HZ393" s="2"/>
      <c r="IA393" s="2"/>
      <c r="IB393" s="2"/>
      <c r="IC393" s="2"/>
      <c r="ID393" s="2"/>
      <c r="IE393" s="2"/>
      <c r="IF393" s="2"/>
      <c r="IG393" s="2"/>
      <c r="IH393" s="2"/>
      <c r="II393" s="2"/>
      <c r="IJ393" s="2"/>
      <c r="IK393" s="2">
        <v>0</v>
      </c>
      <c r="IL393" s="2"/>
      <c r="IM393" s="2"/>
      <c r="IN393" s="2"/>
      <c r="IO393" s="2"/>
      <c r="IP393" s="2"/>
      <c r="IQ393" s="2"/>
      <c r="IR393" s="2"/>
      <c r="IS393" s="2"/>
      <c r="IT393" s="2"/>
      <c r="IU393" s="2"/>
    </row>
    <row r="394" spans="1:255" x14ac:dyDescent="0.2">
      <c r="A394">
        <v>17</v>
      </c>
      <c r="B394">
        <v>1</v>
      </c>
      <c r="E394" t="s">
        <v>468</v>
      </c>
      <c r="F394" t="s">
        <v>469</v>
      </c>
      <c r="G394" t="s">
        <v>470</v>
      </c>
      <c r="H394" t="s">
        <v>130</v>
      </c>
      <c r="I394">
        <f>ROUND(12/100,7)</f>
        <v>0.12</v>
      </c>
      <c r="J394">
        <v>0</v>
      </c>
      <c r="K394">
        <f>ROUND(12/100,7)</f>
        <v>0.12</v>
      </c>
      <c r="O394">
        <f t="shared" si="319"/>
        <v>858.36</v>
      </c>
      <c r="P394">
        <f>ROUND(CQ394*I394,2)</f>
        <v>858.36</v>
      </c>
      <c r="Q394">
        <f t="shared" si="320"/>
        <v>0</v>
      </c>
      <c r="R394">
        <f t="shared" si="321"/>
        <v>0</v>
      </c>
      <c r="S394">
        <f t="shared" si="322"/>
        <v>0</v>
      </c>
      <c r="T394">
        <f t="shared" si="323"/>
        <v>0</v>
      </c>
      <c r="U394">
        <f t="shared" si="324"/>
        <v>0</v>
      </c>
      <c r="V394">
        <f t="shared" si="325"/>
        <v>0</v>
      </c>
      <c r="W394">
        <f t="shared" si="326"/>
        <v>0</v>
      </c>
      <c r="X394">
        <f t="shared" si="327"/>
        <v>0</v>
      </c>
      <c r="Y394">
        <f t="shared" si="328"/>
        <v>0</v>
      </c>
      <c r="AA394">
        <v>41727979</v>
      </c>
      <c r="AB394">
        <f t="shared" si="329"/>
        <v>7153.01</v>
      </c>
      <c r="AC394">
        <f t="shared" si="330"/>
        <v>7153.01</v>
      </c>
      <c r="AD394">
        <f>ROUND((((ET394)-(EU394))+AE394),6)</f>
        <v>0</v>
      </c>
      <c r="AE394">
        <f t="shared" si="359"/>
        <v>0</v>
      </c>
      <c r="AF394">
        <f t="shared" si="359"/>
        <v>0</v>
      </c>
      <c r="AG394">
        <f t="shared" si="331"/>
        <v>0</v>
      </c>
      <c r="AH394">
        <f t="shared" si="360"/>
        <v>0</v>
      </c>
      <c r="AI394">
        <f t="shared" si="360"/>
        <v>0</v>
      </c>
      <c r="AJ394">
        <f t="shared" si="332"/>
        <v>0</v>
      </c>
      <c r="AK394">
        <v>7153.01</v>
      </c>
      <c r="AL394">
        <v>7153.01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1</v>
      </c>
      <c r="AW394">
        <v>1</v>
      </c>
      <c r="AZ394">
        <v>1</v>
      </c>
      <c r="BA394">
        <v>1</v>
      </c>
      <c r="BB394">
        <v>1</v>
      </c>
      <c r="BC394">
        <v>1</v>
      </c>
      <c r="BD394" t="s">
        <v>2</v>
      </c>
      <c r="BE394" t="s">
        <v>2</v>
      </c>
      <c r="BF394" t="s">
        <v>2</v>
      </c>
      <c r="BG394" t="s">
        <v>2</v>
      </c>
      <c r="BH394">
        <v>3</v>
      </c>
      <c r="BI394">
        <v>2</v>
      </c>
      <c r="BJ394" t="s">
        <v>471</v>
      </c>
      <c r="BM394">
        <v>500002</v>
      </c>
      <c r="BN394">
        <v>0</v>
      </c>
      <c r="BO394" t="s">
        <v>27</v>
      </c>
      <c r="BP394">
        <v>1</v>
      </c>
      <c r="BQ394">
        <v>12</v>
      </c>
      <c r="BR394">
        <v>0</v>
      </c>
      <c r="BS394">
        <v>1</v>
      </c>
      <c r="BT394">
        <v>1</v>
      </c>
      <c r="BU394">
        <v>1</v>
      </c>
      <c r="BV394">
        <v>1</v>
      </c>
      <c r="BW394">
        <v>1</v>
      </c>
      <c r="BX394">
        <v>1</v>
      </c>
      <c r="BY394" t="s">
        <v>2</v>
      </c>
      <c r="BZ394">
        <v>0</v>
      </c>
      <c r="CA394">
        <v>0</v>
      </c>
      <c r="CB394" t="s">
        <v>2</v>
      </c>
      <c r="CE394">
        <v>0</v>
      </c>
      <c r="CF394">
        <v>0</v>
      </c>
      <c r="CG394">
        <v>0</v>
      </c>
      <c r="CM394">
        <v>0</v>
      </c>
      <c r="CN394" t="s">
        <v>2</v>
      </c>
      <c r="CO394">
        <v>0</v>
      </c>
      <c r="CP394">
        <f t="shared" si="333"/>
        <v>858.36</v>
      </c>
      <c r="CQ394">
        <f>AC394*BC394</f>
        <v>7153.01</v>
      </c>
      <c r="CR394">
        <f t="shared" si="334"/>
        <v>0</v>
      </c>
      <c r="CS394">
        <f t="shared" si="335"/>
        <v>0</v>
      </c>
      <c r="CT394">
        <f t="shared" si="336"/>
        <v>0</v>
      </c>
      <c r="CU394">
        <f t="shared" si="337"/>
        <v>0</v>
      </c>
      <c r="CV394">
        <f t="shared" si="338"/>
        <v>0</v>
      </c>
      <c r="CW394">
        <f t="shared" si="339"/>
        <v>0</v>
      </c>
      <c r="CX394">
        <f t="shared" si="340"/>
        <v>0</v>
      </c>
      <c r="CY394">
        <f t="shared" si="341"/>
        <v>0</v>
      </c>
      <c r="CZ394">
        <f t="shared" si="342"/>
        <v>0</v>
      </c>
      <c r="DC394" t="s">
        <v>2</v>
      </c>
      <c r="DD394" t="s">
        <v>2</v>
      </c>
      <c r="DE394" t="s">
        <v>2</v>
      </c>
      <c r="DF394" t="s">
        <v>2</v>
      </c>
      <c r="DG394" t="s">
        <v>2</v>
      </c>
      <c r="DH394" t="s">
        <v>2</v>
      </c>
      <c r="DI394" t="s">
        <v>2</v>
      </c>
      <c r="DJ394" t="s">
        <v>2</v>
      </c>
      <c r="DK394" t="s">
        <v>2</v>
      </c>
      <c r="DL394" t="s">
        <v>2</v>
      </c>
      <c r="DM394" t="s">
        <v>2</v>
      </c>
      <c r="DN394">
        <v>0</v>
      </c>
      <c r="DO394">
        <v>0</v>
      </c>
      <c r="DP394">
        <v>1</v>
      </c>
      <c r="DQ394">
        <v>1</v>
      </c>
      <c r="DU394">
        <v>1003</v>
      </c>
      <c r="DV394" t="s">
        <v>130</v>
      </c>
      <c r="DW394" t="s">
        <v>130</v>
      </c>
      <c r="DX394">
        <v>100</v>
      </c>
      <c r="DZ394" t="s">
        <v>2</v>
      </c>
      <c r="EA394" t="s">
        <v>2</v>
      </c>
      <c r="EB394" t="s">
        <v>2</v>
      </c>
      <c r="EC394" t="s">
        <v>2</v>
      </c>
      <c r="ED394" t="s">
        <v>2</v>
      </c>
      <c r="EE394">
        <v>37164124</v>
      </c>
      <c r="EF394">
        <v>12</v>
      </c>
      <c r="EG394" t="s">
        <v>197</v>
      </c>
      <c r="EH394">
        <v>0</v>
      </c>
      <c r="EI394" t="s">
        <v>2</v>
      </c>
      <c r="EJ394">
        <v>2</v>
      </c>
      <c r="EK394">
        <v>500002</v>
      </c>
      <c r="EL394" t="s">
        <v>198</v>
      </c>
      <c r="EM394" t="s">
        <v>199</v>
      </c>
      <c r="EN394" t="s">
        <v>2</v>
      </c>
      <c r="EO394" t="s">
        <v>2</v>
      </c>
      <c r="EQ394">
        <v>0</v>
      </c>
      <c r="ER394">
        <v>7153.01</v>
      </c>
      <c r="ES394">
        <v>7153.01</v>
      </c>
      <c r="ET394">
        <v>0</v>
      </c>
      <c r="EU394">
        <v>0</v>
      </c>
      <c r="EV394">
        <v>0</v>
      </c>
      <c r="EW394">
        <v>0</v>
      </c>
      <c r="EX394">
        <v>0</v>
      </c>
      <c r="EY394">
        <v>0</v>
      </c>
      <c r="FQ394">
        <v>0</v>
      </c>
      <c r="FR394">
        <f t="shared" si="343"/>
        <v>0</v>
      </c>
      <c r="FS394">
        <v>0</v>
      </c>
      <c r="FX394">
        <v>0</v>
      </c>
      <c r="FY394">
        <v>0</v>
      </c>
      <c r="GA394" t="s">
        <v>2</v>
      </c>
      <c r="GD394">
        <v>1</v>
      </c>
      <c r="GF394">
        <v>122678376</v>
      </c>
      <c r="GG394">
        <v>1</v>
      </c>
      <c r="GH394">
        <v>1</v>
      </c>
      <c r="GI394">
        <v>4</v>
      </c>
      <c r="GJ394">
        <v>0</v>
      </c>
      <c r="GK394">
        <v>0</v>
      </c>
      <c r="GL394">
        <f t="shared" si="344"/>
        <v>0</v>
      </c>
      <c r="GM394">
        <f t="shared" si="345"/>
        <v>858.36</v>
      </c>
      <c r="GN394">
        <f t="shared" si="346"/>
        <v>0</v>
      </c>
      <c r="GO394">
        <f t="shared" si="347"/>
        <v>858.36</v>
      </c>
      <c r="GP394">
        <f t="shared" si="348"/>
        <v>0</v>
      </c>
      <c r="GR394">
        <v>0</v>
      </c>
      <c r="GS394">
        <v>3</v>
      </c>
      <c r="GT394">
        <v>0</v>
      </c>
      <c r="GU394" t="s">
        <v>2</v>
      </c>
      <c r="GV394">
        <f t="shared" si="349"/>
        <v>0</v>
      </c>
      <c r="GW394">
        <v>1</v>
      </c>
      <c r="GX394">
        <f t="shared" si="350"/>
        <v>0</v>
      </c>
      <c r="HA394">
        <v>0</v>
      </c>
      <c r="HB394">
        <v>0</v>
      </c>
      <c r="HC394">
        <f t="shared" si="351"/>
        <v>0</v>
      </c>
      <c r="HE394" t="s">
        <v>2</v>
      </c>
      <c r="HF394" t="s">
        <v>2</v>
      </c>
      <c r="HM394" t="s">
        <v>2</v>
      </c>
      <c r="HN394" t="s">
        <v>2</v>
      </c>
      <c r="HO394" t="s">
        <v>2</v>
      </c>
      <c r="HP394" t="s">
        <v>2</v>
      </c>
      <c r="HQ394" t="s">
        <v>2</v>
      </c>
      <c r="IK394">
        <v>0</v>
      </c>
    </row>
    <row r="395" spans="1:255" x14ac:dyDescent="0.2">
      <c r="A395" s="2">
        <v>17</v>
      </c>
      <c r="B395" s="2">
        <v>1</v>
      </c>
      <c r="C395" s="2"/>
      <c r="D395" s="2"/>
      <c r="E395" s="2" t="s">
        <v>472</v>
      </c>
      <c r="F395" s="2" t="s">
        <v>29</v>
      </c>
      <c r="G395" s="2" t="s">
        <v>473</v>
      </c>
      <c r="H395" s="2" t="s">
        <v>19</v>
      </c>
      <c r="I395" s="2">
        <v>420</v>
      </c>
      <c r="J395" s="2">
        <v>0</v>
      </c>
      <c r="K395" s="2">
        <v>420</v>
      </c>
      <c r="L395" s="2"/>
      <c r="M395" s="2"/>
      <c r="N395" s="2"/>
      <c r="O395" s="2">
        <f t="shared" si="319"/>
        <v>2688</v>
      </c>
      <c r="P395" s="2">
        <f>ROUND(ROUND(CQ395*I395,0)/BC395,2)</f>
        <v>2688</v>
      </c>
      <c r="Q395" s="2">
        <f t="shared" si="320"/>
        <v>0</v>
      </c>
      <c r="R395" s="2">
        <f t="shared" si="321"/>
        <v>0</v>
      </c>
      <c r="S395" s="2">
        <f t="shared" si="322"/>
        <v>0</v>
      </c>
      <c r="T395" s="2">
        <f t="shared" si="323"/>
        <v>0</v>
      </c>
      <c r="U395" s="2">
        <f t="shared" si="324"/>
        <v>0</v>
      </c>
      <c r="V395" s="2">
        <f t="shared" si="325"/>
        <v>0</v>
      </c>
      <c r="W395" s="2">
        <f t="shared" si="326"/>
        <v>0</v>
      </c>
      <c r="X395" s="2">
        <f t="shared" si="327"/>
        <v>0</v>
      </c>
      <c r="Y395" s="2">
        <f t="shared" si="328"/>
        <v>0</v>
      </c>
      <c r="Z395" s="2"/>
      <c r="AA395" s="2">
        <v>41727981</v>
      </c>
      <c r="AB395" s="2">
        <f t="shared" si="329"/>
        <v>6.4</v>
      </c>
      <c r="AC395" s="2">
        <f t="shared" si="330"/>
        <v>6.4</v>
      </c>
      <c r="AD395" s="2">
        <f>ROUND((((ET395)-(EU395))+AE395),6)</f>
        <v>0</v>
      </c>
      <c r="AE395" s="2">
        <f t="shared" si="359"/>
        <v>0</v>
      </c>
      <c r="AF395" s="2">
        <f t="shared" si="359"/>
        <v>0</v>
      </c>
      <c r="AG395" s="2">
        <f t="shared" si="331"/>
        <v>0</v>
      </c>
      <c r="AH395" s="2">
        <f t="shared" si="360"/>
        <v>0</v>
      </c>
      <c r="AI395" s="2">
        <f t="shared" si="360"/>
        <v>0</v>
      </c>
      <c r="AJ395" s="2">
        <f t="shared" si="332"/>
        <v>0</v>
      </c>
      <c r="AK395" s="2">
        <v>6.4</v>
      </c>
      <c r="AL395" s="2">
        <v>6.4</v>
      </c>
      <c r="AM395" s="2">
        <v>0</v>
      </c>
      <c r="AN395" s="2">
        <v>0</v>
      </c>
      <c r="AO395" s="2">
        <v>0</v>
      </c>
      <c r="AP395" s="2">
        <v>0</v>
      </c>
      <c r="AQ395" s="2">
        <v>0</v>
      </c>
      <c r="AR395" s="2">
        <v>0</v>
      </c>
      <c r="AS395" s="2">
        <v>0</v>
      </c>
      <c r="AT395" s="2">
        <v>0</v>
      </c>
      <c r="AU395" s="2">
        <v>0</v>
      </c>
      <c r="AV395" s="2">
        <v>1</v>
      </c>
      <c r="AW395" s="2">
        <v>1</v>
      </c>
      <c r="AX395" s="2"/>
      <c r="AY395" s="2"/>
      <c r="AZ395" s="2">
        <v>1</v>
      </c>
      <c r="BA395" s="2">
        <v>1</v>
      </c>
      <c r="BB395" s="2">
        <v>1</v>
      </c>
      <c r="BC395" s="2">
        <v>1</v>
      </c>
      <c r="BD395" s="2" t="s">
        <v>2</v>
      </c>
      <c r="BE395" s="2" t="s">
        <v>2</v>
      </c>
      <c r="BF395" s="2" t="s">
        <v>2</v>
      </c>
      <c r="BG395" s="2" t="s">
        <v>2</v>
      </c>
      <c r="BH395" s="2">
        <v>3</v>
      </c>
      <c r="BI395" s="2">
        <v>2</v>
      </c>
      <c r="BJ395" s="2" t="s">
        <v>2</v>
      </c>
      <c r="BK395" s="2"/>
      <c r="BL395" s="2"/>
      <c r="BM395" s="2">
        <v>1100</v>
      </c>
      <c r="BN395" s="2">
        <v>0</v>
      </c>
      <c r="BO395" s="2" t="s">
        <v>2</v>
      </c>
      <c r="BP395" s="2">
        <v>0</v>
      </c>
      <c r="BQ395" s="2">
        <v>8</v>
      </c>
      <c r="BR395" s="2">
        <v>0</v>
      </c>
      <c r="BS395" s="2">
        <v>1</v>
      </c>
      <c r="BT395" s="2">
        <v>1</v>
      </c>
      <c r="BU395" s="2">
        <v>1</v>
      </c>
      <c r="BV395" s="2">
        <v>1</v>
      </c>
      <c r="BW395" s="2">
        <v>1</v>
      </c>
      <c r="BX395" s="2">
        <v>1</v>
      </c>
      <c r="BY395" s="2" t="s">
        <v>2</v>
      </c>
      <c r="BZ395" s="2">
        <v>0</v>
      </c>
      <c r="CA395" s="2">
        <v>0</v>
      </c>
      <c r="CB395" s="2" t="s">
        <v>2</v>
      </c>
      <c r="CC395" s="2"/>
      <c r="CD395" s="2"/>
      <c r="CE395" s="2">
        <v>0</v>
      </c>
      <c r="CF395" s="2">
        <v>0</v>
      </c>
      <c r="CG395" s="2">
        <v>0</v>
      </c>
      <c r="CH395" s="2"/>
      <c r="CI395" s="2"/>
      <c r="CJ395" s="2"/>
      <c r="CK395" s="2"/>
      <c r="CL395" s="2"/>
      <c r="CM395" s="2">
        <v>0</v>
      </c>
      <c r="CN395" s="2" t="s">
        <v>2</v>
      </c>
      <c r="CO395" s="2">
        <v>0</v>
      </c>
      <c r="CP395" s="2">
        <f t="shared" si="333"/>
        <v>2688</v>
      </c>
      <c r="CQ395" s="2">
        <f>AC395</f>
        <v>6.4</v>
      </c>
      <c r="CR395" s="2">
        <f t="shared" si="334"/>
        <v>0</v>
      </c>
      <c r="CS395" s="2">
        <f t="shared" si="335"/>
        <v>0</v>
      </c>
      <c r="CT395" s="2">
        <f t="shared" si="336"/>
        <v>0</v>
      </c>
      <c r="CU395" s="2">
        <f t="shared" si="337"/>
        <v>0</v>
      </c>
      <c r="CV395" s="2">
        <f t="shared" si="338"/>
        <v>0</v>
      </c>
      <c r="CW395" s="2">
        <f t="shared" si="339"/>
        <v>0</v>
      </c>
      <c r="CX395" s="2">
        <f t="shared" si="340"/>
        <v>0</v>
      </c>
      <c r="CY395" s="2">
        <f t="shared" si="341"/>
        <v>0</v>
      </c>
      <c r="CZ395" s="2">
        <f t="shared" si="342"/>
        <v>0</v>
      </c>
      <c r="DA395" s="2"/>
      <c r="DB395" s="2"/>
      <c r="DC395" s="2" t="s">
        <v>2</v>
      </c>
      <c r="DD395" s="2" t="s">
        <v>2</v>
      </c>
      <c r="DE395" s="2" t="s">
        <v>2</v>
      </c>
      <c r="DF395" s="2" t="s">
        <v>2</v>
      </c>
      <c r="DG395" s="2" t="s">
        <v>2</v>
      </c>
      <c r="DH395" s="2" t="s">
        <v>2</v>
      </c>
      <c r="DI395" s="2" t="s">
        <v>2</v>
      </c>
      <c r="DJ395" s="2" t="s">
        <v>2</v>
      </c>
      <c r="DK395" s="2" t="s">
        <v>2</v>
      </c>
      <c r="DL395" s="2" t="s">
        <v>2</v>
      </c>
      <c r="DM395" s="2" t="s">
        <v>2</v>
      </c>
      <c r="DN395" s="2">
        <v>0</v>
      </c>
      <c r="DO395" s="2">
        <v>0</v>
      </c>
      <c r="DP395" s="2">
        <v>1</v>
      </c>
      <c r="DQ395" s="2">
        <v>1</v>
      </c>
      <c r="DR395" s="2"/>
      <c r="DS395" s="2"/>
      <c r="DT395" s="2"/>
      <c r="DU395" s="2">
        <v>1013</v>
      </c>
      <c r="DV395" s="2" t="s">
        <v>19</v>
      </c>
      <c r="DW395" s="2" t="s">
        <v>19</v>
      </c>
      <c r="DX395" s="2">
        <v>1</v>
      </c>
      <c r="DY395" s="2"/>
      <c r="DZ395" s="2" t="s">
        <v>2</v>
      </c>
      <c r="EA395" s="2" t="s">
        <v>2</v>
      </c>
      <c r="EB395" s="2" t="s">
        <v>2</v>
      </c>
      <c r="EC395" s="2" t="s">
        <v>2</v>
      </c>
      <c r="ED395" s="2" t="s">
        <v>2</v>
      </c>
      <c r="EE395" s="2">
        <v>37164457</v>
      </c>
      <c r="EF395" s="2">
        <v>8</v>
      </c>
      <c r="EG395" s="2" t="s">
        <v>31</v>
      </c>
      <c r="EH395" s="2">
        <v>0</v>
      </c>
      <c r="EI395" s="2" t="s">
        <v>2</v>
      </c>
      <c r="EJ395" s="2">
        <v>1</v>
      </c>
      <c r="EK395" s="2">
        <v>1100</v>
      </c>
      <c r="EL395" s="2" t="s">
        <v>32</v>
      </c>
      <c r="EM395" s="2" t="s">
        <v>33</v>
      </c>
      <c r="EN395" s="2" t="s">
        <v>2</v>
      </c>
      <c r="EO395" s="2" t="s">
        <v>2</v>
      </c>
      <c r="EP395" s="2"/>
      <c r="EQ395" s="2">
        <v>0</v>
      </c>
      <c r="ER395" s="2">
        <v>0</v>
      </c>
      <c r="ES395" s="2">
        <v>6.4</v>
      </c>
      <c r="ET395" s="2">
        <v>0</v>
      </c>
      <c r="EU395" s="2">
        <v>0</v>
      </c>
      <c r="EV395" s="2">
        <v>0</v>
      </c>
      <c r="EW395" s="2">
        <v>0</v>
      </c>
      <c r="EX395" s="2">
        <v>0</v>
      </c>
      <c r="EY395" s="2">
        <v>0</v>
      </c>
      <c r="EZ395" s="2">
        <v>5</v>
      </c>
      <c r="FA395" s="2"/>
      <c r="FB395" s="2"/>
      <c r="FC395" s="2">
        <v>1</v>
      </c>
      <c r="FD395" s="2">
        <v>18</v>
      </c>
      <c r="FE395" s="2"/>
      <c r="FF395" s="2">
        <v>7.68</v>
      </c>
      <c r="FG395" s="2"/>
      <c r="FH395" s="2"/>
      <c r="FI395" s="2"/>
      <c r="FJ395" s="2"/>
      <c r="FK395" s="2"/>
      <c r="FL395" s="2"/>
      <c r="FM395" s="2"/>
      <c r="FN395" s="2"/>
      <c r="FO395" s="2"/>
      <c r="FP395" s="2"/>
      <c r="FQ395" s="2">
        <v>0</v>
      </c>
      <c r="FR395" s="2">
        <f t="shared" si="343"/>
        <v>0</v>
      </c>
      <c r="FS395" s="2">
        <v>0</v>
      </c>
      <c r="FT395" s="2"/>
      <c r="FU395" s="2"/>
      <c r="FV395" s="2"/>
      <c r="FW395" s="2"/>
      <c r="FX395" s="2">
        <v>0</v>
      </c>
      <c r="FY395" s="2">
        <v>0</v>
      </c>
      <c r="FZ395" s="2"/>
      <c r="GA395" s="2" t="s">
        <v>474</v>
      </c>
      <c r="GB395" s="2"/>
      <c r="GC395" s="2"/>
      <c r="GD395" s="2">
        <v>1</v>
      </c>
      <c r="GE395" s="2"/>
      <c r="GF395" s="2">
        <v>204421734</v>
      </c>
      <c r="GG395" s="2">
        <v>2</v>
      </c>
      <c r="GH395" s="2">
        <v>3</v>
      </c>
      <c r="GI395" s="2">
        <v>-2</v>
      </c>
      <c r="GJ395" s="2">
        <v>0</v>
      </c>
      <c r="GK395" s="2">
        <v>0</v>
      </c>
      <c r="GL395" s="2">
        <f t="shared" si="344"/>
        <v>0</v>
      </c>
      <c r="GM395" s="2">
        <f t="shared" si="345"/>
        <v>2688</v>
      </c>
      <c r="GN395" s="2">
        <f t="shared" si="346"/>
        <v>0</v>
      </c>
      <c r="GO395" s="2">
        <f t="shared" si="347"/>
        <v>2688</v>
      </c>
      <c r="GP395" s="2">
        <f t="shared" si="348"/>
        <v>0</v>
      </c>
      <c r="GQ395" s="2"/>
      <c r="GR395" s="2">
        <v>1</v>
      </c>
      <c r="GS395" s="2">
        <v>1</v>
      </c>
      <c r="GT395" s="2">
        <v>0</v>
      </c>
      <c r="GU395" s="2" t="s">
        <v>2</v>
      </c>
      <c r="GV395" s="2">
        <f t="shared" si="349"/>
        <v>0</v>
      </c>
      <c r="GW395" s="2">
        <v>1</v>
      </c>
      <c r="GX395" s="2">
        <f t="shared" si="350"/>
        <v>0</v>
      </c>
      <c r="GY395" s="2"/>
      <c r="GZ395" s="2"/>
      <c r="HA395" s="2">
        <v>0</v>
      </c>
      <c r="HB395" s="2">
        <v>0</v>
      </c>
      <c r="HC395" s="2">
        <f t="shared" si="351"/>
        <v>0</v>
      </c>
      <c r="HD395" s="2"/>
      <c r="HE395" s="2" t="s">
        <v>35</v>
      </c>
      <c r="HF395" s="2" t="s">
        <v>35</v>
      </c>
      <c r="HG395" s="2">
        <f>ROUND(AC395*I395,0)</f>
        <v>2688</v>
      </c>
      <c r="HH395" s="2"/>
      <c r="HI395" s="2"/>
      <c r="HJ395" s="2"/>
      <c r="HK395" s="2"/>
      <c r="HL395" s="2"/>
      <c r="HM395" s="2" t="s">
        <v>2</v>
      </c>
      <c r="HN395" s="2" t="s">
        <v>2</v>
      </c>
      <c r="HO395" s="2" t="s">
        <v>2</v>
      </c>
      <c r="HP395" s="2" t="s">
        <v>2</v>
      </c>
      <c r="HQ395" s="2" t="s">
        <v>2</v>
      </c>
      <c r="HR395" s="2"/>
      <c r="HS395" s="2"/>
      <c r="HT395" s="2"/>
      <c r="HU395" s="2"/>
      <c r="HV395" s="2"/>
      <c r="HW395" s="2"/>
      <c r="HX395" s="2"/>
      <c r="HY395" s="2"/>
      <c r="HZ395" s="2"/>
      <c r="IA395" s="2"/>
      <c r="IB395" s="2"/>
      <c r="IC395" s="2"/>
      <c r="ID395" s="2"/>
      <c r="IE395" s="2"/>
      <c r="IF395" s="2"/>
      <c r="IG395" s="2"/>
      <c r="IH395" s="2"/>
      <c r="II395" s="2"/>
      <c r="IJ395" s="2"/>
      <c r="IK395" s="2">
        <v>0</v>
      </c>
      <c r="IL395" s="2"/>
      <c r="IM395" s="2"/>
      <c r="IN395" s="2"/>
      <c r="IO395" s="2"/>
      <c r="IP395" s="2"/>
      <c r="IQ395" s="2"/>
      <c r="IR395" s="2"/>
      <c r="IS395" s="2"/>
      <c r="IT395" s="2"/>
      <c r="IU395" s="2"/>
    </row>
    <row r="396" spans="1:255" x14ac:dyDescent="0.2">
      <c r="A396">
        <v>17</v>
      </c>
      <c r="B396">
        <v>1</v>
      </c>
      <c r="E396" t="s">
        <v>472</v>
      </c>
      <c r="F396" t="s">
        <v>29</v>
      </c>
      <c r="G396" t="s">
        <v>473</v>
      </c>
      <c r="H396" t="s">
        <v>19</v>
      </c>
      <c r="I396">
        <v>420</v>
      </c>
      <c r="J396">
        <v>0</v>
      </c>
      <c r="K396">
        <v>420</v>
      </c>
      <c r="O396">
        <f t="shared" si="319"/>
        <v>262.27</v>
      </c>
      <c r="P396">
        <f>ROUND(ROUND(CQ396*I396,0)/BC396,2)</f>
        <v>262.27</v>
      </c>
      <c r="Q396">
        <f t="shared" si="320"/>
        <v>0</v>
      </c>
      <c r="R396">
        <f t="shared" si="321"/>
        <v>0</v>
      </c>
      <c r="S396">
        <f t="shared" si="322"/>
        <v>0</v>
      </c>
      <c r="T396">
        <f t="shared" si="323"/>
        <v>0</v>
      </c>
      <c r="U396">
        <f t="shared" si="324"/>
        <v>0</v>
      </c>
      <c r="V396">
        <f t="shared" si="325"/>
        <v>0</v>
      </c>
      <c r="W396">
        <f t="shared" si="326"/>
        <v>0</v>
      </c>
      <c r="X396">
        <f t="shared" si="327"/>
        <v>0</v>
      </c>
      <c r="Y396">
        <f t="shared" si="328"/>
        <v>0</v>
      </c>
      <c r="AA396">
        <v>41727979</v>
      </c>
      <c r="AB396">
        <f t="shared" si="329"/>
        <v>6.72</v>
      </c>
      <c r="AC396">
        <f t="shared" si="330"/>
        <v>6.72</v>
      </c>
      <c r="AD396">
        <f>ROUND((((ET396)-(EU396))+AE396),6)</f>
        <v>0</v>
      </c>
      <c r="AE396">
        <f t="shared" si="359"/>
        <v>0</v>
      </c>
      <c r="AF396">
        <f t="shared" si="359"/>
        <v>0</v>
      </c>
      <c r="AG396">
        <f t="shared" si="331"/>
        <v>0</v>
      </c>
      <c r="AH396">
        <f t="shared" si="360"/>
        <v>0</v>
      </c>
      <c r="AI396">
        <f t="shared" si="360"/>
        <v>0</v>
      </c>
      <c r="AJ396">
        <f t="shared" si="332"/>
        <v>0</v>
      </c>
      <c r="AK396">
        <v>6.7200000000000006</v>
      </c>
      <c r="AL396">
        <v>6.7200000000000006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0</v>
      </c>
      <c r="AV396">
        <v>1</v>
      </c>
      <c r="AW396">
        <v>1</v>
      </c>
      <c r="AZ396">
        <v>10.76</v>
      </c>
      <c r="BA396">
        <v>1</v>
      </c>
      <c r="BB396">
        <v>1</v>
      </c>
      <c r="BC396">
        <v>10.76</v>
      </c>
      <c r="BD396" t="s">
        <v>2</v>
      </c>
      <c r="BE396" t="s">
        <v>2</v>
      </c>
      <c r="BF396" t="s">
        <v>2</v>
      </c>
      <c r="BG396" t="s">
        <v>2</v>
      </c>
      <c r="BH396">
        <v>3</v>
      </c>
      <c r="BI396">
        <v>2</v>
      </c>
      <c r="BJ396" t="s">
        <v>2</v>
      </c>
      <c r="BM396">
        <v>1100</v>
      </c>
      <c r="BN396">
        <v>0</v>
      </c>
      <c r="BO396" t="s">
        <v>27</v>
      </c>
      <c r="BP396">
        <v>1</v>
      </c>
      <c r="BQ396">
        <v>8</v>
      </c>
      <c r="BR396">
        <v>0</v>
      </c>
      <c r="BS396">
        <v>1</v>
      </c>
      <c r="BT396">
        <v>1</v>
      </c>
      <c r="BU396">
        <v>1</v>
      </c>
      <c r="BV396">
        <v>1</v>
      </c>
      <c r="BW396">
        <v>1</v>
      </c>
      <c r="BX396">
        <v>1</v>
      </c>
      <c r="BY396" t="s">
        <v>2</v>
      </c>
      <c r="BZ396">
        <v>0</v>
      </c>
      <c r="CA396">
        <v>0</v>
      </c>
      <c r="CB396" t="s">
        <v>2</v>
      </c>
      <c r="CE396">
        <v>0</v>
      </c>
      <c r="CF396">
        <v>0</v>
      </c>
      <c r="CG396">
        <v>0</v>
      </c>
      <c r="CM396">
        <v>0</v>
      </c>
      <c r="CN396" t="s">
        <v>2</v>
      </c>
      <c r="CO396">
        <v>0</v>
      </c>
      <c r="CP396">
        <f t="shared" si="333"/>
        <v>262.27</v>
      </c>
      <c r="CQ396">
        <f>AC396</f>
        <v>6.72</v>
      </c>
      <c r="CR396">
        <f t="shared" si="334"/>
        <v>0</v>
      </c>
      <c r="CS396">
        <f t="shared" si="335"/>
        <v>0</v>
      </c>
      <c r="CT396">
        <f t="shared" si="336"/>
        <v>0</v>
      </c>
      <c r="CU396">
        <f t="shared" si="337"/>
        <v>0</v>
      </c>
      <c r="CV396">
        <f t="shared" si="338"/>
        <v>0</v>
      </c>
      <c r="CW396">
        <f t="shared" si="339"/>
        <v>0</v>
      </c>
      <c r="CX396">
        <f t="shared" si="340"/>
        <v>0</v>
      </c>
      <c r="CY396">
        <f t="shared" si="341"/>
        <v>0</v>
      </c>
      <c r="CZ396">
        <f t="shared" si="342"/>
        <v>0</v>
      </c>
      <c r="DC396" t="s">
        <v>2</v>
      </c>
      <c r="DD396" t="s">
        <v>2</v>
      </c>
      <c r="DE396" t="s">
        <v>2</v>
      </c>
      <c r="DF396" t="s">
        <v>2</v>
      </c>
      <c r="DG396" t="s">
        <v>2</v>
      </c>
      <c r="DH396" t="s">
        <v>2</v>
      </c>
      <c r="DI396" t="s">
        <v>2</v>
      </c>
      <c r="DJ396" t="s">
        <v>2</v>
      </c>
      <c r="DK396" t="s">
        <v>2</v>
      </c>
      <c r="DL396" t="s">
        <v>2</v>
      </c>
      <c r="DM396" t="s">
        <v>2</v>
      </c>
      <c r="DN396">
        <v>0</v>
      </c>
      <c r="DO396">
        <v>0</v>
      </c>
      <c r="DP396">
        <v>1</v>
      </c>
      <c r="DQ396">
        <v>1</v>
      </c>
      <c r="DU396">
        <v>1013</v>
      </c>
      <c r="DV396" t="s">
        <v>19</v>
      </c>
      <c r="DW396" t="s">
        <v>19</v>
      </c>
      <c r="DX396">
        <v>1</v>
      </c>
      <c r="DZ396" t="s">
        <v>2</v>
      </c>
      <c r="EA396" t="s">
        <v>2</v>
      </c>
      <c r="EB396" t="s">
        <v>2</v>
      </c>
      <c r="EC396" t="s">
        <v>2</v>
      </c>
      <c r="ED396" t="s">
        <v>2</v>
      </c>
      <c r="EE396">
        <v>37164457</v>
      </c>
      <c r="EF396">
        <v>8</v>
      </c>
      <c r="EG396" t="s">
        <v>31</v>
      </c>
      <c r="EH396">
        <v>0</v>
      </c>
      <c r="EI396" t="s">
        <v>2</v>
      </c>
      <c r="EJ396">
        <v>1</v>
      </c>
      <c r="EK396">
        <v>1100</v>
      </c>
      <c r="EL396" t="s">
        <v>32</v>
      </c>
      <c r="EM396" t="s">
        <v>33</v>
      </c>
      <c r="EN396" t="s">
        <v>2</v>
      </c>
      <c r="EO396" t="s">
        <v>2</v>
      </c>
      <c r="EQ396">
        <v>0</v>
      </c>
      <c r="ER396">
        <v>6.7200000000000006</v>
      </c>
      <c r="ES396">
        <v>6.7200000000000006</v>
      </c>
      <c r="ET396">
        <v>0</v>
      </c>
      <c r="EU396">
        <v>0</v>
      </c>
      <c r="EV396">
        <v>0</v>
      </c>
      <c r="EW396">
        <v>0</v>
      </c>
      <c r="EX396">
        <v>0</v>
      </c>
      <c r="EY396">
        <v>0</v>
      </c>
      <c r="EZ396">
        <v>5</v>
      </c>
      <c r="FC396">
        <v>1</v>
      </c>
      <c r="FD396">
        <v>18</v>
      </c>
      <c r="FF396">
        <v>7.68</v>
      </c>
      <c r="FQ396">
        <v>0</v>
      </c>
      <c r="FR396">
        <f t="shared" si="343"/>
        <v>0</v>
      </c>
      <c r="FS396">
        <v>0</v>
      </c>
      <c r="FX396">
        <v>0</v>
      </c>
      <c r="FY396">
        <v>0</v>
      </c>
      <c r="GA396" t="s">
        <v>475</v>
      </c>
      <c r="GD396">
        <v>1</v>
      </c>
      <c r="GF396">
        <v>204421734</v>
      </c>
      <c r="GG396">
        <v>1</v>
      </c>
      <c r="GH396">
        <v>3</v>
      </c>
      <c r="GI396">
        <v>4</v>
      </c>
      <c r="GJ396">
        <v>0</v>
      </c>
      <c r="GK396">
        <v>0</v>
      </c>
      <c r="GL396">
        <f t="shared" si="344"/>
        <v>0</v>
      </c>
      <c r="GM396">
        <f t="shared" si="345"/>
        <v>262.27</v>
      </c>
      <c r="GN396">
        <f t="shared" si="346"/>
        <v>0</v>
      </c>
      <c r="GO396">
        <f t="shared" si="347"/>
        <v>262.27</v>
      </c>
      <c r="GP396">
        <f t="shared" si="348"/>
        <v>0</v>
      </c>
      <c r="GR396">
        <v>1</v>
      </c>
      <c r="GS396">
        <v>1</v>
      </c>
      <c r="GT396">
        <v>0</v>
      </c>
      <c r="GU396" t="s">
        <v>2</v>
      </c>
      <c r="GV396">
        <f t="shared" si="349"/>
        <v>0</v>
      </c>
      <c r="GW396">
        <v>1</v>
      </c>
      <c r="GX396">
        <f t="shared" si="350"/>
        <v>0</v>
      </c>
      <c r="HA396">
        <v>0</v>
      </c>
      <c r="HB396">
        <v>0</v>
      </c>
      <c r="HC396">
        <f t="shared" si="351"/>
        <v>0</v>
      </c>
      <c r="HE396" t="s">
        <v>38</v>
      </c>
      <c r="HF396" t="s">
        <v>28</v>
      </c>
      <c r="HG396">
        <f>ROUND(AC396*I396,0)</f>
        <v>2822</v>
      </c>
      <c r="HM396" t="s">
        <v>2</v>
      </c>
      <c r="HN396" t="s">
        <v>2</v>
      </c>
      <c r="HO396" t="s">
        <v>2</v>
      </c>
      <c r="HP396" t="s">
        <v>2</v>
      </c>
      <c r="HQ396" t="s">
        <v>2</v>
      </c>
      <c r="IK396">
        <v>0</v>
      </c>
    </row>
    <row r="398" spans="1:255" x14ac:dyDescent="0.2">
      <c r="A398" s="3">
        <v>51</v>
      </c>
      <c r="B398" s="3">
        <f>B353</f>
        <v>1</v>
      </c>
      <c r="C398" s="3">
        <f>A353</f>
        <v>4</v>
      </c>
      <c r="D398" s="3">
        <f>ROW(A353)</f>
        <v>353</v>
      </c>
      <c r="E398" s="3"/>
      <c r="F398" s="3" t="str">
        <f>IF(F353&lt;&gt;"",F353,"")</f>
        <v>Новый раздел</v>
      </c>
      <c r="G398" s="3" t="str">
        <f>IF(G353&lt;&gt;"",G353,"")</f>
        <v>Дополнительные работы</v>
      </c>
      <c r="H398" s="3">
        <v>1</v>
      </c>
      <c r="I398" s="3"/>
      <c r="J398" s="3"/>
      <c r="K398" s="3"/>
      <c r="L398" s="3"/>
      <c r="M398" s="3"/>
      <c r="N398" s="3"/>
      <c r="O398" s="3">
        <f t="shared" ref="O398:T398" si="361">ROUND(AB398,2)</f>
        <v>14791.8</v>
      </c>
      <c r="P398" s="3">
        <f t="shared" si="361"/>
        <v>14470.74</v>
      </c>
      <c r="Q398" s="3">
        <f t="shared" si="361"/>
        <v>6.01</v>
      </c>
      <c r="R398" s="3">
        <f t="shared" si="361"/>
        <v>0.36</v>
      </c>
      <c r="S398" s="3">
        <f t="shared" si="361"/>
        <v>315.05</v>
      </c>
      <c r="T398" s="3">
        <f t="shared" si="361"/>
        <v>0</v>
      </c>
      <c r="U398" s="3">
        <f>AH398</f>
        <v>31.762260000000005</v>
      </c>
      <c r="V398" s="3">
        <f>AI398</f>
        <v>2.8620000000000003E-2</v>
      </c>
      <c r="W398" s="3">
        <f>ROUND(AJ398,2)</f>
        <v>0</v>
      </c>
      <c r="X398" s="3">
        <f>ROUND(AK398,2)</f>
        <v>294.72000000000003</v>
      </c>
      <c r="Y398" s="3">
        <f>ROUND(AL398,2)</f>
        <v>152.84</v>
      </c>
      <c r="Z398" s="3"/>
      <c r="AA398" s="3"/>
      <c r="AB398" s="3">
        <f>ROUND(SUMIF(AA357:AA396,"=41727981",O357:O396),2)</f>
        <v>14791.8</v>
      </c>
      <c r="AC398" s="3">
        <f>ROUND(SUMIF(AA357:AA396,"=41727981",P357:P396),2)</f>
        <v>14470.74</v>
      </c>
      <c r="AD398" s="3">
        <f>ROUND(SUMIF(AA357:AA396,"=41727981",Q357:Q396),2)</f>
        <v>6.01</v>
      </c>
      <c r="AE398" s="3">
        <f>ROUND(SUMIF(AA357:AA396,"=41727981",R357:R396),2)</f>
        <v>0.36</v>
      </c>
      <c r="AF398" s="3">
        <f>ROUND(SUMIF(AA357:AA396,"=41727981",S357:S396),2)</f>
        <v>315.05</v>
      </c>
      <c r="AG398" s="3">
        <f>ROUND(SUMIF(AA357:AA396,"=41727981",T357:T396),2)</f>
        <v>0</v>
      </c>
      <c r="AH398" s="3">
        <f>SUMIF(AA357:AA396,"=41727981",U357:U396)</f>
        <v>31.762260000000005</v>
      </c>
      <c r="AI398" s="3">
        <f>SUMIF(AA357:AA396,"=41727981",V357:V396)</f>
        <v>2.8620000000000003E-2</v>
      </c>
      <c r="AJ398" s="3">
        <f>ROUND(SUMIF(AA357:AA396,"=41727981",W357:W396),2)</f>
        <v>0</v>
      </c>
      <c r="AK398" s="3">
        <f>ROUND(SUMIF(AA357:AA396,"=41727981",X357:X396),2)</f>
        <v>294.72000000000003</v>
      </c>
      <c r="AL398" s="3">
        <f>ROUND(SUMIF(AA357:AA396,"=41727981",Y357:Y396),2)</f>
        <v>152.84</v>
      </c>
      <c r="AM398" s="3"/>
      <c r="AN398" s="3"/>
      <c r="AO398" s="3">
        <f t="shared" ref="AO398:BD398" si="362">ROUND(BX398,2)</f>
        <v>0</v>
      </c>
      <c r="AP398" s="3">
        <f t="shared" si="362"/>
        <v>10786.49</v>
      </c>
      <c r="AQ398" s="3">
        <f t="shared" si="362"/>
        <v>0</v>
      </c>
      <c r="AR398" s="3">
        <f t="shared" si="362"/>
        <v>15239.36</v>
      </c>
      <c r="AS398" s="3">
        <f t="shared" si="362"/>
        <v>0</v>
      </c>
      <c r="AT398" s="3">
        <f t="shared" si="362"/>
        <v>4452.87</v>
      </c>
      <c r="AU398" s="3">
        <f t="shared" si="362"/>
        <v>0</v>
      </c>
      <c r="AV398" s="3">
        <f t="shared" si="362"/>
        <v>14470.74</v>
      </c>
      <c r="AW398" s="3">
        <f t="shared" si="362"/>
        <v>3684.25</v>
      </c>
      <c r="AX398" s="3">
        <f t="shared" si="362"/>
        <v>0</v>
      </c>
      <c r="AY398" s="3">
        <f t="shared" si="362"/>
        <v>3684.25</v>
      </c>
      <c r="AZ398" s="3">
        <f t="shared" si="362"/>
        <v>10786.49</v>
      </c>
      <c r="BA398" s="3">
        <f t="shared" si="362"/>
        <v>0</v>
      </c>
      <c r="BB398" s="3">
        <f t="shared" si="362"/>
        <v>0</v>
      </c>
      <c r="BC398" s="3">
        <f t="shared" si="362"/>
        <v>0</v>
      </c>
      <c r="BD398" s="3">
        <f t="shared" si="362"/>
        <v>0</v>
      </c>
      <c r="BE398" s="3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  <c r="BS398" s="3"/>
      <c r="BT398" s="3"/>
      <c r="BU398" s="3"/>
      <c r="BV398" s="3"/>
      <c r="BW398" s="3"/>
      <c r="BX398" s="3">
        <f>ROUND(SUMIF(AA357:AA396,"=41727981",FQ357:FQ396),2)</f>
        <v>0</v>
      </c>
      <c r="BY398" s="3">
        <f>ROUND(SUMIF(AA357:AA396,"=41727981",FR357:FR396),2)</f>
        <v>10786.49</v>
      </c>
      <c r="BZ398" s="3">
        <f>ROUND(SUMIF(AA357:AA396,"=41727981",GL357:GL396),2)</f>
        <v>0</v>
      </c>
      <c r="CA398" s="3">
        <f>ROUND(SUMIF(AA357:AA396,"=41727981",GM357:GM396),2)</f>
        <v>15239.36</v>
      </c>
      <c r="CB398" s="3">
        <f>ROUND(SUMIF(AA357:AA396,"=41727981",GN357:GN396),2)</f>
        <v>0</v>
      </c>
      <c r="CC398" s="3">
        <f>ROUND(SUMIF(AA357:AA396,"=41727981",GO357:GO396),2)</f>
        <v>4452.87</v>
      </c>
      <c r="CD398" s="3">
        <f>ROUND(SUMIF(AA357:AA396,"=41727981",GP357:GP396),2)</f>
        <v>0</v>
      </c>
      <c r="CE398" s="3">
        <f>AC398-BX398</f>
        <v>14470.74</v>
      </c>
      <c r="CF398" s="3">
        <f>AC398-BY398</f>
        <v>3684.25</v>
      </c>
      <c r="CG398" s="3">
        <f>BX398-BZ398</f>
        <v>0</v>
      </c>
      <c r="CH398" s="3">
        <f>AC398-BX398-BY398+BZ398</f>
        <v>3684.25</v>
      </c>
      <c r="CI398" s="3">
        <f>BY398-BZ398</f>
        <v>10786.49</v>
      </c>
      <c r="CJ398" s="3">
        <f>ROUND(SUMIF(AA357:AA396,"=41727981",GX357:GX396),2)</f>
        <v>0</v>
      </c>
      <c r="CK398" s="3">
        <f>ROUND(SUMIF(AA357:AA396,"=41727981",GY357:GY396),2)</f>
        <v>0</v>
      </c>
      <c r="CL398" s="3">
        <f>ROUND(SUMIF(AA357:AA396,"=41727981",GZ357:GZ396),2)</f>
        <v>0</v>
      </c>
      <c r="CM398" s="3">
        <f>ROUND(SUMIF(AA357:AA396,"=41727981",HD357:HD396),2)</f>
        <v>0</v>
      </c>
      <c r="CN398" s="3"/>
      <c r="CO398" s="3"/>
      <c r="CP398" s="3"/>
      <c r="CQ398" s="3"/>
      <c r="CR398" s="3"/>
      <c r="CS398" s="3"/>
      <c r="CT398" s="3"/>
      <c r="CU398" s="3"/>
      <c r="CV398" s="3"/>
      <c r="CW398" s="3"/>
      <c r="CX398" s="3"/>
      <c r="CY398" s="3"/>
      <c r="CZ398" s="3"/>
      <c r="DA398" s="3"/>
      <c r="DB398" s="3"/>
      <c r="DC398" s="3"/>
      <c r="DD398" s="3"/>
      <c r="DE398" s="3"/>
      <c r="DF398" s="3"/>
      <c r="DG398" s="4">
        <f t="shared" ref="DG398:DL398" si="363">ROUND(DT398,2)</f>
        <v>4344.26</v>
      </c>
      <c r="DH398" s="4">
        <f t="shared" si="363"/>
        <v>4023.2</v>
      </c>
      <c r="DI398" s="4">
        <f t="shared" si="363"/>
        <v>6.01</v>
      </c>
      <c r="DJ398" s="4">
        <f t="shared" si="363"/>
        <v>0.36</v>
      </c>
      <c r="DK398" s="4">
        <f t="shared" si="363"/>
        <v>315.05</v>
      </c>
      <c r="DL398" s="4">
        <f t="shared" si="363"/>
        <v>0</v>
      </c>
      <c r="DM398" s="4">
        <f>DZ398</f>
        <v>31.762260000000005</v>
      </c>
      <c r="DN398" s="4">
        <f>EA398</f>
        <v>2.8620000000000003E-2</v>
      </c>
      <c r="DO398" s="4">
        <f>ROUND(EB398,2)</f>
        <v>0</v>
      </c>
      <c r="DP398" s="4">
        <f>ROUND(EC398,2)</f>
        <v>294.72000000000003</v>
      </c>
      <c r="DQ398" s="4">
        <f>ROUND(ED398,2)</f>
        <v>152.84</v>
      </c>
      <c r="DR398" s="4"/>
      <c r="DS398" s="4"/>
      <c r="DT398" s="4">
        <f>ROUND(SUMIF(AA357:AA396,"=41727979",O357:O396),2)</f>
        <v>4344.26</v>
      </c>
      <c r="DU398" s="4">
        <f>ROUND(SUMIF(AA357:AA396,"=41727979",P357:P396),2)</f>
        <v>4023.2</v>
      </c>
      <c r="DV398" s="4">
        <f>ROUND(SUMIF(AA357:AA396,"=41727979",Q357:Q396),2)</f>
        <v>6.01</v>
      </c>
      <c r="DW398" s="4">
        <f>ROUND(SUMIF(AA357:AA396,"=41727979",R357:R396),2)</f>
        <v>0.36</v>
      </c>
      <c r="DX398" s="4">
        <f>ROUND(SUMIF(AA357:AA396,"=41727979",S357:S396),2)</f>
        <v>315.05</v>
      </c>
      <c r="DY398" s="4">
        <f>ROUND(SUMIF(AA357:AA396,"=41727979",T357:T396),2)</f>
        <v>0</v>
      </c>
      <c r="DZ398" s="4">
        <f>SUMIF(AA357:AA396,"=41727979",U357:U396)</f>
        <v>31.762260000000005</v>
      </c>
      <c r="EA398" s="4">
        <f>SUMIF(AA357:AA396,"=41727979",V357:V396)</f>
        <v>2.8620000000000003E-2</v>
      </c>
      <c r="EB398" s="4">
        <f>ROUND(SUMIF(AA357:AA396,"=41727979",W357:W396),2)</f>
        <v>0</v>
      </c>
      <c r="EC398" s="4">
        <f>ROUND(SUMIF(AA357:AA396,"=41727979",X357:X396),2)</f>
        <v>294.72000000000003</v>
      </c>
      <c r="ED398" s="4">
        <f>ROUND(SUMIF(AA357:AA396,"=41727979",Y357:Y396),2)</f>
        <v>152.84</v>
      </c>
      <c r="EE398" s="4"/>
      <c r="EF398" s="4"/>
      <c r="EG398" s="4">
        <f t="shared" ref="EG398:EV398" si="364">ROUND(FP398,2)</f>
        <v>0</v>
      </c>
      <c r="EH398" s="4">
        <f t="shared" si="364"/>
        <v>2764.68</v>
      </c>
      <c r="EI398" s="4">
        <f t="shared" si="364"/>
        <v>0</v>
      </c>
      <c r="EJ398" s="4">
        <f t="shared" si="364"/>
        <v>4791.82</v>
      </c>
      <c r="EK398" s="4">
        <f t="shared" si="364"/>
        <v>0</v>
      </c>
      <c r="EL398" s="4">
        <f t="shared" si="364"/>
        <v>2027.14</v>
      </c>
      <c r="EM398" s="4">
        <f t="shared" si="364"/>
        <v>0</v>
      </c>
      <c r="EN398" s="4">
        <f t="shared" si="364"/>
        <v>4023.2</v>
      </c>
      <c r="EO398" s="4">
        <f t="shared" si="364"/>
        <v>1258.52</v>
      </c>
      <c r="EP398" s="4">
        <f t="shared" si="364"/>
        <v>0</v>
      </c>
      <c r="EQ398" s="4">
        <f t="shared" si="364"/>
        <v>1258.52</v>
      </c>
      <c r="ER398" s="4">
        <f t="shared" si="364"/>
        <v>2764.68</v>
      </c>
      <c r="ES398" s="4">
        <f t="shared" si="364"/>
        <v>0</v>
      </c>
      <c r="ET398" s="4">
        <f t="shared" si="364"/>
        <v>0</v>
      </c>
      <c r="EU398" s="4">
        <f t="shared" si="364"/>
        <v>0</v>
      </c>
      <c r="EV398" s="4">
        <f t="shared" si="364"/>
        <v>0</v>
      </c>
      <c r="EW398" s="4"/>
      <c r="EX398" s="4"/>
      <c r="EY398" s="4"/>
      <c r="EZ398" s="4"/>
      <c r="FA398" s="4"/>
      <c r="FB398" s="4"/>
      <c r="FC398" s="4"/>
      <c r="FD398" s="4"/>
      <c r="FE398" s="4"/>
      <c r="FF398" s="4"/>
      <c r="FG398" s="4"/>
      <c r="FH398" s="4"/>
      <c r="FI398" s="4"/>
      <c r="FJ398" s="4"/>
      <c r="FK398" s="4"/>
      <c r="FL398" s="4"/>
      <c r="FM398" s="4"/>
      <c r="FN398" s="4"/>
      <c r="FO398" s="4"/>
      <c r="FP398" s="4">
        <f>ROUND(SUMIF(AA357:AA396,"=41727979",FQ357:FQ396),2)</f>
        <v>0</v>
      </c>
      <c r="FQ398" s="4">
        <f>ROUND(SUMIF(AA357:AA396,"=41727979",FR357:FR396),2)</f>
        <v>2764.68</v>
      </c>
      <c r="FR398" s="4">
        <f>ROUND(SUMIF(AA357:AA396,"=41727979",GL357:GL396),2)</f>
        <v>0</v>
      </c>
      <c r="FS398" s="4">
        <f>ROUND(SUMIF(AA357:AA396,"=41727979",GM357:GM396),2)</f>
        <v>4791.82</v>
      </c>
      <c r="FT398" s="4">
        <f>ROUND(SUMIF(AA357:AA396,"=41727979",GN357:GN396),2)</f>
        <v>0</v>
      </c>
      <c r="FU398" s="4">
        <f>ROUND(SUMIF(AA357:AA396,"=41727979",GO357:GO396),2)</f>
        <v>2027.14</v>
      </c>
      <c r="FV398" s="4">
        <f>ROUND(SUMIF(AA357:AA396,"=41727979",GP357:GP396),2)</f>
        <v>0</v>
      </c>
      <c r="FW398" s="4">
        <f>DU398-FP398</f>
        <v>4023.2</v>
      </c>
      <c r="FX398" s="4">
        <f>DU398-FQ398</f>
        <v>1258.52</v>
      </c>
      <c r="FY398" s="4">
        <f>FP398-FR398</f>
        <v>0</v>
      </c>
      <c r="FZ398" s="4">
        <f>DU398-FP398-FQ398+FR398</f>
        <v>1258.52</v>
      </c>
      <c r="GA398" s="4">
        <f>FQ398-FR398</f>
        <v>2764.68</v>
      </c>
      <c r="GB398" s="4">
        <f>ROUND(SUMIF(AA357:AA396,"=41727979",GX357:GX396),2)</f>
        <v>0</v>
      </c>
      <c r="GC398" s="4">
        <f>ROUND(SUMIF(AA357:AA396,"=41727979",GY357:GY396),2)</f>
        <v>0</v>
      </c>
      <c r="GD398" s="4">
        <f>ROUND(SUMIF(AA357:AA396,"=41727979",GZ357:GZ396),2)</f>
        <v>0</v>
      </c>
      <c r="GE398" s="4">
        <f>ROUND(SUMIF(AA357:AA396,"=41727979",HD357:HD396),2)</f>
        <v>0</v>
      </c>
      <c r="GF398" s="4"/>
      <c r="GG398" s="4"/>
      <c r="GH398" s="4"/>
      <c r="GI398" s="4"/>
      <c r="GJ398" s="4"/>
      <c r="GK398" s="4"/>
      <c r="GL398" s="4"/>
      <c r="GM398" s="4"/>
      <c r="GN398" s="4"/>
      <c r="GO398" s="4"/>
      <c r="GP398" s="4"/>
      <c r="GQ398" s="4"/>
      <c r="GR398" s="4"/>
      <c r="GS398" s="4"/>
      <c r="GT398" s="4"/>
      <c r="GU398" s="4"/>
      <c r="GV398" s="4"/>
      <c r="GW398" s="4"/>
      <c r="GX398" s="4">
        <v>0</v>
      </c>
    </row>
    <row r="400" spans="1:255" x14ac:dyDescent="0.2">
      <c r="A400" s="5">
        <v>50</v>
      </c>
      <c r="B400" s="5">
        <v>0</v>
      </c>
      <c r="C400" s="5">
        <v>0</v>
      </c>
      <c r="D400" s="5">
        <v>1</v>
      </c>
      <c r="E400" s="5">
        <v>201</v>
      </c>
      <c r="F400" s="5">
        <f>ROUND(Source!O398,O400)</f>
        <v>14791.8</v>
      </c>
      <c r="G400" s="5" t="s">
        <v>252</v>
      </c>
      <c r="H400" s="5" t="s">
        <v>253</v>
      </c>
      <c r="I400" s="5"/>
      <c r="J400" s="5"/>
      <c r="K400" s="5">
        <v>201</v>
      </c>
      <c r="L400" s="5">
        <v>1</v>
      </c>
      <c r="M400" s="5">
        <v>3</v>
      </c>
      <c r="N400" s="5" t="s">
        <v>2</v>
      </c>
      <c r="O400" s="5">
        <v>2</v>
      </c>
      <c r="P400" s="5">
        <f>ROUND(Source!DG398,O400)</f>
        <v>4344.26</v>
      </c>
      <c r="Q400" s="5"/>
      <c r="R400" s="5"/>
      <c r="S400" s="5"/>
      <c r="T400" s="5"/>
      <c r="U400" s="5"/>
      <c r="V400" s="5"/>
      <c r="W400" s="5">
        <v>4005.31</v>
      </c>
      <c r="X400" s="5">
        <v>1</v>
      </c>
      <c r="Y400" s="5">
        <v>4005.31</v>
      </c>
      <c r="Z400" s="5">
        <v>1579.58</v>
      </c>
      <c r="AA400" s="5">
        <v>1</v>
      </c>
      <c r="AB400" s="5">
        <v>16997</v>
      </c>
    </row>
    <row r="401" spans="1:28" x14ac:dyDescent="0.2">
      <c r="A401" s="5">
        <v>50</v>
      </c>
      <c r="B401" s="5">
        <v>0</v>
      </c>
      <c r="C401" s="5">
        <v>0</v>
      </c>
      <c r="D401" s="5">
        <v>1</v>
      </c>
      <c r="E401" s="5">
        <v>202</v>
      </c>
      <c r="F401" s="5">
        <f>ROUND(Source!P398,O401)</f>
        <v>14470.74</v>
      </c>
      <c r="G401" s="5" t="s">
        <v>254</v>
      </c>
      <c r="H401" s="5" t="s">
        <v>255</v>
      </c>
      <c r="I401" s="5"/>
      <c r="J401" s="5"/>
      <c r="K401" s="5">
        <v>202</v>
      </c>
      <c r="L401" s="5">
        <v>2</v>
      </c>
      <c r="M401" s="5">
        <v>3</v>
      </c>
      <c r="N401" s="5" t="s">
        <v>2</v>
      </c>
      <c r="O401" s="5">
        <v>2</v>
      </c>
      <c r="P401" s="5">
        <f>ROUND(Source!DH398,O401)</f>
        <v>4023.2</v>
      </c>
      <c r="Q401" s="5"/>
      <c r="R401" s="5"/>
      <c r="S401" s="5"/>
      <c r="T401" s="5"/>
      <c r="U401" s="5"/>
      <c r="V401" s="5"/>
      <c r="W401" s="5">
        <v>14470.74</v>
      </c>
      <c r="X401" s="5">
        <v>1</v>
      </c>
      <c r="Y401" s="5">
        <v>14470.74</v>
      </c>
      <c r="Z401" s="5">
        <v>4023.2</v>
      </c>
      <c r="AA401" s="5">
        <v>1</v>
      </c>
      <c r="AB401" s="5">
        <v>0</v>
      </c>
    </row>
    <row r="402" spans="1:28" x14ac:dyDescent="0.2">
      <c r="A402" s="5">
        <v>50</v>
      </c>
      <c r="B402" s="5">
        <v>0</v>
      </c>
      <c r="C402" s="5">
        <v>0</v>
      </c>
      <c r="D402" s="5">
        <v>1</v>
      </c>
      <c r="E402" s="5">
        <v>222</v>
      </c>
      <c r="F402" s="5">
        <f>ROUND(Source!AO398,O402)</f>
        <v>0</v>
      </c>
      <c r="G402" s="5" t="s">
        <v>256</v>
      </c>
      <c r="H402" s="5" t="s">
        <v>257</v>
      </c>
      <c r="I402" s="5"/>
      <c r="J402" s="5"/>
      <c r="K402" s="5">
        <v>222</v>
      </c>
      <c r="L402" s="5">
        <v>3</v>
      </c>
      <c r="M402" s="5">
        <v>3</v>
      </c>
      <c r="N402" s="5" t="s">
        <v>2</v>
      </c>
      <c r="O402" s="5">
        <v>2</v>
      </c>
      <c r="P402" s="5">
        <f>ROUND(Source!EG398,O402)</f>
        <v>0</v>
      </c>
      <c r="Q402" s="5"/>
      <c r="R402" s="5"/>
      <c r="S402" s="5"/>
      <c r="T402" s="5"/>
      <c r="U402" s="5"/>
      <c r="V402" s="5"/>
      <c r="W402" s="5">
        <v>0</v>
      </c>
      <c r="X402" s="5">
        <v>1</v>
      </c>
      <c r="Y402" s="5">
        <v>0</v>
      </c>
      <c r="Z402" s="5">
        <v>0</v>
      </c>
      <c r="AA402" s="5">
        <v>1</v>
      </c>
      <c r="AB402" s="5">
        <v>0</v>
      </c>
    </row>
    <row r="403" spans="1:28" x14ac:dyDescent="0.2">
      <c r="A403" s="5">
        <v>50</v>
      </c>
      <c r="B403" s="5">
        <v>0</v>
      </c>
      <c r="C403" s="5">
        <v>0</v>
      </c>
      <c r="D403" s="5">
        <v>1</v>
      </c>
      <c r="E403" s="5">
        <v>225</v>
      </c>
      <c r="F403" s="5">
        <f>ROUND(Source!AV398,O403)</f>
        <v>14470.74</v>
      </c>
      <c r="G403" s="5" t="s">
        <v>258</v>
      </c>
      <c r="H403" s="5" t="s">
        <v>259</v>
      </c>
      <c r="I403" s="5"/>
      <c r="J403" s="5"/>
      <c r="K403" s="5">
        <v>225</v>
      </c>
      <c r="L403" s="5">
        <v>4</v>
      </c>
      <c r="M403" s="5">
        <v>3</v>
      </c>
      <c r="N403" s="5" t="s">
        <v>2</v>
      </c>
      <c r="O403" s="5">
        <v>2</v>
      </c>
      <c r="P403" s="5">
        <f>ROUND(Source!EN398,O403)</f>
        <v>4023.2</v>
      </c>
      <c r="Q403" s="5"/>
      <c r="R403" s="5"/>
      <c r="S403" s="5"/>
      <c r="T403" s="5"/>
      <c r="U403" s="5"/>
      <c r="V403" s="5"/>
      <c r="W403" s="5">
        <v>14470.74</v>
      </c>
      <c r="X403" s="5">
        <v>1</v>
      </c>
      <c r="Y403" s="5">
        <v>14470.74</v>
      </c>
      <c r="Z403" s="5">
        <v>4023.2</v>
      </c>
      <c r="AA403" s="5">
        <v>1</v>
      </c>
      <c r="AB403" s="5">
        <v>0</v>
      </c>
    </row>
    <row r="404" spans="1:28" x14ac:dyDescent="0.2">
      <c r="A404" s="5">
        <v>50</v>
      </c>
      <c r="B404" s="5">
        <v>1</v>
      </c>
      <c r="C404" s="5">
        <v>0</v>
      </c>
      <c r="D404" s="5"/>
      <c r="E404" s="5">
        <v>300</v>
      </c>
      <c r="F404" s="5">
        <v>3684.25</v>
      </c>
      <c r="G404" s="5" t="s">
        <v>260</v>
      </c>
      <c r="H404" s="5" t="s">
        <v>261</v>
      </c>
      <c r="I404" s="5"/>
      <c r="J404" s="5"/>
      <c r="K404" s="5"/>
      <c r="L404" s="5"/>
      <c r="M404" s="5">
        <v>0</v>
      </c>
      <c r="N404" s="5" t="s">
        <v>2</v>
      </c>
      <c r="O404" s="5">
        <v>2</v>
      </c>
      <c r="P404" s="5">
        <v>1245.8900000000001</v>
      </c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</row>
    <row r="405" spans="1:28" x14ac:dyDescent="0.2">
      <c r="A405" s="5">
        <v>50</v>
      </c>
      <c r="B405" s="5">
        <v>1</v>
      </c>
      <c r="C405" s="5">
        <v>0</v>
      </c>
      <c r="D405" s="5"/>
      <c r="E405" s="5">
        <v>300</v>
      </c>
      <c r="F405" s="5">
        <v>0</v>
      </c>
      <c r="G405" s="5" t="s">
        <v>262</v>
      </c>
      <c r="H405" s="5" t="s">
        <v>263</v>
      </c>
      <c r="I405" s="5"/>
      <c r="J405" s="5"/>
      <c r="K405" s="5"/>
      <c r="L405" s="5"/>
      <c r="M405" s="5">
        <v>0</v>
      </c>
      <c r="N405" s="5" t="s">
        <v>2</v>
      </c>
      <c r="O405" s="5">
        <v>2</v>
      </c>
      <c r="P405" s="5">
        <v>7.49</v>
      </c>
      <c r="Q405" s="5" t="s">
        <v>2</v>
      </c>
      <c r="R405" s="5"/>
      <c r="S405" s="5"/>
      <c r="T405" s="5" t="s">
        <v>476</v>
      </c>
      <c r="U405" s="5"/>
      <c r="V405" s="5"/>
      <c r="W405" s="5"/>
      <c r="X405" s="5"/>
      <c r="Y405" s="5"/>
      <c r="Z405" s="5"/>
      <c r="AA405" s="5"/>
      <c r="AB405" s="5"/>
    </row>
    <row r="406" spans="1:28" x14ac:dyDescent="0.2">
      <c r="A406" s="5">
        <v>50</v>
      </c>
      <c r="B406" s="5">
        <v>1</v>
      </c>
      <c r="C406" s="5">
        <v>0</v>
      </c>
      <c r="D406" s="5"/>
      <c r="E406" s="5">
        <v>300</v>
      </c>
      <c r="F406" s="5">
        <v>0</v>
      </c>
      <c r="G406" s="5" t="s">
        <v>265</v>
      </c>
      <c r="H406" s="5" t="s">
        <v>266</v>
      </c>
      <c r="I406" s="5"/>
      <c r="J406" s="5"/>
      <c r="K406" s="5"/>
      <c r="L406" s="5"/>
      <c r="M406" s="5">
        <v>0</v>
      </c>
      <c r="N406" s="5" t="s">
        <v>2</v>
      </c>
      <c r="O406" s="5">
        <v>2</v>
      </c>
      <c r="P406" s="5">
        <v>5.14</v>
      </c>
      <c r="Q406" s="5" t="s">
        <v>2</v>
      </c>
      <c r="R406" s="5"/>
      <c r="S406" s="5"/>
      <c r="T406" s="5" t="s">
        <v>476</v>
      </c>
      <c r="U406" s="5"/>
      <c r="V406" s="5"/>
      <c r="W406" s="5"/>
      <c r="X406" s="5"/>
      <c r="Y406" s="5"/>
      <c r="Z406" s="5"/>
      <c r="AA406" s="5"/>
      <c r="AB406" s="5"/>
    </row>
    <row r="407" spans="1:28" x14ac:dyDescent="0.2">
      <c r="A407" s="5">
        <v>50</v>
      </c>
      <c r="B407" s="5">
        <v>0</v>
      </c>
      <c r="C407" s="5">
        <v>0</v>
      </c>
      <c r="D407" s="5">
        <v>1</v>
      </c>
      <c r="E407" s="5">
        <v>226</v>
      </c>
      <c r="F407" s="5">
        <f>ROUND(Source!AW398,O407)</f>
        <v>3684.25</v>
      </c>
      <c r="G407" s="5" t="s">
        <v>267</v>
      </c>
      <c r="H407" s="5" t="s">
        <v>268</v>
      </c>
      <c r="I407" s="5"/>
      <c r="J407" s="5"/>
      <c r="K407" s="5">
        <v>226</v>
      </c>
      <c r="L407" s="5">
        <v>5</v>
      </c>
      <c r="M407" s="5">
        <v>3</v>
      </c>
      <c r="N407" s="5" t="s">
        <v>2</v>
      </c>
      <c r="O407" s="5">
        <v>2</v>
      </c>
      <c r="P407" s="5">
        <f>ROUND(Source!EO398,O407)</f>
        <v>1258.52</v>
      </c>
      <c r="Q407" s="5"/>
      <c r="R407" s="5"/>
      <c r="S407" s="5"/>
      <c r="T407" s="5"/>
      <c r="U407" s="5"/>
      <c r="V407" s="5"/>
      <c r="W407" s="5">
        <v>3684.25</v>
      </c>
      <c r="X407" s="5">
        <v>1</v>
      </c>
      <c r="Y407" s="5">
        <v>3684.25</v>
      </c>
      <c r="Z407" s="5">
        <v>1258.52</v>
      </c>
      <c r="AA407" s="5">
        <v>1</v>
      </c>
      <c r="AB407" s="5">
        <v>13542</v>
      </c>
    </row>
    <row r="408" spans="1:28" x14ac:dyDescent="0.2">
      <c r="A408" s="5">
        <v>50</v>
      </c>
      <c r="B408" s="5">
        <v>0</v>
      </c>
      <c r="C408" s="5">
        <v>0</v>
      </c>
      <c r="D408" s="5">
        <v>1</v>
      </c>
      <c r="E408" s="5">
        <v>227</v>
      </c>
      <c r="F408" s="5">
        <f>ROUND(Source!AX398,O408)</f>
        <v>0</v>
      </c>
      <c r="G408" s="5" t="s">
        <v>269</v>
      </c>
      <c r="H408" s="5" t="s">
        <v>270</v>
      </c>
      <c r="I408" s="5"/>
      <c r="J408" s="5"/>
      <c r="K408" s="5">
        <v>227</v>
      </c>
      <c r="L408" s="5">
        <v>6</v>
      </c>
      <c r="M408" s="5">
        <v>3</v>
      </c>
      <c r="N408" s="5" t="s">
        <v>2</v>
      </c>
      <c r="O408" s="5">
        <v>2</v>
      </c>
      <c r="P408" s="5">
        <f>ROUND(Source!EP398,O408)</f>
        <v>0</v>
      </c>
      <c r="Q408" s="5"/>
      <c r="R408" s="5"/>
      <c r="S408" s="5"/>
      <c r="T408" s="5"/>
      <c r="U408" s="5"/>
      <c r="V408" s="5"/>
      <c r="W408" s="5">
        <v>0</v>
      </c>
      <c r="X408" s="5">
        <v>1</v>
      </c>
      <c r="Y408" s="5">
        <v>0</v>
      </c>
      <c r="Z408" s="5">
        <v>0</v>
      </c>
      <c r="AA408" s="5">
        <v>1</v>
      </c>
      <c r="AB408" s="5">
        <v>0</v>
      </c>
    </row>
    <row r="409" spans="1:28" x14ac:dyDescent="0.2">
      <c r="A409" s="5">
        <v>50</v>
      </c>
      <c r="B409" s="5">
        <v>0</v>
      </c>
      <c r="C409" s="5">
        <v>0</v>
      </c>
      <c r="D409" s="5">
        <v>1</v>
      </c>
      <c r="E409" s="5">
        <v>228</v>
      </c>
      <c r="F409" s="5">
        <f>ROUND(Source!AY398,O409)</f>
        <v>3684.25</v>
      </c>
      <c r="G409" s="5" t="s">
        <v>271</v>
      </c>
      <c r="H409" s="5" t="s">
        <v>272</v>
      </c>
      <c r="I409" s="5"/>
      <c r="J409" s="5"/>
      <c r="K409" s="5">
        <v>228</v>
      </c>
      <c r="L409" s="5">
        <v>7</v>
      </c>
      <c r="M409" s="5">
        <v>3</v>
      </c>
      <c r="N409" s="5" t="s">
        <v>2</v>
      </c>
      <c r="O409" s="5">
        <v>2</v>
      </c>
      <c r="P409" s="5">
        <f>ROUND(Source!EQ398,O409)</f>
        <v>1258.52</v>
      </c>
      <c r="Q409" s="5"/>
      <c r="R409" s="5"/>
      <c r="S409" s="5"/>
      <c r="T409" s="5"/>
      <c r="U409" s="5"/>
      <c r="V409" s="5"/>
      <c r="W409" s="5">
        <v>3684.25</v>
      </c>
      <c r="X409" s="5">
        <v>1</v>
      </c>
      <c r="Y409" s="5">
        <v>3684.25</v>
      </c>
      <c r="Z409" s="5">
        <v>1258.52</v>
      </c>
      <c r="AA409" s="5">
        <v>1</v>
      </c>
      <c r="AB409" s="5">
        <v>13542</v>
      </c>
    </row>
    <row r="410" spans="1:28" x14ac:dyDescent="0.2">
      <c r="A410" s="5">
        <v>50</v>
      </c>
      <c r="B410" s="5">
        <v>1</v>
      </c>
      <c r="C410" s="5">
        <v>0</v>
      </c>
      <c r="D410" s="5"/>
      <c r="E410" s="5">
        <v>300</v>
      </c>
      <c r="F410" s="5">
        <v>10786.49</v>
      </c>
      <c r="G410" s="5" t="s">
        <v>273</v>
      </c>
      <c r="H410" s="5" t="s">
        <v>274</v>
      </c>
      <c r="I410" s="5"/>
      <c r="J410" s="5"/>
      <c r="K410" s="5"/>
      <c r="L410" s="5"/>
      <c r="M410" s="5">
        <v>0</v>
      </c>
      <c r="N410" s="5" t="s">
        <v>2</v>
      </c>
      <c r="O410" s="5">
        <v>2</v>
      </c>
      <c r="P410" s="5">
        <v>2675.92</v>
      </c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</row>
    <row r="411" spans="1:28" x14ac:dyDescent="0.2">
      <c r="A411" s="5">
        <v>50</v>
      </c>
      <c r="B411" s="5">
        <v>1</v>
      </c>
      <c r="C411" s="5">
        <v>0</v>
      </c>
      <c r="D411" s="5"/>
      <c r="E411" s="5">
        <v>300</v>
      </c>
      <c r="F411" s="5">
        <v>0</v>
      </c>
      <c r="G411" s="5" t="s">
        <v>275</v>
      </c>
      <c r="H411" s="5" t="s">
        <v>263</v>
      </c>
      <c r="I411" s="5"/>
      <c r="J411" s="5"/>
      <c r="K411" s="5"/>
      <c r="L411" s="5"/>
      <c r="M411" s="5">
        <v>0</v>
      </c>
      <c r="N411" s="5" t="s">
        <v>2</v>
      </c>
      <c r="O411" s="5">
        <v>2</v>
      </c>
      <c r="P411" s="5">
        <v>62.86</v>
      </c>
      <c r="Q411" s="5" t="s">
        <v>2</v>
      </c>
      <c r="R411" s="5"/>
      <c r="S411" s="5"/>
      <c r="T411" s="5" t="s">
        <v>477</v>
      </c>
      <c r="U411" s="5"/>
      <c r="V411" s="5"/>
      <c r="W411" s="5"/>
      <c r="X411" s="5"/>
      <c r="Y411" s="5"/>
      <c r="Z411" s="5"/>
      <c r="AA411" s="5"/>
      <c r="AB411" s="5"/>
    </row>
    <row r="412" spans="1:28" x14ac:dyDescent="0.2">
      <c r="A412" s="5">
        <v>50</v>
      </c>
      <c r="B412" s="5">
        <v>1</v>
      </c>
      <c r="C412" s="5">
        <v>0</v>
      </c>
      <c r="D412" s="5"/>
      <c r="E412" s="5">
        <v>300</v>
      </c>
      <c r="F412" s="5">
        <v>0</v>
      </c>
      <c r="G412" s="5" t="s">
        <v>277</v>
      </c>
      <c r="H412" s="5" t="s">
        <v>278</v>
      </c>
      <c r="I412" s="5"/>
      <c r="J412" s="5"/>
      <c r="K412" s="5"/>
      <c r="L412" s="5"/>
      <c r="M412" s="5">
        <v>0</v>
      </c>
      <c r="N412" s="5" t="s">
        <v>2</v>
      </c>
      <c r="O412" s="5">
        <v>2</v>
      </c>
      <c r="P412" s="5">
        <v>25.9</v>
      </c>
      <c r="Q412" s="5" t="s">
        <v>2</v>
      </c>
      <c r="R412" s="5"/>
      <c r="S412" s="5"/>
      <c r="T412" s="5" t="s">
        <v>477</v>
      </c>
      <c r="U412" s="5"/>
      <c r="V412" s="5"/>
      <c r="W412" s="5"/>
      <c r="X412" s="5"/>
      <c r="Y412" s="5"/>
      <c r="Z412" s="5"/>
      <c r="AA412" s="5"/>
      <c r="AB412" s="5"/>
    </row>
    <row r="413" spans="1:28" x14ac:dyDescent="0.2">
      <c r="A413" s="5">
        <v>50</v>
      </c>
      <c r="B413" s="5">
        <v>0</v>
      </c>
      <c r="C413" s="5">
        <v>0</v>
      </c>
      <c r="D413" s="5">
        <v>1</v>
      </c>
      <c r="E413" s="5">
        <v>216</v>
      </c>
      <c r="F413" s="5">
        <f>ROUND(Source!AP398,O413)</f>
        <v>10786.49</v>
      </c>
      <c r="G413" s="5" t="s">
        <v>279</v>
      </c>
      <c r="H413" s="5" t="s">
        <v>280</v>
      </c>
      <c r="I413" s="5"/>
      <c r="J413" s="5"/>
      <c r="K413" s="5">
        <v>216</v>
      </c>
      <c r="L413" s="5">
        <v>8</v>
      </c>
      <c r="M413" s="5">
        <v>3</v>
      </c>
      <c r="N413" s="5" t="s">
        <v>2</v>
      </c>
      <c r="O413" s="5">
        <v>2</v>
      </c>
      <c r="P413" s="5">
        <f>ROUND(Source!EH398,O413)</f>
        <v>2764.68</v>
      </c>
      <c r="Q413" s="5"/>
      <c r="R413" s="5"/>
      <c r="S413" s="5"/>
      <c r="T413" s="5"/>
      <c r="U413" s="5"/>
      <c r="V413" s="5"/>
      <c r="W413" s="5">
        <v>10786.49</v>
      </c>
      <c r="X413" s="5">
        <v>1</v>
      </c>
      <c r="Y413" s="5">
        <v>10786.49</v>
      </c>
      <c r="Z413" s="5">
        <v>2764.68</v>
      </c>
      <c r="AA413" s="5">
        <v>1</v>
      </c>
      <c r="AB413" s="5">
        <v>13464</v>
      </c>
    </row>
    <row r="414" spans="1:28" x14ac:dyDescent="0.2">
      <c r="A414" s="5">
        <v>50</v>
      </c>
      <c r="B414" s="5">
        <v>0</v>
      </c>
      <c r="C414" s="5">
        <v>0</v>
      </c>
      <c r="D414" s="5">
        <v>1</v>
      </c>
      <c r="E414" s="5">
        <v>223</v>
      </c>
      <c r="F414" s="5">
        <f>ROUND(Source!AQ398,O414)</f>
        <v>0</v>
      </c>
      <c r="G414" s="5" t="s">
        <v>281</v>
      </c>
      <c r="H414" s="5" t="s">
        <v>282</v>
      </c>
      <c r="I414" s="5"/>
      <c r="J414" s="5"/>
      <c r="K414" s="5">
        <v>223</v>
      </c>
      <c r="L414" s="5">
        <v>9</v>
      </c>
      <c r="M414" s="5">
        <v>3</v>
      </c>
      <c r="N414" s="5" t="s">
        <v>2</v>
      </c>
      <c r="O414" s="5">
        <v>2</v>
      </c>
      <c r="P414" s="5">
        <f>ROUND(Source!EI398,O414)</f>
        <v>0</v>
      </c>
      <c r="Q414" s="5"/>
      <c r="R414" s="5"/>
      <c r="S414" s="5"/>
      <c r="T414" s="5"/>
      <c r="U414" s="5"/>
      <c r="V414" s="5"/>
      <c r="W414" s="5">
        <v>0</v>
      </c>
      <c r="X414" s="5">
        <v>1</v>
      </c>
      <c r="Y414" s="5">
        <v>0</v>
      </c>
      <c r="Z414" s="5">
        <v>0</v>
      </c>
      <c r="AA414" s="5">
        <v>1</v>
      </c>
      <c r="AB414" s="5">
        <v>0</v>
      </c>
    </row>
    <row r="415" spans="1:28" x14ac:dyDescent="0.2">
      <c r="A415" s="5">
        <v>50</v>
      </c>
      <c r="B415" s="5">
        <v>0</v>
      </c>
      <c r="C415" s="5">
        <v>0</v>
      </c>
      <c r="D415" s="5">
        <v>1</v>
      </c>
      <c r="E415" s="5">
        <v>229</v>
      </c>
      <c r="F415" s="5">
        <f>ROUND(Source!AZ398,O415)</f>
        <v>10786.49</v>
      </c>
      <c r="G415" s="5" t="s">
        <v>283</v>
      </c>
      <c r="H415" s="5" t="s">
        <v>284</v>
      </c>
      <c r="I415" s="5"/>
      <c r="J415" s="5"/>
      <c r="K415" s="5">
        <v>229</v>
      </c>
      <c r="L415" s="5">
        <v>10</v>
      </c>
      <c r="M415" s="5">
        <v>3</v>
      </c>
      <c r="N415" s="5" t="s">
        <v>2</v>
      </c>
      <c r="O415" s="5">
        <v>2</v>
      </c>
      <c r="P415" s="5">
        <f>ROUND(Source!ER398,O415)</f>
        <v>2764.68</v>
      </c>
      <c r="Q415" s="5"/>
      <c r="R415" s="5"/>
      <c r="S415" s="5"/>
      <c r="T415" s="5"/>
      <c r="U415" s="5"/>
      <c r="V415" s="5"/>
      <c r="W415" s="5">
        <v>10786.49</v>
      </c>
      <c r="X415" s="5">
        <v>1</v>
      </c>
      <c r="Y415" s="5">
        <v>10786.49</v>
      </c>
      <c r="Z415" s="5">
        <v>2764.68</v>
      </c>
      <c r="AA415" s="5">
        <v>1</v>
      </c>
      <c r="AB415" s="5">
        <v>13464</v>
      </c>
    </row>
    <row r="416" spans="1:28" x14ac:dyDescent="0.2">
      <c r="A416" s="5">
        <v>50</v>
      </c>
      <c r="B416" s="5">
        <v>0</v>
      </c>
      <c r="C416" s="5">
        <v>0</v>
      </c>
      <c r="D416" s="5">
        <v>1</v>
      </c>
      <c r="E416" s="5">
        <v>203</v>
      </c>
      <c r="F416" s="5">
        <f>ROUND(Source!Q398,O416)</f>
        <v>6.01</v>
      </c>
      <c r="G416" s="5" t="s">
        <v>285</v>
      </c>
      <c r="H416" s="5" t="s">
        <v>286</v>
      </c>
      <c r="I416" s="5"/>
      <c r="J416" s="5"/>
      <c r="K416" s="5">
        <v>203</v>
      </c>
      <c r="L416" s="5">
        <v>11</v>
      </c>
      <c r="M416" s="5">
        <v>3</v>
      </c>
      <c r="N416" s="5" t="s">
        <v>2</v>
      </c>
      <c r="O416" s="5">
        <v>2</v>
      </c>
      <c r="P416" s="5">
        <f>ROUND(Source!DI398,O416)</f>
        <v>6.01</v>
      </c>
      <c r="Q416" s="5"/>
      <c r="R416" s="5"/>
      <c r="S416" s="5"/>
      <c r="T416" s="5"/>
      <c r="U416" s="5"/>
      <c r="V416" s="5"/>
      <c r="W416" s="5">
        <v>6.01</v>
      </c>
      <c r="X416" s="5">
        <v>1</v>
      </c>
      <c r="Y416" s="5">
        <v>6.01</v>
      </c>
      <c r="Z416" s="5">
        <v>6.01</v>
      </c>
      <c r="AA416" s="5">
        <v>1</v>
      </c>
      <c r="AB416" s="5">
        <v>65</v>
      </c>
    </row>
    <row r="417" spans="1:28" x14ac:dyDescent="0.2">
      <c r="A417" s="5">
        <v>50</v>
      </c>
      <c r="B417" s="5">
        <v>0</v>
      </c>
      <c r="C417" s="5">
        <v>0</v>
      </c>
      <c r="D417" s="5">
        <v>1</v>
      </c>
      <c r="E417" s="5">
        <v>231</v>
      </c>
      <c r="F417" s="5">
        <f>ROUND(Source!BB398,O417)</f>
        <v>0</v>
      </c>
      <c r="G417" s="5" t="s">
        <v>287</v>
      </c>
      <c r="H417" s="5" t="s">
        <v>288</v>
      </c>
      <c r="I417" s="5"/>
      <c r="J417" s="5"/>
      <c r="K417" s="5">
        <v>231</v>
      </c>
      <c r="L417" s="5">
        <v>12</v>
      </c>
      <c r="M417" s="5">
        <v>3</v>
      </c>
      <c r="N417" s="5" t="s">
        <v>2</v>
      </c>
      <c r="O417" s="5">
        <v>2</v>
      </c>
      <c r="P417" s="5">
        <f>ROUND(Source!ET398,O417)</f>
        <v>0</v>
      </c>
      <c r="Q417" s="5"/>
      <c r="R417" s="5"/>
      <c r="S417" s="5"/>
      <c r="T417" s="5"/>
      <c r="U417" s="5"/>
      <c r="V417" s="5"/>
      <c r="W417" s="5">
        <v>0</v>
      </c>
      <c r="X417" s="5">
        <v>1</v>
      </c>
      <c r="Y417" s="5">
        <v>0</v>
      </c>
      <c r="Z417" s="5">
        <v>0</v>
      </c>
      <c r="AA417" s="5">
        <v>1</v>
      </c>
      <c r="AB417" s="5">
        <v>0</v>
      </c>
    </row>
    <row r="418" spans="1:28" x14ac:dyDescent="0.2">
      <c r="A418" s="5">
        <v>50</v>
      </c>
      <c r="B418" s="5">
        <v>0</v>
      </c>
      <c r="C418" s="5">
        <v>0</v>
      </c>
      <c r="D418" s="5">
        <v>1</v>
      </c>
      <c r="E418" s="5">
        <v>204</v>
      </c>
      <c r="F418" s="5">
        <f>ROUND(Source!R398,O418)</f>
        <v>0.36</v>
      </c>
      <c r="G418" s="5" t="s">
        <v>289</v>
      </c>
      <c r="H418" s="5" t="s">
        <v>290</v>
      </c>
      <c r="I418" s="5"/>
      <c r="J418" s="5"/>
      <c r="K418" s="5">
        <v>204</v>
      </c>
      <c r="L418" s="5">
        <v>13</v>
      </c>
      <c r="M418" s="5">
        <v>3</v>
      </c>
      <c r="N418" s="5" t="s">
        <v>2</v>
      </c>
      <c r="O418" s="5">
        <v>2</v>
      </c>
      <c r="P418" s="5">
        <f>ROUND(Source!DJ398,O418)</f>
        <v>0.36</v>
      </c>
      <c r="Q418" s="5"/>
      <c r="R418" s="5"/>
      <c r="S418" s="5"/>
      <c r="T418" s="5"/>
      <c r="U418" s="5"/>
      <c r="V418" s="5"/>
      <c r="W418" s="5">
        <v>0.36000000000000004</v>
      </c>
      <c r="X418" s="5">
        <v>1</v>
      </c>
      <c r="Y418" s="5">
        <v>0.36000000000000004</v>
      </c>
      <c r="Z418" s="5">
        <v>0.36000000000000004</v>
      </c>
      <c r="AA418" s="5">
        <v>1</v>
      </c>
      <c r="AB418" s="5">
        <v>4</v>
      </c>
    </row>
    <row r="419" spans="1:28" x14ac:dyDescent="0.2">
      <c r="A419" s="5">
        <v>50</v>
      </c>
      <c r="B419" s="5">
        <v>0</v>
      </c>
      <c r="C419" s="5">
        <v>0</v>
      </c>
      <c r="D419" s="5">
        <v>1</v>
      </c>
      <c r="E419" s="5">
        <v>205</v>
      </c>
      <c r="F419" s="5">
        <f>ROUND(Source!S398,O419)</f>
        <v>315.05</v>
      </c>
      <c r="G419" s="5" t="s">
        <v>291</v>
      </c>
      <c r="H419" s="5" t="s">
        <v>292</v>
      </c>
      <c r="I419" s="5"/>
      <c r="J419" s="5"/>
      <c r="K419" s="5">
        <v>205</v>
      </c>
      <c r="L419" s="5">
        <v>14</v>
      </c>
      <c r="M419" s="5">
        <v>3</v>
      </c>
      <c r="N419" s="5" t="s">
        <v>2</v>
      </c>
      <c r="O419" s="5">
        <v>2</v>
      </c>
      <c r="P419" s="5">
        <f>ROUND(Source!DK398,O419)</f>
        <v>315.05</v>
      </c>
      <c r="Q419" s="5"/>
      <c r="R419" s="5"/>
      <c r="S419" s="5"/>
      <c r="T419" s="5"/>
      <c r="U419" s="5"/>
      <c r="V419" s="5"/>
      <c r="W419" s="5">
        <v>315.04999999999995</v>
      </c>
      <c r="X419" s="5">
        <v>1</v>
      </c>
      <c r="Y419" s="5">
        <v>315.04999999999995</v>
      </c>
      <c r="Z419" s="5">
        <v>315.04999999999995</v>
      </c>
      <c r="AA419" s="5">
        <v>1</v>
      </c>
      <c r="AB419" s="5">
        <v>3390</v>
      </c>
    </row>
    <row r="420" spans="1:28" x14ac:dyDescent="0.2">
      <c r="A420" s="5">
        <v>50</v>
      </c>
      <c r="B420" s="5">
        <v>0</v>
      </c>
      <c r="C420" s="5">
        <v>0</v>
      </c>
      <c r="D420" s="5">
        <v>1</v>
      </c>
      <c r="E420" s="5">
        <v>232</v>
      </c>
      <c r="F420" s="5">
        <f>ROUND(Source!BC398,O420)</f>
        <v>0</v>
      </c>
      <c r="G420" s="5" t="s">
        <v>293</v>
      </c>
      <c r="H420" s="5" t="s">
        <v>294</v>
      </c>
      <c r="I420" s="5"/>
      <c r="J420" s="5"/>
      <c r="K420" s="5">
        <v>232</v>
      </c>
      <c r="L420" s="5">
        <v>15</v>
      </c>
      <c r="M420" s="5">
        <v>3</v>
      </c>
      <c r="N420" s="5" t="s">
        <v>2</v>
      </c>
      <c r="O420" s="5">
        <v>2</v>
      </c>
      <c r="P420" s="5">
        <f>ROUND(Source!EU398,O420)</f>
        <v>0</v>
      </c>
      <c r="Q420" s="5"/>
      <c r="R420" s="5"/>
      <c r="S420" s="5"/>
      <c r="T420" s="5"/>
      <c r="U420" s="5"/>
      <c r="V420" s="5"/>
      <c r="W420" s="5">
        <v>0</v>
      </c>
      <c r="X420" s="5">
        <v>1</v>
      </c>
      <c r="Y420" s="5">
        <v>0</v>
      </c>
      <c r="Z420" s="5">
        <v>0</v>
      </c>
      <c r="AA420" s="5">
        <v>1</v>
      </c>
      <c r="AB420" s="5">
        <v>0</v>
      </c>
    </row>
    <row r="421" spans="1:28" x14ac:dyDescent="0.2">
      <c r="A421" s="5">
        <v>50</v>
      </c>
      <c r="B421" s="5">
        <v>0</v>
      </c>
      <c r="C421" s="5">
        <v>0</v>
      </c>
      <c r="D421" s="5">
        <v>1</v>
      </c>
      <c r="E421" s="5">
        <v>214</v>
      </c>
      <c r="F421" s="5">
        <f>ROUND(Source!AS398,O421)</f>
        <v>0</v>
      </c>
      <c r="G421" s="5" t="s">
        <v>295</v>
      </c>
      <c r="H421" s="5" t="s">
        <v>296</v>
      </c>
      <c r="I421" s="5"/>
      <c r="J421" s="5"/>
      <c r="K421" s="5">
        <v>214</v>
      </c>
      <c r="L421" s="5">
        <v>16</v>
      </c>
      <c r="M421" s="5">
        <v>3</v>
      </c>
      <c r="N421" s="5" t="s">
        <v>2</v>
      </c>
      <c r="O421" s="5">
        <v>2</v>
      </c>
      <c r="P421" s="5">
        <f>ROUND(Source!EK398,O421)</f>
        <v>0</v>
      </c>
      <c r="Q421" s="5"/>
      <c r="R421" s="5"/>
      <c r="S421" s="5"/>
      <c r="T421" s="5"/>
      <c r="U421" s="5"/>
      <c r="V421" s="5"/>
      <c r="W421" s="5">
        <v>0</v>
      </c>
      <c r="X421" s="5">
        <v>1</v>
      </c>
      <c r="Y421" s="5">
        <v>0</v>
      </c>
      <c r="Z421" s="5">
        <v>0</v>
      </c>
      <c r="AA421" s="5">
        <v>1</v>
      </c>
      <c r="AB421" s="5">
        <v>0</v>
      </c>
    </row>
    <row r="422" spans="1:28" x14ac:dyDescent="0.2">
      <c r="A422" s="5">
        <v>50</v>
      </c>
      <c r="B422" s="5">
        <v>0</v>
      </c>
      <c r="C422" s="5">
        <v>0</v>
      </c>
      <c r="D422" s="5">
        <v>1</v>
      </c>
      <c r="E422" s="5">
        <v>215</v>
      </c>
      <c r="F422" s="5">
        <f>ROUND(Source!AT398,O422)</f>
        <v>4452.87</v>
      </c>
      <c r="G422" s="5" t="s">
        <v>297</v>
      </c>
      <c r="H422" s="5" t="s">
        <v>298</v>
      </c>
      <c r="I422" s="5"/>
      <c r="J422" s="5"/>
      <c r="K422" s="5">
        <v>215</v>
      </c>
      <c r="L422" s="5">
        <v>17</v>
      </c>
      <c r="M422" s="5">
        <v>3</v>
      </c>
      <c r="N422" s="5" t="s">
        <v>2</v>
      </c>
      <c r="O422" s="5">
        <v>2</v>
      </c>
      <c r="P422" s="5">
        <f>ROUND(Source!EL398,O422)</f>
        <v>2027.14</v>
      </c>
      <c r="Q422" s="5"/>
      <c r="R422" s="5"/>
      <c r="S422" s="5"/>
      <c r="T422" s="5"/>
      <c r="U422" s="5"/>
      <c r="V422" s="5"/>
      <c r="W422" s="5">
        <v>4452.87</v>
      </c>
      <c r="X422" s="5">
        <v>1</v>
      </c>
      <c r="Y422" s="5">
        <v>4452.87</v>
      </c>
      <c r="Z422" s="5">
        <v>2027.14</v>
      </c>
      <c r="AA422" s="5">
        <v>1</v>
      </c>
      <c r="AB422" s="5">
        <v>21812</v>
      </c>
    </row>
    <row r="423" spans="1:28" x14ac:dyDescent="0.2">
      <c r="A423" s="5">
        <v>50</v>
      </c>
      <c r="B423" s="5">
        <v>0</v>
      </c>
      <c r="C423" s="5">
        <v>0</v>
      </c>
      <c r="D423" s="5">
        <v>1</v>
      </c>
      <c r="E423" s="5">
        <v>217</v>
      </c>
      <c r="F423" s="5">
        <f>ROUND(Source!AU398,O423)</f>
        <v>0</v>
      </c>
      <c r="G423" s="5" t="s">
        <v>299</v>
      </c>
      <c r="H423" s="5" t="s">
        <v>300</v>
      </c>
      <c r="I423" s="5"/>
      <c r="J423" s="5"/>
      <c r="K423" s="5">
        <v>217</v>
      </c>
      <c r="L423" s="5">
        <v>18</v>
      </c>
      <c r="M423" s="5">
        <v>3</v>
      </c>
      <c r="N423" s="5" t="s">
        <v>2</v>
      </c>
      <c r="O423" s="5">
        <v>2</v>
      </c>
      <c r="P423" s="5">
        <f>ROUND(Source!EM398,O423)</f>
        <v>0</v>
      </c>
      <c r="Q423" s="5"/>
      <c r="R423" s="5"/>
      <c r="S423" s="5"/>
      <c r="T423" s="5"/>
      <c r="U423" s="5"/>
      <c r="V423" s="5"/>
      <c r="W423" s="5">
        <v>0</v>
      </c>
      <c r="X423" s="5">
        <v>1</v>
      </c>
      <c r="Y423" s="5">
        <v>0</v>
      </c>
      <c r="Z423" s="5">
        <v>0</v>
      </c>
      <c r="AA423" s="5">
        <v>1</v>
      </c>
      <c r="AB423" s="5">
        <v>0</v>
      </c>
    </row>
    <row r="424" spans="1:28" x14ac:dyDescent="0.2">
      <c r="A424" s="5">
        <v>50</v>
      </c>
      <c r="B424" s="5">
        <v>0</v>
      </c>
      <c r="C424" s="5">
        <v>0</v>
      </c>
      <c r="D424" s="5">
        <v>1</v>
      </c>
      <c r="E424" s="5">
        <v>230</v>
      </c>
      <c r="F424" s="5">
        <f>ROUND(Source!BA398,O424)</f>
        <v>0</v>
      </c>
      <c r="G424" s="5" t="s">
        <v>301</v>
      </c>
      <c r="H424" s="5" t="s">
        <v>302</v>
      </c>
      <c r="I424" s="5"/>
      <c r="J424" s="5"/>
      <c r="K424" s="5">
        <v>230</v>
      </c>
      <c r="L424" s="5">
        <v>19</v>
      </c>
      <c r="M424" s="5">
        <v>3</v>
      </c>
      <c r="N424" s="5" t="s">
        <v>2</v>
      </c>
      <c r="O424" s="5">
        <v>2</v>
      </c>
      <c r="P424" s="5">
        <f>ROUND(Source!ES398,O424)</f>
        <v>0</v>
      </c>
      <c r="Q424" s="5"/>
      <c r="R424" s="5"/>
      <c r="S424" s="5"/>
      <c r="T424" s="5"/>
      <c r="U424" s="5"/>
      <c r="V424" s="5"/>
      <c r="W424" s="5">
        <v>0</v>
      </c>
      <c r="X424" s="5">
        <v>1</v>
      </c>
      <c r="Y424" s="5">
        <v>0</v>
      </c>
      <c r="Z424" s="5">
        <v>0</v>
      </c>
      <c r="AA424" s="5">
        <v>1</v>
      </c>
      <c r="AB424" s="5">
        <v>0</v>
      </c>
    </row>
    <row r="425" spans="1:28" x14ac:dyDescent="0.2">
      <c r="A425" s="5">
        <v>50</v>
      </c>
      <c r="B425" s="5">
        <v>0</v>
      </c>
      <c r="C425" s="5">
        <v>0</v>
      </c>
      <c r="D425" s="5">
        <v>1</v>
      </c>
      <c r="E425" s="5">
        <v>206</v>
      </c>
      <c r="F425" s="5">
        <f>ROUND(Source!T398,O425)</f>
        <v>0</v>
      </c>
      <c r="G425" s="5" t="s">
        <v>303</v>
      </c>
      <c r="H425" s="5" t="s">
        <v>304</v>
      </c>
      <c r="I425" s="5"/>
      <c r="J425" s="5"/>
      <c r="K425" s="5">
        <v>206</v>
      </c>
      <c r="L425" s="5">
        <v>20</v>
      </c>
      <c r="M425" s="5">
        <v>3</v>
      </c>
      <c r="N425" s="5" t="s">
        <v>2</v>
      </c>
      <c r="O425" s="5">
        <v>2</v>
      </c>
      <c r="P425" s="5">
        <f>ROUND(Source!DL398,O425)</f>
        <v>0</v>
      </c>
      <c r="Q425" s="5"/>
      <c r="R425" s="5"/>
      <c r="S425" s="5"/>
      <c r="T425" s="5"/>
      <c r="U425" s="5"/>
      <c r="V425" s="5"/>
      <c r="W425" s="5">
        <v>0</v>
      </c>
      <c r="X425" s="5">
        <v>1</v>
      </c>
      <c r="Y425" s="5">
        <v>0</v>
      </c>
      <c r="Z425" s="5">
        <v>0</v>
      </c>
      <c r="AA425" s="5">
        <v>1</v>
      </c>
      <c r="AB425" s="5">
        <v>0</v>
      </c>
    </row>
    <row r="426" spans="1:28" x14ac:dyDescent="0.2">
      <c r="A426" s="5">
        <v>50</v>
      </c>
      <c r="B426" s="5">
        <v>0</v>
      </c>
      <c r="C426" s="5">
        <v>0</v>
      </c>
      <c r="D426" s="5">
        <v>1</v>
      </c>
      <c r="E426" s="5">
        <v>207</v>
      </c>
      <c r="F426" s="5">
        <f>Source!U398</f>
        <v>31.762260000000005</v>
      </c>
      <c r="G426" s="5" t="s">
        <v>305</v>
      </c>
      <c r="H426" s="5" t="s">
        <v>306</v>
      </c>
      <c r="I426" s="5"/>
      <c r="J426" s="5"/>
      <c r="K426" s="5">
        <v>207</v>
      </c>
      <c r="L426" s="5">
        <v>21</v>
      </c>
      <c r="M426" s="5">
        <v>3</v>
      </c>
      <c r="N426" s="5" t="s">
        <v>2</v>
      </c>
      <c r="O426" s="5">
        <v>-1</v>
      </c>
      <c r="P426" s="5">
        <f>Source!DM398</f>
        <v>31.762260000000005</v>
      </c>
      <c r="Q426" s="5"/>
      <c r="R426" s="5"/>
      <c r="S426" s="5"/>
      <c r="T426" s="5"/>
      <c r="U426" s="5"/>
      <c r="V426" s="5"/>
      <c r="W426" s="5">
        <v>31.762260000000001</v>
      </c>
      <c r="X426" s="5">
        <v>1</v>
      </c>
      <c r="Y426" s="5">
        <v>31.762260000000001</v>
      </c>
      <c r="Z426" s="5">
        <v>31.762260000000001</v>
      </c>
      <c r="AA426" s="5">
        <v>1</v>
      </c>
      <c r="AB426" s="5">
        <v>31.762260000000001</v>
      </c>
    </row>
    <row r="427" spans="1:28" x14ac:dyDescent="0.2">
      <c r="A427" s="5">
        <v>50</v>
      </c>
      <c r="B427" s="5">
        <v>0</v>
      </c>
      <c r="C427" s="5">
        <v>0</v>
      </c>
      <c r="D427" s="5">
        <v>1</v>
      </c>
      <c r="E427" s="5">
        <v>208</v>
      </c>
      <c r="F427" s="5">
        <f>Source!V398</f>
        <v>2.8620000000000003E-2</v>
      </c>
      <c r="G427" s="5" t="s">
        <v>307</v>
      </c>
      <c r="H427" s="5" t="s">
        <v>308</v>
      </c>
      <c r="I427" s="5"/>
      <c r="J427" s="5"/>
      <c r="K427" s="5">
        <v>208</v>
      </c>
      <c r="L427" s="5">
        <v>22</v>
      </c>
      <c r="M427" s="5">
        <v>3</v>
      </c>
      <c r="N427" s="5" t="s">
        <v>2</v>
      </c>
      <c r="O427" s="5">
        <v>-1</v>
      </c>
      <c r="P427" s="5">
        <f>Source!DN398</f>
        <v>2.8620000000000003E-2</v>
      </c>
      <c r="Q427" s="5"/>
      <c r="R427" s="5"/>
      <c r="S427" s="5"/>
      <c r="T427" s="5"/>
      <c r="U427" s="5"/>
      <c r="V427" s="5"/>
      <c r="W427" s="5">
        <v>2.862E-2</v>
      </c>
      <c r="X427" s="5">
        <v>1</v>
      </c>
      <c r="Y427" s="5">
        <v>2.862E-2</v>
      </c>
      <c r="Z427" s="5">
        <v>2.862E-2</v>
      </c>
      <c r="AA427" s="5">
        <v>1</v>
      </c>
      <c r="AB427" s="5">
        <v>2.862E-2</v>
      </c>
    </row>
    <row r="428" spans="1:28" x14ac:dyDescent="0.2">
      <c r="A428" s="5">
        <v>50</v>
      </c>
      <c r="B428" s="5">
        <v>0</v>
      </c>
      <c r="C428" s="5">
        <v>0</v>
      </c>
      <c r="D428" s="5">
        <v>1</v>
      </c>
      <c r="E428" s="5">
        <v>209</v>
      </c>
      <c r="F428" s="5">
        <f>ROUND(Source!W398,O428)</f>
        <v>0</v>
      </c>
      <c r="G428" s="5" t="s">
        <v>309</v>
      </c>
      <c r="H428" s="5" t="s">
        <v>310</v>
      </c>
      <c r="I428" s="5"/>
      <c r="J428" s="5"/>
      <c r="K428" s="5">
        <v>209</v>
      </c>
      <c r="L428" s="5">
        <v>23</v>
      </c>
      <c r="M428" s="5">
        <v>3</v>
      </c>
      <c r="N428" s="5" t="s">
        <v>2</v>
      </c>
      <c r="O428" s="5">
        <v>2</v>
      </c>
      <c r="P428" s="5">
        <f>ROUND(Source!DO398,O428)</f>
        <v>0</v>
      </c>
      <c r="Q428" s="5"/>
      <c r="R428" s="5"/>
      <c r="S428" s="5"/>
      <c r="T428" s="5"/>
      <c r="U428" s="5"/>
      <c r="V428" s="5"/>
      <c r="W428" s="5">
        <v>0</v>
      </c>
      <c r="X428" s="5">
        <v>1</v>
      </c>
      <c r="Y428" s="5">
        <v>0</v>
      </c>
      <c r="Z428" s="5">
        <v>0</v>
      </c>
      <c r="AA428" s="5">
        <v>1</v>
      </c>
      <c r="AB428" s="5">
        <v>0</v>
      </c>
    </row>
    <row r="429" spans="1:28" x14ac:dyDescent="0.2">
      <c r="A429" s="5">
        <v>50</v>
      </c>
      <c r="B429" s="5">
        <v>0</v>
      </c>
      <c r="C429" s="5">
        <v>0</v>
      </c>
      <c r="D429" s="5">
        <v>1</v>
      </c>
      <c r="E429" s="5">
        <v>233</v>
      </c>
      <c r="F429" s="5">
        <f>ROUND(Source!BD398,O429)</f>
        <v>0</v>
      </c>
      <c r="G429" s="5" t="s">
        <v>311</v>
      </c>
      <c r="H429" s="5" t="s">
        <v>312</v>
      </c>
      <c r="I429" s="5"/>
      <c r="J429" s="5"/>
      <c r="K429" s="5">
        <v>233</v>
      </c>
      <c r="L429" s="5">
        <v>24</v>
      </c>
      <c r="M429" s="5">
        <v>3</v>
      </c>
      <c r="N429" s="5" t="s">
        <v>2</v>
      </c>
      <c r="O429" s="5">
        <v>2</v>
      </c>
      <c r="P429" s="5">
        <f>ROUND(Source!EV398,O429)</f>
        <v>0</v>
      </c>
      <c r="Q429" s="5"/>
      <c r="R429" s="5"/>
      <c r="S429" s="5"/>
      <c r="T429" s="5"/>
      <c r="U429" s="5"/>
      <c r="V429" s="5"/>
      <c r="W429" s="5">
        <v>0</v>
      </c>
      <c r="X429" s="5">
        <v>1</v>
      </c>
      <c r="Y429" s="5">
        <v>0</v>
      </c>
      <c r="Z429" s="5">
        <v>0</v>
      </c>
      <c r="AA429" s="5">
        <v>1</v>
      </c>
      <c r="AB429" s="5">
        <v>0</v>
      </c>
    </row>
    <row r="430" spans="1:28" x14ac:dyDescent="0.2">
      <c r="A430" s="5">
        <v>50</v>
      </c>
      <c r="B430" s="5">
        <v>0</v>
      </c>
      <c r="C430" s="5">
        <v>0</v>
      </c>
      <c r="D430" s="5">
        <v>1</v>
      </c>
      <c r="E430" s="5">
        <v>210</v>
      </c>
      <c r="F430" s="5">
        <f>ROUND(Source!X398,O430)</f>
        <v>294.72000000000003</v>
      </c>
      <c r="G430" s="5" t="s">
        <v>313</v>
      </c>
      <c r="H430" s="5" t="s">
        <v>314</v>
      </c>
      <c r="I430" s="5"/>
      <c r="J430" s="5"/>
      <c r="K430" s="5">
        <v>210</v>
      </c>
      <c r="L430" s="5">
        <v>25</v>
      </c>
      <c r="M430" s="5">
        <v>3</v>
      </c>
      <c r="N430" s="5" t="s">
        <v>2</v>
      </c>
      <c r="O430" s="5">
        <v>2</v>
      </c>
      <c r="P430" s="5">
        <f>ROUND(Source!DP398,O430)</f>
        <v>294.72000000000003</v>
      </c>
      <c r="Q430" s="5"/>
      <c r="R430" s="5"/>
      <c r="S430" s="5"/>
      <c r="T430" s="5"/>
      <c r="U430" s="5"/>
      <c r="V430" s="5"/>
      <c r="W430" s="5">
        <v>294.72000000000003</v>
      </c>
      <c r="X430" s="5">
        <v>1</v>
      </c>
      <c r="Y430" s="5">
        <v>294.72000000000003</v>
      </c>
      <c r="Z430" s="5">
        <v>294.72000000000003</v>
      </c>
      <c r="AA430" s="5">
        <v>1</v>
      </c>
      <c r="AB430" s="5">
        <v>3172</v>
      </c>
    </row>
    <row r="431" spans="1:28" x14ac:dyDescent="0.2">
      <c r="A431" s="5">
        <v>50</v>
      </c>
      <c r="B431" s="5">
        <v>0</v>
      </c>
      <c r="C431" s="5">
        <v>0</v>
      </c>
      <c r="D431" s="5">
        <v>1</v>
      </c>
      <c r="E431" s="5">
        <v>211</v>
      </c>
      <c r="F431" s="5">
        <f>ROUND(Source!Y398,O431)</f>
        <v>152.84</v>
      </c>
      <c r="G431" s="5" t="s">
        <v>315</v>
      </c>
      <c r="H431" s="5" t="s">
        <v>316</v>
      </c>
      <c r="I431" s="5"/>
      <c r="J431" s="5"/>
      <c r="K431" s="5">
        <v>211</v>
      </c>
      <c r="L431" s="5">
        <v>26</v>
      </c>
      <c r="M431" s="5">
        <v>3</v>
      </c>
      <c r="N431" s="5" t="s">
        <v>2</v>
      </c>
      <c r="O431" s="5">
        <v>2</v>
      </c>
      <c r="P431" s="5">
        <f>ROUND(Source!DQ398,O431)</f>
        <v>152.84</v>
      </c>
      <c r="Q431" s="5"/>
      <c r="R431" s="5"/>
      <c r="S431" s="5"/>
      <c r="T431" s="5"/>
      <c r="U431" s="5"/>
      <c r="V431" s="5"/>
      <c r="W431" s="5">
        <v>152.84</v>
      </c>
      <c r="X431" s="5">
        <v>1</v>
      </c>
      <c r="Y431" s="5">
        <v>152.84</v>
      </c>
      <c r="Z431" s="5">
        <v>152.84</v>
      </c>
      <c r="AA431" s="5">
        <v>1</v>
      </c>
      <c r="AB431" s="5">
        <v>1645</v>
      </c>
    </row>
    <row r="432" spans="1:28" x14ac:dyDescent="0.2">
      <c r="A432" s="5">
        <v>50</v>
      </c>
      <c r="B432" s="5">
        <v>0</v>
      </c>
      <c r="C432" s="5">
        <v>0</v>
      </c>
      <c r="D432" s="5">
        <v>1</v>
      </c>
      <c r="E432" s="5">
        <v>224</v>
      </c>
      <c r="F432" s="5">
        <f>ROUND(Source!AR398,O432)</f>
        <v>15239.36</v>
      </c>
      <c r="G432" s="5" t="s">
        <v>317</v>
      </c>
      <c r="H432" s="5" t="s">
        <v>318</v>
      </c>
      <c r="I432" s="5"/>
      <c r="J432" s="5"/>
      <c r="K432" s="5">
        <v>224</v>
      </c>
      <c r="L432" s="5">
        <v>27</v>
      </c>
      <c r="M432" s="5">
        <v>3</v>
      </c>
      <c r="N432" s="5" t="s">
        <v>2</v>
      </c>
      <c r="O432" s="5">
        <v>2</v>
      </c>
      <c r="P432" s="5">
        <f>ROUND(Source!EJ398,O432)</f>
        <v>4791.82</v>
      </c>
      <c r="Q432" s="5"/>
      <c r="R432" s="5"/>
      <c r="S432" s="5"/>
      <c r="T432" s="5"/>
      <c r="U432" s="5"/>
      <c r="V432" s="5"/>
      <c r="W432" s="5">
        <v>15239.36</v>
      </c>
      <c r="X432" s="5">
        <v>1</v>
      </c>
      <c r="Y432" s="5">
        <v>15239.36</v>
      </c>
      <c r="Z432" s="5">
        <v>4791.82</v>
      </c>
      <c r="AA432" s="5">
        <v>1</v>
      </c>
      <c r="AB432" s="5">
        <v>35276</v>
      </c>
    </row>
    <row r="434" spans="1:206" x14ac:dyDescent="0.2">
      <c r="A434" s="3">
        <v>51</v>
      </c>
      <c r="B434" s="3">
        <f>B20</f>
        <v>1</v>
      </c>
      <c r="C434" s="3">
        <f>A20</f>
        <v>3</v>
      </c>
      <c r="D434" s="3">
        <f>ROW(A20)</f>
        <v>20</v>
      </c>
      <c r="E434" s="3"/>
      <c r="F434" s="3" t="str">
        <f>IF(F20&lt;&gt;"",F20,"")</f>
        <v/>
      </c>
      <c r="G434" s="3" t="str">
        <f>IF(G20&lt;&gt;"",G20,"")</f>
        <v/>
      </c>
      <c r="H434" s="3">
        <v>1</v>
      </c>
      <c r="I434" s="3"/>
      <c r="J434" s="3"/>
      <c r="K434" s="3"/>
      <c r="L434" s="3"/>
      <c r="M434" s="3"/>
      <c r="N434" s="3"/>
      <c r="O434" s="3">
        <f t="shared" ref="O434:T434" si="365">ROUND(O214+O317+O398+AB434,2)</f>
        <v>3051948.85</v>
      </c>
      <c r="P434" s="3">
        <f t="shared" si="365"/>
        <v>3012354.27</v>
      </c>
      <c r="Q434" s="3">
        <f t="shared" si="365"/>
        <v>5194.55</v>
      </c>
      <c r="R434" s="3">
        <f t="shared" si="365"/>
        <v>252.14</v>
      </c>
      <c r="S434" s="3">
        <f t="shared" si="365"/>
        <v>34400.03</v>
      </c>
      <c r="T434" s="3">
        <f t="shared" si="365"/>
        <v>0</v>
      </c>
      <c r="U434" s="3">
        <f>U214+U317+U398+AH434</f>
        <v>2967.7063249999997</v>
      </c>
      <c r="V434" s="3">
        <f>V214+V317+V398+AI434</f>
        <v>19.675169999999998</v>
      </c>
      <c r="W434" s="3">
        <f>ROUND(W214+W317+W398+AJ434,2)</f>
        <v>0</v>
      </c>
      <c r="X434" s="3">
        <f>ROUND(X214+X317+X398+AK434,2)</f>
        <v>28971.3</v>
      </c>
      <c r="Y434" s="3">
        <f>ROUND(Y214+Y317+Y398+AL434,2)</f>
        <v>14648.05</v>
      </c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>
        <f t="shared" ref="AO434:BD434" si="366">ROUND(AO214+AO317+AO398+BX434,2)</f>
        <v>0</v>
      </c>
      <c r="AP434" s="3">
        <f t="shared" si="366"/>
        <v>2691869.43</v>
      </c>
      <c r="AQ434" s="3">
        <f t="shared" si="366"/>
        <v>0</v>
      </c>
      <c r="AR434" s="3">
        <f t="shared" si="366"/>
        <v>3095568.2</v>
      </c>
      <c r="AS434" s="3">
        <f t="shared" si="366"/>
        <v>26510.7</v>
      </c>
      <c r="AT434" s="3">
        <f t="shared" si="366"/>
        <v>338294.87</v>
      </c>
      <c r="AU434" s="3">
        <f t="shared" si="366"/>
        <v>38893.199999999997</v>
      </c>
      <c r="AV434" s="3">
        <f t="shared" si="366"/>
        <v>3012354.27</v>
      </c>
      <c r="AW434" s="3">
        <f t="shared" si="366"/>
        <v>320484.84000000003</v>
      </c>
      <c r="AX434" s="3">
        <f t="shared" si="366"/>
        <v>0</v>
      </c>
      <c r="AY434" s="3">
        <f t="shared" si="366"/>
        <v>320484.84000000003</v>
      </c>
      <c r="AZ434" s="3">
        <f t="shared" si="366"/>
        <v>2691869.43</v>
      </c>
      <c r="BA434" s="3">
        <f t="shared" si="366"/>
        <v>0</v>
      </c>
      <c r="BB434" s="3">
        <f t="shared" si="366"/>
        <v>0</v>
      </c>
      <c r="BC434" s="3">
        <f t="shared" si="366"/>
        <v>0</v>
      </c>
      <c r="BD434" s="3">
        <f t="shared" si="366"/>
        <v>0</v>
      </c>
      <c r="BE434" s="3"/>
      <c r="BF434" s="3"/>
      <c r="BG434" s="3"/>
      <c r="BH434" s="3"/>
      <c r="BI434" s="3"/>
      <c r="BJ434" s="3"/>
      <c r="BK434" s="3"/>
      <c r="BL434" s="3"/>
      <c r="BM434" s="3"/>
      <c r="BN434" s="3"/>
      <c r="BO434" s="3"/>
      <c r="BP434" s="3"/>
      <c r="BQ434" s="3"/>
      <c r="BR434" s="3"/>
      <c r="BS434" s="3"/>
      <c r="BT434" s="3"/>
      <c r="BU434" s="3"/>
      <c r="BV434" s="3"/>
      <c r="BW434" s="3"/>
      <c r="BX434" s="3"/>
      <c r="BY434" s="3"/>
      <c r="BZ434" s="3"/>
      <c r="CA434" s="3"/>
      <c r="CB434" s="3"/>
      <c r="CC434" s="3"/>
      <c r="CD434" s="3"/>
      <c r="CE434" s="3"/>
      <c r="CF434" s="3"/>
      <c r="CG434" s="3"/>
      <c r="CH434" s="3"/>
      <c r="CI434" s="3"/>
      <c r="CJ434" s="3"/>
      <c r="CK434" s="3"/>
      <c r="CL434" s="3"/>
      <c r="CM434" s="3"/>
      <c r="CN434" s="3"/>
      <c r="CO434" s="3"/>
      <c r="CP434" s="3"/>
      <c r="CQ434" s="3"/>
      <c r="CR434" s="3"/>
      <c r="CS434" s="3"/>
      <c r="CT434" s="3"/>
      <c r="CU434" s="3"/>
      <c r="CV434" s="3"/>
      <c r="CW434" s="3"/>
      <c r="CX434" s="3"/>
      <c r="CY434" s="3"/>
      <c r="CZ434" s="3"/>
      <c r="DA434" s="3"/>
      <c r="DB434" s="3"/>
      <c r="DC434" s="3"/>
      <c r="DD434" s="3"/>
      <c r="DE434" s="3"/>
      <c r="DF434" s="3"/>
      <c r="DG434" s="4">
        <f t="shared" ref="DG434:DL434" si="367">ROUND(DG214+DG317+DG398+DT434,2)</f>
        <v>693466.88</v>
      </c>
      <c r="DH434" s="4">
        <f t="shared" si="367"/>
        <v>653872.30000000005</v>
      </c>
      <c r="DI434" s="4">
        <f t="shared" si="367"/>
        <v>5194.55</v>
      </c>
      <c r="DJ434" s="4">
        <f t="shared" si="367"/>
        <v>252.14</v>
      </c>
      <c r="DK434" s="4">
        <f t="shared" si="367"/>
        <v>34400.03</v>
      </c>
      <c r="DL434" s="4">
        <f t="shared" si="367"/>
        <v>0</v>
      </c>
      <c r="DM434" s="4">
        <f>DM214+DM317+DM398+DZ434</f>
        <v>2967.7063249999997</v>
      </c>
      <c r="DN434" s="4">
        <f>DN214+DN317+DN398+EA434</f>
        <v>19.675169999999998</v>
      </c>
      <c r="DO434" s="4">
        <f>ROUND(DO214+DO317+DO398+EB434,2)</f>
        <v>0</v>
      </c>
      <c r="DP434" s="4">
        <f>ROUND(DP214+DP317+DP398+EC434,2)</f>
        <v>28971.3</v>
      </c>
      <c r="DQ434" s="4">
        <f>ROUND(DQ214+DQ317+DQ398+ED434,2)</f>
        <v>14648.05</v>
      </c>
      <c r="DR434" s="4"/>
      <c r="DS434" s="4"/>
      <c r="DT434" s="4"/>
      <c r="DU434" s="4"/>
      <c r="DV434" s="4"/>
      <c r="DW434" s="4"/>
      <c r="DX434" s="4"/>
      <c r="DY434" s="4"/>
      <c r="DZ434" s="4"/>
      <c r="EA434" s="4"/>
      <c r="EB434" s="4"/>
      <c r="EC434" s="4"/>
      <c r="ED434" s="4"/>
      <c r="EE434" s="4"/>
      <c r="EF434" s="4"/>
      <c r="EG434" s="4">
        <f t="shared" ref="EG434:EV434" si="368">ROUND(EG214+EG317+EG398+FP434,2)</f>
        <v>0</v>
      </c>
      <c r="EH434" s="4">
        <f t="shared" si="368"/>
        <v>579477.46</v>
      </c>
      <c r="EI434" s="4">
        <f t="shared" si="368"/>
        <v>0</v>
      </c>
      <c r="EJ434" s="4">
        <f t="shared" si="368"/>
        <v>737086.23</v>
      </c>
      <c r="EK434" s="4">
        <f t="shared" si="368"/>
        <v>26510.7</v>
      </c>
      <c r="EL434" s="4">
        <f t="shared" si="368"/>
        <v>92204.87</v>
      </c>
      <c r="EM434" s="4">
        <f t="shared" si="368"/>
        <v>38893.199999999997</v>
      </c>
      <c r="EN434" s="4">
        <f t="shared" si="368"/>
        <v>653872.30000000005</v>
      </c>
      <c r="EO434" s="4">
        <f t="shared" si="368"/>
        <v>74394.84</v>
      </c>
      <c r="EP434" s="4">
        <f t="shared" si="368"/>
        <v>0</v>
      </c>
      <c r="EQ434" s="4">
        <f t="shared" si="368"/>
        <v>74394.84</v>
      </c>
      <c r="ER434" s="4">
        <f t="shared" si="368"/>
        <v>579477.46</v>
      </c>
      <c r="ES434" s="4">
        <f t="shared" si="368"/>
        <v>0</v>
      </c>
      <c r="ET434" s="4">
        <f t="shared" si="368"/>
        <v>0</v>
      </c>
      <c r="EU434" s="4">
        <f t="shared" si="368"/>
        <v>0</v>
      </c>
      <c r="EV434" s="4">
        <f t="shared" si="368"/>
        <v>0</v>
      </c>
      <c r="EW434" s="4"/>
      <c r="EX434" s="4"/>
      <c r="EY434" s="4"/>
      <c r="EZ434" s="4"/>
      <c r="FA434" s="4"/>
      <c r="FB434" s="4"/>
      <c r="FC434" s="4"/>
      <c r="FD434" s="4"/>
      <c r="FE434" s="4"/>
      <c r="FF434" s="4"/>
      <c r="FG434" s="4"/>
      <c r="FH434" s="4"/>
      <c r="FI434" s="4"/>
      <c r="FJ434" s="4"/>
      <c r="FK434" s="4"/>
      <c r="FL434" s="4"/>
      <c r="FM434" s="4"/>
      <c r="FN434" s="4"/>
      <c r="FO434" s="4"/>
      <c r="FP434" s="4"/>
      <c r="FQ434" s="4"/>
      <c r="FR434" s="4"/>
      <c r="FS434" s="4"/>
      <c r="FT434" s="4"/>
      <c r="FU434" s="4"/>
      <c r="FV434" s="4"/>
      <c r="FW434" s="4"/>
      <c r="FX434" s="4"/>
      <c r="FY434" s="4"/>
      <c r="FZ434" s="4"/>
      <c r="GA434" s="4"/>
      <c r="GB434" s="4"/>
      <c r="GC434" s="4"/>
      <c r="GD434" s="4"/>
      <c r="GE434" s="4"/>
      <c r="GF434" s="4"/>
      <c r="GG434" s="4"/>
      <c r="GH434" s="4"/>
      <c r="GI434" s="4"/>
      <c r="GJ434" s="4"/>
      <c r="GK434" s="4"/>
      <c r="GL434" s="4"/>
      <c r="GM434" s="4"/>
      <c r="GN434" s="4"/>
      <c r="GO434" s="4"/>
      <c r="GP434" s="4"/>
      <c r="GQ434" s="4"/>
      <c r="GR434" s="4"/>
      <c r="GS434" s="4"/>
      <c r="GT434" s="4"/>
      <c r="GU434" s="4"/>
      <c r="GV434" s="4"/>
      <c r="GW434" s="4"/>
      <c r="GX434" s="4">
        <v>0</v>
      </c>
    </row>
    <row r="436" spans="1:206" x14ac:dyDescent="0.2">
      <c r="A436" s="5">
        <v>50</v>
      </c>
      <c r="B436" s="5">
        <v>0</v>
      </c>
      <c r="C436" s="5">
        <v>0</v>
      </c>
      <c r="D436" s="5">
        <v>1</v>
      </c>
      <c r="E436" s="5">
        <v>201</v>
      </c>
      <c r="F436" s="5">
        <f>ROUND(Source!O434,O436)</f>
        <v>3051948.85</v>
      </c>
      <c r="G436" s="5" t="s">
        <v>252</v>
      </c>
      <c r="H436" s="5" t="s">
        <v>253</v>
      </c>
      <c r="I436" s="5"/>
      <c r="J436" s="5"/>
      <c r="K436" s="5">
        <v>201</v>
      </c>
      <c r="L436" s="5">
        <v>1</v>
      </c>
      <c r="M436" s="5">
        <v>3</v>
      </c>
      <c r="N436" s="5" t="s">
        <v>2</v>
      </c>
      <c r="O436" s="5">
        <v>2</v>
      </c>
      <c r="P436" s="5">
        <f>ROUND(Source!DG434,O436)</f>
        <v>693466.88</v>
      </c>
      <c r="Q436" s="5"/>
      <c r="R436" s="5"/>
      <c r="S436" s="5"/>
      <c r="T436" s="5"/>
      <c r="U436" s="5"/>
      <c r="V436" s="5"/>
      <c r="W436" s="5">
        <v>360079.42000000004</v>
      </c>
      <c r="X436" s="5">
        <v>1</v>
      </c>
      <c r="Y436" s="5">
        <v>360079.42000000004</v>
      </c>
      <c r="Z436" s="5">
        <v>113989.42</v>
      </c>
      <c r="AA436" s="5">
        <v>1</v>
      </c>
      <c r="AB436" s="5">
        <v>1647686</v>
      </c>
    </row>
    <row r="437" spans="1:206" x14ac:dyDescent="0.2">
      <c r="A437" s="5">
        <v>50</v>
      </c>
      <c r="B437" s="5">
        <v>0</v>
      </c>
      <c r="C437" s="5">
        <v>0</v>
      </c>
      <c r="D437" s="5">
        <v>1</v>
      </c>
      <c r="E437" s="5">
        <v>202</v>
      </c>
      <c r="F437" s="5">
        <f>ROUND(Source!P434,O437)</f>
        <v>3012354.27</v>
      </c>
      <c r="G437" s="5" t="s">
        <v>254</v>
      </c>
      <c r="H437" s="5" t="s">
        <v>255</v>
      </c>
      <c r="I437" s="5"/>
      <c r="J437" s="5"/>
      <c r="K437" s="5">
        <v>202</v>
      </c>
      <c r="L437" s="5">
        <v>2</v>
      </c>
      <c r="M437" s="5">
        <v>3</v>
      </c>
      <c r="N437" s="5" t="s">
        <v>2</v>
      </c>
      <c r="O437" s="5">
        <v>2</v>
      </c>
      <c r="P437" s="5">
        <f>ROUND(Source!DH434,O437)</f>
        <v>653872.30000000005</v>
      </c>
      <c r="Q437" s="5"/>
      <c r="R437" s="5"/>
      <c r="S437" s="5"/>
      <c r="T437" s="5"/>
      <c r="U437" s="5"/>
      <c r="V437" s="5"/>
      <c r="W437" s="5">
        <v>3012354.27</v>
      </c>
      <c r="X437" s="5">
        <v>1</v>
      </c>
      <c r="Y437" s="5">
        <v>3012354.27</v>
      </c>
      <c r="Z437" s="5">
        <v>653872.30000000005</v>
      </c>
      <c r="AA437" s="5">
        <v>1</v>
      </c>
      <c r="AB437" s="5">
        <v>0</v>
      </c>
    </row>
    <row r="438" spans="1:206" x14ac:dyDescent="0.2">
      <c r="A438" s="5">
        <v>50</v>
      </c>
      <c r="B438" s="5">
        <v>0</v>
      </c>
      <c r="C438" s="5">
        <v>0</v>
      </c>
      <c r="D438" s="5">
        <v>1</v>
      </c>
      <c r="E438" s="5">
        <v>222</v>
      </c>
      <c r="F438" s="5">
        <f>ROUND(Source!AO434,O438)</f>
        <v>0</v>
      </c>
      <c r="G438" s="5" t="s">
        <v>256</v>
      </c>
      <c r="H438" s="5" t="s">
        <v>257</v>
      </c>
      <c r="I438" s="5"/>
      <c r="J438" s="5"/>
      <c r="K438" s="5">
        <v>222</v>
      </c>
      <c r="L438" s="5">
        <v>3</v>
      </c>
      <c r="M438" s="5">
        <v>3</v>
      </c>
      <c r="N438" s="5" t="s">
        <v>2</v>
      </c>
      <c r="O438" s="5">
        <v>2</v>
      </c>
      <c r="P438" s="5">
        <f>ROUND(Source!EG434,O438)</f>
        <v>0</v>
      </c>
      <c r="Q438" s="5"/>
      <c r="R438" s="5"/>
      <c r="S438" s="5"/>
      <c r="T438" s="5"/>
      <c r="U438" s="5"/>
      <c r="V438" s="5"/>
      <c r="W438" s="5">
        <v>0</v>
      </c>
      <c r="X438" s="5">
        <v>1</v>
      </c>
      <c r="Y438" s="5">
        <v>0</v>
      </c>
      <c r="Z438" s="5">
        <v>0</v>
      </c>
      <c r="AA438" s="5">
        <v>1</v>
      </c>
      <c r="AB438" s="5">
        <v>0</v>
      </c>
    </row>
    <row r="439" spans="1:206" x14ac:dyDescent="0.2">
      <c r="A439" s="5">
        <v>50</v>
      </c>
      <c r="B439" s="5">
        <v>0</v>
      </c>
      <c r="C439" s="5">
        <v>0</v>
      </c>
      <c r="D439" s="5">
        <v>1</v>
      </c>
      <c r="E439" s="5">
        <v>225</v>
      </c>
      <c r="F439" s="5">
        <f>ROUND(Source!AV434,O439)</f>
        <v>3012354.27</v>
      </c>
      <c r="G439" s="5" t="s">
        <v>258</v>
      </c>
      <c r="H439" s="5" t="s">
        <v>259</v>
      </c>
      <c r="I439" s="5"/>
      <c r="J439" s="5"/>
      <c r="K439" s="5">
        <v>225</v>
      </c>
      <c r="L439" s="5">
        <v>4</v>
      </c>
      <c r="M439" s="5">
        <v>3</v>
      </c>
      <c r="N439" s="5" t="s">
        <v>2</v>
      </c>
      <c r="O439" s="5">
        <v>2</v>
      </c>
      <c r="P439" s="5">
        <f>ROUND(Source!EN434,O439)</f>
        <v>653872.30000000005</v>
      </c>
      <c r="Q439" s="5"/>
      <c r="R439" s="5"/>
      <c r="S439" s="5"/>
      <c r="T439" s="5"/>
      <c r="U439" s="5"/>
      <c r="V439" s="5"/>
      <c r="W439" s="5">
        <v>3012354.27</v>
      </c>
      <c r="X439" s="5">
        <v>1</v>
      </c>
      <c r="Y439" s="5">
        <v>3012354.27</v>
      </c>
      <c r="Z439" s="5">
        <v>653872.30000000005</v>
      </c>
      <c r="AA439" s="5">
        <v>1</v>
      </c>
      <c r="AB439" s="5">
        <v>0</v>
      </c>
    </row>
    <row r="440" spans="1:206" x14ac:dyDescent="0.2">
      <c r="A440" s="5">
        <v>50</v>
      </c>
      <c r="B440" s="5">
        <v>1</v>
      </c>
      <c r="C440" s="5">
        <v>0</v>
      </c>
      <c r="D440" s="5"/>
      <c r="E440" s="5">
        <v>300</v>
      </c>
      <c r="F440" s="5">
        <v>320484.84000000003</v>
      </c>
      <c r="G440" s="5" t="s">
        <v>260</v>
      </c>
      <c r="H440" s="5" t="s">
        <v>261</v>
      </c>
      <c r="I440" s="5"/>
      <c r="J440" s="5"/>
      <c r="K440" s="5"/>
      <c r="L440" s="5"/>
      <c r="M440" s="5">
        <v>0</v>
      </c>
      <c r="N440" s="5" t="s">
        <v>2</v>
      </c>
      <c r="O440" s="5">
        <v>2</v>
      </c>
      <c r="P440" s="5">
        <v>73123.899999999994</v>
      </c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</row>
    <row r="441" spans="1:206" x14ac:dyDescent="0.2">
      <c r="A441" s="5">
        <v>50</v>
      </c>
      <c r="B441" s="5">
        <v>1</v>
      </c>
      <c r="C441" s="5">
        <v>0</v>
      </c>
      <c r="D441" s="5"/>
      <c r="E441" s="5">
        <v>300</v>
      </c>
      <c r="F441" s="5">
        <v>0</v>
      </c>
      <c r="G441" s="5" t="s">
        <v>262</v>
      </c>
      <c r="H441" s="5" t="s">
        <v>263</v>
      </c>
      <c r="I441" s="5"/>
      <c r="J441" s="5"/>
      <c r="K441" s="5"/>
      <c r="L441" s="5"/>
      <c r="M441" s="5">
        <v>0</v>
      </c>
      <c r="N441" s="5" t="s">
        <v>2</v>
      </c>
      <c r="O441" s="5">
        <v>2</v>
      </c>
      <c r="P441" s="5">
        <v>753.52</v>
      </c>
      <c r="Q441" s="5" t="s">
        <v>2</v>
      </c>
      <c r="R441" s="5"/>
      <c r="S441" s="5"/>
      <c r="T441" s="5" t="s">
        <v>478</v>
      </c>
      <c r="U441" s="5"/>
      <c r="V441" s="5"/>
      <c r="W441" s="5"/>
      <c r="X441" s="5"/>
      <c r="Y441" s="5"/>
      <c r="Z441" s="5"/>
      <c r="AA441" s="5"/>
      <c r="AB441" s="5"/>
    </row>
    <row r="442" spans="1:206" x14ac:dyDescent="0.2">
      <c r="A442" s="5">
        <v>50</v>
      </c>
      <c r="B442" s="5">
        <v>1</v>
      </c>
      <c r="C442" s="5">
        <v>0</v>
      </c>
      <c r="D442" s="5"/>
      <c r="E442" s="5">
        <v>300</v>
      </c>
      <c r="F442" s="5">
        <v>0</v>
      </c>
      <c r="G442" s="5" t="s">
        <v>265</v>
      </c>
      <c r="H442" s="5" t="s">
        <v>266</v>
      </c>
      <c r="I442" s="5"/>
      <c r="J442" s="5"/>
      <c r="K442" s="5"/>
      <c r="L442" s="5"/>
      <c r="M442" s="5">
        <v>0</v>
      </c>
      <c r="N442" s="5" t="s">
        <v>2</v>
      </c>
      <c r="O442" s="5">
        <v>2</v>
      </c>
      <c r="P442" s="5">
        <v>517.41999999999996</v>
      </c>
      <c r="Q442" s="5" t="s">
        <v>2</v>
      </c>
      <c r="R442" s="5"/>
      <c r="S442" s="5"/>
      <c r="T442" s="5" t="s">
        <v>478</v>
      </c>
      <c r="U442" s="5"/>
      <c r="V442" s="5"/>
      <c r="W442" s="5"/>
      <c r="X442" s="5"/>
      <c r="Y442" s="5"/>
      <c r="Z442" s="5"/>
      <c r="AA442" s="5"/>
      <c r="AB442" s="5"/>
    </row>
    <row r="443" spans="1:206" x14ac:dyDescent="0.2">
      <c r="A443" s="5">
        <v>50</v>
      </c>
      <c r="B443" s="5">
        <v>0</v>
      </c>
      <c r="C443" s="5">
        <v>0</v>
      </c>
      <c r="D443" s="5">
        <v>1</v>
      </c>
      <c r="E443" s="5">
        <v>226</v>
      </c>
      <c r="F443" s="5">
        <f>ROUND(Source!AW434,O443)</f>
        <v>320484.84000000003</v>
      </c>
      <c r="G443" s="5" t="s">
        <v>267</v>
      </c>
      <c r="H443" s="5" t="s">
        <v>268</v>
      </c>
      <c r="I443" s="5"/>
      <c r="J443" s="5"/>
      <c r="K443" s="5">
        <v>226</v>
      </c>
      <c r="L443" s="5">
        <v>5</v>
      </c>
      <c r="M443" s="5">
        <v>3</v>
      </c>
      <c r="N443" s="5" t="s">
        <v>2</v>
      </c>
      <c r="O443" s="5">
        <v>2</v>
      </c>
      <c r="P443" s="5">
        <f>ROUND(Source!EO434,O443)</f>
        <v>74394.84</v>
      </c>
      <c r="Q443" s="5"/>
      <c r="R443" s="5"/>
      <c r="S443" s="5"/>
      <c r="T443" s="5"/>
      <c r="U443" s="5"/>
      <c r="V443" s="5"/>
      <c r="W443" s="5">
        <v>320484.84000000003</v>
      </c>
      <c r="X443" s="5">
        <v>1</v>
      </c>
      <c r="Y443" s="5">
        <v>320484.84000000003</v>
      </c>
      <c r="Z443" s="5">
        <v>74394.84</v>
      </c>
      <c r="AA443" s="5">
        <v>1</v>
      </c>
      <c r="AB443" s="5">
        <v>800488</v>
      </c>
    </row>
    <row r="444" spans="1:206" x14ac:dyDescent="0.2">
      <c r="A444" s="5">
        <v>50</v>
      </c>
      <c r="B444" s="5">
        <v>0</v>
      </c>
      <c r="C444" s="5">
        <v>0</v>
      </c>
      <c r="D444" s="5">
        <v>1</v>
      </c>
      <c r="E444" s="5">
        <v>227</v>
      </c>
      <c r="F444" s="5">
        <f>ROUND(Source!AX434,O444)</f>
        <v>0</v>
      </c>
      <c r="G444" s="5" t="s">
        <v>269</v>
      </c>
      <c r="H444" s="5" t="s">
        <v>270</v>
      </c>
      <c r="I444" s="5"/>
      <c r="J444" s="5"/>
      <c r="K444" s="5">
        <v>227</v>
      </c>
      <c r="L444" s="5">
        <v>6</v>
      </c>
      <c r="M444" s="5">
        <v>3</v>
      </c>
      <c r="N444" s="5" t="s">
        <v>2</v>
      </c>
      <c r="O444" s="5">
        <v>2</v>
      </c>
      <c r="P444" s="5">
        <f>ROUND(Source!EP434,O444)</f>
        <v>0</v>
      </c>
      <c r="Q444" s="5"/>
      <c r="R444" s="5"/>
      <c r="S444" s="5"/>
      <c r="T444" s="5"/>
      <c r="U444" s="5"/>
      <c r="V444" s="5"/>
      <c r="W444" s="5">
        <v>0</v>
      </c>
      <c r="X444" s="5">
        <v>1</v>
      </c>
      <c r="Y444" s="5">
        <v>0</v>
      </c>
      <c r="Z444" s="5">
        <v>0</v>
      </c>
      <c r="AA444" s="5">
        <v>1</v>
      </c>
      <c r="AB444" s="5">
        <v>0</v>
      </c>
    </row>
    <row r="445" spans="1:206" x14ac:dyDescent="0.2">
      <c r="A445" s="5">
        <v>50</v>
      </c>
      <c r="B445" s="5">
        <v>0</v>
      </c>
      <c r="C445" s="5">
        <v>0</v>
      </c>
      <c r="D445" s="5">
        <v>1</v>
      </c>
      <c r="E445" s="5">
        <v>228</v>
      </c>
      <c r="F445" s="5">
        <f>ROUND(Source!AY434,O445)</f>
        <v>320484.84000000003</v>
      </c>
      <c r="G445" s="5" t="s">
        <v>271</v>
      </c>
      <c r="H445" s="5" t="s">
        <v>272</v>
      </c>
      <c r="I445" s="5"/>
      <c r="J445" s="5"/>
      <c r="K445" s="5">
        <v>228</v>
      </c>
      <c r="L445" s="5">
        <v>7</v>
      </c>
      <c r="M445" s="5">
        <v>3</v>
      </c>
      <c r="N445" s="5" t="s">
        <v>2</v>
      </c>
      <c r="O445" s="5">
        <v>2</v>
      </c>
      <c r="P445" s="5">
        <f>ROUND(Source!EQ434,O445)</f>
        <v>74394.84</v>
      </c>
      <c r="Q445" s="5"/>
      <c r="R445" s="5"/>
      <c r="S445" s="5"/>
      <c r="T445" s="5"/>
      <c r="U445" s="5"/>
      <c r="V445" s="5"/>
      <c r="W445" s="5">
        <v>320484.84000000003</v>
      </c>
      <c r="X445" s="5">
        <v>1</v>
      </c>
      <c r="Y445" s="5">
        <v>320484.84000000003</v>
      </c>
      <c r="Z445" s="5">
        <v>74394.84</v>
      </c>
      <c r="AA445" s="5">
        <v>1</v>
      </c>
      <c r="AB445" s="5">
        <v>800488</v>
      </c>
    </row>
    <row r="446" spans="1:206" x14ac:dyDescent="0.2">
      <c r="A446" s="5">
        <v>50</v>
      </c>
      <c r="B446" s="5">
        <v>1</v>
      </c>
      <c r="C446" s="5">
        <v>0</v>
      </c>
      <c r="D446" s="5"/>
      <c r="E446" s="5">
        <v>300</v>
      </c>
      <c r="F446" s="5">
        <v>2691869.43</v>
      </c>
      <c r="G446" s="5" t="s">
        <v>273</v>
      </c>
      <c r="H446" s="5" t="s">
        <v>274</v>
      </c>
      <c r="I446" s="5"/>
      <c r="J446" s="5"/>
      <c r="K446" s="5"/>
      <c r="L446" s="5"/>
      <c r="M446" s="5">
        <v>0</v>
      </c>
      <c r="N446" s="5" t="s">
        <v>2</v>
      </c>
      <c r="O446" s="5">
        <v>2</v>
      </c>
      <c r="P446" s="5">
        <v>556099.93000000005</v>
      </c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</row>
    <row r="447" spans="1:206" x14ac:dyDescent="0.2">
      <c r="A447" s="5">
        <v>50</v>
      </c>
      <c r="B447" s="5">
        <v>1</v>
      </c>
      <c r="C447" s="5">
        <v>0</v>
      </c>
      <c r="D447" s="5"/>
      <c r="E447" s="5">
        <v>300</v>
      </c>
      <c r="F447" s="5">
        <v>0</v>
      </c>
      <c r="G447" s="5" t="s">
        <v>275</v>
      </c>
      <c r="H447" s="5" t="s">
        <v>263</v>
      </c>
      <c r="I447" s="5"/>
      <c r="J447" s="5"/>
      <c r="K447" s="5"/>
      <c r="L447" s="5"/>
      <c r="M447" s="5">
        <v>0</v>
      </c>
      <c r="N447" s="5" t="s">
        <v>2</v>
      </c>
      <c r="O447" s="5">
        <v>2</v>
      </c>
      <c r="P447" s="5">
        <v>16556.310000000001</v>
      </c>
      <c r="Q447" s="5" t="s">
        <v>2</v>
      </c>
      <c r="R447" s="5"/>
      <c r="S447" s="5"/>
      <c r="T447" s="5" t="s">
        <v>479</v>
      </c>
      <c r="U447" s="5"/>
      <c r="V447" s="5"/>
      <c r="W447" s="5"/>
      <c r="X447" s="5"/>
      <c r="Y447" s="5"/>
      <c r="Z447" s="5"/>
      <c r="AA447" s="5"/>
      <c r="AB447" s="5"/>
    </row>
    <row r="448" spans="1:206" x14ac:dyDescent="0.2">
      <c r="A448" s="5">
        <v>50</v>
      </c>
      <c r="B448" s="5">
        <v>1</v>
      </c>
      <c r="C448" s="5">
        <v>0</v>
      </c>
      <c r="D448" s="5"/>
      <c r="E448" s="5">
        <v>300</v>
      </c>
      <c r="F448" s="5">
        <v>0</v>
      </c>
      <c r="G448" s="5" t="s">
        <v>277</v>
      </c>
      <c r="H448" s="5" t="s">
        <v>278</v>
      </c>
      <c r="I448" s="5"/>
      <c r="J448" s="5"/>
      <c r="K448" s="5"/>
      <c r="L448" s="5"/>
      <c r="M448" s="5">
        <v>0</v>
      </c>
      <c r="N448" s="5" t="s">
        <v>2</v>
      </c>
      <c r="O448" s="5">
        <v>2</v>
      </c>
      <c r="P448" s="5">
        <v>6821.22</v>
      </c>
      <c r="Q448" s="5" t="s">
        <v>2</v>
      </c>
      <c r="R448" s="5"/>
      <c r="S448" s="5"/>
      <c r="T448" s="5" t="s">
        <v>479</v>
      </c>
      <c r="U448" s="5"/>
      <c r="V448" s="5"/>
      <c r="W448" s="5"/>
      <c r="X448" s="5"/>
      <c r="Y448" s="5"/>
      <c r="Z448" s="5"/>
      <c r="AA448" s="5"/>
      <c r="AB448" s="5"/>
    </row>
    <row r="449" spans="1:28" x14ac:dyDescent="0.2">
      <c r="A449" s="5">
        <v>50</v>
      </c>
      <c r="B449" s="5">
        <v>0</v>
      </c>
      <c r="C449" s="5">
        <v>0</v>
      </c>
      <c r="D449" s="5">
        <v>1</v>
      </c>
      <c r="E449" s="5">
        <v>216</v>
      </c>
      <c r="F449" s="5">
        <f>ROUND(Source!AP434,O449)</f>
        <v>2691869.43</v>
      </c>
      <c r="G449" s="5" t="s">
        <v>279</v>
      </c>
      <c r="H449" s="5" t="s">
        <v>280</v>
      </c>
      <c r="I449" s="5"/>
      <c r="J449" s="5"/>
      <c r="K449" s="5">
        <v>216</v>
      </c>
      <c r="L449" s="5">
        <v>8</v>
      </c>
      <c r="M449" s="5">
        <v>3</v>
      </c>
      <c r="N449" s="5" t="s">
        <v>2</v>
      </c>
      <c r="O449" s="5">
        <v>2</v>
      </c>
      <c r="P449" s="5">
        <f>ROUND(Source!EH434,O449)</f>
        <v>579477.46</v>
      </c>
      <c r="Q449" s="5"/>
      <c r="R449" s="5"/>
      <c r="S449" s="5"/>
      <c r="T449" s="5"/>
      <c r="U449" s="5"/>
      <c r="V449" s="5"/>
      <c r="W449" s="5">
        <v>2691869.43</v>
      </c>
      <c r="X449" s="5">
        <v>1</v>
      </c>
      <c r="Y449" s="5">
        <v>2691869.43</v>
      </c>
      <c r="Z449" s="5">
        <v>579477.46</v>
      </c>
      <c r="AA449" s="5">
        <v>1</v>
      </c>
      <c r="AB449" s="5">
        <v>2822055</v>
      </c>
    </row>
    <row r="450" spans="1:28" x14ac:dyDescent="0.2">
      <c r="A450" s="5">
        <v>50</v>
      </c>
      <c r="B450" s="5">
        <v>0</v>
      </c>
      <c r="C450" s="5">
        <v>0</v>
      </c>
      <c r="D450" s="5">
        <v>1</v>
      </c>
      <c r="E450" s="5">
        <v>223</v>
      </c>
      <c r="F450" s="5">
        <f>ROUND(Source!AQ434,O450)</f>
        <v>0</v>
      </c>
      <c r="G450" s="5" t="s">
        <v>281</v>
      </c>
      <c r="H450" s="5" t="s">
        <v>282</v>
      </c>
      <c r="I450" s="5"/>
      <c r="J450" s="5"/>
      <c r="K450" s="5">
        <v>223</v>
      </c>
      <c r="L450" s="5">
        <v>9</v>
      </c>
      <c r="M450" s="5">
        <v>3</v>
      </c>
      <c r="N450" s="5" t="s">
        <v>2</v>
      </c>
      <c r="O450" s="5">
        <v>2</v>
      </c>
      <c r="P450" s="5">
        <f>ROUND(Source!EI434,O450)</f>
        <v>0</v>
      </c>
      <c r="Q450" s="5"/>
      <c r="R450" s="5"/>
      <c r="S450" s="5"/>
      <c r="T450" s="5"/>
      <c r="U450" s="5"/>
      <c r="V450" s="5"/>
      <c r="W450" s="5">
        <v>0</v>
      </c>
      <c r="X450" s="5">
        <v>1</v>
      </c>
      <c r="Y450" s="5">
        <v>0</v>
      </c>
      <c r="Z450" s="5">
        <v>0</v>
      </c>
      <c r="AA450" s="5">
        <v>1</v>
      </c>
      <c r="AB450" s="5">
        <v>0</v>
      </c>
    </row>
    <row r="451" spans="1:28" x14ac:dyDescent="0.2">
      <c r="A451" s="5">
        <v>50</v>
      </c>
      <c r="B451" s="5">
        <v>0</v>
      </c>
      <c r="C451" s="5">
        <v>0</v>
      </c>
      <c r="D451" s="5">
        <v>1</v>
      </c>
      <c r="E451" s="5">
        <v>229</v>
      </c>
      <c r="F451" s="5">
        <f>ROUND(Source!AZ434,O451)</f>
        <v>2691869.43</v>
      </c>
      <c r="G451" s="5" t="s">
        <v>283</v>
      </c>
      <c r="H451" s="5" t="s">
        <v>284</v>
      </c>
      <c r="I451" s="5"/>
      <c r="J451" s="5"/>
      <c r="K451" s="5">
        <v>229</v>
      </c>
      <c r="L451" s="5">
        <v>10</v>
      </c>
      <c r="M451" s="5">
        <v>3</v>
      </c>
      <c r="N451" s="5" t="s">
        <v>2</v>
      </c>
      <c r="O451" s="5">
        <v>2</v>
      </c>
      <c r="P451" s="5">
        <f>ROUND(Source!ER434,O451)</f>
        <v>579477.46</v>
      </c>
      <c r="Q451" s="5"/>
      <c r="R451" s="5"/>
      <c r="S451" s="5"/>
      <c r="T451" s="5"/>
      <c r="U451" s="5"/>
      <c r="V451" s="5"/>
      <c r="W451" s="5">
        <v>2691869.43</v>
      </c>
      <c r="X451" s="5">
        <v>1</v>
      </c>
      <c r="Y451" s="5">
        <v>2691869.43</v>
      </c>
      <c r="Z451" s="5">
        <v>579477.46</v>
      </c>
      <c r="AA451" s="5">
        <v>1</v>
      </c>
      <c r="AB451" s="5">
        <v>2822055</v>
      </c>
    </row>
    <row r="452" spans="1:28" x14ac:dyDescent="0.2">
      <c r="A452" s="5">
        <v>50</v>
      </c>
      <c r="B452" s="5">
        <v>0</v>
      </c>
      <c r="C452" s="5">
        <v>0</v>
      </c>
      <c r="D452" s="5">
        <v>1</v>
      </c>
      <c r="E452" s="5">
        <v>203</v>
      </c>
      <c r="F452" s="5">
        <f>ROUND(Source!Q434,O452)</f>
        <v>5194.55</v>
      </c>
      <c r="G452" s="5" t="s">
        <v>285</v>
      </c>
      <c r="H452" s="5" t="s">
        <v>286</v>
      </c>
      <c r="I452" s="5"/>
      <c r="J452" s="5"/>
      <c r="K452" s="5">
        <v>203</v>
      </c>
      <c r="L452" s="5">
        <v>11</v>
      </c>
      <c r="M452" s="5">
        <v>3</v>
      </c>
      <c r="N452" s="5" t="s">
        <v>2</v>
      </c>
      <c r="O452" s="5">
        <v>2</v>
      </c>
      <c r="P452" s="5">
        <f>ROUND(Source!DI434,O452)</f>
        <v>5194.55</v>
      </c>
      <c r="Q452" s="5"/>
      <c r="R452" s="5"/>
      <c r="S452" s="5"/>
      <c r="T452" s="5"/>
      <c r="U452" s="5"/>
      <c r="V452" s="5"/>
      <c r="W452" s="5">
        <v>5194.55</v>
      </c>
      <c r="X452" s="5">
        <v>1</v>
      </c>
      <c r="Y452" s="5">
        <v>5194.55</v>
      </c>
      <c r="Z452" s="5">
        <v>5194.55</v>
      </c>
      <c r="AA452" s="5">
        <v>1</v>
      </c>
      <c r="AB452" s="5">
        <v>55893</v>
      </c>
    </row>
    <row r="453" spans="1:28" x14ac:dyDescent="0.2">
      <c r="A453" s="5">
        <v>50</v>
      </c>
      <c r="B453" s="5">
        <v>0</v>
      </c>
      <c r="C453" s="5">
        <v>0</v>
      </c>
      <c r="D453" s="5">
        <v>1</v>
      </c>
      <c r="E453" s="5">
        <v>231</v>
      </c>
      <c r="F453" s="5">
        <f>ROUND(Source!BB434,O453)</f>
        <v>0</v>
      </c>
      <c r="G453" s="5" t="s">
        <v>287</v>
      </c>
      <c r="H453" s="5" t="s">
        <v>288</v>
      </c>
      <c r="I453" s="5"/>
      <c r="J453" s="5"/>
      <c r="K453" s="5">
        <v>231</v>
      </c>
      <c r="L453" s="5">
        <v>12</v>
      </c>
      <c r="M453" s="5">
        <v>3</v>
      </c>
      <c r="N453" s="5" t="s">
        <v>2</v>
      </c>
      <c r="O453" s="5">
        <v>2</v>
      </c>
      <c r="P453" s="5">
        <f>ROUND(Source!ET434,O453)</f>
        <v>0</v>
      </c>
      <c r="Q453" s="5"/>
      <c r="R453" s="5"/>
      <c r="S453" s="5"/>
      <c r="T453" s="5"/>
      <c r="U453" s="5"/>
      <c r="V453" s="5"/>
      <c r="W453" s="5">
        <v>0</v>
      </c>
      <c r="X453" s="5">
        <v>1</v>
      </c>
      <c r="Y453" s="5">
        <v>0</v>
      </c>
      <c r="Z453" s="5">
        <v>0</v>
      </c>
      <c r="AA453" s="5">
        <v>1</v>
      </c>
      <c r="AB453" s="5">
        <v>0</v>
      </c>
    </row>
    <row r="454" spans="1:28" x14ac:dyDescent="0.2">
      <c r="A454" s="5">
        <v>50</v>
      </c>
      <c r="B454" s="5">
        <v>0</v>
      </c>
      <c r="C454" s="5">
        <v>0</v>
      </c>
      <c r="D454" s="5">
        <v>1</v>
      </c>
      <c r="E454" s="5">
        <v>204</v>
      </c>
      <c r="F454" s="5">
        <f>ROUND(Source!R434,O454)</f>
        <v>252.14</v>
      </c>
      <c r="G454" s="5" t="s">
        <v>289</v>
      </c>
      <c r="H454" s="5" t="s">
        <v>290</v>
      </c>
      <c r="I454" s="5"/>
      <c r="J454" s="5"/>
      <c r="K454" s="5">
        <v>204</v>
      </c>
      <c r="L454" s="5">
        <v>13</v>
      </c>
      <c r="M454" s="5">
        <v>3</v>
      </c>
      <c r="N454" s="5" t="s">
        <v>2</v>
      </c>
      <c r="O454" s="5">
        <v>2</v>
      </c>
      <c r="P454" s="5">
        <f>ROUND(Source!DJ434,O454)</f>
        <v>252.14</v>
      </c>
      <c r="Q454" s="5"/>
      <c r="R454" s="5"/>
      <c r="S454" s="5"/>
      <c r="T454" s="5"/>
      <c r="U454" s="5"/>
      <c r="V454" s="5"/>
      <c r="W454" s="5">
        <v>252.14000000000004</v>
      </c>
      <c r="X454" s="5">
        <v>1</v>
      </c>
      <c r="Y454" s="5">
        <v>252.14000000000004</v>
      </c>
      <c r="Z454" s="5">
        <v>252.14000000000004</v>
      </c>
      <c r="AA454" s="5">
        <v>1</v>
      </c>
      <c r="AB454" s="5">
        <v>2714</v>
      </c>
    </row>
    <row r="455" spans="1:28" x14ac:dyDescent="0.2">
      <c r="A455" s="5">
        <v>50</v>
      </c>
      <c r="B455" s="5">
        <v>0</v>
      </c>
      <c r="C455" s="5">
        <v>0</v>
      </c>
      <c r="D455" s="5">
        <v>1</v>
      </c>
      <c r="E455" s="5">
        <v>205</v>
      </c>
      <c r="F455" s="5">
        <f>ROUND(Source!S434,O455)</f>
        <v>34400.03</v>
      </c>
      <c r="G455" s="5" t="s">
        <v>291</v>
      </c>
      <c r="H455" s="5" t="s">
        <v>292</v>
      </c>
      <c r="I455" s="5"/>
      <c r="J455" s="5"/>
      <c r="K455" s="5">
        <v>205</v>
      </c>
      <c r="L455" s="5">
        <v>14</v>
      </c>
      <c r="M455" s="5">
        <v>3</v>
      </c>
      <c r="N455" s="5" t="s">
        <v>2</v>
      </c>
      <c r="O455" s="5">
        <v>2</v>
      </c>
      <c r="P455" s="5">
        <f>ROUND(Source!DK434,O455)</f>
        <v>34400.03</v>
      </c>
      <c r="Q455" s="5"/>
      <c r="R455" s="5"/>
      <c r="S455" s="5"/>
      <c r="T455" s="5"/>
      <c r="U455" s="5"/>
      <c r="V455" s="5"/>
      <c r="W455" s="5">
        <v>34400.03</v>
      </c>
      <c r="X455" s="5">
        <v>1</v>
      </c>
      <c r="Y455" s="5">
        <v>34400.03</v>
      </c>
      <c r="Z455" s="5">
        <v>34400.03</v>
      </c>
      <c r="AA455" s="5">
        <v>1</v>
      </c>
      <c r="AB455" s="5">
        <v>791305</v>
      </c>
    </row>
    <row r="456" spans="1:28" x14ac:dyDescent="0.2">
      <c r="A456" s="5">
        <v>50</v>
      </c>
      <c r="B456" s="5">
        <v>0</v>
      </c>
      <c r="C456" s="5">
        <v>0</v>
      </c>
      <c r="D456" s="5">
        <v>1</v>
      </c>
      <c r="E456" s="5">
        <v>232</v>
      </c>
      <c r="F456" s="5">
        <f>ROUND(Source!BC434,O456)</f>
        <v>0</v>
      </c>
      <c r="G456" s="5" t="s">
        <v>293</v>
      </c>
      <c r="H456" s="5" t="s">
        <v>294</v>
      </c>
      <c r="I456" s="5"/>
      <c r="J456" s="5"/>
      <c r="K456" s="5">
        <v>232</v>
      </c>
      <c r="L456" s="5">
        <v>15</v>
      </c>
      <c r="M456" s="5">
        <v>3</v>
      </c>
      <c r="N456" s="5" t="s">
        <v>2</v>
      </c>
      <c r="O456" s="5">
        <v>2</v>
      </c>
      <c r="P456" s="5">
        <f>ROUND(Source!EU434,O456)</f>
        <v>0</v>
      </c>
      <c r="Q456" s="5"/>
      <c r="R456" s="5"/>
      <c r="S456" s="5"/>
      <c r="T456" s="5"/>
      <c r="U456" s="5"/>
      <c r="V456" s="5"/>
      <c r="W456" s="5">
        <v>0</v>
      </c>
      <c r="X456" s="5">
        <v>1</v>
      </c>
      <c r="Y456" s="5">
        <v>0</v>
      </c>
      <c r="Z456" s="5">
        <v>0</v>
      </c>
      <c r="AA456" s="5">
        <v>1</v>
      </c>
      <c r="AB456" s="5">
        <v>0</v>
      </c>
    </row>
    <row r="457" spans="1:28" x14ac:dyDescent="0.2">
      <c r="A457" s="5">
        <v>50</v>
      </c>
      <c r="B457" s="5">
        <v>0</v>
      </c>
      <c r="C457" s="5">
        <v>0</v>
      </c>
      <c r="D457" s="5">
        <v>1</v>
      </c>
      <c r="E457" s="5">
        <v>214</v>
      </c>
      <c r="F457" s="5">
        <f>ROUND(Source!AS434,O457)</f>
        <v>26510.7</v>
      </c>
      <c r="G457" s="5" t="s">
        <v>295</v>
      </c>
      <c r="H457" s="5" t="s">
        <v>296</v>
      </c>
      <c r="I457" s="5"/>
      <c r="J457" s="5"/>
      <c r="K457" s="5">
        <v>214</v>
      </c>
      <c r="L457" s="5">
        <v>16</v>
      </c>
      <c r="M457" s="5">
        <v>3</v>
      </c>
      <c r="N457" s="5" t="s">
        <v>2</v>
      </c>
      <c r="O457" s="5">
        <v>2</v>
      </c>
      <c r="P457" s="5">
        <f>ROUND(Source!EK434,O457)</f>
        <v>26510.7</v>
      </c>
      <c r="Q457" s="5"/>
      <c r="R457" s="5"/>
      <c r="S457" s="5"/>
      <c r="T457" s="5"/>
      <c r="U457" s="5"/>
      <c r="V457" s="5"/>
      <c r="W457" s="5">
        <v>26510.7</v>
      </c>
      <c r="X457" s="5">
        <v>1</v>
      </c>
      <c r="Y457" s="5">
        <v>26510.7</v>
      </c>
      <c r="Z457" s="5">
        <v>26510.7</v>
      </c>
      <c r="AA457" s="5">
        <v>1</v>
      </c>
      <c r="AB457" s="5">
        <v>285255</v>
      </c>
    </row>
    <row r="458" spans="1:28" x14ac:dyDescent="0.2">
      <c r="A458" s="5">
        <v>50</v>
      </c>
      <c r="B458" s="5">
        <v>0</v>
      </c>
      <c r="C458" s="5">
        <v>0</v>
      </c>
      <c r="D458" s="5">
        <v>1</v>
      </c>
      <c r="E458" s="5">
        <v>215</v>
      </c>
      <c r="F458" s="5">
        <f>ROUND(Source!AT434,O458)</f>
        <v>338294.87</v>
      </c>
      <c r="G458" s="5" t="s">
        <v>297</v>
      </c>
      <c r="H458" s="5" t="s">
        <v>298</v>
      </c>
      <c r="I458" s="5"/>
      <c r="J458" s="5"/>
      <c r="K458" s="5">
        <v>215</v>
      </c>
      <c r="L458" s="5">
        <v>17</v>
      </c>
      <c r="M458" s="5">
        <v>3</v>
      </c>
      <c r="N458" s="5" t="s">
        <v>2</v>
      </c>
      <c r="O458" s="5">
        <v>2</v>
      </c>
      <c r="P458" s="5">
        <f>ROUND(Source!EL434,O458)</f>
        <v>92204.87</v>
      </c>
      <c r="Q458" s="5"/>
      <c r="R458" s="5"/>
      <c r="S458" s="5"/>
      <c r="T458" s="5"/>
      <c r="U458" s="5"/>
      <c r="V458" s="5"/>
      <c r="W458" s="5">
        <v>338294.87</v>
      </c>
      <c r="X458" s="5">
        <v>1</v>
      </c>
      <c r="Y458" s="5">
        <v>338294.87</v>
      </c>
      <c r="Z458" s="5">
        <v>92204.87</v>
      </c>
      <c r="AA458" s="5">
        <v>1</v>
      </c>
      <c r="AB458" s="5">
        <v>992124</v>
      </c>
    </row>
    <row r="459" spans="1:28" x14ac:dyDescent="0.2">
      <c r="A459" s="5">
        <v>50</v>
      </c>
      <c r="B459" s="5">
        <v>0</v>
      </c>
      <c r="C459" s="5">
        <v>0</v>
      </c>
      <c r="D459" s="5">
        <v>1</v>
      </c>
      <c r="E459" s="5">
        <v>217</v>
      </c>
      <c r="F459" s="5">
        <f>ROUND(Source!AU434,O459)</f>
        <v>38893.199999999997</v>
      </c>
      <c r="G459" s="5" t="s">
        <v>299</v>
      </c>
      <c r="H459" s="5" t="s">
        <v>300</v>
      </c>
      <c r="I459" s="5"/>
      <c r="J459" s="5"/>
      <c r="K459" s="5">
        <v>217</v>
      </c>
      <c r="L459" s="5">
        <v>18</v>
      </c>
      <c r="M459" s="5">
        <v>3</v>
      </c>
      <c r="N459" s="5" t="s">
        <v>2</v>
      </c>
      <c r="O459" s="5">
        <v>2</v>
      </c>
      <c r="P459" s="5">
        <f>ROUND(Source!EM434,O459)</f>
        <v>38893.199999999997</v>
      </c>
      <c r="Q459" s="5"/>
      <c r="R459" s="5"/>
      <c r="S459" s="5"/>
      <c r="T459" s="5"/>
      <c r="U459" s="5"/>
      <c r="V459" s="5"/>
      <c r="W459" s="5">
        <v>38893.199999999997</v>
      </c>
      <c r="X459" s="5">
        <v>1</v>
      </c>
      <c r="Y459" s="5">
        <v>38893.199999999997</v>
      </c>
      <c r="Z459" s="5">
        <v>38893.199999999997</v>
      </c>
      <c r="AA459" s="5">
        <v>1</v>
      </c>
      <c r="AB459" s="5">
        <v>1302922</v>
      </c>
    </row>
    <row r="460" spans="1:28" x14ac:dyDescent="0.2">
      <c r="A460" s="5">
        <v>50</v>
      </c>
      <c r="B460" s="5">
        <v>0</v>
      </c>
      <c r="C460" s="5">
        <v>0</v>
      </c>
      <c r="D460" s="5">
        <v>1</v>
      </c>
      <c r="E460" s="5">
        <v>230</v>
      </c>
      <c r="F460" s="5">
        <f>ROUND(Source!BA434,O460)</f>
        <v>0</v>
      </c>
      <c r="G460" s="5" t="s">
        <v>301</v>
      </c>
      <c r="H460" s="5" t="s">
        <v>302</v>
      </c>
      <c r="I460" s="5"/>
      <c r="J460" s="5"/>
      <c r="K460" s="5">
        <v>230</v>
      </c>
      <c r="L460" s="5">
        <v>19</v>
      </c>
      <c r="M460" s="5">
        <v>3</v>
      </c>
      <c r="N460" s="5" t="s">
        <v>2</v>
      </c>
      <c r="O460" s="5">
        <v>2</v>
      </c>
      <c r="P460" s="5">
        <f>ROUND(Source!ES434,O460)</f>
        <v>0</v>
      </c>
      <c r="Q460" s="5"/>
      <c r="R460" s="5"/>
      <c r="S460" s="5"/>
      <c r="T460" s="5"/>
      <c r="U460" s="5"/>
      <c r="V460" s="5"/>
      <c r="W460" s="5">
        <v>0</v>
      </c>
      <c r="X460" s="5">
        <v>1</v>
      </c>
      <c r="Y460" s="5">
        <v>0</v>
      </c>
      <c r="Z460" s="5">
        <v>0</v>
      </c>
      <c r="AA460" s="5">
        <v>1</v>
      </c>
      <c r="AB460" s="5">
        <v>0</v>
      </c>
    </row>
    <row r="461" spans="1:28" x14ac:dyDescent="0.2">
      <c r="A461" s="5">
        <v>50</v>
      </c>
      <c r="B461" s="5">
        <v>0</v>
      </c>
      <c r="C461" s="5">
        <v>0</v>
      </c>
      <c r="D461" s="5">
        <v>1</v>
      </c>
      <c r="E461" s="5">
        <v>206</v>
      </c>
      <c r="F461" s="5">
        <f>ROUND(Source!T434,O461)</f>
        <v>0</v>
      </c>
      <c r="G461" s="5" t="s">
        <v>303</v>
      </c>
      <c r="H461" s="5" t="s">
        <v>304</v>
      </c>
      <c r="I461" s="5"/>
      <c r="J461" s="5"/>
      <c r="K461" s="5">
        <v>206</v>
      </c>
      <c r="L461" s="5">
        <v>20</v>
      </c>
      <c r="M461" s="5">
        <v>3</v>
      </c>
      <c r="N461" s="5" t="s">
        <v>2</v>
      </c>
      <c r="O461" s="5">
        <v>2</v>
      </c>
      <c r="P461" s="5">
        <f>ROUND(Source!DL434,O461)</f>
        <v>0</v>
      </c>
      <c r="Q461" s="5"/>
      <c r="R461" s="5"/>
      <c r="S461" s="5"/>
      <c r="T461" s="5"/>
      <c r="U461" s="5"/>
      <c r="V461" s="5"/>
      <c r="W461" s="5">
        <v>0</v>
      </c>
      <c r="X461" s="5">
        <v>1</v>
      </c>
      <c r="Y461" s="5">
        <v>0</v>
      </c>
      <c r="Z461" s="5">
        <v>0</v>
      </c>
      <c r="AA461" s="5">
        <v>1</v>
      </c>
      <c r="AB461" s="5">
        <v>0</v>
      </c>
    </row>
    <row r="462" spans="1:28" x14ac:dyDescent="0.2">
      <c r="A462" s="5">
        <v>50</v>
      </c>
      <c r="B462" s="5">
        <v>0</v>
      </c>
      <c r="C462" s="5">
        <v>0</v>
      </c>
      <c r="D462" s="5">
        <v>1</v>
      </c>
      <c r="E462" s="5">
        <v>207</v>
      </c>
      <c r="F462" s="5">
        <f>Source!U434</f>
        <v>2967.7063249999997</v>
      </c>
      <c r="G462" s="5" t="s">
        <v>305</v>
      </c>
      <c r="H462" s="5" t="s">
        <v>306</v>
      </c>
      <c r="I462" s="5"/>
      <c r="J462" s="5"/>
      <c r="K462" s="5">
        <v>207</v>
      </c>
      <c r="L462" s="5">
        <v>21</v>
      </c>
      <c r="M462" s="5">
        <v>3</v>
      </c>
      <c r="N462" s="5" t="s">
        <v>2</v>
      </c>
      <c r="O462" s="5">
        <v>-1</v>
      </c>
      <c r="P462" s="5">
        <f>Source!DM434</f>
        <v>2967.7063249999997</v>
      </c>
      <c r="Q462" s="5"/>
      <c r="R462" s="5"/>
      <c r="S462" s="5"/>
      <c r="T462" s="5"/>
      <c r="U462" s="5"/>
      <c r="V462" s="5"/>
      <c r="W462" s="5">
        <v>2967.7063250000001</v>
      </c>
      <c r="X462" s="5">
        <v>1</v>
      </c>
      <c r="Y462" s="5">
        <v>2967.7063250000001</v>
      </c>
      <c r="Z462" s="5">
        <v>2967.7063250000001</v>
      </c>
      <c r="AA462" s="5">
        <v>1</v>
      </c>
      <c r="AB462" s="5">
        <v>2967.7063250000001</v>
      </c>
    </row>
    <row r="463" spans="1:28" x14ac:dyDescent="0.2">
      <c r="A463" s="5">
        <v>50</v>
      </c>
      <c r="B463" s="5">
        <v>0</v>
      </c>
      <c r="C463" s="5">
        <v>0</v>
      </c>
      <c r="D463" s="5">
        <v>1</v>
      </c>
      <c r="E463" s="5">
        <v>208</v>
      </c>
      <c r="F463" s="5">
        <f>Source!V434</f>
        <v>19.675169999999998</v>
      </c>
      <c r="G463" s="5" t="s">
        <v>307</v>
      </c>
      <c r="H463" s="5" t="s">
        <v>308</v>
      </c>
      <c r="I463" s="5"/>
      <c r="J463" s="5"/>
      <c r="K463" s="5">
        <v>208</v>
      </c>
      <c r="L463" s="5">
        <v>22</v>
      </c>
      <c r="M463" s="5">
        <v>3</v>
      </c>
      <c r="N463" s="5" t="s">
        <v>2</v>
      </c>
      <c r="O463" s="5">
        <v>-1</v>
      </c>
      <c r="P463" s="5">
        <f>Source!DN434</f>
        <v>19.675169999999998</v>
      </c>
      <c r="Q463" s="5"/>
      <c r="R463" s="5"/>
      <c r="S463" s="5"/>
      <c r="T463" s="5"/>
      <c r="U463" s="5"/>
      <c r="V463" s="5"/>
      <c r="W463" s="5">
        <v>19.675170000000001</v>
      </c>
      <c r="X463" s="5">
        <v>1</v>
      </c>
      <c r="Y463" s="5">
        <v>19.675170000000001</v>
      </c>
      <c r="Z463" s="5">
        <v>19.675170000000001</v>
      </c>
      <c r="AA463" s="5">
        <v>1</v>
      </c>
      <c r="AB463" s="5">
        <v>19.675170000000001</v>
      </c>
    </row>
    <row r="464" spans="1:28" x14ac:dyDescent="0.2">
      <c r="A464" s="5">
        <v>50</v>
      </c>
      <c r="B464" s="5">
        <v>0</v>
      </c>
      <c r="C464" s="5">
        <v>0</v>
      </c>
      <c r="D464" s="5">
        <v>1</v>
      </c>
      <c r="E464" s="5">
        <v>209</v>
      </c>
      <c r="F464" s="5">
        <f>ROUND(Source!W434,O464)</f>
        <v>0</v>
      </c>
      <c r="G464" s="5" t="s">
        <v>309</v>
      </c>
      <c r="H464" s="5" t="s">
        <v>310</v>
      </c>
      <c r="I464" s="5"/>
      <c r="J464" s="5"/>
      <c r="K464" s="5">
        <v>209</v>
      </c>
      <c r="L464" s="5">
        <v>23</v>
      </c>
      <c r="M464" s="5">
        <v>3</v>
      </c>
      <c r="N464" s="5" t="s">
        <v>2</v>
      </c>
      <c r="O464" s="5">
        <v>2</v>
      </c>
      <c r="P464" s="5">
        <f>ROUND(Source!DO434,O464)</f>
        <v>0</v>
      </c>
      <c r="Q464" s="5"/>
      <c r="R464" s="5"/>
      <c r="S464" s="5"/>
      <c r="T464" s="5"/>
      <c r="U464" s="5"/>
      <c r="V464" s="5"/>
      <c r="W464" s="5">
        <v>0</v>
      </c>
      <c r="X464" s="5">
        <v>1</v>
      </c>
      <c r="Y464" s="5">
        <v>0</v>
      </c>
      <c r="Z464" s="5">
        <v>0</v>
      </c>
      <c r="AA464" s="5">
        <v>1</v>
      </c>
      <c r="AB464" s="5">
        <v>0</v>
      </c>
    </row>
    <row r="465" spans="1:206" x14ac:dyDescent="0.2">
      <c r="A465" s="5">
        <v>50</v>
      </c>
      <c r="B465" s="5">
        <v>0</v>
      </c>
      <c r="C465" s="5">
        <v>0</v>
      </c>
      <c r="D465" s="5">
        <v>1</v>
      </c>
      <c r="E465" s="5">
        <v>233</v>
      </c>
      <c r="F465" s="5">
        <f>ROUND(Source!BD434,O465)</f>
        <v>0</v>
      </c>
      <c r="G465" s="5" t="s">
        <v>311</v>
      </c>
      <c r="H465" s="5" t="s">
        <v>312</v>
      </c>
      <c r="I465" s="5"/>
      <c r="J465" s="5"/>
      <c r="K465" s="5">
        <v>233</v>
      </c>
      <c r="L465" s="5">
        <v>24</v>
      </c>
      <c r="M465" s="5">
        <v>3</v>
      </c>
      <c r="N465" s="5" t="s">
        <v>2</v>
      </c>
      <c r="O465" s="5">
        <v>2</v>
      </c>
      <c r="P465" s="5">
        <f>ROUND(Source!EV434,O465)</f>
        <v>0</v>
      </c>
      <c r="Q465" s="5"/>
      <c r="R465" s="5"/>
      <c r="S465" s="5"/>
      <c r="T465" s="5"/>
      <c r="U465" s="5"/>
      <c r="V465" s="5"/>
      <c r="W465" s="5">
        <v>0</v>
      </c>
      <c r="X465" s="5">
        <v>1</v>
      </c>
      <c r="Y465" s="5">
        <v>0</v>
      </c>
      <c r="Z465" s="5">
        <v>0</v>
      </c>
      <c r="AA465" s="5">
        <v>1</v>
      </c>
      <c r="AB465" s="5">
        <v>0</v>
      </c>
    </row>
    <row r="466" spans="1:206" x14ac:dyDescent="0.2">
      <c r="A466" s="5">
        <v>50</v>
      </c>
      <c r="B466" s="5">
        <v>0</v>
      </c>
      <c r="C466" s="5">
        <v>0</v>
      </c>
      <c r="D466" s="5">
        <v>1</v>
      </c>
      <c r="E466" s="5">
        <v>210</v>
      </c>
      <c r="F466" s="5">
        <f>ROUND(Source!X434,O466)</f>
        <v>28971.3</v>
      </c>
      <c r="G466" s="5" t="s">
        <v>313</v>
      </c>
      <c r="H466" s="5" t="s">
        <v>314</v>
      </c>
      <c r="I466" s="5"/>
      <c r="J466" s="5"/>
      <c r="K466" s="5">
        <v>210</v>
      </c>
      <c r="L466" s="5">
        <v>25</v>
      </c>
      <c r="M466" s="5">
        <v>3</v>
      </c>
      <c r="N466" s="5" t="s">
        <v>2</v>
      </c>
      <c r="O466" s="5">
        <v>2</v>
      </c>
      <c r="P466" s="5">
        <f>ROUND(Source!DP434,O466)</f>
        <v>28971.3</v>
      </c>
      <c r="Q466" s="5"/>
      <c r="R466" s="5"/>
      <c r="S466" s="5"/>
      <c r="T466" s="5"/>
      <c r="U466" s="5"/>
      <c r="V466" s="5"/>
      <c r="W466" s="5">
        <v>28971.3</v>
      </c>
      <c r="X466" s="5">
        <v>1</v>
      </c>
      <c r="Y466" s="5">
        <v>28971.3</v>
      </c>
      <c r="Z466" s="5">
        <v>28971.3</v>
      </c>
      <c r="AA466" s="5">
        <v>1</v>
      </c>
      <c r="AB466" s="5">
        <v>623390</v>
      </c>
    </row>
    <row r="467" spans="1:206" x14ac:dyDescent="0.2">
      <c r="A467" s="5">
        <v>50</v>
      </c>
      <c r="B467" s="5">
        <v>0</v>
      </c>
      <c r="C467" s="5">
        <v>0</v>
      </c>
      <c r="D467" s="5">
        <v>1</v>
      </c>
      <c r="E467" s="5">
        <v>211</v>
      </c>
      <c r="F467" s="5">
        <f>ROUND(Source!Y434,O467)</f>
        <v>14648.05</v>
      </c>
      <c r="G467" s="5" t="s">
        <v>315</v>
      </c>
      <c r="H467" s="5" t="s">
        <v>316</v>
      </c>
      <c r="I467" s="5"/>
      <c r="J467" s="5"/>
      <c r="K467" s="5">
        <v>211</v>
      </c>
      <c r="L467" s="5">
        <v>26</v>
      </c>
      <c r="M467" s="5">
        <v>3</v>
      </c>
      <c r="N467" s="5" t="s">
        <v>2</v>
      </c>
      <c r="O467" s="5">
        <v>2</v>
      </c>
      <c r="P467" s="5">
        <f>ROUND(Source!DQ434,O467)</f>
        <v>14648.05</v>
      </c>
      <c r="Q467" s="5"/>
      <c r="R467" s="5"/>
      <c r="S467" s="5"/>
      <c r="T467" s="5"/>
      <c r="U467" s="5"/>
      <c r="V467" s="5"/>
      <c r="W467" s="5">
        <v>14648.05</v>
      </c>
      <c r="X467" s="5">
        <v>1</v>
      </c>
      <c r="Y467" s="5">
        <v>14648.05</v>
      </c>
      <c r="Z467" s="5">
        <v>14648.05</v>
      </c>
      <c r="AA467" s="5">
        <v>1</v>
      </c>
      <c r="AB467" s="5">
        <v>309234</v>
      </c>
    </row>
    <row r="468" spans="1:206" x14ac:dyDescent="0.2">
      <c r="A468" s="5">
        <v>50</v>
      </c>
      <c r="B468" s="5">
        <v>0</v>
      </c>
      <c r="C468" s="5">
        <v>0</v>
      </c>
      <c r="D468" s="5">
        <v>1</v>
      </c>
      <c r="E468" s="5">
        <v>224</v>
      </c>
      <c r="F468" s="5">
        <f>ROUND(Source!AR434,O468)</f>
        <v>3095568.2</v>
      </c>
      <c r="G468" s="5" t="s">
        <v>317</v>
      </c>
      <c r="H468" s="5" t="s">
        <v>318</v>
      </c>
      <c r="I468" s="5"/>
      <c r="J468" s="5"/>
      <c r="K468" s="5">
        <v>224</v>
      </c>
      <c r="L468" s="5">
        <v>27</v>
      </c>
      <c r="M468" s="5">
        <v>3</v>
      </c>
      <c r="N468" s="5" t="s">
        <v>2</v>
      </c>
      <c r="O468" s="5">
        <v>2</v>
      </c>
      <c r="P468" s="5">
        <f>ROUND(Source!EJ434,O468)</f>
        <v>737086.23</v>
      </c>
      <c r="Q468" s="5"/>
      <c r="R468" s="5"/>
      <c r="S468" s="5"/>
      <c r="T468" s="5"/>
      <c r="U468" s="5"/>
      <c r="V468" s="5"/>
      <c r="W468" s="5">
        <v>3095568.2</v>
      </c>
      <c r="X468" s="5">
        <v>1</v>
      </c>
      <c r="Y468" s="5">
        <v>3095568.2</v>
      </c>
      <c r="Z468" s="5">
        <v>737086.23</v>
      </c>
      <c r="AA468" s="5">
        <v>1</v>
      </c>
      <c r="AB468" s="5">
        <v>5402357</v>
      </c>
    </row>
    <row r="469" spans="1:206" x14ac:dyDescent="0.2">
      <c r="A469" s="5">
        <v>50</v>
      </c>
      <c r="B469" s="5">
        <v>1</v>
      </c>
      <c r="C469" s="5">
        <v>0</v>
      </c>
      <c r="D469" s="5">
        <v>2</v>
      </c>
      <c r="E469" s="5">
        <v>0</v>
      </c>
      <c r="F469" s="5">
        <f>ROUND(F468*0.2,O469)</f>
        <v>619113.64</v>
      </c>
      <c r="G469" s="5" t="s">
        <v>12</v>
      </c>
      <c r="H469" s="5" t="s">
        <v>480</v>
      </c>
      <c r="I469" s="5"/>
      <c r="J469" s="5"/>
      <c r="K469" s="5">
        <v>212</v>
      </c>
      <c r="L469" s="5">
        <v>28</v>
      </c>
      <c r="M469" s="5">
        <v>0</v>
      </c>
      <c r="N469" s="5" t="s">
        <v>2</v>
      </c>
      <c r="O469" s="5">
        <v>2</v>
      </c>
      <c r="P469" s="5">
        <f>ROUND(P468*0.2,O469)</f>
        <v>147417.25</v>
      </c>
      <c r="Q469" s="5"/>
      <c r="R469" s="5"/>
      <c r="S469" s="5"/>
      <c r="T469" s="5"/>
      <c r="U469" s="5"/>
      <c r="V469" s="5"/>
      <c r="W469" s="5">
        <v>619113.64</v>
      </c>
      <c r="X469" s="5">
        <v>1</v>
      </c>
      <c r="Y469" s="5">
        <v>619113.64</v>
      </c>
      <c r="Z469" s="5">
        <v>147417.25</v>
      </c>
      <c r="AA469" s="5">
        <v>1</v>
      </c>
      <c r="AB469" s="5">
        <v>1080471</v>
      </c>
    </row>
    <row r="470" spans="1:206" x14ac:dyDescent="0.2">
      <c r="A470" s="5">
        <v>50</v>
      </c>
      <c r="B470" s="5">
        <v>1</v>
      </c>
      <c r="C470" s="5">
        <v>0</v>
      </c>
      <c r="D470" s="5">
        <v>2</v>
      </c>
      <c r="E470" s="5">
        <v>0</v>
      </c>
      <c r="F470" s="5">
        <f>ROUND(F468+F469,O470)</f>
        <v>3714681.84</v>
      </c>
      <c r="G470" s="5" t="s">
        <v>28</v>
      </c>
      <c r="H470" s="5" t="s">
        <v>481</v>
      </c>
      <c r="I470" s="5"/>
      <c r="J470" s="5"/>
      <c r="K470" s="5">
        <v>212</v>
      </c>
      <c r="L470" s="5">
        <v>29</v>
      </c>
      <c r="M470" s="5">
        <v>0</v>
      </c>
      <c r="N470" s="5" t="s">
        <v>2</v>
      </c>
      <c r="O470" s="5">
        <v>2</v>
      </c>
      <c r="P470" s="5">
        <f>ROUND(P468+P469,O470)</f>
        <v>884503.48</v>
      </c>
      <c r="Q470" s="5"/>
      <c r="R470" s="5"/>
      <c r="S470" s="5"/>
      <c r="T470" s="5"/>
      <c r="U470" s="5"/>
      <c r="V470" s="5"/>
      <c r="W470" s="5">
        <v>3714681.84</v>
      </c>
      <c r="X470" s="5">
        <v>1</v>
      </c>
      <c r="Y470" s="5">
        <v>3714681.84</v>
      </c>
      <c r="Z470" s="5">
        <v>884503.48</v>
      </c>
      <c r="AA470" s="5">
        <v>1</v>
      </c>
      <c r="AB470" s="96">
        <v>6482828</v>
      </c>
    </row>
    <row r="471" spans="1:206" x14ac:dyDescent="0.2">
      <c r="A471" s="5">
        <v>50</v>
      </c>
      <c r="B471" s="5">
        <v>1</v>
      </c>
      <c r="C471" s="5">
        <v>0</v>
      </c>
      <c r="D471" s="5">
        <v>2</v>
      </c>
      <c r="E471" s="5">
        <v>0</v>
      </c>
      <c r="F471" s="5">
        <f>ROUND(ROUND(0.98,2),O471)</f>
        <v>0.98</v>
      </c>
      <c r="G471" s="5" t="s">
        <v>38</v>
      </c>
      <c r="H471" s="5" t="s">
        <v>482</v>
      </c>
      <c r="I471" s="5"/>
      <c r="J471" s="5"/>
      <c r="K471" s="5">
        <v>212</v>
      </c>
      <c r="L471" s="5">
        <v>30</v>
      </c>
      <c r="M471" s="5">
        <v>0</v>
      </c>
      <c r="N471" s="5" t="s">
        <v>2</v>
      </c>
      <c r="O471" s="5">
        <v>2</v>
      </c>
      <c r="P471" s="5">
        <f>ROUND(ROUND(0.98,2),O471)</f>
        <v>0.98</v>
      </c>
      <c r="Q471" s="5"/>
      <c r="R471" s="5"/>
      <c r="S471" s="5"/>
      <c r="T471" s="5"/>
      <c r="U471" s="5"/>
      <c r="V471" s="5"/>
      <c r="W471" s="5">
        <v>0.98</v>
      </c>
      <c r="X471" s="5">
        <v>1</v>
      </c>
      <c r="Y471" s="5">
        <v>0.98</v>
      </c>
      <c r="Z471" s="5">
        <v>0.98</v>
      </c>
      <c r="AA471" s="5">
        <v>1</v>
      </c>
      <c r="AB471" s="5">
        <v>0.98</v>
      </c>
    </row>
    <row r="472" spans="1:206" x14ac:dyDescent="0.2">
      <c r="A472" s="5">
        <v>50</v>
      </c>
      <c r="B472" s="5">
        <v>1</v>
      </c>
      <c r="C472" s="5">
        <v>0</v>
      </c>
      <c r="D472" s="5">
        <v>2</v>
      </c>
      <c r="E472" s="5">
        <v>0</v>
      </c>
      <c r="F472" s="5">
        <f>ROUND(ROUND(F470*F471,2),O472)</f>
        <v>3640388.2</v>
      </c>
      <c r="G472" s="5" t="s">
        <v>41</v>
      </c>
      <c r="H472" s="5" t="s">
        <v>483</v>
      </c>
      <c r="I472" s="5"/>
      <c r="J472" s="5"/>
      <c r="K472" s="5">
        <v>212</v>
      </c>
      <c r="L472" s="5">
        <v>31</v>
      </c>
      <c r="M472" s="5">
        <v>0</v>
      </c>
      <c r="N472" s="5" t="s">
        <v>2</v>
      </c>
      <c r="O472" s="5">
        <v>2</v>
      </c>
      <c r="P472" s="5">
        <f>ROUND(ROUND(P470*P471,2),O472)</f>
        <v>866813.41</v>
      </c>
      <c r="Q472" s="5"/>
      <c r="R472" s="5"/>
      <c r="S472" s="5"/>
      <c r="T472" s="5"/>
      <c r="U472" s="5"/>
      <c r="V472" s="5"/>
      <c r="W472" s="5">
        <v>3640388.2</v>
      </c>
      <c r="X472" s="5">
        <v>1</v>
      </c>
      <c r="Y472" s="5">
        <v>3640388.2</v>
      </c>
      <c r="Z472" s="5">
        <v>866813.41</v>
      </c>
      <c r="AA472" s="5">
        <v>1</v>
      </c>
      <c r="AB472" s="5">
        <v>6353171.4400000004</v>
      </c>
    </row>
    <row r="474" spans="1:206" x14ac:dyDescent="0.2">
      <c r="A474" s="3">
        <v>51</v>
      </c>
      <c r="B474" s="3">
        <f>B12</f>
        <v>538</v>
      </c>
      <c r="C474" s="3">
        <f>A12</f>
        <v>1</v>
      </c>
      <c r="D474" s="3">
        <f>ROW(A12)</f>
        <v>12</v>
      </c>
      <c r="E474" s="3"/>
      <c r="F474" s="3" t="str">
        <f>IF(F12&lt;&gt;"",F12,"")</f>
        <v>1_(Копия)_(Копия)_(Копия)</v>
      </c>
      <c r="G474" s="3" t="str">
        <f>IF(G12&lt;&gt;"",G12,"")</f>
        <v>Системы автоматической установки аэрозольного пожаротушения, автоматической пожарной сигнализации</v>
      </c>
      <c r="H474" s="3">
        <v>1</v>
      </c>
      <c r="I474" s="3"/>
      <c r="J474" s="3"/>
      <c r="K474" s="3"/>
      <c r="L474" s="3"/>
      <c r="M474" s="3"/>
      <c r="N474" s="3"/>
      <c r="O474" s="3">
        <f t="shared" ref="O474:T474" si="369">ROUND(O434,2)</f>
        <v>3051948.85</v>
      </c>
      <c r="P474" s="3">
        <f t="shared" si="369"/>
        <v>3012354.27</v>
      </c>
      <c r="Q474" s="3">
        <f t="shared" si="369"/>
        <v>5194.55</v>
      </c>
      <c r="R474" s="3">
        <f t="shared" si="369"/>
        <v>252.14</v>
      </c>
      <c r="S474" s="3">
        <f t="shared" si="369"/>
        <v>34400.03</v>
      </c>
      <c r="T474" s="3">
        <f t="shared" si="369"/>
        <v>0</v>
      </c>
      <c r="U474" s="3">
        <f>U434</f>
        <v>2967.7063249999997</v>
      </c>
      <c r="V474" s="3">
        <f>V434</f>
        <v>19.675169999999998</v>
      </c>
      <c r="W474" s="3">
        <f>ROUND(W434,2)</f>
        <v>0</v>
      </c>
      <c r="X474" s="3">
        <f>ROUND(X434,2)</f>
        <v>28971.3</v>
      </c>
      <c r="Y474" s="3">
        <f>ROUND(Y434,2)</f>
        <v>14648.05</v>
      </c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>
        <f t="shared" ref="AO474:BD474" si="370">ROUND(AO434,2)</f>
        <v>0</v>
      </c>
      <c r="AP474" s="3">
        <f t="shared" si="370"/>
        <v>2691869.43</v>
      </c>
      <c r="AQ474" s="3">
        <f t="shared" si="370"/>
        <v>0</v>
      </c>
      <c r="AR474" s="3">
        <f t="shared" si="370"/>
        <v>3095568.2</v>
      </c>
      <c r="AS474" s="3">
        <f t="shared" si="370"/>
        <v>26510.7</v>
      </c>
      <c r="AT474" s="3">
        <f t="shared" si="370"/>
        <v>338294.87</v>
      </c>
      <c r="AU474" s="3">
        <f t="shared" si="370"/>
        <v>38893.199999999997</v>
      </c>
      <c r="AV474" s="3">
        <f t="shared" si="370"/>
        <v>3012354.27</v>
      </c>
      <c r="AW474" s="3">
        <f t="shared" si="370"/>
        <v>320484.84000000003</v>
      </c>
      <c r="AX474" s="3">
        <f t="shared" si="370"/>
        <v>0</v>
      </c>
      <c r="AY474" s="3">
        <f t="shared" si="370"/>
        <v>320484.84000000003</v>
      </c>
      <c r="AZ474" s="3">
        <f t="shared" si="370"/>
        <v>2691869.43</v>
      </c>
      <c r="BA474" s="3">
        <f t="shared" si="370"/>
        <v>0</v>
      </c>
      <c r="BB474" s="3">
        <f t="shared" si="370"/>
        <v>0</v>
      </c>
      <c r="BC474" s="3">
        <f t="shared" si="370"/>
        <v>0</v>
      </c>
      <c r="BD474" s="3">
        <f t="shared" si="370"/>
        <v>0</v>
      </c>
      <c r="BE474" s="3"/>
      <c r="BF474" s="3"/>
      <c r="BG474" s="3"/>
      <c r="BH474" s="3"/>
      <c r="BI474" s="3"/>
      <c r="BJ474" s="3"/>
      <c r="BK474" s="3"/>
      <c r="BL474" s="3"/>
      <c r="BM474" s="3"/>
      <c r="BN474" s="3"/>
      <c r="BO474" s="3"/>
      <c r="BP474" s="3"/>
      <c r="BQ474" s="3"/>
      <c r="BR474" s="3"/>
      <c r="BS474" s="3"/>
      <c r="BT474" s="3"/>
      <c r="BU474" s="3"/>
      <c r="BV474" s="3"/>
      <c r="BW474" s="3"/>
      <c r="BX474" s="3"/>
      <c r="BY474" s="3"/>
      <c r="BZ474" s="3"/>
      <c r="CA474" s="3"/>
      <c r="CB474" s="3"/>
      <c r="CC474" s="3"/>
      <c r="CD474" s="3"/>
      <c r="CE474" s="3"/>
      <c r="CF474" s="3"/>
      <c r="CG474" s="3"/>
      <c r="CH474" s="3"/>
      <c r="CI474" s="3"/>
      <c r="CJ474" s="3"/>
      <c r="CK474" s="3"/>
      <c r="CL474" s="3"/>
      <c r="CM474" s="3"/>
      <c r="CN474" s="3"/>
      <c r="CO474" s="3"/>
      <c r="CP474" s="3"/>
      <c r="CQ474" s="3"/>
      <c r="CR474" s="3"/>
      <c r="CS474" s="3"/>
      <c r="CT474" s="3"/>
      <c r="CU474" s="3"/>
      <c r="CV474" s="3"/>
      <c r="CW474" s="3"/>
      <c r="CX474" s="3"/>
      <c r="CY474" s="3"/>
      <c r="CZ474" s="3"/>
      <c r="DA474" s="3"/>
      <c r="DB474" s="3"/>
      <c r="DC474" s="3"/>
      <c r="DD474" s="3"/>
      <c r="DE474" s="3"/>
      <c r="DF474" s="3"/>
      <c r="DG474" s="4">
        <f t="shared" ref="DG474:DL474" si="371">ROUND(DG434,2)</f>
        <v>693466.88</v>
      </c>
      <c r="DH474" s="4">
        <f t="shared" si="371"/>
        <v>653872.30000000005</v>
      </c>
      <c r="DI474" s="4">
        <f t="shared" si="371"/>
        <v>5194.55</v>
      </c>
      <c r="DJ474" s="4">
        <f t="shared" si="371"/>
        <v>252.14</v>
      </c>
      <c r="DK474" s="4">
        <f t="shared" si="371"/>
        <v>34400.03</v>
      </c>
      <c r="DL474" s="4">
        <f t="shared" si="371"/>
        <v>0</v>
      </c>
      <c r="DM474" s="4">
        <f>DM434</f>
        <v>2967.7063249999997</v>
      </c>
      <c r="DN474" s="4">
        <f>DN434</f>
        <v>19.675169999999998</v>
      </c>
      <c r="DO474" s="4">
        <f>ROUND(DO434,2)</f>
        <v>0</v>
      </c>
      <c r="DP474" s="4">
        <f>ROUND(DP434,2)</f>
        <v>28971.3</v>
      </c>
      <c r="DQ474" s="4">
        <f>ROUND(DQ434,2)</f>
        <v>14648.05</v>
      </c>
      <c r="DR474" s="4"/>
      <c r="DS474" s="4"/>
      <c r="DT474" s="4"/>
      <c r="DU474" s="4"/>
      <c r="DV474" s="4"/>
      <c r="DW474" s="4"/>
      <c r="DX474" s="4"/>
      <c r="DY474" s="4"/>
      <c r="DZ474" s="4"/>
      <c r="EA474" s="4"/>
      <c r="EB474" s="4"/>
      <c r="EC474" s="4"/>
      <c r="ED474" s="4"/>
      <c r="EE474" s="4"/>
      <c r="EF474" s="4"/>
      <c r="EG474" s="4">
        <f t="shared" ref="EG474:EV474" si="372">ROUND(EG434,2)</f>
        <v>0</v>
      </c>
      <c r="EH474" s="4">
        <f t="shared" si="372"/>
        <v>579477.46</v>
      </c>
      <c r="EI474" s="4">
        <f t="shared" si="372"/>
        <v>0</v>
      </c>
      <c r="EJ474" s="4">
        <f t="shared" si="372"/>
        <v>737086.23</v>
      </c>
      <c r="EK474" s="4">
        <f t="shared" si="372"/>
        <v>26510.7</v>
      </c>
      <c r="EL474" s="4">
        <f t="shared" si="372"/>
        <v>92204.87</v>
      </c>
      <c r="EM474" s="4">
        <f t="shared" si="372"/>
        <v>38893.199999999997</v>
      </c>
      <c r="EN474" s="4">
        <f t="shared" si="372"/>
        <v>653872.30000000005</v>
      </c>
      <c r="EO474" s="4">
        <f t="shared" si="372"/>
        <v>74394.84</v>
      </c>
      <c r="EP474" s="4">
        <f t="shared" si="372"/>
        <v>0</v>
      </c>
      <c r="EQ474" s="4">
        <f t="shared" si="372"/>
        <v>74394.84</v>
      </c>
      <c r="ER474" s="4">
        <f t="shared" si="372"/>
        <v>579477.46</v>
      </c>
      <c r="ES474" s="4">
        <f t="shared" si="372"/>
        <v>0</v>
      </c>
      <c r="ET474" s="4">
        <f t="shared" si="372"/>
        <v>0</v>
      </c>
      <c r="EU474" s="4">
        <f t="shared" si="372"/>
        <v>0</v>
      </c>
      <c r="EV474" s="4">
        <f t="shared" si="372"/>
        <v>0</v>
      </c>
      <c r="EW474" s="4"/>
      <c r="EX474" s="4"/>
      <c r="EY474" s="4"/>
      <c r="EZ474" s="4"/>
      <c r="FA474" s="4"/>
      <c r="FB474" s="4"/>
      <c r="FC474" s="4"/>
      <c r="FD474" s="4"/>
      <c r="FE474" s="4"/>
      <c r="FF474" s="4"/>
      <c r="FG474" s="4"/>
      <c r="FH474" s="4"/>
      <c r="FI474" s="4"/>
      <c r="FJ474" s="4"/>
      <c r="FK474" s="4"/>
      <c r="FL474" s="4"/>
      <c r="FM474" s="4"/>
      <c r="FN474" s="4"/>
      <c r="FO474" s="4"/>
      <c r="FP474" s="4"/>
      <c r="FQ474" s="4"/>
      <c r="FR474" s="4"/>
      <c r="FS474" s="4"/>
      <c r="FT474" s="4"/>
      <c r="FU474" s="4"/>
      <c r="FV474" s="4"/>
      <c r="FW474" s="4"/>
      <c r="FX474" s="4"/>
      <c r="FY474" s="4"/>
      <c r="FZ474" s="4"/>
      <c r="GA474" s="4"/>
      <c r="GB474" s="4"/>
      <c r="GC474" s="4"/>
      <c r="GD474" s="4"/>
      <c r="GE474" s="4"/>
      <c r="GF474" s="4"/>
      <c r="GG474" s="4"/>
      <c r="GH474" s="4"/>
      <c r="GI474" s="4"/>
      <c r="GJ474" s="4"/>
      <c r="GK474" s="4"/>
      <c r="GL474" s="4"/>
      <c r="GM474" s="4"/>
      <c r="GN474" s="4"/>
      <c r="GO474" s="4"/>
      <c r="GP474" s="4"/>
      <c r="GQ474" s="4"/>
      <c r="GR474" s="4"/>
      <c r="GS474" s="4"/>
      <c r="GT474" s="4"/>
      <c r="GU474" s="4"/>
      <c r="GV474" s="4"/>
      <c r="GW474" s="4"/>
      <c r="GX474" s="4">
        <v>0</v>
      </c>
    </row>
    <row r="476" spans="1:206" x14ac:dyDescent="0.2">
      <c r="A476" s="5">
        <v>50</v>
      </c>
      <c r="B476" s="5">
        <v>0</v>
      </c>
      <c r="C476" s="5">
        <v>0</v>
      </c>
      <c r="D476" s="5">
        <v>1</v>
      </c>
      <c r="E476" s="5">
        <v>201</v>
      </c>
      <c r="F476" s="5">
        <f>ROUND(Source!O474,O476)</f>
        <v>3051948.85</v>
      </c>
      <c r="G476" s="5" t="s">
        <v>252</v>
      </c>
      <c r="H476" s="5" t="s">
        <v>253</v>
      </c>
      <c r="I476" s="5"/>
      <c r="J476" s="5"/>
      <c r="K476" s="5">
        <v>201</v>
      </c>
      <c r="L476" s="5">
        <v>1</v>
      </c>
      <c r="M476" s="5">
        <v>3</v>
      </c>
      <c r="N476" s="5" t="s">
        <v>2</v>
      </c>
      <c r="O476" s="5">
        <v>2</v>
      </c>
      <c r="P476" s="5">
        <f>ROUND(Source!DG474,O476)</f>
        <v>693466.88</v>
      </c>
      <c r="Q476" s="5"/>
      <c r="R476" s="5"/>
      <c r="S476" s="5"/>
      <c r="T476" s="5"/>
      <c r="U476" s="5"/>
      <c r="V476" s="5"/>
      <c r="W476" s="5">
        <v>360079.42000000004</v>
      </c>
      <c r="X476" s="5">
        <v>1</v>
      </c>
      <c r="Y476" s="5">
        <v>360079.42000000004</v>
      </c>
      <c r="Z476" s="5">
        <v>113989.41999999998</v>
      </c>
      <c r="AA476" s="5">
        <v>1</v>
      </c>
      <c r="AB476" s="5">
        <v>1647686</v>
      </c>
    </row>
    <row r="477" spans="1:206" x14ac:dyDescent="0.2">
      <c r="A477" s="5">
        <v>50</v>
      </c>
      <c r="B477" s="5">
        <v>0</v>
      </c>
      <c r="C477" s="5">
        <v>0</v>
      </c>
      <c r="D477" s="5">
        <v>1</v>
      </c>
      <c r="E477" s="5">
        <v>202</v>
      </c>
      <c r="F477" s="5">
        <f>ROUND(Source!P474,O477)</f>
        <v>3012354.27</v>
      </c>
      <c r="G477" s="5" t="s">
        <v>254</v>
      </c>
      <c r="H477" s="5" t="s">
        <v>255</v>
      </c>
      <c r="I477" s="5"/>
      <c r="J477" s="5"/>
      <c r="K477" s="5">
        <v>202</v>
      </c>
      <c r="L477" s="5">
        <v>2</v>
      </c>
      <c r="M477" s="5">
        <v>3</v>
      </c>
      <c r="N477" s="5" t="s">
        <v>2</v>
      </c>
      <c r="O477" s="5">
        <v>2</v>
      </c>
      <c r="P477" s="5">
        <f>ROUND(Source!DH474,O477)</f>
        <v>653872.30000000005</v>
      </c>
      <c r="Q477" s="5"/>
      <c r="R477" s="5"/>
      <c r="S477" s="5"/>
      <c r="T477" s="5"/>
      <c r="U477" s="5"/>
      <c r="V477" s="5"/>
      <c r="W477" s="5">
        <v>3012354.27</v>
      </c>
      <c r="X477" s="5">
        <v>1</v>
      </c>
      <c r="Y477" s="5">
        <v>3012354.27</v>
      </c>
      <c r="Z477" s="5">
        <v>653872.30000000005</v>
      </c>
      <c r="AA477" s="5">
        <v>1</v>
      </c>
      <c r="AB477" s="5">
        <v>0</v>
      </c>
    </row>
    <row r="478" spans="1:206" x14ac:dyDescent="0.2">
      <c r="A478" s="5">
        <v>50</v>
      </c>
      <c r="B478" s="5">
        <v>0</v>
      </c>
      <c r="C478" s="5">
        <v>0</v>
      </c>
      <c r="D478" s="5">
        <v>1</v>
      </c>
      <c r="E478" s="5">
        <v>222</v>
      </c>
      <c r="F478" s="5">
        <f>ROUND(Source!AO474,O478)</f>
        <v>0</v>
      </c>
      <c r="G478" s="5" t="s">
        <v>256</v>
      </c>
      <c r="H478" s="5" t="s">
        <v>257</v>
      </c>
      <c r="I478" s="5"/>
      <c r="J478" s="5"/>
      <c r="K478" s="5">
        <v>222</v>
      </c>
      <c r="L478" s="5">
        <v>3</v>
      </c>
      <c r="M478" s="5">
        <v>3</v>
      </c>
      <c r="N478" s="5" t="s">
        <v>2</v>
      </c>
      <c r="O478" s="5">
        <v>2</v>
      </c>
      <c r="P478" s="5">
        <f>ROUND(Source!EG474,O478)</f>
        <v>0</v>
      </c>
      <c r="Q478" s="5"/>
      <c r="R478" s="5"/>
      <c r="S478" s="5"/>
      <c r="T478" s="5"/>
      <c r="U478" s="5"/>
      <c r="V478" s="5"/>
      <c r="W478" s="5">
        <v>0</v>
      </c>
      <c r="X478" s="5">
        <v>1</v>
      </c>
      <c r="Y478" s="5">
        <v>0</v>
      </c>
      <c r="Z478" s="5">
        <v>0</v>
      </c>
      <c r="AA478" s="5">
        <v>1</v>
      </c>
      <c r="AB478" s="5">
        <v>0</v>
      </c>
    </row>
    <row r="479" spans="1:206" x14ac:dyDescent="0.2">
      <c r="A479" s="5">
        <v>50</v>
      </c>
      <c r="B479" s="5">
        <v>0</v>
      </c>
      <c r="C479" s="5">
        <v>0</v>
      </c>
      <c r="D479" s="5">
        <v>1</v>
      </c>
      <c r="E479" s="5">
        <v>225</v>
      </c>
      <c r="F479" s="5">
        <f>ROUND(Source!AV474,O479)</f>
        <v>3012354.27</v>
      </c>
      <c r="G479" s="5" t="s">
        <v>258</v>
      </c>
      <c r="H479" s="5" t="s">
        <v>259</v>
      </c>
      <c r="I479" s="5"/>
      <c r="J479" s="5"/>
      <c r="K479" s="5">
        <v>225</v>
      </c>
      <c r="L479" s="5">
        <v>4</v>
      </c>
      <c r="M479" s="5">
        <v>3</v>
      </c>
      <c r="N479" s="5" t="s">
        <v>2</v>
      </c>
      <c r="O479" s="5">
        <v>2</v>
      </c>
      <c r="P479" s="5">
        <f>ROUND(Source!EN474,O479)</f>
        <v>653872.30000000005</v>
      </c>
      <c r="Q479" s="5"/>
      <c r="R479" s="5"/>
      <c r="S479" s="5"/>
      <c r="T479" s="5"/>
      <c r="U479" s="5"/>
      <c r="V479" s="5"/>
      <c r="W479" s="5">
        <v>3012354.27</v>
      </c>
      <c r="X479" s="5">
        <v>1</v>
      </c>
      <c r="Y479" s="5">
        <v>3012354.27</v>
      </c>
      <c r="Z479" s="5">
        <v>653872.30000000005</v>
      </c>
      <c r="AA479" s="5">
        <v>1</v>
      </c>
      <c r="AB479" s="5">
        <v>0</v>
      </c>
    </row>
    <row r="480" spans="1:206" x14ac:dyDescent="0.2">
      <c r="A480" s="5">
        <v>50</v>
      </c>
      <c r="B480" s="5">
        <v>1</v>
      </c>
      <c r="C480" s="5">
        <v>0</v>
      </c>
      <c r="D480" s="5"/>
      <c r="E480" s="5">
        <v>300</v>
      </c>
      <c r="F480" s="5">
        <v>320484.84000000003</v>
      </c>
      <c r="G480" s="5" t="s">
        <v>260</v>
      </c>
      <c r="H480" s="5" t="s">
        <v>261</v>
      </c>
      <c r="I480" s="5"/>
      <c r="J480" s="5"/>
      <c r="K480" s="5"/>
      <c r="L480" s="5"/>
      <c r="M480" s="5">
        <v>0</v>
      </c>
      <c r="N480" s="5" t="s">
        <v>2</v>
      </c>
      <c r="O480" s="5">
        <v>2</v>
      </c>
      <c r="P480" s="5">
        <v>73123.899999999994</v>
      </c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</row>
    <row r="481" spans="1:28" x14ac:dyDescent="0.2">
      <c r="A481" s="5">
        <v>50</v>
      </c>
      <c r="B481" s="5">
        <v>1</v>
      </c>
      <c r="C481" s="5">
        <v>0</v>
      </c>
      <c r="D481" s="5"/>
      <c r="E481" s="5">
        <v>300</v>
      </c>
      <c r="F481" s="5">
        <v>0</v>
      </c>
      <c r="G481" s="5" t="s">
        <v>262</v>
      </c>
      <c r="H481" s="5" t="s">
        <v>263</v>
      </c>
      <c r="I481" s="5"/>
      <c r="J481" s="5"/>
      <c r="K481" s="5"/>
      <c r="L481" s="5"/>
      <c r="M481" s="5">
        <v>0</v>
      </c>
      <c r="N481" s="5" t="s">
        <v>2</v>
      </c>
      <c r="O481" s="5">
        <v>2</v>
      </c>
      <c r="P481" s="5">
        <v>753.52</v>
      </c>
      <c r="Q481" s="5" t="s">
        <v>2</v>
      </c>
      <c r="R481" s="5"/>
      <c r="S481" s="5"/>
      <c r="T481" s="5" t="s">
        <v>478</v>
      </c>
      <c r="U481" s="5"/>
      <c r="V481" s="5"/>
      <c r="W481" s="5"/>
      <c r="X481" s="5"/>
      <c r="Y481" s="5"/>
      <c r="Z481" s="5"/>
      <c r="AA481" s="5"/>
      <c r="AB481" s="5"/>
    </row>
    <row r="482" spans="1:28" x14ac:dyDescent="0.2">
      <c r="A482" s="5">
        <v>50</v>
      </c>
      <c r="B482" s="5">
        <v>1</v>
      </c>
      <c r="C482" s="5">
        <v>0</v>
      </c>
      <c r="D482" s="5"/>
      <c r="E482" s="5">
        <v>300</v>
      </c>
      <c r="F482" s="5">
        <v>0</v>
      </c>
      <c r="G482" s="5" t="s">
        <v>265</v>
      </c>
      <c r="H482" s="5" t="s">
        <v>266</v>
      </c>
      <c r="I482" s="5"/>
      <c r="J482" s="5"/>
      <c r="K482" s="5"/>
      <c r="L482" s="5"/>
      <c r="M482" s="5">
        <v>0</v>
      </c>
      <c r="N482" s="5" t="s">
        <v>2</v>
      </c>
      <c r="O482" s="5">
        <v>2</v>
      </c>
      <c r="P482" s="5">
        <v>517.41999999999996</v>
      </c>
      <c r="Q482" s="5" t="s">
        <v>2</v>
      </c>
      <c r="R482" s="5"/>
      <c r="S482" s="5"/>
      <c r="T482" s="5" t="s">
        <v>478</v>
      </c>
      <c r="U482" s="5"/>
      <c r="V482" s="5"/>
      <c r="W482" s="5"/>
      <c r="X482" s="5"/>
      <c r="Y482" s="5"/>
      <c r="Z482" s="5"/>
      <c r="AA482" s="5"/>
      <c r="AB482" s="5"/>
    </row>
    <row r="483" spans="1:28" x14ac:dyDescent="0.2">
      <c r="A483" s="5">
        <v>50</v>
      </c>
      <c r="B483" s="5">
        <v>0</v>
      </c>
      <c r="C483" s="5">
        <v>0</v>
      </c>
      <c r="D483" s="5">
        <v>1</v>
      </c>
      <c r="E483" s="5">
        <v>226</v>
      </c>
      <c r="F483" s="5">
        <f>ROUND(Source!AW474,O483)</f>
        <v>320484.84000000003</v>
      </c>
      <c r="G483" s="5" t="s">
        <v>267</v>
      </c>
      <c r="H483" s="5" t="s">
        <v>268</v>
      </c>
      <c r="I483" s="5"/>
      <c r="J483" s="5"/>
      <c r="K483" s="5">
        <v>226</v>
      </c>
      <c r="L483" s="5">
        <v>5</v>
      </c>
      <c r="M483" s="5">
        <v>3</v>
      </c>
      <c r="N483" s="5" t="s">
        <v>2</v>
      </c>
      <c r="O483" s="5">
        <v>2</v>
      </c>
      <c r="P483" s="5">
        <f>ROUND(Source!EO474,O483)</f>
        <v>74394.84</v>
      </c>
      <c r="Q483" s="5"/>
      <c r="R483" s="5"/>
      <c r="S483" s="5"/>
      <c r="T483" s="5"/>
      <c r="U483" s="5"/>
      <c r="V483" s="5"/>
      <c r="W483" s="5">
        <v>320484.84000000003</v>
      </c>
      <c r="X483" s="5">
        <v>1</v>
      </c>
      <c r="Y483" s="5">
        <v>320484.84000000003</v>
      </c>
      <c r="Z483" s="5">
        <v>74394.84</v>
      </c>
      <c r="AA483" s="5">
        <v>1</v>
      </c>
      <c r="AB483" s="5">
        <v>800488</v>
      </c>
    </row>
    <row r="484" spans="1:28" x14ac:dyDescent="0.2">
      <c r="A484" s="5">
        <v>50</v>
      </c>
      <c r="B484" s="5">
        <v>0</v>
      </c>
      <c r="C484" s="5">
        <v>0</v>
      </c>
      <c r="D484" s="5">
        <v>1</v>
      </c>
      <c r="E484" s="5">
        <v>227</v>
      </c>
      <c r="F484" s="5">
        <f>ROUND(Source!AX474,O484)</f>
        <v>0</v>
      </c>
      <c r="G484" s="5" t="s">
        <v>269</v>
      </c>
      <c r="H484" s="5" t="s">
        <v>270</v>
      </c>
      <c r="I484" s="5"/>
      <c r="J484" s="5"/>
      <c r="K484" s="5">
        <v>227</v>
      </c>
      <c r="L484" s="5">
        <v>6</v>
      </c>
      <c r="M484" s="5">
        <v>3</v>
      </c>
      <c r="N484" s="5" t="s">
        <v>2</v>
      </c>
      <c r="O484" s="5">
        <v>2</v>
      </c>
      <c r="P484" s="5">
        <f>ROUND(Source!EP474,O484)</f>
        <v>0</v>
      </c>
      <c r="Q484" s="5"/>
      <c r="R484" s="5"/>
      <c r="S484" s="5"/>
      <c r="T484" s="5"/>
      <c r="U484" s="5"/>
      <c r="V484" s="5"/>
      <c r="W484" s="5">
        <v>0</v>
      </c>
      <c r="X484" s="5">
        <v>1</v>
      </c>
      <c r="Y484" s="5">
        <v>0</v>
      </c>
      <c r="Z484" s="5">
        <v>0</v>
      </c>
      <c r="AA484" s="5">
        <v>1</v>
      </c>
      <c r="AB484" s="5">
        <v>0</v>
      </c>
    </row>
    <row r="485" spans="1:28" x14ac:dyDescent="0.2">
      <c r="A485" s="5">
        <v>50</v>
      </c>
      <c r="B485" s="5">
        <v>0</v>
      </c>
      <c r="C485" s="5">
        <v>0</v>
      </c>
      <c r="D485" s="5">
        <v>1</v>
      </c>
      <c r="E485" s="5">
        <v>228</v>
      </c>
      <c r="F485" s="5">
        <f>ROUND(Source!AY474,O485)</f>
        <v>320484.84000000003</v>
      </c>
      <c r="G485" s="5" t="s">
        <v>271</v>
      </c>
      <c r="H485" s="5" t="s">
        <v>272</v>
      </c>
      <c r="I485" s="5"/>
      <c r="J485" s="5"/>
      <c r="K485" s="5">
        <v>228</v>
      </c>
      <c r="L485" s="5">
        <v>7</v>
      </c>
      <c r="M485" s="5">
        <v>3</v>
      </c>
      <c r="N485" s="5" t="s">
        <v>2</v>
      </c>
      <c r="O485" s="5">
        <v>2</v>
      </c>
      <c r="P485" s="5">
        <f>ROUND(Source!EQ474,O485)</f>
        <v>74394.84</v>
      </c>
      <c r="Q485" s="5"/>
      <c r="R485" s="5"/>
      <c r="S485" s="5"/>
      <c r="T485" s="5"/>
      <c r="U485" s="5"/>
      <c r="V485" s="5"/>
      <c r="W485" s="5">
        <v>320484.84000000003</v>
      </c>
      <c r="X485" s="5">
        <v>1</v>
      </c>
      <c r="Y485" s="5">
        <v>320484.84000000003</v>
      </c>
      <c r="Z485" s="5">
        <v>74394.84</v>
      </c>
      <c r="AA485" s="5">
        <v>1</v>
      </c>
      <c r="AB485" s="5">
        <v>800488</v>
      </c>
    </row>
    <row r="486" spans="1:28" x14ac:dyDescent="0.2">
      <c r="A486" s="5">
        <v>50</v>
      </c>
      <c r="B486" s="5">
        <v>1</v>
      </c>
      <c r="C486" s="5">
        <v>0</v>
      </c>
      <c r="D486" s="5"/>
      <c r="E486" s="5">
        <v>300</v>
      </c>
      <c r="F486" s="5">
        <v>2691869.43</v>
      </c>
      <c r="G486" s="5" t="s">
        <v>273</v>
      </c>
      <c r="H486" s="5" t="s">
        <v>274</v>
      </c>
      <c r="I486" s="5"/>
      <c r="J486" s="5"/>
      <c r="K486" s="5"/>
      <c r="L486" s="5"/>
      <c r="M486" s="5">
        <v>0</v>
      </c>
      <c r="N486" s="5" t="s">
        <v>2</v>
      </c>
      <c r="O486" s="5">
        <v>2</v>
      </c>
      <c r="P486" s="5">
        <v>556099.93000000005</v>
      </c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</row>
    <row r="487" spans="1:28" x14ac:dyDescent="0.2">
      <c r="A487" s="5">
        <v>50</v>
      </c>
      <c r="B487" s="5">
        <v>1</v>
      </c>
      <c r="C487" s="5">
        <v>0</v>
      </c>
      <c r="D487" s="5"/>
      <c r="E487" s="5">
        <v>300</v>
      </c>
      <c r="F487" s="5">
        <v>0</v>
      </c>
      <c r="G487" s="5" t="s">
        <v>275</v>
      </c>
      <c r="H487" s="5" t="s">
        <v>263</v>
      </c>
      <c r="I487" s="5"/>
      <c r="J487" s="5"/>
      <c r="K487" s="5"/>
      <c r="L487" s="5"/>
      <c r="M487" s="5">
        <v>0</v>
      </c>
      <c r="N487" s="5" t="s">
        <v>2</v>
      </c>
      <c r="O487" s="5">
        <v>2</v>
      </c>
      <c r="P487" s="5">
        <v>16556.310000000001</v>
      </c>
      <c r="Q487" s="5" t="s">
        <v>2</v>
      </c>
      <c r="R487" s="5"/>
      <c r="S487" s="5"/>
      <c r="T487" s="5" t="s">
        <v>479</v>
      </c>
      <c r="U487" s="5"/>
      <c r="V487" s="5"/>
      <c r="W487" s="5"/>
      <c r="X487" s="5"/>
      <c r="Y487" s="5"/>
      <c r="Z487" s="5"/>
      <c r="AA487" s="5"/>
      <c r="AB487" s="5"/>
    </row>
    <row r="488" spans="1:28" x14ac:dyDescent="0.2">
      <c r="A488" s="5">
        <v>50</v>
      </c>
      <c r="B488" s="5">
        <v>1</v>
      </c>
      <c r="C488" s="5">
        <v>0</v>
      </c>
      <c r="D488" s="5"/>
      <c r="E488" s="5">
        <v>300</v>
      </c>
      <c r="F488" s="5">
        <v>0</v>
      </c>
      <c r="G488" s="5" t="s">
        <v>277</v>
      </c>
      <c r="H488" s="5" t="s">
        <v>278</v>
      </c>
      <c r="I488" s="5"/>
      <c r="J488" s="5"/>
      <c r="K488" s="5"/>
      <c r="L488" s="5"/>
      <c r="M488" s="5">
        <v>0</v>
      </c>
      <c r="N488" s="5" t="s">
        <v>2</v>
      </c>
      <c r="O488" s="5">
        <v>2</v>
      </c>
      <c r="P488" s="5">
        <v>6821.22</v>
      </c>
      <c r="Q488" s="5" t="s">
        <v>2</v>
      </c>
      <c r="R488" s="5"/>
      <c r="S488" s="5"/>
      <c r="T488" s="5" t="s">
        <v>479</v>
      </c>
      <c r="U488" s="5"/>
      <c r="V488" s="5"/>
      <c r="W488" s="5"/>
      <c r="X488" s="5"/>
      <c r="Y488" s="5"/>
      <c r="Z488" s="5"/>
      <c r="AA488" s="5"/>
      <c r="AB488" s="5"/>
    </row>
    <row r="489" spans="1:28" x14ac:dyDescent="0.2">
      <c r="A489" s="5">
        <v>50</v>
      </c>
      <c r="B489" s="5">
        <v>0</v>
      </c>
      <c r="C489" s="5">
        <v>0</v>
      </c>
      <c r="D489" s="5">
        <v>1</v>
      </c>
      <c r="E489" s="5">
        <v>216</v>
      </c>
      <c r="F489" s="5">
        <f>ROUND(Source!AP474,O489)</f>
        <v>2691869.43</v>
      </c>
      <c r="G489" s="5" t="s">
        <v>279</v>
      </c>
      <c r="H489" s="5" t="s">
        <v>280</v>
      </c>
      <c r="I489" s="5"/>
      <c r="J489" s="5"/>
      <c r="K489" s="5">
        <v>216</v>
      </c>
      <c r="L489" s="5">
        <v>8</v>
      </c>
      <c r="M489" s="5">
        <v>3</v>
      </c>
      <c r="N489" s="5" t="s">
        <v>2</v>
      </c>
      <c r="O489" s="5">
        <v>2</v>
      </c>
      <c r="P489" s="5">
        <f>ROUND(Source!EH474,O489)</f>
        <v>579477.46</v>
      </c>
      <c r="Q489" s="5"/>
      <c r="R489" s="5"/>
      <c r="S489" s="5"/>
      <c r="T489" s="5"/>
      <c r="U489" s="5"/>
      <c r="V489" s="5"/>
      <c r="W489" s="5">
        <v>2691869.43</v>
      </c>
      <c r="X489" s="5">
        <v>1</v>
      </c>
      <c r="Y489" s="5">
        <v>2691869.43</v>
      </c>
      <c r="Z489" s="5">
        <v>579477.46</v>
      </c>
      <c r="AA489" s="5">
        <v>1</v>
      </c>
      <c r="AB489" s="5">
        <v>2822055</v>
      </c>
    </row>
    <row r="490" spans="1:28" x14ac:dyDescent="0.2">
      <c r="A490" s="5">
        <v>50</v>
      </c>
      <c r="B490" s="5">
        <v>0</v>
      </c>
      <c r="C490" s="5">
        <v>0</v>
      </c>
      <c r="D490" s="5">
        <v>1</v>
      </c>
      <c r="E490" s="5">
        <v>223</v>
      </c>
      <c r="F490" s="5">
        <f>ROUND(Source!AQ474,O490)</f>
        <v>0</v>
      </c>
      <c r="G490" s="5" t="s">
        <v>281</v>
      </c>
      <c r="H490" s="5" t="s">
        <v>282</v>
      </c>
      <c r="I490" s="5"/>
      <c r="J490" s="5"/>
      <c r="K490" s="5">
        <v>223</v>
      </c>
      <c r="L490" s="5">
        <v>9</v>
      </c>
      <c r="M490" s="5">
        <v>3</v>
      </c>
      <c r="N490" s="5" t="s">
        <v>2</v>
      </c>
      <c r="O490" s="5">
        <v>2</v>
      </c>
      <c r="P490" s="5">
        <f>ROUND(Source!EI474,O490)</f>
        <v>0</v>
      </c>
      <c r="Q490" s="5"/>
      <c r="R490" s="5"/>
      <c r="S490" s="5"/>
      <c r="T490" s="5"/>
      <c r="U490" s="5"/>
      <c r="V490" s="5"/>
      <c r="W490" s="5">
        <v>0</v>
      </c>
      <c r="X490" s="5">
        <v>1</v>
      </c>
      <c r="Y490" s="5">
        <v>0</v>
      </c>
      <c r="Z490" s="5">
        <v>0</v>
      </c>
      <c r="AA490" s="5">
        <v>1</v>
      </c>
      <c r="AB490" s="5">
        <v>0</v>
      </c>
    </row>
    <row r="491" spans="1:28" x14ac:dyDescent="0.2">
      <c r="A491" s="5">
        <v>50</v>
      </c>
      <c r="B491" s="5">
        <v>0</v>
      </c>
      <c r="C491" s="5">
        <v>0</v>
      </c>
      <c r="D491" s="5">
        <v>1</v>
      </c>
      <c r="E491" s="5">
        <v>229</v>
      </c>
      <c r="F491" s="5">
        <f>ROUND(Source!AZ474,O491)</f>
        <v>2691869.43</v>
      </c>
      <c r="G491" s="5" t="s">
        <v>283</v>
      </c>
      <c r="H491" s="5" t="s">
        <v>284</v>
      </c>
      <c r="I491" s="5"/>
      <c r="J491" s="5"/>
      <c r="K491" s="5">
        <v>229</v>
      </c>
      <c r="L491" s="5">
        <v>10</v>
      </c>
      <c r="M491" s="5">
        <v>3</v>
      </c>
      <c r="N491" s="5" t="s">
        <v>2</v>
      </c>
      <c r="O491" s="5">
        <v>2</v>
      </c>
      <c r="P491" s="5">
        <f>ROUND(Source!ER474,O491)</f>
        <v>579477.46</v>
      </c>
      <c r="Q491" s="5"/>
      <c r="R491" s="5"/>
      <c r="S491" s="5"/>
      <c r="T491" s="5"/>
      <c r="U491" s="5"/>
      <c r="V491" s="5"/>
      <c r="W491" s="5">
        <v>2691869.43</v>
      </c>
      <c r="X491" s="5">
        <v>1</v>
      </c>
      <c r="Y491" s="5">
        <v>2691869.43</v>
      </c>
      <c r="Z491" s="5">
        <v>579477.46</v>
      </c>
      <c r="AA491" s="5">
        <v>1</v>
      </c>
      <c r="AB491" s="5">
        <v>2822055</v>
      </c>
    </row>
    <row r="492" spans="1:28" x14ac:dyDescent="0.2">
      <c r="A492" s="5">
        <v>50</v>
      </c>
      <c r="B492" s="5">
        <v>0</v>
      </c>
      <c r="C492" s="5">
        <v>0</v>
      </c>
      <c r="D492" s="5">
        <v>1</v>
      </c>
      <c r="E492" s="5">
        <v>203</v>
      </c>
      <c r="F492" s="5">
        <f>ROUND(Source!Q474,O492)</f>
        <v>5194.55</v>
      </c>
      <c r="G492" s="5" t="s">
        <v>285</v>
      </c>
      <c r="H492" s="5" t="s">
        <v>286</v>
      </c>
      <c r="I492" s="5"/>
      <c r="J492" s="5"/>
      <c r="K492" s="5">
        <v>203</v>
      </c>
      <c r="L492" s="5">
        <v>11</v>
      </c>
      <c r="M492" s="5">
        <v>3</v>
      </c>
      <c r="N492" s="5" t="s">
        <v>2</v>
      </c>
      <c r="O492" s="5">
        <v>2</v>
      </c>
      <c r="P492" s="5">
        <f>ROUND(Source!DI474,O492)</f>
        <v>5194.55</v>
      </c>
      <c r="Q492" s="5"/>
      <c r="R492" s="5"/>
      <c r="S492" s="5"/>
      <c r="T492" s="5"/>
      <c r="U492" s="5"/>
      <c r="V492" s="5"/>
      <c r="W492" s="5">
        <v>5194.55</v>
      </c>
      <c r="X492" s="5">
        <v>1</v>
      </c>
      <c r="Y492" s="5">
        <v>5194.55</v>
      </c>
      <c r="Z492" s="5">
        <v>5194.55</v>
      </c>
      <c r="AA492" s="5">
        <v>1</v>
      </c>
      <c r="AB492" s="5">
        <v>55893</v>
      </c>
    </row>
    <row r="493" spans="1:28" x14ac:dyDescent="0.2">
      <c r="A493" s="5">
        <v>50</v>
      </c>
      <c r="B493" s="5">
        <v>0</v>
      </c>
      <c r="C493" s="5">
        <v>0</v>
      </c>
      <c r="D493" s="5">
        <v>1</v>
      </c>
      <c r="E493" s="5">
        <v>231</v>
      </c>
      <c r="F493" s="5">
        <f>ROUND(Source!BB474,O493)</f>
        <v>0</v>
      </c>
      <c r="G493" s="5" t="s">
        <v>287</v>
      </c>
      <c r="H493" s="5" t="s">
        <v>288</v>
      </c>
      <c r="I493" s="5"/>
      <c r="J493" s="5"/>
      <c r="K493" s="5">
        <v>231</v>
      </c>
      <c r="L493" s="5">
        <v>12</v>
      </c>
      <c r="M493" s="5">
        <v>3</v>
      </c>
      <c r="N493" s="5" t="s">
        <v>2</v>
      </c>
      <c r="O493" s="5">
        <v>2</v>
      </c>
      <c r="P493" s="5">
        <f>ROUND(Source!ET474,O493)</f>
        <v>0</v>
      </c>
      <c r="Q493" s="5"/>
      <c r="R493" s="5"/>
      <c r="S493" s="5"/>
      <c r="T493" s="5"/>
      <c r="U493" s="5"/>
      <c r="V493" s="5"/>
      <c r="W493" s="5">
        <v>0</v>
      </c>
      <c r="X493" s="5">
        <v>1</v>
      </c>
      <c r="Y493" s="5">
        <v>0</v>
      </c>
      <c r="Z493" s="5">
        <v>0</v>
      </c>
      <c r="AA493" s="5">
        <v>1</v>
      </c>
      <c r="AB493" s="5">
        <v>0</v>
      </c>
    </row>
    <row r="494" spans="1:28" x14ac:dyDescent="0.2">
      <c r="A494" s="5">
        <v>50</v>
      </c>
      <c r="B494" s="5">
        <v>0</v>
      </c>
      <c r="C494" s="5">
        <v>0</v>
      </c>
      <c r="D494" s="5">
        <v>1</v>
      </c>
      <c r="E494" s="5">
        <v>204</v>
      </c>
      <c r="F494" s="5">
        <f>ROUND(Source!R474,O494)</f>
        <v>252.14</v>
      </c>
      <c r="G494" s="5" t="s">
        <v>289</v>
      </c>
      <c r="H494" s="5" t="s">
        <v>290</v>
      </c>
      <c r="I494" s="5"/>
      <c r="J494" s="5"/>
      <c r="K494" s="5">
        <v>204</v>
      </c>
      <c r="L494" s="5">
        <v>13</v>
      </c>
      <c r="M494" s="5">
        <v>3</v>
      </c>
      <c r="N494" s="5" t="s">
        <v>2</v>
      </c>
      <c r="O494" s="5">
        <v>2</v>
      </c>
      <c r="P494" s="5">
        <f>ROUND(Source!DJ474,O494)</f>
        <v>252.14</v>
      </c>
      <c r="Q494" s="5"/>
      <c r="R494" s="5"/>
      <c r="S494" s="5"/>
      <c r="T494" s="5"/>
      <c r="U494" s="5"/>
      <c r="V494" s="5"/>
      <c r="W494" s="5">
        <v>252.14000000000001</v>
      </c>
      <c r="X494" s="5">
        <v>1</v>
      </c>
      <c r="Y494" s="5">
        <v>252.14000000000001</v>
      </c>
      <c r="Z494" s="5">
        <v>252.14000000000001</v>
      </c>
      <c r="AA494" s="5">
        <v>1</v>
      </c>
      <c r="AB494" s="5">
        <v>2714</v>
      </c>
    </row>
    <row r="495" spans="1:28" x14ac:dyDescent="0.2">
      <c r="A495" s="5">
        <v>50</v>
      </c>
      <c r="B495" s="5">
        <v>0</v>
      </c>
      <c r="C495" s="5">
        <v>0</v>
      </c>
      <c r="D495" s="5">
        <v>1</v>
      </c>
      <c r="E495" s="5">
        <v>205</v>
      </c>
      <c r="F495" s="5">
        <f>ROUND(Source!S474,O495)</f>
        <v>34400.03</v>
      </c>
      <c r="G495" s="5" t="s">
        <v>291</v>
      </c>
      <c r="H495" s="5" t="s">
        <v>292</v>
      </c>
      <c r="I495" s="5"/>
      <c r="J495" s="5"/>
      <c r="K495" s="5">
        <v>205</v>
      </c>
      <c r="L495" s="5">
        <v>14</v>
      </c>
      <c r="M495" s="5">
        <v>3</v>
      </c>
      <c r="N495" s="5" t="s">
        <v>2</v>
      </c>
      <c r="O495" s="5">
        <v>2</v>
      </c>
      <c r="P495" s="5">
        <f>ROUND(Source!DK474,O495)</f>
        <v>34400.03</v>
      </c>
      <c r="Q495" s="5"/>
      <c r="R495" s="5"/>
      <c r="S495" s="5"/>
      <c r="T495" s="5"/>
      <c r="U495" s="5"/>
      <c r="V495" s="5"/>
      <c r="W495" s="5">
        <v>34400.029999999992</v>
      </c>
      <c r="X495" s="5">
        <v>1</v>
      </c>
      <c r="Y495" s="5">
        <v>34400.029999999992</v>
      </c>
      <c r="Z495" s="5">
        <v>34400.029999999992</v>
      </c>
      <c r="AA495" s="5">
        <v>1</v>
      </c>
      <c r="AB495" s="5">
        <v>791305</v>
      </c>
    </row>
    <row r="496" spans="1:28" x14ac:dyDescent="0.2">
      <c r="A496" s="5">
        <v>50</v>
      </c>
      <c r="B496" s="5">
        <v>0</v>
      </c>
      <c r="C496" s="5">
        <v>0</v>
      </c>
      <c r="D496" s="5">
        <v>1</v>
      </c>
      <c r="E496" s="5">
        <v>232</v>
      </c>
      <c r="F496" s="5">
        <f>ROUND(Source!BC474,O496)</f>
        <v>0</v>
      </c>
      <c r="G496" s="5" t="s">
        <v>293</v>
      </c>
      <c r="H496" s="5" t="s">
        <v>294</v>
      </c>
      <c r="I496" s="5"/>
      <c r="J496" s="5"/>
      <c r="K496" s="5">
        <v>232</v>
      </c>
      <c r="L496" s="5">
        <v>15</v>
      </c>
      <c r="M496" s="5">
        <v>3</v>
      </c>
      <c r="N496" s="5" t="s">
        <v>2</v>
      </c>
      <c r="O496" s="5">
        <v>2</v>
      </c>
      <c r="P496" s="5">
        <f>ROUND(Source!EU474,O496)</f>
        <v>0</v>
      </c>
      <c r="Q496" s="5"/>
      <c r="R496" s="5"/>
      <c r="S496" s="5"/>
      <c r="T496" s="5"/>
      <c r="U496" s="5"/>
      <c r="V496" s="5"/>
      <c r="W496" s="5">
        <v>0</v>
      </c>
      <c r="X496" s="5">
        <v>1</v>
      </c>
      <c r="Y496" s="5">
        <v>0</v>
      </c>
      <c r="Z496" s="5">
        <v>0</v>
      </c>
      <c r="AA496" s="5">
        <v>1</v>
      </c>
      <c r="AB496" s="5">
        <v>0</v>
      </c>
    </row>
    <row r="497" spans="1:28" x14ac:dyDescent="0.2">
      <c r="A497" s="5">
        <v>50</v>
      </c>
      <c r="B497" s="5">
        <v>0</v>
      </c>
      <c r="C497" s="5">
        <v>0</v>
      </c>
      <c r="D497" s="5">
        <v>1</v>
      </c>
      <c r="E497" s="5">
        <v>214</v>
      </c>
      <c r="F497" s="5">
        <f>ROUND(Source!AS474,O497)</f>
        <v>26510.7</v>
      </c>
      <c r="G497" s="5" t="s">
        <v>295</v>
      </c>
      <c r="H497" s="5" t="s">
        <v>296</v>
      </c>
      <c r="I497" s="5"/>
      <c r="J497" s="5"/>
      <c r="K497" s="5">
        <v>214</v>
      </c>
      <c r="L497" s="5">
        <v>16</v>
      </c>
      <c r="M497" s="5">
        <v>3</v>
      </c>
      <c r="N497" s="5" t="s">
        <v>2</v>
      </c>
      <c r="O497" s="5">
        <v>2</v>
      </c>
      <c r="P497" s="5">
        <f>ROUND(Source!EK474,O497)</f>
        <v>26510.7</v>
      </c>
      <c r="Q497" s="5"/>
      <c r="R497" s="5"/>
      <c r="S497" s="5"/>
      <c r="T497" s="5"/>
      <c r="U497" s="5"/>
      <c r="V497" s="5"/>
      <c r="W497" s="5">
        <v>26510.7</v>
      </c>
      <c r="X497" s="5">
        <v>1</v>
      </c>
      <c r="Y497" s="5">
        <v>26510.7</v>
      </c>
      <c r="Z497" s="5">
        <v>26510.7</v>
      </c>
      <c r="AA497" s="5">
        <v>1</v>
      </c>
      <c r="AB497" s="5">
        <v>285255</v>
      </c>
    </row>
    <row r="498" spans="1:28" x14ac:dyDescent="0.2">
      <c r="A498" s="5">
        <v>50</v>
      </c>
      <c r="B498" s="5">
        <v>0</v>
      </c>
      <c r="C498" s="5">
        <v>0</v>
      </c>
      <c r="D498" s="5">
        <v>1</v>
      </c>
      <c r="E498" s="5">
        <v>215</v>
      </c>
      <c r="F498" s="5">
        <f>ROUND(Source!AT474,O498)</f>
        <v>338294.87</v>
      </c>
      <c r="G498" s="5" t="s">
        <v>297</v>
      </c>
      <c r="H498" s="5" t="s">
        <v>298</v>
      </c>
      <c r="I498" s="5"/>
      <c r="J498" s="5"/>
      <c r="K498" s="5">
        <v>215</v>
      </c>
      <c r="L498" s="5">
        <v>17</v>
      </c>
      <c r="M498" s="5">
        <v>3</v>
      </c>
      <c r="N498" s="5" t="s">
        <v>2</v>
      </c>
      <c r="O498" s="5">
        <v>2</v>
      </c>
      <c r="P498" s="5">
        <f>ROUND(Source!EL474,O498)</f>
        <v>92204.87</v>
      </c>
      <c r="Q498" s="5"/>
      <c r="R498" s="5"/>
      <c r="S498" s="5"/>
      <c r="T498" s="5"/>
      <c r="U498" s="5"/>
      <c r="V498" s="5"/>
      <c r="W498" s="5">
        <v>338294.87</v>
      </c>
      <c r="X498" s="5">
        <v>1</v>
      </c>
      <c r="Y498" s="5">
        <v>338294.87</v>
      </c>
      <c r="Z498" s="5">
        <v>92204.87</v>
      </c>
      <c r="AA498" s="5">
        <v>1</v>
      </c>
      <c r="AB498" s="5">
        <v>992124</v>
      </c>
    </row>
    <row r="499" spans="1:28" x14ac:dyDescent="0.2">
      <c r="A499" s="5">
        <v>50</v>
      </c>
      <c r="B499" s="5">
        <v>0</v>
      </c>
      <c r="C499" s="5">
        <v>0</v>
      </c>
      <c r="D499" s="5">
        <v>1</v>
      </c>
      <c r="E499" s="5">
        <v>217</v>
      </c>
      <c r="F499" s="5">
        <f>ROUND(Source!AU474,O499)</f>
        <v>38893.199999999997</v>
      </c>
      <c r="G499" s="5" t="s">
        <v>299</v>
      </c>
      <c r="H499" s="5" t="s">
        <v>300</v>
      </c>
      <c r="I499" s="5"/>
      <c r="J499" s="5"/>
      <c r="K499" s="5">
        <v>217</v>
      </c>
      <c r="L499" s="5">
        <v>18</v>
      </c>
      <c r="M499" s="5">
        <v>3</v>
      </c>
      <c r="N499" s="5" t="s">
        <v>2</v>
      </c>
      <c r="O499" s="5">
        <v>2</v>
      </c>
      <c r="P499" s="5">
        <f>ROUND(Source!EM474,O499)</f>
        <v>38893.199999999997</v>
      </c>
      <c r="Q499" s="5"/>
      <c r="R499" s="5"/>
      <c r="S499" s="5"/>
      <c r="T499" s="5"/>
      <c r="U499" s="5"/>
      <c r="V499" s="5"/>
      <c r="W499" s="5">
        <v>38893.199999999997</v>
      </c>
      <c r="X499" s="5">
        <v>1</v>
      </c>
      <c r="Y499" s="5">
        <v>38893.199999999997</v>
      </c>
      <c r="Z499" s="5">
        <v>38893.199999999997</v>
      </c>
      <c r="AA499" s="5">
        <v>1</v>
      </c>
      <c r="AB499" s="5">
        <v>1302922</v>
      </c>
    </row>
    <row r="500" spans="1:28" x14ac:dyDescent="0.2">
      <c r="A500" s="5">
        <v>50</v>
      </c>
      <c r="B500" s="5">
        <v>0</v>
      </c>
      <c r="C500" s="5">
        <v>0</v>
      </c>
      <c r="D500" s="5">
        <v>1</v>
      </c>
      <c r="E500" s="5">
        <v>230</v>
      </c>
      <c r="F500" s="5">
        <f>ROUND(Source!BA474,O500)</f>
        <v>0</v>
      </c>
      <c r="G500" s="5" t="s">
        <v>301</v>
      </c>
      <c r="H500" s="5" t="s">
        <v>302</v>
      </c>
      <c r="I500" s="5"/>
      <c r="J500" s="5"/>
      <c r="K500" s="5">
        <v>230</v>
      </c>
      <c r="L500" s="5">
        <v>19</v>
      </c>
      <c r="M500" s="5">
        <v>3</v>
      </c>
      <c r="N500" s="5" t="s">
        <v>2</v>
      </c>
      <c r="O500" s="5">
        <v>2</v>
      </c>
      <c r="P500" s="5">
        <f>ROUND(Source!ES474,O500)</f>
        <v>0</v>
      </c>
      <c r="Q500" s="5"/>
      <c r="R500" s="5"/>
      <c r="S500" s="5"/>
      <c r="T500" s="5"/>
      <c r="U500" s="5"/>
      <c r="V500" s="5"/>
      <c r="W500" s="5">
        <v>0</v>
      </c>
      <c r="X500" s="5">
        <v>1</v>
      </c>
      <c r="Y500" s="5">
        <v>0</v>
      </c>
      <c r="Z500" s="5">
        <v>0</v>
      </c>
      <c r="AA500" s="5">
        <v>1</v>
      </c>
      <c r="AB500" s="5">
        <v>0</v>
      </c>
    </row>
    <row r="501" spans="1:28" x14ac:dyDescent="0.2">
      <c r="A501" s="5">
        <v>50</v>
      </c>
      <c r="B501" s="5">
        <v>0</v>
      </c>
      <c r="C501" s="5">
        <v>0</v>
      </c>
      <c r="D501" s="5">
        <v>1</v>
      </c>
      <c r="E501" s="5">
        <v>206</v>
      </c>
      <c r="F501" s="5">
        <f>ROUND(Source!T474,O501)</f>
        <v>0</v>
      </c>
      <c r="G501" s="5" t="s">
        <v>303</v>
      </c>
      <c r="H501" s="5" t="s">
        <v>304</v>
      </c>
      <c r="I501" s="5"/>
      <c r="J501" s="5"/>
      <c r="K501" s="5">
        <v>206</v>
      </c>
      <c r="L501" s="5">
        <v>20</v>
      </c>
      <c r="M501" s="5">
        <v>3</v>
      </c>
      <c r="N501" s="5" t="s">
        <v>2</v>
      </c>
      <c r="O501" s="5">
        <v>2</v>
      </c>
      <c r="P501" s="5">
        <f>ROUND(Source!DL474,O501)</f>
        <v>0</v>
      </c>
      <c r="Q501" s="5"/>
      <c r="R501" s="5"/>
      <c r="S501" s="5"/>
      <c r="T501" s="5"/>
      <c r="U501" s="5"/>
      <c r="V501" s="5"/>
      <c r="W501" s="5">
        <v>0</v>
      </c>
      <c r="X501" s="5">
        <v>1</v>
      </c>
      <c r="Y501" s="5">
        <v>0</v>
      </c>
      <c r="Z501" s="5">
        <v>0</v>
      </c>
      <c r="AA501" s="5">
        <v>1</v>
      </c>
      <c r="AB501" s="5">
        <v>0</v>
      </c>
    </row>
    <row r="502" spans="1:28" x14ac:dyDescent="0.2">
      <c r="A502" s="5">
        <v>50</v>
      </c>
      <c r="B502" s="5">
        <v>0</v>
      </c>
      <c r="C502" s="5">
        <v>0</v>
      </c>
      <c r="D502" s="5">
        <v>1</v>
      </c>
      <c r="E502" s="5">
        <v>207</v>
      </c>
      <c r="F502" s="5">
        <f>Source!U474</f>
        <v>2967.7063249999997</v>
      </c>
      <c r="G502" s="5" t="s">
        <v>305</v>
      </c>
      <c r="H502" s="5" t="s">
        <v>306</v>
      </c>
      <c r="I502" s="5"/>
      <c r="J502" s="5"/>
      <c r="K502" s="5">
        <v>207</v>
      </c>
      <c r="L502" s="5">
        <v>21</v>
      </c>
      <c r="M502" s="5">
        <v>3</v>
      </c>
      <c r="N502" s="5" t="s">
        <v>2</v>
      </c>
      <c r="O502" s="5">
        <v>-1</v>
      </c>
      <c r="P502" s="5">
        <f>Source!DM474</f>
        <v>2967.7063249999997</v>
      </c>
      <c r="Q502" s="5"/>
      <c r="R502" s="5"/>
      <c r="S502" s="5"/>
      <c r="T502" s="5"/>
      <c r="U502" s="5"/>
      <c r="V502" s="5"/>
      <c r="W502" s="5">
        <v>2967.7063250000001</v>
      </c>
      <c r="X502" s="5">
        <v>1</v>
      </c>
      <c r="Y502" s="5">
        <v>2967.7063250000001</v>
      </c>
      <c r="Z502" s="5">
        <v>2967.7063250000001</v>
      </c>
      <c r="AA502" s="5">
        <v>1</v>
      </c>
      <c r="AB502" s="5">
        <v>2967.7063250000001</v>
      </c>
    </row>
    <row r="503" spans="1:28" x14ac:dyDescent="0.2">
      <c r="A503" s="5">
        <v>50</v>
      </c>
      <c r="B503" s="5">
        <v>0</v>
      </c>
      <c r="C503" s="5">
        <v>0</v>
      </c>
      <c r="D503" s="5">
        <v>1</v>
      </c>
      <c r="E503" s="5">
        <v>208</v>
      </c>
      <c r="F503" s="5">
        <f>Source!V474</f>
        <v>19.675169999999998</v>
      </c>
      <c r="G503" s="5" t="s">
        <v>307</v>
      </c>
      <c r="H503" s="5" t="s">
        <v>308</v>
      </c>
      <c r="I503" s="5"/>
      <c r="J503" s="5"/>
      <c r="K503" s="5">
        <v>208</v>
      </c>
      <c r="L503" s="5">
        <v>22</v>
      </c>
      <c r="M503" s="5">
        <v>3</v>
      </c>
      <c r="N503" s="5" t="s">
        <v>2</v>
      </c>
      <c r="O503" s="5">
        <v>-1</v>
      </c>
      <c r="P503" s="5">
        <f>Source!DN474</f>
        <v>19.675169999999998</v>
      </c>
      <c r="Q503" s="5"/>
      <c r="R503" s="5"/>
      <c r="S503" s="5"/>
      <c r="T503" s="5"/>
      <c r="U503" s="5"/>
      <c r="V503" s="5"/>
      <c r="W503" s="5">
        <v>19.675170000000001</v>
      </c>
      <c r="X503" s="5">
        <v>1</v>
      </c>
      <c r="Y503" s="5">
        <v>19.675170000000001</v>
      </c>
      <c r="Z503" s="5">
        <v>19.675170000000001</v>
      </c>
      <c r="AA503" s="5">
        <v>1</v>
      </c>
      <c r="AB503" s="5">
        <v>19.675170000000001</v>
      </c>
    </row>
    <row r="504" spans="1:28" x14ac:dyDescent="0.2">
      <c r="A504" s="5">
        <v>50</v>
      </c>
      <c r="B504" s="5">
        <v>0</v>
      </c>
      <c r="C504" s="5">
        <v>0</v>
      </c>
      <c r="D504" s="5">
        <v>1</v>
      </c>
      <c r="E504" s="5">
        <v>209</v>
      </c>
      <c r="F504" s="5">
        <f>ROUND(Source!W474,O504)</f>
        <v>0</v>
      </c>
      <c r="G504" s="5" t="s">
        <v>309</v>
      </c>
      <c r="H504" s="5" t="s">
        <v>310</v>
      </c>
      <c r="I504" s="5"/>
      <c r="J504" s="5"/>
      <c r="K504" s="5">
        <v>209</v>
      </c>
      <c r="L504" s="5">
        <v>23</v>
      </c>
      <c r="M504" s="5">
        <v>3</v>
      </c>
      <c r="N504" s="5" t="s">
        <v>2</v>
      </c>
      <c r="O504" s="5">
        <v>2</v>
      </c>
      <c r="P504" s="5">
        <f>ROUND(Source!DO474,O504)</f>
        <v>0</v>
      </c>
      <c r="Q504" s="5"/>
      <c r="R504" s="5"/>
      <c r="S504" s="5"/>
      <c r="T504" s="5"/>
      <c r="U504" s="5"/>
      <c r="V504" s="5"/>
      <c r="W504" s="5">
        <v>0</v>
      </c>
      <c r="X504" s="5">
        <v>1</v>
      </c>
      <c r="Y504" s="5">
        <v>0</v>
      </c>
      <c r="Z504" s="5">
        <v>0</v>
      </c>
      <c r="AA504" s="5">
        <v>1</v>
      </c>
      <c r="AB504" s="5">
        <v>0</v>
      </c>
    </row>
    <row r="505" spans="1:28" x14ac:dyDescent="0.2">
      <c r="A505" s="5">
        <v>50</v>
      </c>
      <c r="B505" s="5">
        <v>0</v>
      </c>
      <c r="C505" s="5">
        <v>0</v>
      </c>
      <c r="D505" s="5">
        <v>1</v>
      </c>
      <c r="E505" s="5">
        <v>233</v>
      </c>
      <c r="F505" s="5">
        <f>ROUND(Source!BD474,O505)</f>
        <v>0</v>
      </c>
      <c r="G505" s="5" t="s">
        <v>311</v>
      </c>
      <c r="H505" s="5" t="s">
        <v>312</v>
      </c>
      <c r="I505" s="5"/>
      <c r="J505" s="5"/>
      <c r="K505" s="5">
        <v>233</v>
      </c>
      <c r="L505" s="5">
        <v>24</v>
      </c>
      <c r="M505" s="5">
        <v>3</v>
      </c>
      <c r="N505" s="5" t="s">
        <v>2</v>
      </c>
      <c r="O505" s="5">
        <v>2</v>
      </c>
      <c r="P505" s="5">
        <f>ROUND(Source!EV474,O505)</f>
        <v>0</v>
      </c>
      <c r="Q505" s="5"/>
      <c r="R505" s="5"/>
      <c r="S505" s="5"/>
      <c r="T505" s="5"/>
      <c r="U505" s="5"/>
      <c r="V505" s="5"/>
      <c r="W505" s="5">
        <v>0</v>
      </c>
      <c r="X505" s="5">
        <v>1</v>
      </c>
      <c r="Y505" s="5">
        <v>0</v>
      </c>
      <c r="Z505" s="5">
        <v>0</v>
      </c>
      <c r="AA505" s="5">
        <v>1</v>
      </c>
      <c r="AB505" s="5">
        <v>0</v>
      </c>
    </row>
    <row r="506" spans="1:28" x14ac:dyDescent="0.2">
      <c r="A506" s="5">
        <v>50</v>
      </c>
      <c r="B506" s="5">
        <v>1</v>
      </c>
      <c r="C506" s="5">
        <v>0</v>
      </c>
      <c r="D506" s="5">
        <v>1</v>
      </c>
      <c r="E506" s="5">
        <v>210</v>
      </c>
      <c r="F506" s="5">
        <f>ROUND(Source!X474,O506)</f>
        <v>28971.3</v>
      </c>
      <c r="G506" s="5" t="s">
        <v>313</v>
      </c>
      <c r="H506" s="5" t="s">
        <v>314</v>
      </c>
      <c r="I506" s="5"/>
      <c r="J506" s="5"/>
      <c r="K506" s="5">
        <v>210</v>
      </c>
      <c r="L506" s="5">
        <v>25</v>
      </c>
      <c r="M506" s="5">
        <v>0</v>
      </c>
      <c r="N506" s="5" t="s">
        <v>2</v>
      </c>
      <c r="O506" s="5">
        <v>2</v>
      </c>
      <c r="P506" s="5">
        <f>ROUND(Source!DP474,O506)</f>
        <v>28971.3</v>
      </c>
      <c r="Q506" s="5"/>
      <c r="R506" s="5"/>
      <c r="S506" s="5"/>
      <c r="T506" s="5"/>
      <c r="U506" s="5"/>
      <c r="V506" s="5"/>
      <c r="W506" s="5">
        <v>28971.3</v>
      </c>
      <c r="X506" s="5">
        <v>1</v>
      </c>
      <c r="Y506" s="5">
        <v>28971.3</v>
      </c>
      <c r="Z506" s="5">
        <v>28971.3</v>
      </c>
      <c r="AA506" s="5">
        <v>1</v>
      </c>
      <c r="AB506" s="5">
        <v>623390</v>
      </c>
    </row>
    <row r="507" spans="1:28" x14ac:dyDescent="0.2">
      <c r="A507" s="5">
        <v>50</v>
      </c>
      <c r="B507" s="5">
        <v>1</v>
      </c>
      <c r="C507" s="5">
        <v>0</v>
      </c>
      <c r="D507" s="5">
        <v>1</v>
      </c>
      <c r="E507" s="5">
        <v>211</v>
      </c>
      <c r="F507" s="5">
        <f>ROUND(Source!Y474,O507)</f>
        <v>14648.05</v>
      </c>
      <c r="G507" s="5" t="s">
        <v>315</v>
      </c>
      <c r="H507" s="5" t="s">
        <v>316</v>
      </c>
      <c r="I507" s="5"/>
      <c r="J507" s="5"/>
      <c r="K507" s="5">
        <v>211</v>
      </c>
      <c r="L507" s="5">
        <v>26</v>
      </c>
      <c r="M507" s="5">
        <v>0</v>
      </c>
      <c r="N507" s="5" t="s">
        <v>2</v>
      </c>
      <c r="O507" s="5">
        <v>2</v>
      </c>
      <c r="P507" s="5">
        <f>ROUND(Source!DQ474,O507)</f>
        <v>14648.05</v>
      </c>
      <c r="Q507" s="5"/>
      <c r="R507" s="5"/>
      <c r="S507" s="5"/>
      <c r="T507" s="5"/>
      <c r="U507" s="5"/>
      <c r="V507" s="5"/>
      <c r="W507" s="5">
        <v>14648.05</v>
      </c>
      <c r="X507" s="5">
        <v>1</v>
      </c>
      <c r="Y507" s="5">
        <v>14648.05</v>
      </c>
      <c r="Z507" s="5">
        <v>14648.05</v>
      </c>
      <c r="AA507" s="5">
        <v>1</v>
      </c>
      <c r="AB507" s="5">
        <v>309234</v>
      </c>
    </row>
    <row r="508" spans="1:28" x14ac:dyDescent="0.2">
      <c r="A508" s="5">
        <v>50</v>
      </c>
      <c r="B508" s="5">
        <v>1</v>
      </c>
      <c r="C508" s="5">
        <v>0</v>
      </c>
      <c r="D508" s="5">
        <v>1</v>
      </c>
      <c r="E508" s="5">
        <v>224</v>
      </c>
      <c r="F508" s="5">
        <f>ROUND(Source!AR474,O508)</f>
        <v>3095568.2</v>
      </c>
      <c r="G508" s="5" t="s">
        <v>317</v>
      </c>
      <c r="H508" s="5" t="s">
        <v>318</v>
      </c>
      <c r="I508" s="5"/>
      <c r="J508" s="5"/>
      <c r="K508" s="5">
        <v>224</v>
      </c>
      <c r="L508" s="5">
        <v>27</v>
      </c>
      <c r="M508" s="5">
        <v>0</v>
      </c>
      <c r="N508" s="5" t="s">
        <v>2</v>
      </c>
      <c r="O508" s="5">
        <v>2</v>
      </c>
      <c r="P508" s="5">
        <f>ROUND(Source!EJ474,O508)</f>
        <v>737086.23</v>
      </c>
      <c r="Q508" s="5"/>
      <c r="R508" s="5"/>
      <c r="S508" s="5"/>
      <c r="T508" s="5"/>
      <c r="U508" s="5"/>
      <c r="V508" s="5"/>
      <c r="W508" s="5">
        <v>3095568.2</v>
      </c>
      <c r="X508" s="5">
        <v>1</v>
      </c>
      <c r="Y508" s="5">
        <v>3095568.2</v>
      </c>
      <c r="Z508" s="5">
        <v>737086.23</v>
      </c>
      <c r="AA508" s="5">
        <v>1</v>
      </c>
      <c r="AB508" s="5">
        <v>5402357</v>
      </c>
    </row>
    <row r="509" spans="1:28" x14ac:dyDescent="0.2">
      <c r="A509" s="5">
        <v>50</v>
      </c>
      <c r="B509" s="5">
        <v>1</v>
      </c>
      <c r="C509" s="5">
        <v>0</v>
      </c>
      <c r="D509" s="5">
        <v>2</v>
      </c>
      <c r="E509" s="5">
        <v>0</v>
      </c>
      <c r="F509" s="5">
        <f>ROUND(ROUND(F508*0.2,2),O509)</f>
        <v>619113.64</v>
      </c>
      <c r="G509" s="5" t="s">
        <v>484</v>
      </c>
      <c r="H509" s="5" t="s">
        <v>480</v>
      </c>
      <c r="I509" s="5"/>
      <c r="J509" s="5"/>
      <c r="K509" s="5">
        <v>212</v>
      </c>
      <c r="L509" s="5">
        <v>28</v>
      </c>
      <c r="M509" s="5">
        <v>0</v>
      </c>
      <c r="N509" s="5" t="s">
        <v>2</v>
      </c>
      <c r="O509" s="5">
        <v>2</v>
      </c>
      <c r="P509" s="5">
        <f>ROUND(ROUND(P508*0.2,2),O509)</f>
        <v>147417.25</v>
      </c>
      <c r="Q509" s="5"/>
      <c r="R509" s="5"/>
      <c r="S509" s="5"/>
      <c r="T509" s="5"/>
      <c r="U509" s="5"/>
      <c r="V509" s="5"/>
      <c r="W509" s="5">
        <v>619113.64</v>
      </c>
      <c r="X509" s="5">
        <v>1</v>
      </c>
      <c r="Y509" s="5">
        <v>619113.64</v>
      </c>
      <c r="Z509" s="5">
        <v>147417.25</v>
      </c>
      <c r="AA509" s="5">
        <v>1</v>
      </c>
      <c r="AB509" s="5">
        <v>1080471.3999999999</v>
      </c>
    </row>
    <row r="510" spans="1:28" x14ac:dyDescent="0.2">
      <c r="A510" s="5">
        <v>50</v>
      </c>
      <c r="B510" s="5">
        <v>1</v>
      </c>
      <c r="C510" s="5">
        <v>0</v>
      </c>
      <c r="D510" s="5">
        <v>2</v>
      </c>
      <c r="E510" s="5">
        <v>0</v>
      </c>
      <c r="F510" s="5">
        <f>ROUND(ROUND(F508+F509,2),O510)</f>
        <v>3714681.84</v>
      </c>
      <c r="G510" s="5" t="s">
        <v>485</v>
      </c>
      <c r="H510" s="5" t="s">
        <v>485</v>
      </c>
      <c r="I510" s="5"/>
      <c r="J510" s="5"/>
      <c r="K510" s="5">
        <v>212</v>
      </c>
      <c r="L510" s="5">
        <v>29</v>
      </c>
      <c r="M510" s="5">
        <v>0</v>
      </c>
      <c r="N510" s="5" t="s">
        <v>2</v>
      </c>
      <c r="O510" s="5">
        <v>2</v>
      </c>
      <c r="P510" s="5">
        <f>ROUND(ROUND(P508+P509,2),O510)</f>
        <v>884503.48</v>
      </c>
      <c r="Q510" s="5"/>
      <c r="R510" s="5"/>
      <c r="S510" s="5"/>
      <c r="T510" s="5"/>
      <c r="U510" s="5"/>
      <c r="V510" s="5"/>
      <c r="W510" s="5">
        <v>3714681.84</v>
      </c>
      <c r="X510" s="5">
        <v>1</v>
      </c>
      <c r="Y510" s="5">
        <v>3714681.84</v>
      </c>
      <c r="Z510" s="5">
        <v>884503.48</v>
      </c>
      <c r="AA510" s="5">
        <v>1</v>
      </c>
      <c r="AB510" s="5">
        <v>6482828.4000000004</v>
      </c>
    </row>
    <row r="511" spans="1:28" x14ac:dyDescent="0.2">
      <c r="A511" s="5">
        <v>50</v>
      </c>
      <c r="B511" s="5">
        <v>1</v>
      </c>
      <c r="C511" s="5">
        <v>0</v>
      </c>
      <c r="D511" s="5">
        <v>2</v>
      </c>
      <c r="E511" s="5">
        <v>0</v>
      </c>
      <c r="F511" s="5">
        <v>0</v>
      </c>
      <c r="G511" s="5" t="s">
        <v>486</v>
      </c>
      <c r="H511" s="5" t="s">
        <v>482</v>
      </c>
      <c r="I511" s="5"/>
      <c r="J511" s="5"/>
      <c r="K511" s="5">
        <v>212</v>
      </c>
      <c r="L511" s="5">
        <v>30</v>
      </c>
      <c r="M511" s="5">
        <v>0</v>
      </c>
      <c r="N511" s="5" t="s">
        <v>2</v>
      </c>
      <c r="O511" s="5">
        <v>-1</v>
      </c>
      <c r="P511" s="5">
        <v>0.98</v>
      </c>
      <c r="Q511" s="5"/>
      <c r="R511" s="5"/>
      <c r="S511" s="5"/>
      <c r="T511" s="5"/>
      <c r="U511" s="5"/>
      <c r="V511" s="5"/>
      <c r="W511" s="5">
        <v>0</v>
      </c>
      <c r="X511" s="5">
        <v>1</v>
      </c>
      <c r="Y511" s="5">
        <v>0</v>
      </c>
      <c r="Z511" s="5">
        <v>0.98</v>
      </c>
      <c r="AA511" s="5">
        <v>1</v>
      </c>
      <c r="AB511" s="5">
        <v>0.98</v>
      </c>
    </row>
    <row r="512" spans="1:28" x14ac:dyDescent="0.2">
      <c r="A512" s="5">
        <v>50</v>
      </c>
      <c r="B512" s="5">
        <v>1</v>
      </c>
      <c r="C512" s="5">
        <v>0</v>
      </c>
      <c r="D512" s="5">
        <v>2</v>
      </c>
      <c r="E512" s="5">
        <v>0</v>
      </c>
      <c r="F512" s="5">
        <f>ROUND(ROUND(F510*F511,2),O512)</f>
        <v>0</v>
      </c>
      <c r="G512" s="5" t="s">
        <v>487</v>
      </c>
      <c r="H512" s="5" t="s">
        <v>483</v>
      </c>
      <c r="I512" s="5"/>
      <c r="J512" s="5"/>
      <c r="K512" s="5">
        <v>212</v>
      </c>
      <c r="L512" s="5">
        <v>31</v>
      </c>
      <c r="M512" s="5">
        <v>0</v>
      </c>
      <c r="N512" s="5" t="s">
        <v>2</v>
      </c>
      <c r="O512" s="5">
        <v>2</v>
      </c>
      <c r="P512" s="5">
        <f>ROUND(ROUND(P510*P511,2),O512)</f>
        <v>866813.41</v>
      </c>
      <c r="Q512" s="5"/>
      <c r="R512" s="5"/>
      <c r="S512" s="5"/>
      <c r="T512" s="5"/>
      <c r="U512" s="5"/>
      <c r="V512" s="5"/>
      <c r="W512" s="5">
        <v>0</v>
      </c>
      <c r="X512" s="5">
        <v>1</v>
      </c>
      <c r="Y512" s="5">
        <v>0</v>
      </c>
      <c r="Z512" s="5">
        <v>866813.41</v>
      </c>
      <c r="AA512" s="5">
        <v>1</v>
      </c>
      <c r="AB512" s="5">
        <v>6353171.8300000001</v>
      </c>
    </row>
    <row r="514" spans="1:16" x14ac:dyDescent="0.2">
      <c r="A514">
        <v>71</v>
      </c>
      <c r="B514">
        <v>1</v>
      </c>
      <c r="D514">
        <v>200002</v>
      </c>
      <c r="E514">
        <v>37164669</v>
      </c>
      <c r="F514" t="s">
        <v>488</v>
      </c>
      <c r="G514" t="s">
        <v>489</v>
      </c>
      <c r="H514">
        <v>80</v>
      </c>
      <c r="I514">
        <v>20</v>
      </c>
    </row>
    <row r="517" spans="1:16" x14ac:dyDescent="0.2">
      <c r="A517">
        <v>70</v>
      </c>
      <c r="B517">
        <v>1</v>
      </c>
      <c r="D517">
        <v>1</v>
      </c>
      <c r="E517" t="s">
        <v>490</v>
      </c>
      <c r="F517" t="s">
        <v>491</v>
      </c>
      <c r="G517">
        <v>1</v>
      </c>
      <c r="H517">
        <v>0</v>
      </c>
      <c r="I517" t="s">
        <v>2</v>
      </c>
      <c r="J517">
        <v>1</v>
      </c>
      <c r="K517">
        <v>0</v>
      </c>
      <c r="L517" t="s">
        <v>2</v>
      </c>
      <c r="M517" t="s">
        <v>2</v>
      </c>
      <c r="N517">
        <v>0</v>
      </c>
      <c r="O517">
        <v>1</v>
      </c>
      <c r="P517" t="s">
        <v>492</v>
      </c>
    </row>
    <row r="518" spans="1:16" x14ac:dyDescent="0.2">
      <c r="A518">
        <v>70</v>
      </c>
      <c r="B518">
        <v>1</v>
      </c>
      <c r="D518">
        <v>2</v>
      </c>
      <c r="E518" t="s">
        <v>493</v>
      </c>
      <c r="F518" t="s">
        <v>494</v>
      </c>
      <c r="G518">
        <v>0</v>
      </c>
      <c r="H518">
        <v>0</v>
      </c>
      <c r="I518" t="s">
        <v>2</v>
      </c>
      <c r="J518">
        <v>1</v>
      </c>
      <c r="K518">
        <v>0</v>
      </c>
      <c r="L518" t="s">
        <v>2</v>
      </c>
      <c r="M518" t="s">
        <v>2</v>
      </c>
      <c r="N518">
        <v>0</v>
      </c>
      <c r="O518">
        <v>0</v>
      </c>
      <c r="P518" t="s">
        <v>495</v>
      </c>
    </row>
    <row r="519" spans="1:16" x14ac:dyDescent="0.2">
      <c r="A519">
        <v>70</v>
      </c>
      <c r="B519">
        <v>1</v>
      </c>
      <c r="D519">
        <v>3</v>
      </c>
      <c r="E519" t="s">
        <v>496</v>
      </c>
      <c r="F519" t="s">
        <v>497</v>
      </c>
      <c r="G519">
        <v>0</v>
      </c>
      <c r="H519">
        <v>0</v>
      </c>
      <c r="I519" t="s">
        <v>2</v>
      </c>
      <c r="J519">
        <v>1</v>
      </c>
      <c r="K519">
        <v>0</v>
      </c>
      <c r="L519" t="s">
        <v>2</v>
      </c>
      <c r="M519" t="s">
        <v>2</v>
      </c>
      <c r="N519">
        <v>0</v>
      </c>
      <c r="O519">
        <v>0</v>
      </c>
      <c r="P519" t="s">
        <v>498</v>
      </c>
    </row>
    <row r="520" spans="1:16" x14ac:dyDescent="0.2">
      <c r="A520">
        <v>70</v>
      </c>
      <c r="B520">
        <v>1</v>
      </c>
      <c r="D520">
        <v>4</v>
      </c>
      <c r="E520" t="s">
        <v>499</v>
      </c>
      <c r="F520" t="s">
        <v>500</v>
      </c>
      <c r="G520">
        <v>1</v>
      </c>
      <c r="H520">
        <v>0</v>
      </c>
      <c r="I520" t="s">
        <v>2</v>
      </c>
      <c r="J520">
        <v>2</v>
      </c>
      <c r="K520">
        <v>0</v>
      </c>
      <c r="L520" t="s">
        <v>2</v>
      </c>
      <c r="M520" t="s">
        <v>2</v>
      </c>
      <c r="N520">
        <v>0</v>
      </c>
      <c r="O520">
        <v>1</v>
      </c>
      <c r="P520" t="s">
        <v>2</v>
      </c>
    </row>
    <row r="521" spans="1:16" x14ac:dyDescent="0.2">
      <c r="A521">
        <v>70</v>
      </c>
      <c r="B521">
        <v>1</v>
      </c>
      <c r="D521">
        <v>5</v>
      </c>
      <c r="E521" t="s">
        <v>501</v>
      </c>
      <c r="F521" t="s">
        <v>502</v>
      </c>
      <c r="G521">
        <v>0</v>
      </c>
      <c r="H521">
        <v>0</v>
      </c>
      <c r="I521" t="s">
        <v>2</v>
      </c>
      <c r="J521">
        <v>2</v>
      </c>
      <c r="K521">
        <v>0</v>
      </c>
      <c r="L521" t="s">
        <v>2</v>
      </c>
      <c r="M521" t="s">
        <v>2</v>
      </c>
      <c r="N521">
        <v>0</v>
      </c>
      <c r="O521">
        <v>0</v>
      </c>
      <c r="P521" t="s">
        <v>2</v>
      </c>
    </row>
    <row r="522" spans="1:16" x14ac:dyDescent="0.2">
      <c r="A522">
        <v>70</v>
      </c>
      <c r="B522">
        <v>1</v>
      </c>
      <c r="D522">
        <v>6</v>
      </c>
      <c r="E522" t="s">
        <v>503</v>
      </c>
      <c r="F522" t="s">
        <v>504</v>
      </c>
      <c r="G522">
        <v>0</v>
      </c>
      <c r="H522">
        <v>0</v>
      </c>
      <c r="I522" t="s">
        <v>2</v>
      </c>
      <c r="J522">
        <v>2</v>
      </c>
      <c r="K522">
        <v>0</v>
      </c>
      <c r="L522" t="s">
        <v>2</v>
      </c>
      <c r="M522" t="s">
        <v>2</v>
      </c>
      <c r="N522">
        <v>0</v>
      </c>
      <c r="O522">
        <v>0</v>
      </c>
      <c r="P522" t="s">
        <v>2</v>
      </c>
    </row>
    <row r="523" spans="1:16" x14ac:dyDescent="0.2">
      <c r="A523">
        <v>70</v>
      </c>
      <c r="B523">
        <v>1</v>
      </c>
      <c r="D523">
        <v>7</v>
      </c>
      <c r="E523" t="s">
        <v>505</v>
      </c>
      <c r="F523" t="s">
        <v>506</v>
      </c>
      <c r="G523">
        <v>0</v>
      </c>
      <c r="H523">
        <v>0</v>
      </c>
      <c r="I523" t="s">
        <v>507</v>
      </c>
      <c r="J523">
        <v>0</v>
      </c>
      <c r="K523">
        <v>0</v>
      </c>
      <c r="L523" t="s">
        <v>2</v>
      </c>
      <c r="M523" t="s">
        <v>2</v>
      </c>
      <c r="N523">
        <v>0</v>
      </c>
      <c r="O523">
        <v>0</v>
      </c>
      <c r="P523" t="s">
        <v>508</v>
      </c>
    </row>
    <row r="524" spans="1:16" x14ac:dyDescent="0.2">
      <c r="A524">
        <v>70</v>
      </c>
      <c r="B524">
        <v>1</v>
      </c>
      <c r="D524">
        <v>8</v>
      </c>
      <c r="E524" t="s">
        <v>509</v>
      </c>
      <c r="F524" t="s">
        <v>510</v>
      </c>
      <c r="G524">
        <v>0</v>
      </c>
      <c r="H524">
        <v>0</v>
      </c>
      <c r="I524" t="s">
        <v>511</v>
      </c>
      <c r="J524">
        <v>0</v>
      </c>
      <c r="K524">
        <v>0</v>
      </c>
      <c r="L524" t="s">
        <v>2</v>
      </c>
      <c r="M524" t="s">
        <v>2</v>
      </c>
      <c r="N524">
        <v>0</v>
      </c>
      <c r="O524">
        <v>0</v>
      </c>
      <c r="P524" t="s">
        <v>509</v>
      </c>
    </row>
    <row r="525" spans="1:16" x14ac:dyDescent="0.2">
      <c r="A525">
        <v>70</v>
      </c>
      <c r="B525">
        <v>1</v>
      </c>
      <c r="D525">
        <v>9</v>
      </c>
      <c r="E525" t="s">
        <v>512</v>
      </c>
      <c r="F525" t="s">
        <v>513</v>
      </c>
      <c r="G525">
        <v>0</v>
      </c>
      <c r="H525">
        <v>0</v>
      </c>
      <c r="I525" t="s">
        <v>514</v>
      </c>
      <c r="J525">
        <v>0</v>
      </c>
      <c r="K525">
        <v>0</v>
      </c>
      <c r="L525" t="s">
        <v>2</v>
      </c>
      <c r="M525" t="s">
        <v>2</v>
      </c>
      <c r="N525">
        <v>0</v>
      </c>
      <c r="O525">
        <v>0</v>
      </c>
      <c r="P525" t="s">
        <v>515</v>
      </c>
    </row>
    <row r="526" spans="1:16" x14ac:dyDescent="0.2">
      <c r="A526">
        <v>70</v>
      </c>
      <c r="B526">
        <v>1</v>
      </c>
      <c r="D526">
        <v>10</v>
      </c>
      <c r="E526" t="s">
        <v>516</v>
      </c>
      <c r="F526" t="s">
        <v>517</v>
      </c>
      <c r="G526">
        <v>0</v>
      </c>
      <c r="H526">
        <v>0</v>
      </c>
      <c r="I526" t="s">
        <v>518</v>
      </c>
      <c r="J526">
        <v>0</v>
      </c>
      <c r="K526">
        <v>0</v>
      </c>
      <c r="L526" t="s">
        <v>2</v>
      </c>
      <c r="M526" t="s">
        <v>2</v>
      </c>
      <c r="N526">
        <v>0</v>
      </c>
      <c r="O526">
        <v>0</v>
      </c>
      <c r="P526" t="s">
        <v>519</v>
      </c>
    </row>
    <row r="527" spans="1:16" x14ac:dyDescent="0.2">
      <c r="A527">
        <v>70</v>
      </c>
      <c r="B527">
        <v>1</v>
      </c>
      <c r="D527">
        <v>11</v>
      </c>
      <c r="E527" t="s">
        <v>520</v>
      </c>
      <c r="F527" t="s">
        <v>521</v>
      </c>
      <c r="G527">
        <v>0</v>
      </c>
      <c r="H527">
        <v>0</v>
      </c>
      <c r="I527" t="s">
        <v>522</v>
      </c>
      <c r="J527">
        <v>0</v>
      </c>
      <c r="K527">
        <v>0</v>
      </c>
      <c r="L527" t="s">
        <v>2</v>
      </c>
      <c r="M527" t="s">
        <v>2</v>
      </c>
      <c r="N527">
        <v>0</v>
      </c>
      <c r="O527">
        <v>0</v>
      </c>
      <c r="P527" t="s">
        <v>523</v>
      </c>
    </row>
    <row r="528" spans="1:16" x14ac:dyDescent="0.2">
      <c r="A528">
        <v>70</v>
      </c>
      <c r="B528">
        <v>1</v>
      </c>
      <c r="D528">
        <v>12</v>
      </c>
      <c r="E528" t="s">
        <v>524</v>
      </c>
      <c r="F528" t="s">
        <v>525</v>
      </c>
      <c r="G528">
        <v>0</v>
      </c>
      <c r="H528">
        <v>0</v>
      </c>
      <c r="I528" t="s">
        <v>2</v>
      </c>
      <c r="J528">
        <v>0</v>
      </c>
      <c r="K528">
        <v>0</v>
      </c>
      <c r="L528" t="s">
        <v>2</v>
      </c>
      <c r="M528" t="s">
        <v>2</v>
      </c>
      <c r="N528">
        <v>0</v>
      </c>
      <c r="O528">
        <v>0</v>
      </c>
      <c r="P528" t="s">
        <v>526</v>
      </c>
    </row>
    <row r="529" spans="1:40" x14ac:dyDescent="0.2">
      <c r="A529">
        <v>70</v>
      </c>
      <c r="B529">
        <v>1</v>
      </c>
      <c r="D529">
        <v>1</v>
      </c>
      <c r="E529" t="s">
        <v>527</v>
      </c>
      <c r="F529" t="s">
        <v>528</v>
      </c>
      <c r="G529">
        <v>0.9</v>
      </c>
      <c r="H529">
        <v>1</v>
      </c>
      <c r="I529" t="s">
        <v>529</v>
      </c>
      <c r="J529">
        <v>0</v>
      </c>
      <c r="K529">
        <v>0</v>
      </c>
      <c r="L529" t="s">
        <v>2</v>
      </c>
      <c r="M529" t="s">
        <v>2</v>
      </c>
      <c r="N529">
        <v>0</v>
      </c>
      <c r="O529">
        <v>0.9</v>
      </c>
      <c r="P529" t="s">
        <v>530</v>
      </c>
    </row>
    <row r="530" spans="1:40" x14ac:dyDescent="0.2">
      <c r="A530">
        <v>70</v>
      </c>
      <c r="B530">
        <v>1</v>
      </c>
      <c r="D530">
        <v>2</v>
      </c>
      <c r="E530" t="s">
        <v>531</v>
      </c>
      <c r="F530" t="s">
        <v>532</v>
      </c>
      <c r="G530">
        <v>0.85</v>
      </c>
      <c r="H530">
        <v>1</v>
      </c>
      <c r="I530" t="s">
        <v>533</v>
      </c>
      <c r="J530">
        <v>0</v>
      </c>
      <c r="K530">
        <v>0</v>
      </c>
      <c r="L530" t="s">
        <v>2</v>
      </c>
      <c r="M530" t="s">
        <v>2</v>
      </c>
      <c r="N530">
        <v>0</v>
      </c>
      <c r="O530">
        <v>0.85</v>
      </c>
      <c r="P530" t="s">
        <v>534</v>
      </c>
    </row>
    <row r="531" spans="1:40" x14ac:dyDescent="0.2">
      <c r="A531">
        <v>70</v>
      </c>
      <c r="B531">
        <v>1</v>
      </c>
      <c r="D531">
        <v>3</v>
      </c>
      <c r="E531" t="s">
        <v>535</v>
      </c>
      <c r="F531" t="s">
        <v>536</v>
      </c>
      <c r="G531">
        <v>1.03</v>
      </c>
      <c r="H531">
        <v>0</v>
      </c>
      <c r="I531" t="s">
        <v>2</v>
      </c>
      <c r="J531">
        <v>0</v>
      </c>
      <c r="K531">
        <v>0</v>
      </c>
      <c r="L531" t="s">
        <v>2</v>
      </c>
      <c r="M531" t="s">
        <v>2</v>
      </c>
      <c r="N531">
        <v>0</v>
      </c>
      <c r="O531">
        <v>1.03</v>
      </c>
      <c r="P531" t="s">
        <v>537</v>
      </c>
    </row>
    <row r="532" spans="1:40" x14ac:dyDescent="0.2">
      <c r="A532">
        <v>70</v>
      </c>
      <c r="B532">
        <v>1</v>
      </c>
      <c r="D532">
        <v>4</v>
      </c>
      <c r="E532" t="s">
        <v>538</v>
      </c>
      <c r="F532" t="s">
        <v>539</v>
      </c>
      <c r="G532">
        <v>1.0900000000000001</v>
      </c>
      <c r="H532">
        <v>0</v>
      </c>
      <c r="I532" t="s">
        <v>2</v>
      </c>
      <c r="J532">
        <v>0</v>
      </c>
      <c r="K532">
        <v>0</v>
      </c>
      <c r="L532" t="s">
        <v>2</v>
      </c>
      <c r="M532" t="s">
        <v>2</v>
      </c>
      <c r="N532">
        <v>0</v>
      </c>
      <c r="O532">
        <v>1.0900000000000001</v>
      </c>
      <c r="P532" t="s">
        <v>540</v>
      </c>
    </row>
    <row r="533" spans="1:40" x14ac:dyDescent="0.2">
      <c r="A533">
        <v>70</v>
      </c>
      <c r="B533">
        <v>1</v>
      </c>
      <c r="D533">
        <v>5</v>
      </c>
      <c r="E533" t="s">
        <v>541</v>
      </c>
      <c r="F533" t="s">
        <v>542</v>
      </c>
      <c r="G533">
        <v>7</v>
      </c>
      <c r="H533">
        <v>0</v>
      </c>
      <c r="I533" t="s">
        <v>2</v>
      </c>
      <c r="J533">
        <v>0</v>
      </c>
      <c r="K533">
        <v>0</v>
      </c>
      <c r="L533" t="s">
        <v>2</v>
      </c>
      <c r="M533" t="s">
        <v>2</v>
      </c>
      <c r="N533">
        <v>0</v>
      </c>
      <c r="O533">
        <v>7</v>
      </c>
      <c r="P533" t="s">
        <v>2</v>
      </c>
    </row>
    <row r="534" spans="1:40" x14ac:dyDescent="0.2">
      <c r="A534">
        <v>70</v>
      </c>
      <c r="B534">
        <v>1</v>
      </c>
      <c r="D534">
        <v>6</v>
      </c>
      <c r="E534" t="s">
        <v>543</v>
      </c>
      <c r="F534" t="s">
        <v>2</v>
      </c>
      <c r="G534">
        <v>2</v>
      </c>
      <c r="H534">
        <v>0</v>
      </c>
      <c r="I534" t="s">
        <v>2</v>
      </c>
      <c r="J534">
        <v>0</v>
      </c>
      <c r="K534">
        <v>0</v>
      </c>
      <c r="L534" t="s">
        <v>2</v>
      </c>
      <c r="M534" t="s">
        <v>2</v>
      </c>
      <c r="N534">
        <v>0</v>
      </c>
      <c r="O534">
        <v>2</v>
      </c>
      <c r="P534" t="s">
        <v>2</v>
      </c>
    </row>
    <row r="536" spans="1:40" x14ac:dyDescent="0.2">
      <c r="A536">
        <v>-1</v>
      </c>
    </row>
    <row r="538" spans="1:40" x14ac:dyDescent="0.2">
      <c r="A538" s="4">
        <v>75</v>
      </c>
      <c r="B538" s="4" t="s">
        <v>544</v>
      </c>
      <c r="C538" s="4">
        <v>2021</v>
      </c>
      <c r="D538" s="4">
        <v>4</v>
      </c>
      <c r="E538" s="4">
        <v>0</v>
      </c>
      <c r="F538" s="4">
        <v>0</v>
      </c>
      <c r="G538" s="4">
        <v>0</v>
      </c>
      <c r="H538" s="4">
        <v>1</v>
      </c>
      <c r="I538" s="4">
        <v>0</v>
      </c>
      <c r="J538" s="4">
        <v>3</v>
      </c>
      <c r="K538" s="4">
        <v>0</v>
      </c>
      <c r="L538" s="4">
        <v>0</v>
      </c>
      <c r="M538" s="4">
        <v>1</v>
      </c>
      <c r="N538" s="4">
        <v>41727979</v>
      </c>
      <c r="O538" s="4">
        <v>1</v>
      </c>
    </row>
    <row r="539" spans="1:40" x14ac:dyDescent="0.2">
      <c r="A539" s="6">
        <v>3</v>
      </c>
      <c r="B539" s="6" t="s">
        <v>545</v>
      </c>
      <c r="C539" s="6">
        <v>10.76</v>
      </c>
      <c r="D539" s="6">
        <v>1</v>
      </c>
      <c r="E539" s="6">
        <v>1</v>
      </c>
      <c r="F539" s="6">
        <v>1</v>
      </c>
      <c r="G539" s="6">
        <v>1</v>
      </c>
      <c r="H539" s="6">
        <v>4.87</v>
      </c>
      <c r="I539" s="6">
        <v>1</v>
      </c>
      <c r="J539" s="6">
        <v>1</v>
      </c>
      <c r="K539" s="6">
        <v>33.5</v>
      </c>
      <c r="L539" s="6">
        <v>1</v>
      </c>
      <c r="M539" s="6">
        <v>10.76</v>
      </c>
      <c r="N539" s="6">
        <v>1</v>
      </c>
      <c r="O539" s="6">
        <v>4.87</v>
      </c>
      <c r="P539" s="6">
        <v>1</v>
      </c>
      <c r="Q539" s="6">
        <v>33.5</v>
      </c>
      <c r="R539" s="6">
        <v>1</v>
      </c>
      <c r="S539" s="6" t="s">
        <v>546</v>
      </c>
      <c r="T539" s="6" t="s">
        <v>27</v>
      </c>
      <c r="U539" s="6" t="s">
        <v>2</v>
      </c>
      <c r="V539" s="6" t="s">
        <v>2</v>
      </c>
      <c r="W539" s="6" t="s">
        <v>2</v>
      </c>
      <c r="X539" s="6" t="s">
        <v>2</v>
      </c>
      <c r="Y539" s="6" t="s">
        <v>36</v>
      </c>
      <c r="Z539" s="6" t="s">
        <v>2</v>
      </c>
      <c r="AA539" s="6" t="s">
        <v>27</v>
      </c>
      <c r="AB539" s="6" t="s">
        <v>2</v>
      </c>
      <c r="AC539" s="6" t="s">
        <v>2</v>
      </c>
      <c r="AD539" s="6" t="s">
        <v>2</v>
      </c>
      <c r="AE539" s="6" t="s">
        <v>2</v>
      </c>
      <c r="AF539" s="6" t="s">
        <v>2</v>
      </c>
      <c r="AG539" s="6" t="s">
        <v>2</v>
      </c>
      <c r="AH539" s="6" t="s">
        <v>2</v>
      </c>
      <c r="AI539" s="6"/>
      <c r="AJ539" s="6"/>
      <c r="AK539" s="6"/>
      <c r="AL539" s="6"/>
      <c r="AM539" s="6"/>
      <c r="AN539" s="6">
        <v>41727980</v>
      </c>
    </row>
    <row r="540" spans="1:40" x14ac:dyDescent="0.2">
      <c r="A540" s="4">
        <v>75</v>
      </c>
      <c r="B540" s="4" t="s">
        <v>547</v>
      </c>
      <c r="C540" s="4">
        <v>2000</v>
      </c>
      <c r="D540" s="4">
        <v>0</v>
      </c>
      <c r="E540" s="4">
        <v>1</v>
      </c>
      <c r="F540" s="4"/>
      <c r="G540" s="4">
        <v>0</v>
      </c>
      <c r="H540" s="4">
        <v>1</v>
      </c>
      <c r="I540" s="4">
        <v>0</v>
      </c>
      <c r="J540" s="4">
        <v>1</v>
      </c>
      <c r="K540" s="4">
        <v>0</v>
      </c>
      <c r="L540" s="4">
        <v>0</v>
      </c>
      <c r="M540" s="4">
        <v>0</v>
      </c>
      <c r="N540" s="4">
        <v>41727981</v>
      </c>
      <c r="O540" s="4">
        <v>2</v>
      </c>
    </row>
    <row r="544" spans="1:40" x14ac:dyDescent="0.2">
      <c r="A544">
        <v>65</v>
      </c>
      <c r="C544">
        <v>1</v>
      </c>
      <c r="D544">
        <v>0</v>
      </c>
      <c r="E544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7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548</v>
      </c>
      <c r="F1">
        <v>0</v>
      </c>
      <c r="G1">
        <v>3</v>
      </c>
      <c r="H1">
        <v>0</v>
      </c>
      <c r="I1" t="s">
        <v>0</v>
      </c>
      <c r="J1" t="s">
        <v>2</v>
      </c>
      <c r="K1">
        <v>1</v>
      </c>
      <c r="L1">
        <v>71734</v>
      </c>
      <c r="M1">
        <v>10</v>
      </c>
      <c r="N1">
        <v>11</v>
      </c>
      <c r="O1">
        <v>3</v>
      </c>
      <c r="P1">
        <v>4</v>
      </c>
      <c r="Q1">
        <v>4</v>
      </c>
    </row>
    <row r="12" spans="1:133" x14ac:dyDescent="0.2">
      <c r="A12" s="1">
        <v>1</v>
      </c>
      <c r="B12" s="1">
        <v>55</v>
      </c>
      <c r="C12" s="1">
        <v>0</v>
      </c>
      <c r="D12" s="1"/>
      <c r="E12" s="1">
        <v>0</v>
      </c>
      <c r="F12" s="1" t="s">
        <v>3</v>
      </c>
      <c r="G12" s="1" t="s">
        <v>4</v>
      </c>
      <c r="H12" s="1" t="s">
        <v>2</v>
      </c>
      <c r="I12" s="1">
        <v>0</v>
      </c>
      <c r="J12" s="1" t="s">
        <v>2</v>
      </c>
      <c r="K12" s="1">
        <v>1</v>
      </c>
      <c r="L12" s="1">
        <v>1</v>
      </c>
      <c r="M12" s="1">
        <v>5</v>
      </c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2</v>
      </c>
      <c r="U12" s="1" t="s">
        <v>2</v>
      </c>
      <c r="V12" s="1">
        <v>0</v>
      </c>
      <c r="W12" s="1" t="s">
        <v>2</v>
      </c>
      <c r="X12" s="1" t="s">
        <v>2</v>
      </c>
      <c r="Y12" s="1" t="s">
        <v>2</v>
      </c>
      <c r="Z12" s="1" t="s">
        <v>2</v>
      </c>
      <c r="AA12" s="1" t="s">
        <v>2</v>
      </c>
      <c r="AB12" s="1" t="s">
        <v>2</v>
      </c>
      <c r="AC12" s="1" t="s">
        <v>2</v>
      </c>
      <c r="AD12" s="1" t="s">
        <v>2</v>
      </c>
      <c r="AE12" s="1" t="s">
        <v>2</v>
      </c>
      <c r="AF12" s="1" t="s">
        <v>2</v>
      </c>
      <c r="AG12" s="1" t="s">
        <v>2</v>
      </c>
      <c r="AH12" s="1" t="s">
        <v>2</v>
      </c>
      <c r="AI12" s="1" t="s">
        <v>2</v>
      </c>
      <c r="AJ12" s="1" t="s">
        <v>2</v>
      </c>
      <c r="AK12" s="1"/>
      <c r="AL12" s="1" t="s">
        <v>2</v>
      </c>
      <c r="AM12" s="1" t="s">
        <v>2</v>
      </c>
      <c r="AN12" s="1" t="s">
        <v>2</v>
      </c>
      <c r="AO12" s="1"/>
      <c r="AP12" s="1" t="s">
        <v>2</v>
      </c>
      <c r="AQ12" s="1" t="s">
        <v>2</v>
      </c>
      <c r="AR12" s="1" t="s">
        <v>2</v>
      </c>
      <c r="AS12" s="1"/>
      <c r="AT12" s="1"/>
      <c r="AU12" s="1"/>
      <c r="AV12" s="1"/>
      <c r="AW12" s="1"/>
      <c r="AX12" s="1" t="s">
        <v>2</v>
      </c>
      <c r="AY12" s="1" t="s">
        <v>2</v>
      </c>
      <c r="AZ12" s="1" t="s">
        <v>2</v>
      </c>
      <c r="BA12" s="1"/>
      <c r="BB12" s="1">
        <v>0</v>
      </c>
      <c r="BC12" s="1"/>
      <c r="BD12" s="1"/>
      <c r="BE12" s="1"/>
      <c r="BF12" s="1"/>
      <c r="BG12" s="1"/>
      <c r="BH12" s="1" t="s">
        <v>5</v>
      </c>
      <c r="BI12" s="1" t="s">
        <v>6</v>
      </c>
      <c r="BJ12" s="1">
        <v>1</v>
      </c>
      <c r="BK12" s="1">
        <v>1</v>
      </c>
      <c r="BL12" s="1">
        <v>0</v>
      </c>
      <c r="BM12" s="1">
        <v>1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1</v>
      </c>
      <c r="BW12" s="1">
        <v>0</v>
      </c>
      <c r="BX12" s="1">
        <v>0</v>
      </c>
      <c r="BY12" s="1" t="s">
        <v>7</v>
      </c>
      <c r="BZ12" s="1" t="s">
        <v>8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10</v>
      </c>
      <c r="CF12" s="1">
        <v>0</v>
      </c>
      <c r="CG12" s="1">
        <v>0</v>
      </c>
      <c r="CH12" s="1">
        <v>403185672</v>
      </c>
      <c r="CI12" s="1" t="s">
        <v>2</v>
      </c>
      <c r="CJ12" s="1" t="s">
        <v>2</v>
      </c>
      <c r="CK12" s="1">
        <v>9</v>
      </c>
      <c r="CL12" s="1"/>
      <c r="CM12" s="1"/>
      <c r="CN12" s="1"/>
      <c r="CO12" s="1"/>
      <c r="CP12" s="1"/>
      <c r="CQ12" s="1" t="s">
        <v>773</v>
      </c>
      <c r="CR12" s="1" t="s">
        <v>11</v>
      </c>
      <c r="CS12" s="1">
        <v>44551</v>
      </c>
      <c r="CT12" s="1">
        <v>395</v>
      </c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1</v>
      </c>
      <c r="C14" s="1">
        <v>0</v>
      </c>
      <c r="D14" s="1">
        <v>41727979</v>
      </c>
      <c r="E14" s="1">
        <v>41727981</v>
      </c>
      <c r="F14" s="1">
        <v>2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7">
        <v>3</v>
      </c>
      <c r="B16" s="7">
        <v>0</v>
      </c>
      <c r="C16" s="7" t="s">
        <v>2</v>
      </c>
      <c r="D16" s="7" t="s">
        <v>2</v>
      </c>
      <c r="E16" s="8">
        <v>285.255</v>
      </c>
      <c r="F16" s="8">
        <v>992.12400000000002</v>
      </c>
      <c r="G16" s="8">
        <v>2822.0549999999998</v>
      </c>
      <c r="H16" s="8">
        <v>1302.922</v>
      </c>
      <c r="I16" s="8">
        <v>5402.3559999999998</v>
      </c>
      <c r="J16" s="8">
        <v>794.01900000000001</v>
      </c>
      <c r="T16" s="9">
        <v>26.5107</v>
      </c>
      <c r="U16" s="9">
        <v>338.29487</v>
      </c>
      <c r="V16" s="9">
        <v>2691.8694300000002</v>
      </c>
      <c r="W16" s="9">
        <v>38.8932</v>
      </c>
      <c r="X16" s="9">
        <v>3095.5682000000002</v>
      </c>
      <c r="Y16" s="9">
        <v>34.652169999999998</v>
      </c>
      <c r="AI16" s="7">
        <v>0</v>
      </c>
      <c r="AJ16" s="7">
        <v>-1</v>
      </c>
      <c r="AK16" s="7" t="s">
        <v>2</v>
      </c>
      <c r="AL16" s="7" t="s">
        <v>2</v>
      </c>
      <c r="AM16" s="7" t="s">
        <v>2</v>
      </c>
      <c r="AN16" s="7">
        <v>0</v>
      </c>
      <c r="AO16" s="7" t="s">
        <v>2</v>
      </c>
      <c r="AP16" s="7" t="s">
        <v>2</v>
      </c>
      <c r="AT16" s="8">
        <v>1647686</v>
      </c>
      <c r="AU16" s="8">
        <v>0</v>
      </c>
      <c r="AV16" s="8">
        <v>0</v>
      </c>
      <c r="AW16" s="8">
        <v>2822055</v>
      </c>
      <c r="AX16" s="8">
        <v>0</v>
      </c>
      <c r="AY16" s="8">
        <v>55893</v>
      </c>
      <c r="AZ16" s="8">
        <v>2714</v>
      </c>
      <c r="BA16" s="8">
        <v>791305</v>
      </c>
      <c r="BB16" s="8">
        <v>285255</v>
      </c>
      <c r="BC16" s="8">
        <v>992124</v>
      </c>
      <c r="BD16" s="8">
        <v>1302922</v>
      </c>
      <c r="BE16" s="8">
        <v>0</v>
      </c>
      <c r="BF16" s="8">
        <v>2967.7063250000001</v>
      </c>
      <c r="BG16" s="8">
        <v>19.675170000000001</v>
      </c>
      <c r="BH16" s="8">
        <v>0</v>
      </c>
      <c r="BI16" s="8">
        <v>623390</v>
      </c>
      <c r="BJ16" s="8">
        <v>309234</v>
      </c>
      <c r="BK16" s="8">
        <v>5402357</v>
      </c>
      <c r="BR16" s="9">
        <v>360079.42000000004</v>
      </c>
      <c r="BS16" s="9">
        <v>3012354.27</v>
      </c>
      <c r="BT16" s="9">
        <v>0</v>
      </c>
      <c r="BU16" s="9">
        <v>2691869.43</v>
      </c>
      <c r="BV16" s="9">
        <v>0</v>
      </c>
      <c r="BW16" s="9">
        <v>5194.55</v>
      </c>
      <c r="BX16" s="9">
        <v>252.14000000000004</v>
      </c>
      <c r="BY16" s="9">
        <v>34400.03</v>
      </c>
      <c r="BZ16" s="9">
        <v>26510.7</v>
      </c>
      <c r="CA16" s="9">
        <v>338294.87</v>
      </c>
      <c r="CB16" s="9">
        <v>38893.199999999997</v>
      </c>
      <c r="CC16" s="9">
        <v>0</v>
      </c>
      <c r="CD16" s="9">
        <v>2967.7063250000001</v>
      </c>
      <c r="CE16" s="9">
        <v>19.675170000000001</v>
      </c>
      <c r="CF16" s="9">
        <v>0</v>
      </c>
      <c r="CG16" s="9">
        <v>28971.3</v>
      </c>
      <c r="CH16" s="9">
        <v>14648.05</v>
      </c>
      <c r="CI16" s="9">
        <v>3095568.2</v>
      </c>
    </row>
    <row r="18" spans="1:40" x14ac:dyDescent="0.2">
      <c r="A18">
        <v>51</v>
      </c>
      <c r="E18" s="10">
        <f>SUMIF(A16:A17,3,E16:E17)</f>
        <v>285.255</v>
      </c>
      <c r="F18" s="10">
        <f>SUMIF(A16:A17,3,F16:F17)</f>
        <v>992.12400000000002</v>
      </c>
      <c r="G18" s="10">
        <f>SUMIF(A16:A17,3,G16:G17)</f>
        <v>2822.0549999999998</v>
      </c>
      <c r="H18" s="10">
        <f>SUMIF(A16:A17,3,H16:H17)</f>
        <v>1302.922</v>
      </c>
      <c r="I18" s="10">
        <f>SUMIF(A16:A17,3,I16:I17)</f>
        <v>5402.3559999999998</v>
      </c>
      <c r="J18" s="10">
        <f>SUMIF(A16:A17,3,J16:J17)</f>
        <v>794.01900000000001</v>
      </c>
      <c r="K18" s="10"/>
      <c r="L18" s="10"/>
      <c r="M18" s="10"/>
      <c r="N18" s="10"/>
      <c r="O18" s="10"/>
      <c r="P18" s="10"/>
      <c r="Q18" s="10"/>
      <c r="R18" s="10"/>
      <c r="S18" s="10"/>
      <c r="T18" s="3">
        <f>SUMIF(A16:A17,3,T16:T17)</f>
        <v>26.5107</v>
      </c>
      <c r="U18" s="3">
        <f>SUMIF(A16:A17,3,U16:U17)</f>
        <v>338.29487</v>
      </c>
      <c r="V18" s="3">
        <f>SUMIF(A16:A17,3,V16:V17)</f>
        <v>2691.8694300000002</v>
      </c>
      <c r="W18" s="3">
        <f>SUMIF(A16:A17,3,W16:W17)</f>
        <v>38.8932</v>
      </c>
      <c r="X18" s="3">
        <f>SUMIF(A16:A17,3,X16:X17)</f>
        <v>3095.5682000000002</v>
      </c>
      <c r="Y18" s="3">
        <f>SUMIF(A16:A17,3,Y16:Y17)</f>
        <v>34.652169999999998</v>
      </c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20" spans="1:40" x14ac:dyDescent="0.2">
      <c r="A20" s="5">
        <v>50</v>
      </c>
      <c r="B20" s="5">
        <v>0</v>
      </c>
      <c r="C20" s="5">
        <v>0</v>
      </c>
      <c r="D20" s="5">
        <v>1</v>
      </c>
      <c r="E20" s="5">
        <v>201</v>
      </c>
      <c r="F20" s="5">
        <v>1647686</v>
      </c>
      <c r="G20" s="5" t="s">
        <v>252</v>
      </c>
      <c r="H20" s="5" t="s">
        <v>253</v>
      </c>
      <c r="I20" s="5"/>
      <c r="J20" s="5"/>
      <c r="K20" s="5">
        <v>201</v>
      </c>
      <c r="L20" s="5">
        <v>1</v>
      </c>
      <c r="M20" s="5">
        <v>3</v>
      </c>
      <c r="N20" s="5" t="s">
        <v>2</v>
      </c>
      <c r="O20" s="5">
        <v>2</v>
      </c>
      <c r="P20" s="5">
        <v>360079.42000000004</v>
      </c>
    </row>
    <row r="21" spans="1:40" x14ac:dyDescent="0.2">
      <c r="A21" s="5">
        <v>50</v>
      </c>
      <c r="B21" s="5">
        <v>0</v>
      </c>
      <c r="C21" s="5">
        <v>0</v>
      </c>
      <c r="D21" s="5">
        <v>1</v>
      </c>
      <c r="E21" s="5">
        <v>202</v>
      </c>
      <c r="F21" s="5">
        <v>0</v>
      </c>
      <c r="G21" s="5" t="s">
        <v>254</v>
      </c>
      <c r="H21" s="5" t="s">
        <v>255</v>
      </c>
      <c r="I21" s="5"/>
      <c r="J21" s="5"/>
      <c r="K21" s="5">
        <v>202</v>
      </c>
      <c r="L21" s="5">
        <v>2</v>
      </c>
      <c r="M21" s="5">
        <v>3</v>
      </c>
      <c r="N21" s="5" t="s">
        <v>2</v>
      </c>
      <c r="O21" s="5">
        <v>2</v>
      </c>
      <c r="P21" s="5">
        <v>3012354.27</v>
      </c>
    </row>
    <row r="22" spans="1:40" x14ac:dyDescent="0.2">
      <c r="A22" s="5">
        <v>50</v>
      </c>
      <c r="B22" s="5">
        <v>0</v>
      </c>
      <c r="C22" s="5">
        <v>0</v>
      </c>
      <c r="D22" s="5">
        <v>1</v>
      </c>
      <c r="E22" s="5">
        <v>222</v>
      </c>
      <c r="F22" s="5">
        <v>0</v>
      </c>
      <c r="G22" s="5" t="s">
        <v>256</v>
      </c>
      <c r="H22" s="5" t="s">
        <v>257</v>
      </c>
      <c r="I22" s="5"/>
      <c r="J22" s="5"/>
      <c r="K22" s="5">
        <v>222</v>
      </c>
      <c r="L22" s="5">
        <v>3</v>
      </c>
      <c r="M22" s="5">
        <v>3</v>
      </c>
      <c r="N22" s="5" t="s">
        <v>2</v>
      </c>
      <c r="O22" s="5">
        <v>2</v>
      </c>
      <c r="P22" s="5">
        <v>0</v>
      </c>
    </row>
    <row r="23" spans="1:40" x14ac:dyDescent="0.2">
      <c r="A23" s="5">
        <v>50</v>
      </c>
      <c r="B23" s="5">
        <v>0</v>
      </c>
      <c r="C23" s="5">
        <v>0</v>
      </c>
      <c r="D23" s="5">
        <v>1</v>
      </c>
      <c r="E23" s="5">
        <v>225</v>
      </c>
      <c r="F23" s="5">
        <v>0</v>
      </c>
      <c r="G23" s="5" t="s">
        <v>258</v>
      </c>
      <c r="H23" s="5" t="s">
        <v>259</v>
      </c>
      <c r="I23" s="5"/>
      <c r="J23" s="5"/>
      <c r="K23" s="5">
        <v>225</v>
      </c>
      <c r="L23" s="5">
        <v>4</v>
      </c>
      <c r="M23" s="5">
        <v>3</v>
      </c>
      <c r="N23" s="5" t="s">
        <v>2</v>
      </c>
      <c r="O23" s="5">
        <v>2</v>
      </c>
      <c r="P23" s="5">
        <v>3012354.27</v>
      </c>
    </row>
    <row r="24" spans="1:40" x14ac:dyDescent="0.2">
      <c r="A24" s="5">
        <v>50</v>
      </c>
      <c r="B24" s="5">
        <v>0</v>
      </c>
      <c r="C24" s="5">
        <v>0</v>
      </c>
      <c r="D24" s="5">
        <v>1</v>
      </c>
      <c r="E24" s="5">
        <v>226</v>
      </c>
      <c r="F24" s="5">
        <v>800488</v>
      </c>
      <c r="G24" s="5" t="s">
        <v>267</v>
      </c>
      <c r="H24" s="5" t="s">
        <v>268</v>
      </c>
      <c r="I24" s="5"/>
      <c r="J24" s="5"/>
      <c r="K24" s="5">
        <v>226</v>
      </c>
      <c r="L24" s="5">
        <v>5</v>
      </c>
      <c r="M24" s="5">
        <v>3</v>
      </c>
      <c r="N24" s="5" t="s">
        <v>2</v>
      </c>
      <c r="O24" s="5">
        <v>2</v>
      </c>
      <c r="P24" s="5">
        <v>320484.84000000003</v>
      </c>
    </row>
    <row r="25" spans="1:40" x14ac:dyDescent="0.2">
      <c r="A25" s="5">
        <v>50</v>
      </c>
      <c r="B25" s="5">
        <v>0</v>
      </c>
      <c r="C25" s="5">
        <v>0</v>
      </c>
      <c r="D25" s="5">
        <v>1</v>
      </c>
      <c r="E25" s="5">
        <v>227</v>
      </c>
      <c r="F25" s="5">
        <v>0</v>
      </c>
      <c r="G25" s="5" t="s">
        <v>269</v>
      </c>
      <c r="H25" s="5" t="s">
        <v>270</v>
      </c>
      <c r="I25" s="5"/>
      <c r="J25" s="5"/>
      <c r="K25" s="5">
        <v>227</v>
      </c>
      <c r="L25" s="5">
        <v>6</v>
      </c>
      <c r="M25" s="5">
        <v>3</v>
      </c>
      <c r="N25" s="5" t="s">
        <v>2</v>
      </c>
      <c r="O25" s="5">
        <v>2</v>
      </c>
      <c r="P25" s="5">
        <v>0</v>
      </c>
    </row>
    <row r="26" spans="1:40" x14ac:dyDescent="0.2">
      <c r="A26" s="5">
        <v>50</v>
      </c>
      <c r="B26" s="5">
        <v>0</v>
      </c>
      <c r="C26" s="5">
        <v>0</v>
      </c>
      <c r="D26" s="5">
        <v>1</v>
      </c>
      <c r="E26" s="5">
        <v>228</v>
      </c>
      <c r="F26" s="5">
        <v>800488</v>
      </c>
      <c r="G26" s="5" t="s">
        <v>271</v>
      </c>
      <c r="H26" s="5" t="s">
        <v>272</v>
      </c>
      <c r="I26" s="5"/>
      <c r="J26" s="5"/>
      <c r="K26" s="5">
        <v>228</v>
      </c>
      <c r="L26" s="5">
        <v>7</v>
      </c>
      <c r="M26" s="5">
        <v>3</v>
      </c>
      <c r="N26" s="5" t="s">
        <v>2</v>
      </c>
      <c r="O26" s="5">
        <v>2</v>
      </c>
      <c r="P26" s="5">
        <v>320484.84000000003</v>
      </c>
    </row>
    <row r="27" spans="1:40" x14ac:dyDescent="0.2">
      <c r="A27" s="5">
        <v>50</v>
      </c>
      <c r="B27" s="5">
        <v>0</v>
      </c>
      <c r="C27" s="5">
        <v>0</v>
      </c>
      <c r="D27" s="5">
        <v>1</v>
      </c>
      <c r="E27" s="5">
        <v>216</v>
      </c>
      <c r="F27" s="5">
        <v>2822055</v>
      </c>
      <c r="G27" s="5" t="s">
        <v>279</v>
      </c>
      <c r="H27" s="5" t="s">
        <v>280</v>
      </c>
      <c r="I27" s="5"/>
      <c r="J27" s="5"/>
      <c r="K27" s="5">
        <v>216</v>
      </c>
      <c r="L27" s="5">
        <v>8</v>
      </c>
      <c r="M27" s="5">
        <v>3</v>
      </c>
      <c r="N27" s="5" t="s">
        <v>2</v>
      </c>
      <c r="O27" s="5">
        <v>2</v>
      </c>
      <c r="P27" s="5">
        <v>2691869.43</v>
      </c>
    </row>
    <row r="28" spans="1:40" x14ac:dyDescent="0.2">
      <c r="A28" s="5">
        <v>50</v>
      </c>
      <c r="B28" s="5">
        <v>0</v>
      </c>
      <c r="C28" s="5">
        <v>0</v>
      </c>
      <c r="D28" s="5">
        <v>1</v>
      </c>
      <c r="E28" s="5">
        <v>223</v>
      </c>
      <c r="F28" s="5">
        <v>0</v>
      </c>
      <c r="G28" s="5" t="s">
        <v>281</v>
      </c>
      <c r="H28" s="5" t="s">
        <v>282</v>
      </c>
      <c r="I28" s="5"/>
      <c r="J28" s="5"/>
      <c r="K28" s="5">
        <v>223</v>
      </c>
      <c r="L28" s="5">
        <v>9</v>
      </c>
      <c r="M28" s="5">
        <v>3</v>
      </c>
      <c r="N28" s="5" t="s">
        <v>2</v>
      </c>
      <c r="O28" s="5">
        <v>2</v>
      </c>
      <c r="P28" s="5">
        <v>0</v>
      </c>
    </row>
    <row r="29" spans="1:40" x14ac:dyDescent="0.2">
      <c r="A29" s="5">
        <v>50</v>
      </c>
      <c r="B29" s="5">
        <v>0</v>
      </c>
      <c r="C29" s="5">
        <v>0</v>
      </c>
      <c r="D29" s="5">
        <v>1</v>
      </c>
      <c r="E29" s="5">
        <v>229</v>
      </c>
      <c r="F29" s="5">
        <v>2822055</v>
      </c>
      <c r="G29" s="5" t="s">
        <v>283</v>
      </c>
      <c r="H29" s="5" t="s">
        <v>284</v>
      </c>
      <c r="I29" s="5"/>
      <c r="J29" s="5"/>
      <c r="K29" s="5">
        <v>229</v>
      </c>
      <c r="L29" s="5">
        <v>10</v>
      </c>
      <c r="M29" s="5">
        <v>3</v>
      </c>
      <c r="N29" s="5" t="s">
        <v>2</v>
      </c>
      <c r="O29" s="5">
        <v>2</v>
      </c>
      <c r="P29" s="5">
        <v>2691869.43</v>
      </c>
    </row>
    <row r="30" spans="1:40" x14ac:dyDescent="0.2">
      <c r="A30" s="5">
        <v>50</v>
      </c>
      <c r="B30" s="5">
        <v>0</v>
      </c>
      <c r="C30" s="5">
        <v>0</v>
      </c>
      <c r="D30" s="5">
        <v>1</v>
      </c>
      <c r="E30" s="5">
        <v>203</v>
      </c>
      <c r="F30" s="5">
        <v>55893</v>
      </c>
      <c r="G30" s="5" t="s">
        <v>285</v>
      </c>
      <c r="H30" s="5" t="s">
        <v>286</v>
      </c>
      <c r="I30" s="5"/>
      <c r="J30" s="5"/>
      <c r="K30" s="5">
        <v>203</v>
      </c>
      <c r="L30" s="5">
        <v>11</v>
      </c>
      <c r="M30" s="5">
        <v>3</v>
      </c>
      <c r="N30" s="5" t="s">
        <v>2</v>
      </c>
      <c r="O30" s="5">
        <v>2</v>
      </c>
      <c r="P30" s="5">
        <v>5194.55</v>
      </c>
    </row>
    <row r="31" spans="1:40" x14ac:dyDescent="0.2">
      <c r="A31" s="5">
        <v>50</v>
      </c>
      <c r="B31" s="5">
        <v>0</v>
      </c>
      <c r="C31" s="5">
        <v>0</v>
      </c>
      <c r="D31" s="5">
        <v>1</v>
      </c>
      <c r="E31" s="5">
        <v>231</v>
      </c>
      <c r="F31" s="5">
        <v>0</v>
      </c>
      <c r="G31" s="5" t="s">
        <v>287</v>
      </c>
      <c r="H31" s="5" t="s">
        <v>288</v>
      </c>
      <c r="I31" s="5"/>
      <c r="J31" s="5"/>
      <c r="K31" s="5">
        <v>231</v>
      </c>
      <c r="L31" s="5">
        <v>12</v>
      </c>
      <c r="M31" s="5">
        <v>3</v>
      </c>
      <c r="N31" s="5" t="s">
        <v>2</v>
      </c>
      <c r="O31" s="5">
        <v>2</v>
      </c>
      <c r="P31" s="5">
        <v>0</v>
      </c>
    </row>
    <row r="32" spans="1:40" x14ac:dyDescent="0.2">
      <c r="A32" s="5">
        <v>50</v>
      </c>
      <c r="B32" s="5">
        <v>0</v>
      </c>
      <c r="C32" s="5">
        <v>0</v>
      </c>
      <c r="D32" s="5">
        <v>1</v>
      </c>
      <c r="E32" s="5">
        <v>204</v>
      </c>
      <c r="F32" s="5">
        <v>2714</v>
      </c>
      <c r="G32" s="5" t="s">
        <v>289</v>
      </c>
      <c r="H32" s="5" t="s">
        <v>290</v>
      </c>
      <c r="I32" s="5"/>
      <c r="J32" s="5"/>
      <c r="K32" s="5">
        <v>204</v>
      </c>
      <c r="L32" s="5">
        <v>13</v>
      </c>
      <c r="M32" s="5">
        <v>3</v>
      </c>
      <c r="N32" s="5" t="s">
        <v>2</v>
      </c>
      <c r="O32" s="5">
        <v>2</v>
      </c>
      <c r="P32" s="5">
        <v>252.14000000000001</v>
      </c>
    </row>
    <row r="33" spans="1:16" x14ac:dyDescent="0.2">
      <c r="A33" s="5">
        <v>50</v>
      </c>
      <c r="B33" s="5">
        <v>0</v>
      </c>
      <c r="C33" s="5">
        <v>0</v>
      </c>
      <c r="D33" s="5">
        <v>1</v>
      </c>
      <c r="E33" s="5">
        <v>205</v>
      </c>
      <c r="F33" s="5">
        <v>791305</v>
      </c>
      <c r="G33" s="5" t="s">
        <v>291</v>
      </c>
      <c r="H33" s="5" t="s">
        <v>292</v>
      </c>
      <c r="I33" s="5"/>
      <c r="J33" s="5"/>
      <c r="K33" s="5">
        <v>205</v>
      </c>
      <c r="L33" s="5">
        <v>14</v>
      </c>
      <c r="M33" s="5">
        <v>3</v>
      </c>
      <c r="N33" s="5" t="s">
        <v>2</v>
      </c>
      <c r="O33" s="5">
        <v>2</v>
      </c>
      <c r="P33" s="5">
        <v>34400.029999999992</v>
      </c>
    </row>
    <row r="34" spans="1:16" x14ac:dyDescent="0.2">
      <c r="A34" s="5">
        <v>50</v>
      </c>
      <c r="B34" s="5">
        <v>0</v>
      </c>
      <c r="C34" s="5">
        <v>0</v>
      </c>
      <c r="D34" s="5">
        <v>1</v>
      </c>
      <c r="E34" s="5">
        <v>232</v>
      </c>
      <c r="F34" s="5">
        <v>0</v>
      </c>
      <c r="G34" s="5" t="s">
        <v>293</v>
      </c>
      <c r="H34" s="5" t="s">
        <v>294</v>
      </c>
      <c r="I34" s="5"/>
      <c r="J34" s="5"/>
      <c r="K34" s="5">
        <v>232</v>
      </c>
      <c r="L34" s="5">
        <v>15</v>
      </c>
      <c r="M34" s="5">
        <v>3</v>
      </c>
      <c r="N34" s="5" t="s">
        <v>2</v>
      </c>
      <c r="O34" s="5">
        <v>2</v>
      </c>
      <c r="P34" s="5">
        <v>0</v>
      </c>
    </row>
    <row r="35" spans="1:16" x14ac:dyDescent="0.2">
      <c r="A35" s="5">
        <v>50</v>
      </c>
      <c r="B35" s="5">
        <v>0</v>
      </c>
      <c r="C35" s="5">
        <v>0</v>
      </c>
      <c r="D35" s="5">
        <v>1</v>
      </c>
      <c r="E35" s="5">
        <v>214</v>
      </c>
      <c r="F35" s="5">
        <v>285255</v>
      </c>
      <c r="G35" s="5" t="s">
        <v>295</v>
      </c>
      <c r="H35" s="5" t="s">
        <v>296</v>
      </c>
      <c r="I35" s="5"/>
      <c r="J35" s="5"/>
      <c r="K35" s="5">
        <v>214</v>
      </c>
      <c r="L35" s="5">
        <v>16</v>
      </c>
      <c r="M35" s="5">
        <v>3</v>
      </c>
      <c r="N35" s="5" t="s">
        <v>2</v>
      </c>
      <c r="O35" s="5">
        <v>2</v>
      </c>
      <c r="P35" s="5">
        <v>26510.7</v>
      </c>
    </row>
    <row r="36" spans="1:16" x14ac:dyDescent="0.2">
      <c r="A36" s="5">
        <v>50</v>
      </c>
      <c r="B36" s="5">
        <v>0</v>
      </c>
      <c r="C36" s="5">
        <v>0</v>
      </c>
      <c r="D36" s="5">
        <v>1</v>
      </c>
      <c r="E36" s="5">
        <v>215</v>
      </c>
      <c r="F36" s="5">
        <v>992124</v>
      </c>
      <c r="G36" s="5" t="s">
        <v>297</v>
      </c>
      <c r="H36" s="5" t="s">
        <v>298</v>
      </c>
      <c r="I36" s="5"/>
      <c r="J36" s="5"/>
      <c r="K36" s="5">
        <v>215</v>
      </c>
      <c r="L36" s="5">
        <v>17</v>
      </c>
      <c r="M36" s="5">
        <v>3</v>
      </c>
      <c r="N36" s="5" t="s">
        <v>2</v>
      </c>
      <c r="O36" s="5">
        <v>2</v>
      </c>
      <c r="P36" s="5">
        <v>338294.87</v>
      </c>
    </row>
    <row r="37" spans="1:16" x14ac:dyDescent="0.2">
      <c r="A37" s="5">
        <v>50</v>
      </c>
      <c r="B37" s="5">
        <v>0</v>
      </c>
      <c r="C37" s="5">
        <v>0</v>
      </c>
      <c r="D37" s="5">
        <v>1</v>
      </c>
      <c r="E37" s="5">
        <v>217</v>
      </c>
      <c r="F37" s="5">
        <v>1302922</v>
      </c>
      <c r="G37" s="5" t="s">
        <v>299</v>
      </c>
      <c r="H37" s="5" t="s">
        <v>300</v>
      </c>
      <c r="I37" s="5"/>
      <c r="J37" s="5"/>
      <c r="K37" s="5">
        <v>217</v>
      </c>
      <c r="L37" s="5">
        <v>18</v>
      </c>
      <c r="M37" s="5">
        <v>3</v>
      </c>
      <c r="N37" s="5" t="s">
        <v>2</v>
      </c>
      <c r="O37" s="5">
        <v>2</v>
      </c>
      <c r="P37" s="5">
        <v>38893.199999999997</v>
      </c>
    </row>
    <row r="38" spans="1:16" x14ac:dyDescent="0.2">
      <c r="A38" s="5">
        <v>50</v>
      </c>
      <c r="B38" s="5">
        <v>0</v>
      </c>
      <c r="C38" s="5">
        <v>0</v>
      </c>
      <c r="D38" s="5">
        <v>1</v>
      </c>
      <c r="E38" s="5">
        <v>230</v>
      </c>
      <c r="F38" s="5">
        <v>0</v>
      </c>
      <c r="G38" s="5" t="s">
        <v>301</v>
      </c>
      <c r="H38" s="5" t="s">
        <v>302</v>
      </c>
      <c r="I38" s="5"/>
      <c r="J38" s="5"/>
      <c r="K38" s="5">
        <v>230</v>
      </c>
      <c r="L38" s="5">
        <v>19</v>
      </c>
      <c r="M38" s="5">
        <v>3</v>
      </c>
      <c r="N38" s="5" t="s">
        <v>2</v>
      </c>
      <c r="O38" s="5">
        <v>2</v>
      </c>
      <c r="P38" s="5">
        <v>0</v>
      </c>
    </row>
    <row r="39" spans="1:16" x14ac:dyDescent="0.2">
      <c r="A39" s="5">
        <v>50</v>
      </c>
      <c r="B39" s="5">
        <v>0</v>
      </c>
      <c r="C39" s="5">
        <v>0</v>
      </c>
      <c r="D39" s="5">
        <v>1</v>
      </c>
      <c r="E39" s="5">
        <v>206</v>
      </c>
      <c r="F39" s="5">
        <v>0</v>
      </c>
      <c r="G39" s="5" t="s">
        <v>303</v>
      </c>
      <c r="H39" s="5" t="s">
        <v>304</v>
      </c>
      <c r="I39" s="5"/>
      <c r="J39" s="5"/>
      <c r="K39" s="5">
        <v>206</v>
      </c>
      <c r="L39" s="5">
        <v>20</v>
      </c>
      <c r="M39" s="5">
        <v>3</v>
      </c>
      <c r="N39" s="5" t="s">
        <v>2</v>
      </c>
      <c r="O39" s="5">
        <v>2</v>
      </c>
      <c r="P39" s="5">
        <v>0</v>
      </c>
    </row>
    <row r="40" spans="1:16" x14ac:dyDescent="0.2">
      <c r="A40" s="5">
        <v>50</v>
      </c>
      <c r="B40" s="5">
        <v>0</v>
      </c>
      <c r="C40" s="5">
        <v>0</v>
      </c>
      <c r="D40" s="5">
        <v>1</v>
      </c>
      <c r="E40" s="5">
        <v>207</v>
      </c>
      <c r="F40" s="5">
        <v>2967.7063250000001</v>
      </c>
      <c r="G40" s="5" t="s">
        <v>305</v>
      </c>
      <c r="H40" s="5" t="s">
        <v>306</v>
      </c>
      <c r="I40" s="5"/>
      <c r="J40" s="5"/>
      <c r="K40" s="5">
        <v>207</v>
      </c>
      <c r="L40" s="5">
        <v>21</v>
      </c>
      <c r="M40" s="5">
        <v>3</v>
      </c>
      <c r="N40" s="5" t="s">
        <v>2</v>
      </c>
      <c r="O40" s="5">
        <v>-1</v>
      </c>
      <c r="P40" s="5">
        <v>2967.7063250000001</v>
      </c>
    </row>
    <row r="41" spans="1:16" x14ac:dyDescent="0.2">
      <c r="A41" s="5">
        <v>50</v>
      </c>
      <c r="B41" s="5">
        <v>0</v>
      </c>
      <c r="C41" s="5">
        <v>0</v>
      </c>
      <c r="D41" s="5">
        <v>1</v>
      </c>
      <c r="E41" s="5">
        <v>208</v>
      </c>
      <c r="F41" s="5">
        <v>19.675170000000001</v>
      </c>
      <c r="G41" s="5" t="s">
        <v>307</v>
      </c>
      <c r="H41" s="5" t="s">
        <v>308</v>
      </c>
      <c r="I41" s="5"/>
      <c r="J41" s="5"/>
      <c r="K41" s="5">
        <v>208</v>
      </c>
      <c r="L41" s="5">
        <v>22</v>
      </c>
      <c r="M41" s="5">
        <v>3</v>
      </c>
      <c r="N41" s="5" t="s">
        <v>2</v>
      </c>
      <c r="O41" s="5">
        <v>-1</v>
      </c>
      <c r="P41" s="5">
        <v>19.675170000000001</v>
      </c>
    </row>
    <row r="42" spans="1:16" x14ac:dyDescent="0.2">
      <c r="A42" s="5">
        <v>50</v>
      </c>
      <c r="B42" s="5">
        <v>0</v>
      </c>
      <c r="C42" s="5">
        <v>0</v>
      </c>
      <c r="D42" s="5">
        <v>1</v>
      </c>
      <c r="E42" s="5">
        <v>209</v>
      </c>
      <c r="F42" s="5">
        <v>0</v>
      </c>
      <c r="G42" s="5" t="s">
        <v>309</v>
      </c>
      <c r="H42" s="5" t="s">
        <v>310</v>
      </c>
      <c r="I42" s="5"/>
      <c r="J42" s="5"/>
      <c r="K42" s="5">
        <v>209</v>
      </c>
      <c r="L42" s="5">
        <v>23</v>
      </c>
      <c r="M42" s="5">
        <v>3</v>
      </c>
      <c r="N42" s="5" t="s">
        <v>2</v>
      </c>
      <c r="O42" s="5">
        <v>2</v>
      </c>
      <c r="P42" s="5">
        <v>0</v>
      </c>
    </row>
    <row r="43" spans="1:16" x14ac:dyDescent="0.2">
      <c r="A43" s="5">
        <v>50</v>
      </c>
      <c r="B43" s="5">
        <v>0</v>
      </c>
      <c r="C43" s="5">
        <v>0</v>
      </c>
      <c r="D43" s="5">
        <v>1</v>
      </c>
      <c r="E43" s="5">
        <v>233</v>
      </c>
      <c r="F43" s="5">
        <v>0</v>
      </c>
      <c r="G43" s="5" t="s">
        <v>311</v>
      </c>
      <c r="H43" s="5" t="s">
        <v>312</v>
      </c>
      <c r="I43" s="5"/>
      <c r="J43" s="5"/>
      <c r="K43" s="5">
        <v>233</v>
      </c>
      <c r="L43" s="5">
        <v>24</v>
      </c>
      <c r="M43" s="5">
        <v>3</v>
      </c>
      <c r="N43" s="5" t="s">
        <v>2</v>
      </c>
      <c r="O43" s="5">
        <v>2</v>
      </c>
      <c r="P43" s="5">
        <v>0</v>
      </c>
    </row>
    <row r="44" spans="1:16" x14ac:dyDescent="0.2">
      <c r="A44" s="5">
        <v>50</v>
      </c>
      <c r="B44" s="5">
        <v>1</v>
      </c>
      <c r="C44" s="5">
        <v>0</v>
      </c>
      <c r="D44" s="5">
        <v>1</v>
      </c>
      <c r="E44" s="5">
        <v>210</v>
      </c>
      <c r="F44" s="5">
        <v>623390</v>
      </c>
      <c r="G44" s="5" t="s">
        <v>313</v>
      </c>
      <c r="H44" s="5" t="s">
        <v>314</v>
      </c>
      <c r="I44" s="5"/>
      <c r="J44" s="5"/>
      <c r="K44" s="5">
        <v>210</v>
      </c>
      <c r="L44" s="5">
        <v>25</v>
      </c>
      <c r="M44" s="5">
        <v>0</v>
      </c>
      <c r="N44" s="5" t="s">
        <v>2</v>
      </c>
      <c r="O44" s="5">
        <v>2</v>
      </c>
      <c r="P44" s="5">
        <v>28971.3</v>
      </c>
    </row>
    <row r="45" spans="1:16" x14ac:dyDescent="0.2">
      <c r="A45" s="5">
        <v>50</v>
      </c>
      <c r="B45" s="5">
        <v>1</v>
      </c>
      <c r="C45" s="5">
        <v>0</v>
      </c>
      <c r="D45" s="5">
        <v>1</v>
      </c>
      <c r="E45" s="5">
        <v>211</v>
      </c>
      <c r="F45" s="5">
        <v>309234</v>
      </c>
      <c r="G45" s="5" t="s">
        <v>315</v>
      </c>
      <c r="H45" s="5" t="s">
        <v>316</v>
      </c>
      <c r="I45" s="5"/>
      <c r="J45" s="5"/>
      <c r="K45" s="5">
        <v>211</v>
      </c>
      <c r="L45" s="5">
        <v>26</v>
      </c>
      <c r="M45" s="5">
        <v>0</v>
      </c>
      <c r="N45" s="5" t="s">
        <v>2</v>
      </c>
      <c r="O45" s="5">
        <v>2</v>
      </c>
      <c r="P45" s="5">
        <v>14648.05</v>
      </c>
    </row>
    <row r="46" spans="1:16" x14ac:dyDescent="0.2">
      <c r="A46" s="5">
        <v>50</v>
      </c>
      <c r="B46" s="5">
        <v>1</v>
      </c>
      <c r="C46" s="5">
        <v>0</v>
      </c>
      <c r="D46" s="5">
        <v>1</v>
      </c>
      <c r="E46" s="5">
        <v>224</v>
      </c>
      <c r="F46" s="5">
        <v>5402357</v>
      </c>
      <c r="G46" s="5" t="s">
        <v>317</v>
      </c>
      <c r="H46" s="5" t="s">
        <v>318</v>
      </c>
      <c r="I46" s="5"/>
      <c r="J46" s="5"/>
      <c r="K46" s="5">
        <v>224</v>
      </c>
      <c r="L46" s="5">
        <v>27</v>
      </c>
      <c r="M46" s="5">
        <v>0</v>
      </c>
      <c r="N46" s="5" t="s">
        <v>2</v>
      </c>
      <c r="O46" s="5">
        <v>2</v>
      </c>
      <c r="P46" s="5">
        <v>3095568.2</v>
      </c>
    </row>
    <row r="47" spans="1:16" x14ac:dyDescent="0.2">
      <c r="A47" s="5">
        <v>50</v>
      </c>
      <c r="B47" s="5">
        <v>1</v>
      </c>
      <c r="C47" s="5">
        <v>0</v>
      </c>
      <c r="D47" s="5">
        <v>2</v>
      </c>
      <c r="E47" s="5">
        <v>0</v>
      </c>
      <c r="F47" s="5">
        <v>1080471.3999999999</v>
      </c>
      <c r="G47" s="5" t="s">
        <v>484</v>
      </c>
      <c r="H47" s="5" t="s">
        <v>480</v>
      </c>
      <c r="I47" s="5"/>
      <c r="J47" s="5"/>
      <c r="K47" s="5">
        <v>212</v>
      </c>
      <c r="L47" s="5">
        <v>28</v>
      </c>
      <c r="M47" s="5">
        <v>0</v>
      </c>
      <c r="N47" s="5" t="s">
        <v>2</v>
      </c>
      <c r="O47" s="5">
        <v>2</v>
      </c>
      <c r="P47" s="5">
        <v>619113.64</v>
      </c>
    </row>
    <row r="48" spans="1:16" x14ac:dyDescent="0.2">
      <c r="A48" s="5">
        <v>50</v>
      </c>
      <c r="B48" s="5">
        <v>1</v>
      </c>
      <c r="C48" s="5">
        <v>0</v>
      </c>
      <c r="D48" s="5">
        <v>2</v>
      </c>
      <c r="E48" s="5">
        <v>0</v>
      </c>
      <c r="F48" s="5">
        <v>6482828.4000000004</v>
      </c>
      <c r="G48" s="5" t="s">
        <v>485</v>
      </c>
      <c r="H48" s="5" t="s">
        <v>485</v>
      </c>
      <c r="I48" s="5"/>
      <c r="J48" s="5"/>
      <c r="K48" s="5">
        <v>212</v>
      </c>
      <c r="L48" s="5">
        <v>29</v>
      </c>
      <c r="M48" s="5">
        <v>0</v>
      </c>
      <c r="N48" s="5" t="s">
        <v>2</v>
      </c>
      <c r="O48" s="5">
        <v>2</v>
      </c>
      <c r="P48" s="5">
        <v>3714681.84</v>
      </c>
    </row>
    <row r="49" spans="1:40" x14ac:dyDescent="0.2">
      <c r="A49" s="5">
        <v>50</v>
      </c>
      <c r="B49" s="5">
        <v>1</v>
      </c>
      <c r="C49" s="5">
        <v>0</v>
      </c>
      <c r="D49" s="5">
        <v>2</v>
      </c>
      <c r="E49" s="5">
        <v>0</v>
      </c>
      <c r="F49" s="5">
        <v>0.98</v>
      </c>
      <c r="G49" s="5" t="s">
        <v>486</v>
      </c>
      <c r="H49" s="5" t="s">
        <v>482</v>
      </c>
      <c r="I49" s="5"/>
      <c r="J49" s="5"/>
      <c r="K49" s="5">
        <v>212</v>
      </c>
      <c r="L49" s="5">
        <v>30</v>
      </c>
      <c r="M49" s="5">
        <v>0</v>
      </c>
      <c r="N49" s="5" t="s">
        <v>2</v>
      </c>
      <c r="O49" s="5">
        <v>-1</v>
      </c>
      <c r="P49" s="5">
        <v>0</v>
      </c>
    </row>
    <row r="50" spans="1:40" x14ac:dyDescent="0.2">
      <c r="A50" s="5">
        <v>50</v>
      </c>
      <c r="B50" s="5">
        <v>1</v>
      </c>
      <c r="C50" s="5">
        <v>0</v>
      </c>
      <c r="D50" s="5">
        <v>2</v>
      </c>
      <c r="E50" s="5">
        <v>0</v>
      </c>
      <c r="F50" s="5">
        <v>6353171.8300000001</v>
      </c>
      <c r="G50" s="5" t="s">
        <v>487</v>
      </c>
      <c r="H50" s="5" t="s">
        <v>483</v>
      </c>
      <c r="I50" s="5"/>
      <c r="J50" s="5"/>
      <c r="K50" s="5">
        <v>212</v>
      </c>
      <c r="L50" s="5">
        <v>31</v>
      </c>
      <c r="M50" s="5">
        <v>0</v>
      </c>
      <c r="N50" s="5" t="s">
        <v>2</v>
      </c>
      <c r="O50" s="5">
        <v>2</v>
      </c>
      <c r="P50" s="5">
        <v>0</v>
      </c>
    </row>
    <row r="52" spans="1:40" x14ac:dyDescent="0.2">
      <c r="A52">
        <v>-1</v>
      </c>
    </row>
    <row r="55" spans="1:40" x14ac:dyDescent="0.2">
      <c r="A55" s="4">
        <v>75</v>
      </c>
      <c r="B55" s="4" t="s">
        <v>544</v>
      </c>
      <c r="C55" s="4">
        <v>2021</v>
      </c>
      <c r="D55" s="4">
        <v>4</v>
      </c>
      <c r="E55" s="4">
        <v>0</v>
      </c>
      <c r="F55" s="4">
        <v>0</v>
      </c>
      <c r="G55" s="4">
        <v>0</v>
      </c>
      <c r="H55" s="4">
        <v>1</v>
      </c>
      <c r="I55" s="4">
        <v>0</v>
      </c>
      <c r="J55" s="4">
        <v>3</v>
      </c>
      <c r="K55" s="4">
        <v>0</v>
      </c>
      <c r="L55" s="4">
        <v>0</v>
      </c>
      <c r="M55" s="4">
        <v>1</v>
      </c>
      <c r="N55" s="4">
        <v>41727979</v>
      </c>
      <c r="O55" s="4">
        <v>1</v>
      </c>
    </row>
    <row r="56" spans="1:40" x14ac:dyDescent="0.2">
      <c r="A56" s="6">
        <v>3</v>
      </c>
      <c r="B56" s="6" t="s">
        <v>545</v>
      </c>
      <c r="C56" s="6">
        <v>10.76</v>
      </c>
      <c r="D56" s="6">
        <v>1</v>
      </c>
      <c r="E56" s="6">
        <v>1</v>
      </c>
      <c r="F56" s="6">
        <v>1</v>
      </c>
      <c r="G56" s="6">
        <v>1</v>
      </c>
      <c r="H56" s="6">
        <v>4.87</v>
      </c>
      <c r="I56" s="6">
        <v>1</v>
      </c>
      <c r="J56" s="6">
        <v>1</v>
      </c>
      <c r="K56" s="6">
        <v>33.5</v>
      </c>
      <c r="L56" s="6">
        <v>1</v>
      </c>
      <c r="M56" s="6">
        <v>10.76</v>
      </c>
      <c r="N56" s="6">
        <v>1</v>
      </c>
      <c r="O56" s="6">
        <v>4.87</v>
      </c>
      <c r="P56" s="6">
        <v>1</v>
      </c>
      <c r="Q56" s="6">
        <v>33.5</v>
      </c>
      <c r="R56" s="6">
        <v>1</v>
      </c>
      <c r="S56" s="6" t="s">
        <v>546</v>
      </c>
      <c r="T56" s="6" t="s">
        <v>27</v>
      </c>
      <c r="U56" s="6" t="s">
        <v>2</v>
      </c>
      <c r="V56" s="6" t="s">
        <v>2</v>
      </c>
      <c r="W56" s="6" t="s">
        <v>2</v>
      </c>
      <c r="X56" s="6" t="s">
        <v>2</v>
      </c>
      <c r="Y56" s="6" t="s">
        <v>36</v>
      </c>
      <c r="Z56" s="6" t="s">
        <v>2</v>
      </c>
      <c r="AA56" s="6" t="s">
        <v>27</v>
      </c>
      <c r="AB56" s="6" t="s">
        <v>2</v>
      </c>
      <c r="AC56" s="6" t="s">
        <v>2</v>
      </c>
      <c r="AD56" s="6" t="s">
        <v>2</v>
      </c>
      <c r="AE56" s="6" t="s">
        <v>2</v>
      </c>
      <c r="AF56" s="6" t="s">
        <v>2</v>
      </c>
      <c r="AG56" s="6" t="s">
        <v>2</v>
      </c>
      <c r="AH56" s="6" t="s">
        <v>2</v>
      </c>
      <c r="AI56" s="6"/>
      <c r="AJ56" s="6"/>
      <c r="AK56" s="6"/>
      <c r="AL56" s="6"/>
      <c r="AM56" s="6"/>
      <c r="AN56" s="6">
        <v>41727980</v>
      </c>
    </row>
    <row r="57" spans="1:40" x14ac:dyDescent="0.2">
      <c r="A57" s="4">
        <v>75</v>
      </c>
      <c r="B57" s="4" t="s">
        <v>547</v>
      </c>
      <c r="C57" s="4">
        <v>2000</v>
      </c>
      <c r="D57" s="4">
        <v>0</v>
      </c>
      <c r="E57" s="4">
        <v>1</v>
      </c>
      <c r="F57" s="4"/>
      <c r="G57" s="4">
        <v>0</v>
      </c>
      <c r="H57" s="4">
        <v>1</v>
      </c>
      <c r="I57" s="4">
        <v>0</v>
      </c>
      <c r="J57" s="4">
        <v>1</v>
      </c>
      <c r="K57" s="4">
        <v>0</v>
      </c>
      <c r="L57" s="4">
        <v>0</v>
      </c>
      <c r="M57" s="4">
        <v>0</v>
      </c>
      <c r="N57" s="4">
        <v>41727981</v>
      </c>
      <c r="O57" s="4">
        <v>2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676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7" x14ac:dyDescent="0.2">
      <c r="A1">
        <f>ROW(Source!A32)</f>
        <v>32</v>
      </c>
      <c r="B1">
        <v>41727981</v>
      </c>
      <c r="C1">
        <v>41728584</v>
      </c>
      <c r="D1">
        <v>37286893</v>
      </c>
      <c r="E1">
        <v>70</v>
      </c>
      <c r="F1">
        <v>1</v>
      </c>
      <c r="G1">
        <v>1</v>
      </c>
      <c r="H1">
        <v>1</v>
      </c>
      <c r="I1" t="s">
        <v>549</v>
      </c>
      <c r="J1" t="s">
        <v>2</v>
      </c>
      <c r="K1" t="s">
        <v>550</v>
      </c>
      <c r="L1">
        <v>1191</v>
      </c>
      <c r="N1">
        <v>1013</v>
      </c>
      <c r="O1" t="s">
        <v>551</v>
      </c>
      <c r="P1" t="s">
        <v>551</v>
      </c>
      <c r="Q1">
        <v>1</v>
      </c>
      <c r="W1">
        <v>0</v>
      </c>
      <c r="X1">
        <v>1049124552</v>
      </c>
      <c r="Y1">
        <v>0.70200000000000007</v>
      </c>
      <c r="AA1">
        <v>0</v>
      </c>
      <c r="AB1">
        <v>0</v>
      </c>
      <c r="AC1">
        <v>0</v>
      </c>
      <c r="AD1">
        <v>8.5299999999999994</v>
      </c>
      <c r="AE1">
        <v>0</v>
      </c>
      <c r="AF1">
        <v>0</v>
      </c>
      <c r="AG1">
        <v>0</v>
      </c>
      <c r="AH1">
        <v>8.5299999999999994</v>
      </c>
      <c r="AI1">
        <v>1</v>
      </c>
      <c r="AJ1">
        <v>1</v>
      </c>
      <c r="AK1">
        <v>1</v>
      </c>
      <c r="AL1">
        <v>1</v>
      </c>
      <c r="AN1">
        <v>0</v>
      </c>
      <c r="AO1">
        <v>1</v>
      </c>
      <c r="AP1">
        <v>1</v>
      </c>
      <c r="AQ1">
        <v>0</v>
      </c>
      <c r="AR1">
        <v>0</v>
      </c>
      <c r="AS1" t="s">
        <v>2</v>
      </c>
      <c r="AT1">
        <v>0.52</v>
      </c>
      <c r="AU1" t="s">
        <v>21</v>
      </c>
      <c r="AV1">
        <v>1</v>
      </c>
      <c r="AW1">
        <v>2</v>
      </c>
      <c r="AX1">
        <v>41728591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Y1*Source!I32</f>
        <v>19.656000000000002</v>
      </c>
      <c r="CY1">
        <f>AD1</f>
        <v>8.5299999999999994</v>
      </c>
      <c r="CZ1">
        <f>AH1</f>
        <v>8.5299999999999994</v>
      </c>
      <c r="DA1">
        <f>AL1</f>
        <v>1</v>
      </c>
      <c r="DB1">
        <f>ROUND((ROUND(AT1*CZ1,2)*ROUND(1.35,7)),6)</f>
        <v>5.9939999999999998</v>
      </c>
      <c r="DC1">
        <f>ROUND((ROUND(AT1*AG1,2)*ROUND(1.35,7)),6)</f>
        <v>0</v>
      </c>
    </row>
    <row r="2" spans="1:107" x14ac:dyDescent="0.2">
      <c r="A2">
        <f>ROW(Source!A32)</f>
        <v>32</v>
      </c>
      <c r="B2">
        <v>41727981</v>
      </c>
      <c r="C2">
        <v>41728584</v>
      </c>
      <c r="D2">
        <v>37287167</v>
      </c>
      <c r="E2">
        <v>70</v>
      </c>
      <c r="F2">
        <v>1</v>
      </c>
      <c r="G2">
        <v>1</v>
      </c>
      <c r="H2">
        <v>1</v>
      </c>
      <c r="I2" t="s">
        <v>552</v>
      </c>
      <c r="J2" t="s">
        <v>2</v>
      </c>
      <c r="K2" t="s">
        <v>553</v>
      </c>
      <c r="L2">
        <v>1191</v>
      </c>
      <c r="N2">
        <v>1013</v>
      </c>
      <c r="O2" t="s">
        <v>551</v>
      </c>
      <c r="P2" t="s">
        <v>551</v>
      </c>
      <c r="Q2">
        <v>1</v>
      </c>
      <c r="W2">
        <v>0</v>
      </c>
      <c r="X2">
        <v>-1417349443</v>
      </c>
      <c r="Y2">
        <v>0.29700000000000004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1</v>
      </c>
      <c r="AJ2">
        <v>1</v>
      </c>
      <c r="AK2">
        <v>1</v>
      </c>
      <c r="AL2">
        <v>1</v>
      </c>
      <c r="AN2">
        <v>0</v>
      </c>
      <c r="AO2">
        <v>1</v>
      </c>
      <c r="AP2">
        <v>1</v>
      </c>
      <c r="AQ2">
        <v>0</v>
      </c>
      <c r="AR2">
        <v>0</v>
      </c>
      <c r="AS2" t="s">
        <v>2</v>
      </c>
      <c r="AT2">
        <v>0.22</v>
      </c>
      <c r="AU2" t="s">
        <v>21</v>
      </c>
      <c r="AV2">
        <v>2</v>
      </c>
      <c r="AW2">
        <v>2</v>
      </c>
      <c r="AX2">
        <v>41728592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Y2*Source!I32</f>
        <v>8.3160000000000007</v>
      </c>
      <c r="CY2">
        <f>AD2</f>
        <v>0</v>
      </c>
      <c r="CZ2">
        <f>AH2</f>
        <v>0</v>
      </c>
      <c r="DA2">
        <f>AL2</f>
        <v>1</v>
      </c>
      <c r="DB2">
        <f>ROUND((ROUND(AT2*CZ2,2)*ROUND(1.35,7)),6)</f>
        <v>0</v>
      </c>
      <c r="DC2">
        <f>ROUND((ROUND(AT2*AG2,2)*ROUND(1.35,7)),6)</f>
        <v>0</v>
      </c>
    </row>
    <row r="3" spans="1:107" x14ac:dyDescent="0.2">
      <c r="A3">
        <f>ROW(Source!A32)</f>
        <v>32</v>
      </c>
      <c r="B3">
        <v>41727981</v>
      </c>
      <c r="C3">
        <v>41728584</v>
      </c>
      <c r="D3">
        <v>37509740</v>
      </c>
      <c r="E3">
        <v>1</v>
      </c>
      <c r="F3">
        <v>1</v>
      </c>
      <c r="G3">
        <v>1</v>
      </c>
      <c r="H3">
        <v>2</v>
      </c>
      <c r="I3" t="s">
        <v>554</v>
      </c>
      <c r="J3" t="s">
        <v>555</v>
      </c>
      <c r="K3" t="s">
        <v>556</v>
      </c>
      <c r="L3">
        <v>1367</v>
      </c>
      <c r="N3">
        <v>1011</v>
      </c>
      <c r="O3" t="s">
        <v>557</v>
      </c>
      <c r="P3" t="s">
        <v>557</v>
      </c>
      <c r="Q3">
        <v>1</v>
      </c>
      <c r="W3">
        <v>0</v>
      </c>
      <c r="X3">
        <v>509090348</v>
      </c>
      <c r="Y3">
        <v>0.27</v>
      </c>
      <c r="AA3">
        <v>0</v>
      </c>
      <c r="AB3">
        <v>142.69999999999999</v>
      </c>
      <c r="AC3">
        <v>13.5</v>
      </c>
      <c r="AD3">
        <v>0</v>
      </c>
      <c r="AE3">
        <v>0</v>
      </c>
      <c r="AF3">
        <v>142.69999999999999</v>
      </c>
      <c r="AG3">
        <v>13.5</v>
      </c>
      <c r="AH3">
        <v>0</v>
      </c>
      <c r="AI3">
        <v>1</v>
      </c>
      <c r="AJ3">
        <v>1</v>
      </c>
      <c r="AK3">
        <v>1</v>
      </c>
      <c r="AL3">
        <v>1</v>
      </c>
      <c r="AN3">
        <v>0</v>
      </c>
      <c r="AO3">
        <v>1</v>
      </c>
      <c r="AP3">
        <v>1</v>
      </c>
      <c r="AQ3">
        <v>0</v>
      </c>
      <c r="AR3">
        <v>0</v>
      </c>
      <c r="AS3" t="s">
        <v>2</v>
      </c>
      <c r="AT3">
        <v>0.2</v>
      </c>
      <c r="AU3" t="s">
        <v>21</v>
      </c>
      <c r="AV3">
        <v>0</v>
      </c>
      <c r="AW3">
        <v>2</v>
      </c>
      <c r="AX3">
        <v>41728593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Y3*Source!I32</f>
        <v>7.5600000000000005</v>
      </c>
      <c r="CY3">
        <f>AB3</f>
        <v>142.69999999999999</v>
      </c>
      <c r="CZ3">
        <f>AF3</f>
        <v>142.69999999999999</v>
      </c>
      <c r="DA3">
        <f>AJ3</f>
        <v>1</v>
      </c>
      <c r="DB3">
        <f>ROUND((ROUND(AT3*CZ3,2)*ROUND(1.35,7)),6)</f>
        <v>38.529000000000003</v>
      </c>
      <c r="DC3">
        <f>ROUND((ROUND(AT3*AG3,2)*ROUND(1.35,7)),6)</f>
        <v>3.645</v>
      </c>
    </row>
    <row r="4" spans="1:107" x14ac:dyDescent="0.2">
      <c r="A4">
        <f>ROW(Source!A32)</f>
        <v>32</v>
      </c>
      <c r="B4">
        <v>41727981</v>
      </c>
      <c r="C4">
        <v>41728584</v>
      </c>
      <c r="D4">
        <v>37510757</v>
      </c>
      <c r="E4">
        <v>1</v>
      </c>
      <c r="F4">
        <v>1</v>
      </c>
      <c r="G4">
        <v>1</v>
      </c>
      <c r="H4">
        <v>2</v>
      </c>
      <c r="I4" t="s">
        <v>558</v>
      </c>
      <c r="J4" t="s">
        <v>559</v>
      </c>
      <c r="K4" t="s">
        <v>560</v>
      </c>
      <c r="L4">
        <v>1367</v>
      </c>
      <c r="N4">
        <v>1011</v>
      </c>
      <c r="O4" t="s">
        <v>557</v>
      </c>
      <c r="P4" t="s">
        <v>557</v>
      </c>
      <c r="Q4">
        <v>1</v>
      </c>
      <c r="W4">
        <v>0</v>
      </c>
      <c r="X4">
        <v>509054691</v>
      </c>
      <c r="Y4">
        <v>2.7000000000000003E-2</v>
      </c>
      <c r="AA4">
        <v>0</v>
      </c>
      <c r="AB4">
        <v>65.709999999999994</v>
      </c>
      <c r="AC4">
        <v>11.6</v>
      </c>
      <c r="AD4">
        <v>0</v>
      </c>
      <c r="AE4">
        <v>0</v>
      </c>
      <c r="AF4">
        <v>65.709999999999994</v>
      </c>
      <c r="AG4">
        <v>11.6</v>
      </c>
      <c r="AH4">
        <v>0</v>
      </c>
      <c r="AI4">
        <v>1</v>
      </c>
      <c r="AJ4">
        <v>1</v>
      </c>
      <c r="AK4">
        <v>1</v>
      </c>
      <c r="AL4">
        <v>1</v>
      </c>
      <c r="AN4">
        <v>0</v>
      </c>
      <c r="AO4">
        <v>1</v>
      </c>
      <c r="AP4">
        <v>1</v>
      </c>
      <c r="AQ4">
        <v>0</v>
      </c>
      <c r="AR4">
        <v>0</v>
      </c>
      <c r="AS4" t="s">
        <v>2</v>
      </c>
      <c r="AT4">
        <v>0.02</v>
      </c>
      <c r="AU4" t="s">
        <v>21</v>
      </c>
      <c r="AV4">
        <v>0</v>
      </c>
      <c r="AW4">
        <v>2</v>
      </c>
      <c r="AX4">
        <v>41728594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Y4*Source!I32</f>
        <v>0.75600000000000012</v>
      </c>
      <c r="CY4">
        <f>AB4</f>
        <v>65.709999999999994</v>
      </c>
      <c r="CZ4">
        <f>AF4</f>
        <v>65.709999999999994</v>
      </c>
      <c r="DA4">
        <f>AJ4</f>
        <v>1</v>
      </c>
      <c r="DB4">
        <f>ROUND((ROUND(AT4*CZ4,2)*ROUND(1.35,7)),6)</f>
        <v>1.7685</v>
      </c>
      <c r="DC4">
        <f>ROUND((ROUND(AT4*AG4,2)*ROUND(1.35,7)),6)</f>
        <v>0.3105</v>
      </c>
    </row>
    <row r="5" spans="1:107" x14ac:dyDescent="0.2">
      <c r="A5">
        <f>ROW(Source!A32)</f>
        <v>32</v>
      </c>
      <c r="B5">
        <v>41727981</v>
      </c>
      <c r="C5">
        <v>41728584</v>
      </c>
      <c r="D5">
        <v>37305334</v>
      </c>
      <c r="E5">
        <v>1</v>
      </c>
      <c r="F5">
        <v>1</v>
      </c>
      <c r="G5">
        <v>1</v>
      </c>
      <c r="H5">
        <v>3</v>
      </c>
      <c r="I5" t="s">
        <v>561</v>
      </c>
      <c r="J5" t="s">
        <v>562</v>
      </c>
      <c r="K5" t="s">
        <v>563</v>
      </c>
      <c r="L5">
        <v>1346</v>
      </c>
      <c r="N5">
        <v>1009</v>
      </c>
      <c r="O5" t="s">
        <v>564</v>
      </c>
      <c r="P5" t="s">
        <v>564</v>
      </c>
      <c r="Q5">
        <v>1</v>
      </c>
      <c r="W5">
        <v>0</v>
      </c>
      <c r="X5">
        <v>-1862776756</v>
      </c>
      <c r="Y5">
        <v>0.32</v>
      </c>
      <c r="AA5">
        <v>25.76</v>
      </c>
      <c r="AB5">
        <v>0</v>
      </c>
      <c r="AC5">
        <v>0</v>
      </c>
      <c r="AD5">
        <v>0</v>
      </c>
      <c r="AE5">
        <v>25.76</v>
      </c>
      <c r="AF5">
        <v>0</v>
      </c>
      <c r="AG5">
        <v>0</v>
      </c>
      <c r="AH5">
        <v>0</v>
      </c>
      <c r="AI5">
        <v>1</v>
      </c>
      <c r="AJ5">
        <v>1</v>
      </c>
      <c r="AK5">
        <v>1</v>
      </c>
      <c r="AL5">
        <v>1</v>
      </c>
      <c r="AN5">
        <v>0</v>
      </c>
      <c r="AO5">
        <v>1</v>
      </c>
      <c r="AP5">
        <v>0</v>
      </c>
      <c r="AQ5">
        <v>0</v>
      </c>
      <c r="AR5">
        <v>0</v>
      </c>
      <c r="AS5" t="s">
        <v>2</v>
      </c>
      <c r="AT5">
        <v>0.32</v>
      </c>
      <c r="AU5" t="s">
        <v>2</v>
      </c>
      <c r="AV5">
        <v>0</v>
      </c>
      <c r="AW5">
        <v>2</v>
      </c>
      <c r="AX5">
        <v>41728595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Y5*Source!I32</f>
        <v>8.9600000000000009</v>
      </c>
      <c r="CY5">
        <f>AA5</f>
        <v>25.76</v>
      </c>
      <c r="CZ5">
        <f>AE5</f>
        <v>25.76</v>
      </c>
      <c r="DA5">
        <f>AI5</f>
        <v>1</v>
      </c>
      <c r="DB5">
        <f>ROUND(ROUND(AT5*CZ5,2),6)</f>
        <v>8.24</v>
      </c>
      <c r="DC5">
        <f>ROUND(ROUND(AT5*AG5,2),6)</f>
        <v>0</v>
      </c>
    </row>
    <row r="6" spans="1:107" x14ac:dyDescent="0.2">
      <c r="A6">
        <f>ROW(Source!A32)</f>
        <v>32</v>
      </c>
      <c r="B6">
        <v>41727981</v>
      </c>
      <c r="C6">
        <v>41728584</v>
      </c>
      <c r="D6">
        <v>37292595</v>
      </c>
      <c r="E6">
        <v>70</v>
      </c>
      <c r="F6">
        <v>1</v>
      </c>
      <c r="G6">
        <v>1</v>
      </c>
      <c r="H6">
        <v>3</v>
      </c>
      <c r="I6" t="s">
        <v>565</v>
      </c>
      <c r="J6" t="s">
        <v>2</v>
      </c>
      <c r="K6" t="s">
        <v>566</v>
      </c>
      <c r="L6">
        <v>1374</v>
      </c>
      <c r="N6">
        <v>1013</v>
      </c>
      <c r="O6" t="s">
        <v>567</v>
      </c>
      <c r="P6" t="s">
        <v>567</v>
      </c>
      <c r="Q6">
        <v>1</v>
      </c>
      <c r="W6">
        <v>0</v>
      </c>
      <c r="X6">
        <v>-1731369543</v>
      </c>
      <c r="Y6">
        <v>0.09</v>
      </c>
      <c r="AA6">
        <v>1</v>
      </c>
      <c r="AB6">
        <v>0</v>
      </c>
      <c r="AC6">
        <v>0</v>
      </c>
      <c r="AD6">
        <v>0</v>
      </c>
      <c r="AE6">
        <v>1</v>
      </c>
      <c r="AF6">
        <v>0</v>
      </c>
      <c r="AG6">
        <v>0</v>
      </c>
      <c r="AH6">
        <v>0</v>
      </c>
      <c r="AI6">
        <v>1</v>
      </c>
      <c r="AJ6">
        <v>1</v>
      </c>
      <c r="AK6">
        <v>1</v>
      </c>
      <c r="AL6">
        <v>1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2</v>
      </c>
      <c r="AT6">
        <v>0.09</v>
      </c>
      <c r="AU6" t="s">
        <v>2</v>
      </c>
      <c r="AV6">
        <v>0</v>
      </c>
      <c r="AW6">
        <v>2</v>
      </c>
      <c r="AX6">
        <v>41728596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Y6*Source!I32</f>
        <v>2.52</v>
      </c>
      <c r="CY6">
        <f>AA6</f>
        <v>1</v>
      </c>
      <c r="CZ6">
        <f>AE6</f>
        <v>1</v>
      </c>
      <c r="DA6">
        <f>AI6</f>
        <v>1</v>
      </c>
      <c r="DB6">
        <f>ROUND(ROUND(AT6*CZ6,2),6)</f>
        <v>0.09</v>
      </c>
      <c r="DC6">
        <f>ROUND(ROUND(AT6*AG6,2),6)</f>
        <v>0</v>
      </c>
    </row>
    <row r="7" spans="1:107" x14ac:dyDescent="0.2">
      <c r="A7">
        <f>ROW(Source!A33)</f>
        <v>33</v>
      </c>
      <c r="B7">
        <v>41727979</v>
      </c>
      <c r="C7">
        <v>41728584</v>
      </c>
      <c r="D7">
        <v>37286893</v>
      </c>
      <c r="E7">
        <v>70</v>
      </c>
      <c r="F7">
        <v>1</v>
      </c>
      <c r="G7">
        <v>1</v>
      </c>
      <c r="H7">
        <v>1</v>
      </c>
      <c r="I7" t="s">
        <v>549</v>
      </c>
      <c r="J7" t="s">
        <v>2</v>
      </c>
      <c r="K7" t="s">
        <v>550</v>
      </c>
      <c r="L7">
        <v>1191</v>
      </c>
      <c r="N7">
        <v>1013</v>
      </c>
      <c r="O7" t="s">
        <v>551</v>
      </c>
      <c r="P7" t="s">
        <v>551</v>
      </c>
      <c r="Q7">
        <v>1</v>
      </c>
      <c r="W7">
        <v>0</v>
      </c>
      <c r="X7">
        <v>1049124552</v>
      </c>
      <c r="Y7">
        <v>0.70200000000000007</v>
      </c>
      <c r="AA7">
        <v>0</v>
      </c>
      <c r="AB7">
        <v>0</v>
      </c>
      <c r="AC7">
        <v>0</v>
      </c>
      <c r="AD7">
        <v>91.78</v>
      </c>
      <c r="AE7">
        <v>0</v>
      </c>
      <c r="AF7">
        <v>0</v>
      </c>
      <c r="AG7">
        <v>0</v>
      </c>
      <c r="AH7">
        <v>8.5299999999999994</v>
      </c>
      <c r="AI7">
        <v>1</v>
      </c>
      <c r="AJ7">
        <v>1</v>
      </c>
      <c r="AK7">
        <v>1</v>
      </c>
      <c r="AL7">
        <v>10.76</v>
      </c>
      <c r="AN7">
        <v>0</v>
      </c>
      <c r="AO7">
        <v>1</v>
      </c>
      <c r="AP7">
        <v>1</v>
      </c>
      <c r="AQ7">
        <v>0</v>
      </c>
      <c r="AR7">
        <v>0</v>
      </c>
      <c r="AS7" t="s">
        <v>2</v>
      </c>
      <c r="AT7">
        <v>0.52</v>
      </c>
      <c r="AU7" t="s">
        <v>21</v>
      </c>
      <c r="AV7">
        <v>1</v>
      </c>
      <c r="AW7">
        <v>2</v>
      </c>
      <c r="AX7">
        <v>41728591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Y7*Source!I33</f>
        <v>19.656000000000002</v>
      </c>
      <c r="CY7">
        <f>AD7</f>
        <v>91.78</v>
      </c>
      <c r="CZ7">
        <f>AH7</f>
        <v>8.5299999999999994</v>
      </c>
      <c r="DA7">
        <f>AL7</f>
        <v>10.76</v>
      </c>
      <c r="DB7">
        <f>ROUND((ROUND(AT7*CZ7,2)*ROUND(1.35,7)),6)</f>
        <v>5.9939999999999998</v>
      </c>
      <c r="DC7">
        <f>ROUND((ROUND(AT7*AG7,2)*ROUND(1.35,7)),6)</f>
        <v>0</v>
      </c>
    </row>
    <row r="8" spans="1:107" x14ac:dyDescent="0.2">
      <c r="A8">
        <f>ROW(Source!A33)</f>
        <v>33</v>
      </c>
      <c r="B8">
        <v>41727979</v>
      </c>
      <c r="C8">
        <v>41728584</v>
      </c>
      <c r="D8">
        <v>37287167</v>
      </c>
      <c r="E8">
        <v>70</v>
      </c>
      <c r="F8">
        <v>1</v>
      </c>
      <c r="G8">
        <v>1</v>
      </c>
      <c r="H8">
        <v>1</v>
      </c>
      <c r="I8" t="s">
        <v>552</v>
      </c>
      <c r="J8" t="s">
        <v>2</v>
      </c>
      <c r="K8" t="s">
        <v>553</v>
      </c>
      <c r="L8">
        <v>1191</v>
      </c>
      <c r="N8">
        <v>1013</v>
      </c>
      <c r="O8" t="s">
        <v>551</v>
      </c>
      <c r="P8" t="s">
        <v>551</v>
      </c>
      <c r="Q8">
        <v>1</v>
      </c>
      <c r="W8">
        <v>0</v>
      </c>
      <c r="X8">
        <v>-1417349443</v>
      </c>
      <c r="Y8">
        <v>0.29700000000000004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1</v>
      </c>
      <c r="AJ8">
        <v>1</v>
      </c>
      <c r="AK8">
        <v>10.76</v>
      </c>
      <c r="AL8">
        <v>1</v>
      </c>
      <c r="AN8">
        <v>0</v>
      </c>
      <c r="AO8">
        <v>1</v>
      </c>
      <c r="AP8">
        <v>1</v>
      </c>
      <c r="AQ8">
        <v>0</v>
      </c>
      <c r="AR8">
        <v>0</v>
      </c>
      <c r="AS8" t="s">
        <v>2</v>
      </c>
      <c r="AT8">
        <v>0.22</v>
      </c>
      <c r="AU8" t="s">
        <v>21</v>
      </c>
      <c r="AV8">
        <v>2</v>
      </c>
      <c r="AW8">
        <v>2</v>
      </c>
      <c r="AX8">
        <v>41728592</v>
      </c>
      <c r="AY8">
        <v>1</v>
      </c>
      <c r="AZ8">
        <v>0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Y8*Source!I33</f>
        <v>8.3160000000000007</v>
      </c>
      <c r="CY8">
        <f>AD8</f>
        <v>0</v>
      </c>
      <c r="CZ8">
        <f>AH8</f>
        <v>0</v>
      </c>
      <c r="DA8">
        <f>AL8</f>
        <v>1</v>
      </c>
      <c r="DB8">
        <f>ROUND((ROUND(AT8*CZ8,2)*ROUND(1.35,7)),6)</f>
        <v>0</v>
      </c>
      <c r="DC8">
        <f>ROUND((ROUND(AT8*AG8,2)*ROUND(1.35,7)),6)</f>
        <v>0</v>
      </c>
    </row>
    <row r="9" spans="1:107" x14ac:dyDescent="0.2">
      <c r="A9">
        <f>ROW(Source!A33)</f>
        <v>33</v>
      </c>
      <c r="B9">
        <v>41727979</v>
      </c>
      <c r="C9">
        <v>41728584</v>
      </c>
      <c r="D9">
        <v>37509740</v>
      </c>
      <c r="E9">
        <v>1</v>
      </c>
      <c r="F9">
        <v>1</v>
      </c>
      <c r="G9">
        <v>1</v>
      </c>
      <c r="H9">
        <v>2</v>
      </c>
      <c r="I9" t="s">
        <v>554</v>
      </c>
      <c r="J9" t="s">
        <v>555</v>
      </c>
      <c r="K9" t="s">
        <v>556</v>
      </c>
      <c r="L9">
        <v>1367</v>
      </c>
      <c r="N9">
        <v>1011</v>
      </c>
      <c r="O9" t="s">
        <v>557</v>
      </c>
      <c r="P9" t="s">
        <v>557</v>
      </c>
      <c r="Q9">
        <v>1</v>
      </c>
      <c r="W9">
        <v>0</v>
      </c>
      <c r="X9">
        <v>509090348</v>
      </c>
      <c r="Y9">
        <v>0.27</v>
      </c>
      <c r="AA9">
        <v>0</v>
      </c>
      <c r="AB9">
        <v>1535.45</v>
      </c>
      <c r="AC9">
        <v>13.5</v>
      </c>
      <c r="AD9">
        <v>0</v>
      </c>
      <c r="AE9">
        <v>0</v>
      </c>
      <c r="AF9">
        <v>142.69999999999999</v>
      </c>
      <c r="AG9">
        <v>13.5</v>
      </c>
      <c r="AH9">
        <v>0</v>
      </c>
      <c r="AI9">
        <v>1</v>
      </c>
      <c r="AJ9">
        <v>10.76</v>
      </c>
      <c r="AK9">
        <v>1</v>
      </c>
      <c r="AL9">
        <v>1</v>
      </c>
      <c r="AN9">
        <v>0</v>
      </c>
      <c r="AO9">
        <v>1</v>
      </c>
      <c r="AP9">
        <v>1</v>
      </c>
      <c r="AQ9">
        <v>0</v>
      </c>
      <c r="AR9">
        <v>0</v>
      </c>
      <c r="AS9" t="s">
        <v>2</v>
      </c>
      <c r="AT9">
        <v>0.2</v>
      </c>
      <c r="AU9" t="s">
        <v>21</v>
      </c>
      <c r="AV9">
        <v>0</v>
      </c>
      <c r="AW9">
        <v>2</v>
      </c>
      <c r="AX9">
        <v>41728593</v>
      </c>
      <c r="AY9">
        <v>1</v>
      </c>
      <c r="AZ9">
        <v>0</v>
      </c>
      <c r="BA9">
        <v>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Y9*Source!I33</f>
        <v>7.5600000000000005</v>
      </c>
      <c r="CY9">
        <f>AB9</f>
        <v>1535.45</v>
      </c>
      <c r="CZ9">
        <f>AF9</f>
        <v>142.69999999999999</v>
      </c>
      <c r="DA9">
        <f>AJ9</f>
        <v>10.76</v>
      </c>
      <c r="DB9">
        <f>ROUND((ROUND(AT9*CZ9,2)*ROUND(1.35,7)),6)</f>
        <v>38.529000000000003</v>
      </c>
      <c r="DC9">
        <f>ROUND((ROUND(AT9*AG9,2)*ROUND(1.35,7)),6)</f>
        <v>3.645</v>
      </c>
    </row>
    <row r="10" spans="1:107" x14ac:dyDescent="0.2">
      <c r="A10">
        <f>ROW(Source!A33)</f>
        <v>33</v>
      </c>
      <c r="B10">
        <v>41727979</v>
      </c>
      <c r="C10">
        <v>41728584</v>
      </c>
      <c r="D10">
        <v>37510757</v>
      </c>
      <c r="E10">
        <v>1</v>
      </c>
      <c r="F10">
        <v>1</v>
      </c>
      <c r="G10">
        <v>1</v>
      </c>
      <c r="H10">
        <v>2</v>
      </c>
      <c r="I10" t="s">
        <v>558</v>
      </c>
      <c r="J10" t="s">
        <v>559</v>
      </c>
      <c r="K10" t="s">
        <v>560</v>
      </c>
      <c r="L10">
        <v>1367</v>
      </c>
      <c r="N10">
        <v>1011</v>
      </c>
      <c r="O10" t="s">
        <v>557</v>
      </c>
      <c r="P10" t="s">
        <v>557</v>
      </c>
      <c r="Q10">
        <v>1</v>
      </c>
      <c r="W10">
        <v>0</v>
      </c>
      <c r="X10">
        <v>509054691</v>
      </c>
      <c r="Y10">
        <v>2.7000000000000003E-2</v>
      </c>
      <c r="AA10">
        <v>0</v>
      </c>
      <c r="AB10">
        <v>707.04</v>
      </c>
      <c r="AC10">
        <v>11.6</v>
      </c>
      <c r="AD10">
        <v>0</v>
      </c>
      <c r="AE10">
        <v>0</v>
      </c>
      <c r="AF10">
        <v>65.709999999999994</v>
      </c>
      <c r="AG10">
        <v>11.6</v>
      </c>
      <c r="AH10">
        <v>0</v>
      </c>
      <c r="AI10">
        <v>1</v>
      </c>
      <c r="AJ10">
        <v>10.76</v>
      </c>
      <c r="AK10">
        <v>1</v>
      </c>
      <c r="AL10">
        <v>1</v>
      </c>
      <c r="AN10">
        <v>0</v>
      </c>
      <c r="AO10">
        <v>1</v>
      </c>
      <c r="AP10">
        <v>1</v>
      </c>
      <c r="AQ10">
        <v>0</v>
      </c>
      <c r="AR10">
        <v>0</v>
      </c>
      <c r="AS10" t="s">
        <v>2</v>
      </c>
      <c r="AT10">
        <v>0.02</v>
      </c>
      <c r="AU10" t="s">
        <v>21</v>
      </c>
      <c r="AV10">
        <v>0</v>
      </c>
      <c r="AW10">
        <v>2</v>
      </c>
      <c r="AX10">
        <v>41728594</v>
      </c>
      <c r="AY10">
        <v>1</v>
      </c>
      <c r="AZ10">
        <v>0</v>
      </c>
      <c r="BA10">
        <v>10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Y10*Source!I33</f>
        <v>0.75600000000000012</v>
      </c>
      <c r="CY10">
        <f>AB10</f>
        <v>707.04</v>
      </c>
      <c r="CZ10">
        <f>AF10</f>
        <v>65.709999999999994</v>
      </c>
      <c r="DA10">
        <f>AJ10</f>
        <v>10.76</v>
      </c>
      <c r="DB10">
        <f>ROUND((ROUND(AT10*CZ10,2)*ROUND(1.35,7)),6)</f>
        <v>1.7685</v>
      </c>
      <c r="DC10">
        <f>ROUND((ROUND(AT10*AG10,2)*ROUND(1.35,7)),6)</f>
        <v>0.3105</v>
      </c>
    </row>
    <row r="11" spans="1:107" x14ac:dyDescent="0.2">
      <c r="A11">
        <f>ROW(Source!A33)</f>
        <v>33</v>
      </c>
      <c r="B11">
        <v>41727979</v>
      </c>
      <c r="C11">
        <v>41728584</v>
      </c>
      <c r="D11">
        <v>37305334</v>
      </c>
      <c r="E11">
        <v>1</v>
      </c>
      <c r="F11">
        <v>1</v>
      </c>
      <c r="G11">
        <v>1</v>
      </c>
      <c r="H11">
        <v>3</v>
      </c>
      <c r="I11" t="s">
        <v>561</v>
      </c>
      <c r="J11" t="s">
        <v>562</v>
      </c>
      <c r="K11" t="s">
        <v>563</v>
      </c>
      <c r="L11">
        <v>1346</v>
      </c>
      <c r="N11">
        <v>1009</v>
      </c>
      <c r="O11" t="s">
        <v>564</v>
      </c>
      <c r="P11" t="s">
        <v>564</v>
      </c>
      <c r="Q11">
        <v>1</v>
      </c>
      <c r="W11">
        <v>0</v>
      </c>
      <c r="X11">
        <v>-1862776756</v>
      </c>
      <c r="Y11">
        <v>0.32</v>
      </c>
      <c r="AA11">
        <v>277.18</v>
      </c>
      <c r="AB11">
        <v>0</v>
      </c>
      <c r="AC11">
        <v>0</v>
      </c>
      <c r="AD11">
        <v>0</v>
      </c>
      <c r="AE11">
        <v>25.76</v>
      </c>
      <c r="AF11">
        <v>0</v>
      </c>
      <c r="AG11">
        <v>0</v>
      </c>
      <c r="AH11">
        <v>0</v>
      </c>
      <c r="AI11">
        <v>10.76</v>
      </c>
      <c r="AJ11">
        <v>1</v>
      </c>
      <c r="AK11">
        <v>1</v>
      </c>
      <c r="AL11">
        <v>1</v>
      </c>
      <c r="AN11">
        <v>0</v>
      </c>
      <c r="AO11">
        <v>1</v>
      </c>
      <c r="AP11">
        <v>0</v>
      </c>
      <c r="AQ11">
        <v>0</v>
      </c>
      <c r="AR11">
        <v>0</v>
      </c>
      <c r="AS11" t="s">
        <v>2</v>
      </c>
      <c r="AT11">
        <v>0.32</v>
      </c>
      <c r="AU11" t="s">
        <v>2</v>
      </c>
      <c r="AV11">
        <v>0</v>
      </c>
      <c r="AW11">
        <v>2</v>
      </c>
      <c r="AX11">
        <v>41728595</v>
      </c>
      <c r="AY11">
        <v>1</v>
      </c>
      <c r="AZ11">
        <v>0</v>
      </c>
      <c r="BA11">
        <v>11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Y11*Source!I33</f>
        <v>8.9600000000000009</v>
      </c>
      <c r="CY11">
        <f>AA11</f>
        <v>277.18</v>
      </c>
      <c r="CZ11">
        <f>AE11</f>
        <v>25.76</v>
      </c>
      <c r="DA11">
        <f>AI11</f>
        <v>10.76</v>
      </c>
      <c r="DB11">
        <f>ROUND(ROUND(AT11*CZ11,2),6)</f>
        <v>8.24</v>
      </c>
      <c r="DC11">
        <f>ROUND(ROUND(AT11*AG11,2),6)</f>
        <v>0</v>
      </c>
    </row>
    <row r="12" spans="1:107" x14ac:dyDescent="0.2">
      <c r="A12">
        <f>ROW(Source!A33)</f>
        <v>33</v>
      </c>
      <c r="B12">
        <v>41727979</v>
      </c>
      <c r="C12">
        <v>41728584</v>
      </c>
      <c r="D12">
        <v>37292595</v>
      </c>
      <c r="E12">
        <v>70</v>
      </c>
      <c r="F12">
        <v>1</v>
      </c>
      <c r="G12">
        <v>1</v>
      </c>
      <c r="H12">
        <v>3</v>
      </c>
      <c r="I12" t="s">
        <v>565</v>
      </c>
      <c r="J12" t="s">
        <v>2</v>
      </c>
      <c r="K12" t="s">
        <v>566</v>
      </c>
      <c r="L12">
        <v>1374</v>
      </c>
      <c r="N12">
        <v>1013</v>
      </c>
      <c r="O12" t="s">
        <v>567</v>
      </c>
      <c r="P12" t="s">
        <v>567</v>
      </c>
      <c r="Q12">
        <v>1</v>
      </c>
      <c r="W12">
        <v>0</v>
      </c>
      <c r="X12">
        <v>-1731369543</v>
      </c>
      <c r="Y12">
        <v>0.09</v>
      </c>
      <c r="AA12">
        <v>1</v>
      </c>
      <c r="AB12">
        <v>0</v>
      </c>
      <c r="AC12">
        <v>0</v>
      </c>
      <c r="AD12">
        <v>0</v>
      </c>
      <c r="AE12">
        <v>1</v>
      </c>
      <c r="AF12">
        <v>0</v>
      </c>
      <c r="AG12">
        <v>0</v>
      </c>
      <c r="AH12">
        <v>0</v>
      </c>
      <c r="AI12">
        <v>1</v>
      </c>
      <c r="AJ12">
        <v>1</v>
      </c>
      <c r="AK12">
        <v>1</v>
      </c>
      <c r="AL12">
        <v>1</v>
      </c>
      <c r="AN12">
        <v>0</v>
      </c>
      <c r="AO12">
        <v>1</v>
      </c>
      <c r="AP12">
        <v>0</v>
      </c>
      <c r="AQ12">
        <v>0</v>
      </c>
      <c r="AR12">
        <v>0</v>
      </c>
      <c r="AS12" t="s">
        <v>2</v>
      </c>
      <c r="AT12">
        <v>0.09</v>
      </c>
      <c r="AU12" t="s">
        <v>2</v>
      </c>
      <c r="AV12">
        <v>0</v>
      </c>
      <c r="AW12">
        <v>2</v>
      </c>
      <c r="AX12">
        <v>41728596</v>
      </c>
      <c r="AY12">
        <v>1</v>
      </c>
      <c r="AZ12">
        <v>0</v>
      </c>
      <c r="BA12">
        <v>12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Y12*Source!I33</f>
        <v>2.52</v>
      </c>
      <c r="CY12">
        <f>AA12</f>
        <v>1</v>
      </c>
      <c r="CZ12">
        <f>AE12</f>
        <v>1</v>
      </c>
      <c r="DA12">
        <f>AI12</f>
        <v>1</v>
      </c>
      <c r="DB12">
        <f>ROUND(ROUND(AT12*CZ12,2),6)</f>
        <v>0.09</v>
      </c>
      <c r="DC12">
        <f>ROUND(ROUND(AT12*AG12,2),6)</f>
        <v>0</v>
      </c>
    </row>
    <row r="13" spans="1:107" x14ac:dyDescent="0.2">
      <c r="A13">
        <f>ROW(Source!A42)</f>
        <v>42</v>
      </c>
      <c r="B13">
        <v>41727981</v>
      </c>
      <c r="C13">
        <v>41728599</v>
      </c>
      <c r="D13">
        <v>37286962</v>
      </c>
      <c r="E13">
        <v>70</v>
      </c>
      <c r="F13">
        <v>1</v>
      </c>
      <c r="G13">
        <v>1</v>
      </c>
      <c r="H13">
        <v>1</v>
      </c>
      <c r="I13" t="s">
        <v>568</v>
      </c>
      <c r="J13" t="s">
        <v>2</v>
      </c>
      <c r="K13" t="s">
        <v>569</v>
      </c>
      <c r="L13">
        <v>1191</v>
      </c>
      <c r="N13">
        <v>1013</v>
      </c>
      <c r="O13" t="s">
        <v>551</v>
      </c>
      <c r="P13" t="s">
        <v>551</v>
      </c>
      <c r="Q13">
        <v>1</v>
      </c>
      <c r="W13">
        <v>0</v>
      </c>
      <c r="X13">
        <v>-1936699058</v>
      </c>
      <c r="Y13">
        <v>2.7810000000000001</v>
      </c>
      <c r="AA13">
        <v>0</v>
      </c>
      <c r="AB13">
        <v>0</v>
      </c>
      <c r="AC13">
        <v>0</v>
      </c>
      <c r="AD13">
        <v>9.92</v>
      </c>
      <c r="AE13">
        <v>0</v>
      </c>
      <c r="AF13">
        <v>0</v>
      </c>
      <c r="AG13">
        <v>0</v>
      </c>
      <c r="AH13">
        <v>9.92</v>
      </c>
      <c r="AI13">
        <v>1</v>
      </c>
      <c r="AJ13">
        <v>1</v>
      </c>
      <c r="AK13">
        <v>1</v>
      </c>
      <c r="AL13">
        <v>1</v>
      </c>
      <c r="AN13">
        <v>0</v>
      </c>
      <c r="AO13">
        <v>1</v>
      </c>
      <c r="AP13">
        <v>1</v>
      </c>
      <c r="AQ13">
        <v>0</v>
      </c>
      <c r="AR13">
        <v>0</v>
      </c>
      <c r="AS13" t="s">
        <v>2</v>
      </c>
      <c r="AT13">
        <v>2.06</v>
      </c>
      <c r="AU13" t="s">
        <v>21</v>
      </c>
      <c r="AV13">
        <v>1</v>
      </c>
      <c r="AW13">
        <v>2</v>
      </c>
      <c r="AX13">
        <v>41728611</v>
      </c>
      <c r="AY13">
        <v>1</v>
      </c>
      <c r="AZ13">
        <v>0</v>
      </c>
      <c r="BA13">
        <v>13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Y13*Source!I42</f>
        <v>5.5620000000000003</v>
      </c>
      <c r="CY13">
        <f>AD13</f>
        <v>9.92</v>
      </c>
      <c r="CZ13">
        <f>AH13</f>
        <v>9.92</v>
      </c>
      <c r="DA13">
        <f>AL13</f>
        <v>1</v>
      </c>
      <c r="DB13">
        <f t="shared" ref="DB13:DB19" si="0">ROUND((ROUND(AT13*CZ13,2)*ROUND(1.35,7)),6)</f>
        <v>27.594000000000001</v>
      </c>
      <c r="DC13">
        <f t="shared" ref="DC13:DC19" si="1">ROUND((ROUND(AT13*AG13,2)*ROUND(1.35,7)),6)</f>
        <v>0</v>
      </c>
    </row>
    <row r="14" spans="1:107" x14ac:dyDescent="0.2">
      <c r="A14">
        <f>ROW(Source!A42)</f>
        <v>42</v>
      </c>
      <c r="B14">
        <v>41727981</v>
      </c>
      <c r="C14">
        <v>41728599</v>
      </c>
      <c r="D14">
        <v>37287167</v>
      </c>
      <c r="E14">
        <v>70</v>
      </c>
      <c r="F14">
        <v>1</v>
      </c>
      <c r="G14">
        <v>1</v>
      </c>
      <c r="H14">
        <v>1</v>
      </c>
      <c r="I14" t="s">
        <v>552</v>
      </c>
      <c r="J14" t="s">
        <v>2</v>
      </c>
      <c r="K14" t="s">
        <v>553</v>
      </c>
      <c r="L14">
        <v>1191</v>
      </c>
      <c r="N14">
        <v>1013</v>
      </c>
      <c r="O14" t="s">
        <v>551</v>
      </c>
      <c r="P14" t="s">
        <v>551</v>
      </c>
      <c r="Q14">
        <v>1</v>
      </c>
      <c r="W14">
        <v>0</v>
      </c>
      <c r="X14">
        <v>-1417349443</v>
      </c>
      <c r="Y14">
        <v>0.41850000000000004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1</v>
      </c>
      <c r="AJ14">
        <v>1</v>
      </c>
      <c r="AK14">
        <v>1</v>
      </c>
      <c r="AL14">
        <v>1</v>
      </c>
      <c r="AN14">
        <v>0</v>
      </c>
      <c r="AO14">
        <v>1</v>
      </c>
      <c r="AP14">
        <v>1</v>
      </c>
      <c r="AQ14">
        <v>0</v>
      </c>
      <c r="AR14">
        <v>0</v>
      </c>
      <c r="AS14" t="s">
        <v>2</v>
      </c>
      <c r="AT14">
        <v>0.31</v>
      </c>
      <c r="AU14" t="s">
        <v>21</v>
      </c>
      <c r="AV14">
        <v>2</v>
      </c>
      <c r="AW14">
        <v>2</v>
      </c>
      <c r="AX14">
        <v>41728612</v>
      </c>
      <c r="AY14">
        <v>1</v>
      </c>
      <c r="AZ14">
        <v>0</v>
      </c>
      <c r="BA14">
        <v>14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Y14*Source!I42</f>
        <v>0.83700000000000008</v>
      </c>
      <c r="CY14">
        <f>AD14</f>
        <v>0</v>
      </c>
      <c r="CZ14">
        <f>AH14</f>
        <v>0</v>
      </c>
      <c r="DA14">
        <f>AL14</f>
        <v>1</v>
      </c>
      <c r="DB14">
        <f t="shared" si="0"/>
        <v>0</v>
      </c>
      <c r="DC14">
        <f t="shared" si="1"/>
        <v>0</v>
      </c>
    </row>
    <row r="15" spans="1:107" x14ac:dyDescent="0.2">
      <c r="A15">
        <f>ROW(Source!A42)</f>
        <v>42</v>
      </c>
      <c r="B15">
        <v>41727981</v>
      </c>
      <c r="C15">
        <v>41728599</v>
      </c>
      <c r="D15">
        <v>37509190</v>
      </c>
      <c r="E15">
        <v>1</v>
      </c>
      <c r="F15">
        <v>1</v>
      </c>
      <c r="G15">
        <v>1</v>
      </c>
      <c r="H15">
        <v>2</v>
      </c>
      <c r="I15" t="s">
        <v>570</v>
      </c>
      <c r="J15" t="s">
        <v>571</v>
      </c>
      <c r="K15" t="s">
        <v>572</v>
      </c>
      <c r="L15">
        <v>1367</v>
      </c>
      <c r="N15">
        <v>1011</v>
      </c>
      <c r="O15" t="s">
        <v>557</v>
      </c>
      <c r="P15" t="s">
        <v>557</v>
      </c>
      <c r="Q15">
        <v>1</v>
      </c>
      <c r="W15">
        <v>0</v>
      </c>
      <c r="X15">
        <v>333826566</v>
      </c>
      <c r="Y15">
        <v>0.25650000000000001</v>
      </c>
      <c r="AA15">
        <v>0</v>
      </c>
      <c r="AB15">
        <v>2.99</v>
      </c>
      <c r="AC15">
        <v>0</v>
      </c>
      <c r="AD15">
        <v>0</v>
      </c>
      <c r="AE15">
        <v>0</v>
      </c>
      <c r="AF15">
        <v>2.99</v>
      </c>
      <c r="AG15">
        <v>0</v>
      </c>
      <c r="AH15">
        <v>0</v>
      </c>
      <c r="AI15">
        <v>1</v>
      </c>
      <c r="AJ15">
        <v>1</v>
      </c>
      <c r="AK15">
        <v>1</v>
      </c>
      <c r="AL15">
        <v>1</v>
      </c>
      <c r="AN15">
        <v>0</v>
      </c>
      <c r="AO15">
        <v>1</v>
      </c>
      <c r="AP15">
        <v>1</v>
      </c>
      <c r="AQ15">
        <v>0</v>
      </c>
      <c r="AR15">
        <v>0</v>
      </c>
      <c r="AS15" t="s">
        <v>2</v>
      </c>
      <c r="AT15">
        <v>0.19</v>
      </c>
      <c r="AU15" t="s">
        <v>21</v>
      </c>
      <c r="AV15">
        <v>0</v>
      </c>
      <c r="AW15">
        <v>2</v>
      </c>
      <c r="AX15">
        <v>41728613</v>
      </c>
      <c r="AY15">
        <v>1</v>
      </c>
      <c r="AZ15">
        <v>0</v>
      </c>
      <c r="BA15">
        <v>15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Y15*Source!I42</f>
        <v>0.51300000000000001</v>
      </c>
      <c r="CY15">
        <f>AB15</f>
        <v>2.99</v>
      </c>
      <c r="CZ15">
        <f>AF15</f>
        <v>2.99</v>
      </c>
      <c r="DA15">
        <f>AJ15</f>
        <v>1</v>
      </c>
      <c r="DB15">
        <f t="shared" si="0"/>
        <v>0.76949999999999996</v>
      </c>
      <c r="DC15">
        <f t="shared" si="1"/>
        <v>0</v>
      </c>
    </row>
    <row r="16" spans="1:107" x14ac:dyDescent="0.2">
      <c r="A16">
        <f>ROW(Source!A42)</f>
        <v>42</v>
      </c>
      <c r="B16">
        <v>41727981</v>
      </c>
      <c r="C16">
        <v>41728599</v>
      </c>
      <c r="D16">
        <v>37509388</v>
      </c>
      <c r="E16">
        <v>1</v>
      </c>
      <c r="F16">
        <v>1</v>
      </c>
      <c r="G16">
        <v>1</v>
      </c>
      <c r="H16">
        <v>2</v>
      </c>
      <c r="I16" t="s">
        <v>573</v>
      </c>
      <c r="J16" t="s">
        <v>574</v>
      </c>
      <c r="K16" t="s">
        <v>575</v>
      </c>
      <c r="L16">
        <v>1367</v>
      </c>
      <c r="N16">
        <v>1011</v>
      </c>
      <c r="O16" t="s">
        <v>557</v>
      </c>
      <c r="P16" t="s">
        <v>557</v>
      </c>
      <c r="Q16">
        <v>1</v>
      </c>
      <c r="W16">
        <v>0</v>
      </c>
      <c r="X16">
        <v>-430484415</v>
      </c>
      <c r="Y16">
        <v>8.1000000000000003E-2</v>
      </c>
      <c r="AA16">
        <v>0</v>
      </c>
      <c r="AB16">
        <v>115.4</v>
      </c>
      <c r="AC16">
        <v>13.5</v>
      </c>
      <c r="AD16">
        <v>0</v>
      </c>
      <c r="AE16">
        <v>0</v>
      </c>
      <c r="AF16">
        <v>115.4</v>
      </c>
      <c r="AG16">
        <v>13.5</v>
      </c>
      <c r="AH16">
        <v>0</v>
      </c>
      <c r="AI16">
        <v>1</v>
      </c>
      <c r="AJ16">
        <v>1</v>
      </c>
      <c r="AK16">
        <v>1</v>
      </c>
      <c r="AL16">
        <v>1</v>
      </c>
      <c r="AN16">
        <v>0</v>
      </c>
      <c r="AO16">
        <v>1</v>
      </c>
      <c r="AP16">
        <v>1</v>
      </c>
      <c r="AQ16">
        <v>0</v>
      </c>
      <c r="AR16">
        <v>0</v>
      </c>
      <c r="AS16" t="s">
        <v>2</v>
      </c>
      <c r="AT16">
        <v>0.06</v>
      </c>
      <c r="AU16" t="s">
        <v>21</v>
      </c>
      <c r="AV16">
        <v>0</v>
      </c>
      <c r="AW16">
        <v>2</v>
      </c>
      <c r="AX16">
        <v>41728614</v>
      </c>
      <c r="AY16">
        <v>1</v>
      </c>
      <c r="AZ16">
        <v>0</v>
      </c>
      <c r="BA16">
        <v>16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Y16*Source!I42</f>
        <v>0.16200000000000001</v>
      </c>
      <c r="CY16">
        <f>AB16</f>
        <v>115.4</v>
      </c>
      <c r="CZ16">
        <f>AF16</f>
        <v>115.4</v>
      </c>
      <c r="DA16">
        <f>AJ16</f>
        <v>1</v>
      </c>
      <c r="DB16">
        <f t="shared" si="0"/>
        <v>9.3420000000000005</v>
      </c>
      <c r="DC16">
        <f t="shared" si="1"/>
        <v>1.0934999999999999</v>
      </c>
    </row>
    <row r="17" spans="1:107" x14ac:dyDescent="0.2">
      <c r="A17">
        <f>ROW(Source!A42)</f>
        <v>42</v>
      </c>
      <c r="B17">
        <v>41727981</v>
      </c>
      <c r="C17">
        <v>41728599</v>
      </c>
      <c r="D17">
        <v>37510757</v>
      </c>
      <c r="E17">
        <v>1</v>
      </c>
      <c r="F17">
        <v>1</v>
      </c>
      <c r="G17">
        <v>1</v>
      </c>
      <c r="H17">
        <v>2</v>
      </c>
      <c r="I17" t="s">
        <v>558</v>
      </c>
      <c r="J17" t="s">
        <v>559</v>
      </c>
      <c r="K17" t="s">
        <v>560</v>
      </c>
      <c r="L17">
        <v>1367</v>
      </c>
      <c r="N17">
        <v>1011</v>
      </c>
      <c r="O17" t="s">
        <v>557</v>
      </c>
      <c r="P17" t="s">
        <v>557</v>
      </c>
      <c r="Q17">
        <v>1</v>
      </c>
      <c r="W17">
        <v>0</v>
      </c>
      <c r="X17">
        <v>509054691</v>
      </c>
      <c r="Y17">
        <v>8.1000000000000003E-2</v>
      </c>
      <c r="AA17">
        <v>0</v>
      </c>
      <c r="AB17">
        <v>65.709999999999994</v>
      </c>
      <c r="AC17">
        <v>11.6</v>
      </c>
      <c r="AD17">
        <v>0</v>
      </c>
      <c r="AE17">
        <v>0</v>
      </c>
      <c r="AF17">
        <v>65.709999999999994</v>
      </c>
      <c r="AG17">
        <v>11.6</v>
      </c>
      <c r="AH17">
        <v>0</v>
      </c>
      <c r="AI17">
        <v>1</v>
      </c>
      <c r="AJ17">
        <v>1</v>
      </c>
      <c r="AK17">
        <v>1</v>
      </c>
      <c r="AL17">
        <v>1</v>
      </c>
      <c r="AN17">
        <v>0</v>
      </c>
      <c r="AO17">
        <v>1</v>
      </c>
      <c r="AP17">
        <v>1</v>
      </c>
      <c r="AQ17">
        <v>0</v>
      </c>
      <c r="AR17">
        <v>0</v>
      </c>
      <c r="AS17" t="s">
        <v>2</v>
      </c>
      <c r="AT17">
        <v>0.06</v>
      </c>
      <c r="AU17" t="s">
        <v>21</v>
      </c>
      <c r="AV17">
        <v>0</v>
      </c>
      <c r="AW17">
        <v>2</v>
      </c>
      <c r="AX17">
        <v>41728615</v>
      </c>
      <c r="AY17">
        <v>1</v>
      </c>
      <c r="AZ17">
        <v>0</v>
      </c>
      <c r="BA17">
        <v>17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Y17*Source!I42</f>
        <v>0.16200000000000001</v>
      </c>
      <c r="CY17">
        <f>AB17</f>
        <v>65.709999999999994</v>
      </c>
      <c r="CZ17">
        <f>AF17</f>
        <v>65.709999999999994</v>
      </c>
      <c r="DA17">
        <f>AJ17</f>
        <v>1</v>
      </c>
      <c r="DB17">
        <f t="shared" si="0"/>
        <v>5.319</v>
      </c>
      <c r="DC17">
        <f t="shared" si="1"/>
        <v>0.94499999999999995</v>
      </c>
    </row>
    <row r="18" spans="1:107" x14ac:dyDescent="0.2">
      <c r="A18">
        <f>ROW(Source!A42)</f>
        <v>42</v>
      </c>
      <c r="B18">
        <v>41727981</v>
      </c>
      <c r="C18">
        <v>41728599</v>
      </c>
      <c r="D18">
        <v>37511092</v>
      </c>
      <c r="E18">
        <v>1</v>
      </c>
      <c r="F18">
        <v>1</v>
      </c>
      <c r="G18">
        <v>1</v>
      </c>
      <c r="H18">
        <v>2</v>
      </c>
      <c r="I18" t="s">
        <v>576</v>
      </c>
      <c r="J18" t="s">
        <v>577</v>
      </c>
      <c r="K18" t="s">
        <v>578</v>
      </c>
      <c r="L18">
        <v>1367</v>
      </c>
      <c r="N18">
        <v>1011</v>
      </c>
      <c r="O18" t="s">
        <v>557</v>
      </c>
      <c r="P18" t="s">
        <v>557</v>
      </c>
      <c r="Q18">
        <v>1</v>
      </c>
      <c r="W18">
        <v>0</v>
      </c>
      <c r="X18">
        <v>829370094</v>
      </c>
      <c r="Y18">
        <v>0.82350000000000001</v>
      </c>
      <c r="AA18">
        <v>0</v>
      </c>
      <c r="AB18">
        <v>8.1</v>
      </c>
      <c r="AC18">
        <v>0</v>
      </c>
      <c r="AD18">
        <v>0</v>
      </c>
      <c r="AE18">
        <v>0</v>
      </c>
      <c r="AF18">
        <v>8.1</v>
      </c>
      <c r="AG18">
        <v>0</v>
      </c>
      <c r="AH18">
        <v>0</v>
      </c>
      <c r="AI18">
        <v>1</v>
      </c>
      <c r="AJ18">
        <v>1</v>
      </c>
      <c r="AK18">
        <v>1</v>
      </c>
      <c r="AL18">
        <v>1</v>
      </c>
      <c r="AN18">
        <v>0</v>
      </c>
      <c r="AO18">
        <v>1</v>
      </c>
      <c r="AP18">
        <v>1</v>
      </c>
      <c r="AQ18">
        <v>0</v>
      </c>
      <c r="AR18">
        <v>0</v>
      </c>
      <c r="AS18" t="s">
        <v>2</v>
      </c>
      <c r="AT18">
        <v>0.61</v>
      </c>
      <c r="AU18" t="s">
        <v>21</v>
      </c>
      <c r="AV18">
        <v>0</v>
      </c>
      <c r="AW18">
        <v>2</v>
      </c>
      <c r="AX18">
        <v>41728616</v>
      </c>
      <c r="AY18">
        <v>1</v>
      </c>
      <c r="AZ18">
        <v>0</v>
      </c>
      <c r="BA18">
        <v>18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Y18*Source!I42</f>
        <v>1.647</v>
      </c>
      <c r="CY18">
        <f>AB18</f>
        <v>8.1</v>
      </c>
      <c r="CZ18">
        <f>AF18</f>
        <v>8.1</v>
      </c>
      <c r="DA18">
        <f>AJ18</f>
        <v>1</v>
      </c>
      <c r="DB18">
        <f t="shared" si="0"/>
        <v>6.6689999999999996</v>
      </c>
      <c r="DC18">
        <f t="shared" si="1"/>
        <v>0</v>
      </c>
    </row>
    <row r="19" spans="1:107" x14ac:dyDescent="0.2">
      <c r="A19">
        <f>ROW(Source!A42)</f>
        <v>42</v>
      </c>
      <c r="B19">
        <v>41727981</v>
      </c>
      <c r="C19">
        <v>41728599</v>
      </c>
      <c r="D19">
        <v>37511116</v>
      </c>
      <c r="E19">
        <v>1</v>
      </c>
      <c r="F19">
        <v>1</v>
      </c>
      <c r="G19">
        <v>1</v>
      </c>
      <c r="H19">
        <v>2</v>
      </c>
      <c r="I19" t="s">
        <v>579</v>
      </c>
      <c r="J19" t="s">
        <v>580</v>
      </c>
      <c r="K19" t="s">
        <v>581</v>
      </c>
      <c r="L19">
        <v>1367</v>
      </c>
      <c r="N19">
        <v>1011</v>
      </c>
      <c r="O19" t="s">
        <v>557</v>
      </c>
      <c r="P19" t="s">
        <v>557</v>
      </c>
      <c r="Q19">
        <v>1</v>
      </c>
      <c r="W19">
        <v>0</v>
      </c>
      <c r="X19">
        <v>-1111507504</v>
      </c>
      <c r="Y19">
        <v>0.25650000000000001</v>
      </c>
      <c r="AA19">
        <v>0</v>
      </c>
      <c r="AB19">
        <v>90</v>
      </c>
      <c r="AC19">
        <v>10.06</v>
      </c>
      <c r="AD19">
        <v>0</v>
      </c>
      <c r="AE19">
        <v>0</v>
      </c>
      <c r="AF19">
        <v>90</v>
      </c>
      <c r="AG19">
        <v>10.06</v>
      </c>
      <c r="AH19">
        <v>0</v>
      </c>
      <c r="AI19">
        <v>1</v>
      </c>
      <c r="AJ19">
        <v>1</v>
      </c>
      <c r="AK19">
        <v>1</v>
      </c>
      <c r="AL19">
        <v>1</v>
      </c>
      <c r="AN19">
        <v>0</v>
      </c>
      <c r="AO19">
        <v>1</v>
      </c>
      <c r="AP19">
        <v>1</v>
      </c>
      <c r="AQ19">
        <v>0</v>
      </c>
      <c r="AR19">
        <v>0</v>
      </c>
      <c r="AS19" t="s">
        <v>2</v>
      </c>
      <c r="AT19">
        <v>0.19</v>
      </c>
      <c r="AU19" t="s">
        <v>21</v>
      </c>
      <c r="AV19">
        <v>0</v>
      </c>
      <c r="AW19">
        <v>2</v>
      </c>
      <c r="AX19">
        <v>41728617</v>
      </c>
      <c r="AY19">
        <v>1</v>
      </c>
      <c r="AZ19">
        <v>0</v>
      </c>
      <c r="BA19">
        <v>19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Y19*Source!I42</f>
        <v>0.51300000000000001</v>
      </c>
      <c r="CY19">
        <f>AB19</f>
        <v>90</v>
      </c>
      <c r="CZ19">
        <f>AF19</f>
        <v>90</v>
      </c>
      <c r="DA19">
        <f>AJ19</f>
        <v>1</v>
      </c>
      <c r="DB19">
        <f t="shared" si="0"/>
        <v>23.085000000000001</v>
      </c>
      <c r="DC19">
        <f t="shared" si="1"/>
        <v>2.5785</v>
      </c>
    </row>
    <row r="20" spans="1:107" x14ac:dyDescent="0.2">
      <c r="A20">
        <f>ROW(Source!A42)</f>
        <v>42</v>
      </c>
      <c r="B20">
        <v>41727981</v>
      </c>
      <c r="C20">
        <v>41728599</v>
      </c>
      <c r="D20">
        <v>37303175</v>
      </c>
      <c r="E20">
        <v>1</v>
      </c>
      <c r="F20">
        <v>1</v>
      </c>
      <c r="G20">
        <v>1</v>
      </c>
      <c r="H20">
        <v>3</v>
      </c>
      <c r="I20" t="s">
        <v>582</v>
      </c>
      <c r="J20" t="s">
        <v>583</v>
      </c>
      <c r="K20" t="s">
        <v>584</v>
      </c>
      <c r="L20">
        <v>1346</v>
      </c>
      <c r="N20">
        <v>1009</v>
      </c>
      <c r="O20" t="s">
        <v>564</v>
      </c>
      <c r="P20" t="s">
        <v>564</v>
      </c>
      <c r="Q20">
        <v>1</v>
      </c>
      <c r="W20">
        <v>0</v>
      </c>
      <c r="X20">
        <v>397095127</v>
      </c>
      <c r="Y20">
        <v>0.1</v>
      </c>
      <c r="AA20">
        <v>10.57</v>
      </c>
      <c r="AB20">
        <v>0</v>
      </c>
      <c r="AC20">
        <v>0</v>
      </c>
      <c r="AD20">
        <v>0</v>
      </c>
      <c r="AE20">
        <v>10.57</v>
      </c>
      <c r="AF20">
        <v>0</v>
      </c>
      <c r="AG20">
        <v>0</v>
      </c>
      <c r="AH20">
        <v>0</v>
      </c>
      <c r="AI20">
        <v>1</v>
      </c>
      <c r="AJ20">
        <v>1</v>
      </c>
      <c r="AK20">
        <v>1</v>
      </c>
      <c r="AL20">
        <v>1</v>
      </c>
      <c r="AN20">
        <v>0</v>
      </c>
      <c r="AO20">
        <v>1</v>
      </c>
      <c r="AP20">
        <v>0</v>
      </c>
      <c r="AQ20">
        <v>0</v>
      </c>
      <c r="AR20">
        <v>0</v>
      </c>
      <c r="AS20" t="s">
        <v>2</v>
      </c>
      <c r="AT20">
        <v>0.1</v>
      </c>
      <c r="AU20" t="s">
        <v>2</v>
      </c>
      <c r="AV20">
        <v>0</v>
      </c>
      <c r="AW20">
        <v>2</v>
      </c>
      <c r="AX20">
        <v>41728618</v>
      </c>
      <c r="AY20">
        <v>1</v>
      </c>
      <c r="AZ20">
        <v>0</v>
      </c>
      <c r="BA20">
        <v>20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Y20*Source!I42</f>
        <v>0.2</v>
      </c>
      <c r="CY20">
        <f>AA20</f>
        <v>10.57</v>
      </c>
      <c r="CZ20">
        <f>AE20</f>
        <v>10.57</v>
      </c>
      <c r="DA20">
        <f>AI20</f>
        <v>1</v>
      </c>
      <c r="DB20">
        <f>ROUND(ROUND(AT20*CZ20,2),6)</f>
        <v>1.06</v>
      </c>
      <c r="DC20">
        <f>ROUND(ROUND(AT20*AG20,2),6)</f>
        <v>0</v>
      </c>
    </row>
    <row r="21" spans="1:107" x14ac:dyDescent="0.2">
      <c r="A21">
        <f>ROW(Source!A42)</f>
        <v>42</v>
      </c>
      <c r="B21">
        <v>41727981</v>
      </c>
      <c r="C21">
        <v>41728599</v>
      </c>
      <c r="D21">
        <v>37305340</v>
      </c>
      <c r="E21">
        <v>1</v>
      </c>
      <c r="F21">
        <v>1</v>
      </c>
      <c r="G21">
        <v>1</v>
      </c>
      <c r="H21">
        <v>3</v>
      </c>
      <c r="I21" t="s">
        <v>585</v>
      </c>
      <c r="J21" t="s">
        <v>586</v>
      </c>
      <c r="K21" t="s">
        <v>587</v>
      </c>
      <c r="L21">
        <v>1346</v>
      </c>
      <c r="N21">
        <v>1009</v>
      </c>
      <c r="O21" t="s">
        <v>564</v>
      </c>
      <c r="P21" t="s">
        <v>564</v>
      </c>
      <c r="Q21">
        <v>1</v>
      </c>
      <c r="W21">
        <v>0</v>
      </c>
      <c r="X21">
        <v>-1864341761</v>
      </c>
      <c r="Y21">
        <v>0.1</v>
      </c>
      <c r="AA21">
        <v>9.0399999999999991</v>
      </c>
      <c r="AB21">
        <v>0</v>
      </c>
      <c r="AC21">
        <v>0</v>
      </c>
      <c r="AD21">
        <v>0</v>
      </c>
      <c r="AE21">
        <v>9.0399999999999991</v>
      </c>
      <c r="AF21">
        <v>0</v>
      </c>
      <c r="AG21">
        <v>0</v>
      </c>
      <c r="AH21">
        <v>0</v>
      </c>
      <c r="AI21">
        <v>1</v>
      </c>
      <c r="AJ21">
        <v>1</v>
      </c>
      <c r="AK21">
        <v>1</v>
      </c>
      <c r="AL21">
        <v>1</v>
      </c>
      <c r="AN21">
        <v>0</v>
      </c>
      <c r="AO21">
        <v>1</v>
      </c>
      <c r="AP21">
        <v>0</v>
      </c>
      <c r="AQ21">
        <v>0</v>
      </c>
      <c r="AR21">
        <v>0</v>
      </c>
      <c r="AS21" t="s">
        <v>2</v>
      </c>
      <c r="AT21">
        <v>0.1</v>
      </c>
      <c r="AU21" t="s">
        <v>2</v>
      </c>
      <c r="AV21">
        <v>0</v>
      </c>
      <c r="AW21">
        <v>2</v>
      </c>
      <c r="AX21">
        <v>41728619</v>
      </c>
      <c r="AY21">
        <v>1</v>
      </c>
      <c r="AZ21">
        <v>0</v>
      </c>
      <c r="BA21">
        <v>21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Y21*Source!I42</f>
        <v>0.2</v>
      </c>
      <c r="CY21">
        <f>AA21</f>
        <v>9.0399999999999991</v>
      </c>
      <c r="CZ21">
        <f>AE21</f>
        <v>9.0399999999999991</v>
      </c>
      <c r="DA21">
        <f>AI21</f>
        <v>1</v>
      </c>
      <c r="DB21">
        <f>ROUND(ROUND(AT21*CZ21,2),6)</f>
        <v>0.9</v>
      </c>
      <c r="DC21">
        <f>ROUND(ROUND(AT21*AG21,2),6)</f>
        <v>0</v>
      </c>
    </row>
    <row r="22" spans="1:107" x14ac:dyDescent="0.2">
      <c r="A22">
        <f>ROW(Source!A42)</f>
        <v>42</v>
      </c>
      <c r="B22">
        <v>41727981</v>
      </c>
      <c r="C22">
        <v>41728599</v>
      </c>
      <c r="D22">
        <v>37358272</v>
      </c>
      <c r="E22">
        <v>1</v>
      </c>
      <c r="F22">
        <v>1</v>
      </c>
      <c r="G22">
        <v>1</v>
      </c>
      <c r="H22">
        <v>3</v>
      </c>
      <c r="I22" t="s">
        <v>588</v>
      </c>
      <c r="J22" t="s">
        <v>589</v>
      </c>
      <c r="K22" t="s">
        <v>590</v>
      </c>
      <c r="L22">
        <v>1346</v>
      </c>
      <c r="N22">
        <v>1009</v>
      </c>
      <c r="O22" t="s">
        <v>564</v>
      </c>
      <c r="P22" t="s">
        <v>564</v>
      </c>
      <c r="Q22">
        <v>1</v>
      </c>
      <c r="W22">
        <v>0</v>
      </c>
      <c r="X22">
        <v>-211331552</v>
      </c>
      <c r="Y22">
        <v>0.02</v>
      </c>
      <c r="AA22">
        <v>28.6</v>
      </c>
      <c r="AB22">
        <v>0</v>
      </c>
      <c r="AC22">
        <v>0</v>
      </c>
      <c r="AD22">
        <v>0</v>
      </c>
      <c r="AE22">
        <v>28.6</v>
      </c>
      <c r="AF22">
        <v>0</v>
      </c>
      <c r="AG22">
        <v>0</v>
      </c>
      <c r="AH22">
        <v>0</v>
      </c>
      <c r="AI22">
        <v>1</v>
      </c>
      <c r="AJ22">
        <v>1</v>
      </c>
      <c r="AK22">
        <v>1</v>
      </c>
      <c r="AL22">
        <v>1</v>
      </c>
      <c r="AN22">
        <v>0</v>
      </c>
      <c r="AO22">
        <v>1</v>
      </c>
      <c r="AP22">
        <v>0</v>
      </c>
      <c r="AQ22">
        <v>0</v>
      </c>
      <c r="AR22">
        <v>0</v>
      </c>
      <c r="AS22" t="s">
        <v>2</v>
      </c>
      <c r="AT22">
        <v>0.02</v>
      </c>
      <c r="AU22" t="s">
        <v>2</v>
      </c>
      <c r="AV22">
        <v>0</v>
      </c>
      <c r="AW22">
        <v>2</v>
      </c>
      <c r="AX22">
        <v>41728620</v>
      </c>
      <c r="AY22">
        <v>1</v>
      </c>
      <c r="AZ22">
        <v>0</v>
      </c>
      <c r="BA22">
        <v>22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Y22*Source!I42</f>
        <v>0.04</v>
      </c>
      <c r="CY22">
        <f>AA22</f>
        <v>28.6</v>
      </c>
      <c r="CZ22">
        <f>AE22</f>
        <v>28.6</v>
      </c>
      <c r="DA22">
        <f>AI22</f>
        <v>1</v>
      </c>
      <c r="DB22">
        <f>ROUND(ROUND(AT22*CZ22,2),6)</f>
        <v>0.56999999999999995</v>
      </c>
      <c r="DC22">
        <f>ROUND(ROUND(AT22*AG22,2),6)</f>
        <v>0</v>
      </c>
    </row>
    <row r="23" spans="1:107" x14ac:dyDescent="0.2">
      <c r="A23">
        <f>ROW(Source!A42)</f>
        <v>42</v>
      </c>
      <c r="B23">
        <v>41727981</v>
      </c>
      <c r="C23">
        <v>41728599</v>
      </c>
      <c r="D23">
        <v>37292595</v>
      </c>
      <c r="E23">
        <v>70</v>
      </c>
      <c r="F23">
        <v>1</v>
      </c>
      <c r="G23">
        <v>1</v>
      </c>
      <c r="H23">
        <v>3</v>
      </c>
      <c r="I23" t="s">
        <v>565</v>
      </c>
      <c r="J23" t="s">
        <v>2</v>
      </c>
      <c r="K23" t="s">
        <v>566</v>
      </c>
      <c r="L23">
        <v>1374</v>
      </c>
      <c r="N23">
        <v>1013</v>
      </c>
      <c r="O23" t="s">
        <v>567</v>
      </c>
      <c r="P23" t="s">
        <v>567</v>
      </c>
      <c r="Q23">
        <v>1</v>
      </c>
      <c r="W23">
        <v>0</v>
      </c>
      <c r="X23">
        <v>-1731369543</v>
      </c>
      <c r="Y23">
        <v>0.41</v>
      </c>
      <c r="AA23">
        <v>1</v>
      </c>
      <c r="AB23">
        <v>0</v>
      </c>
      <c r="AC23">
        <v>0</v>
      </c>
      <c r="AD23">
        <v>0</v>
      </c>
      <c r="AE23">
        <v>1</v>
      </c>
      <c r="AF23">
        <v>0</v>
      </c>
      <c r="AG23">
        <v>0</v>
      </c>
      <c r="AH23">
        <v>0</v>
      </c>
      <c r="AI23">
        <v>1</v>
      </c>
      <c r="AJ23">
        <v>1</v>
      </c>
      <c r="AK23">
        <v>1</v>
      </c>
      <c r="AL23">
        <v>1</v>
      </c>
      <c r="AN23">
        <v>0</v>
      </c>
      <c r="AO23">
        <v>1</v>
      </c>
      <c r="AP23">
        <v>0</v>
      </c>
      <c r="AQ23">
        <v>0</v>
      </c>
      <c r="AR23">
        <v>0</v>
      </c>
      <c r="AS23" t="s">
        <v>2</v>
      </c>
      <c r="AT23">
        <v>0.41</v>
      </c>
      <c r="AU23" t="s">
        <v>2</v>
      </c>
      <c r="AV23">
        <v>0</v>
      </c>
      <c r="AW23">
        <v>2</v>
      </c>
      <c r="AX23">
        <v>41728621</v>
      </c>
      <c r="AY23">
        <v>1</v>
      </c>
      <c r="AZ23">
        <v>0</v>
      </c>
      <c r="BA23">
        <v>23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Y23*Source!I42</f>
        <v>0.82</v>
      </c>
      <c r="CY23">
        <f>AA23</f>
        <v>1</v>
      </c>
      <c r="CZ23">
        <f>AE23</f>
        <v>1</v>
      </c>
      <c r="DA23">
        <f>AI23</f>
        <v>1</v>
      </c>
      <c r="DB23">
        <f>ROUND(ROUND(AT23*CZ23,2),6)</f>
        <v>0.41</v>
      </c>
      <c r="DC23">
        <f>ROUND(ROUND(AT23*AG23,2),6)</f>
        <v>0</v>
      </c>
    </row>
    <row r="24" spans="1:107" x14ac:dyDescent="0.2">
      <c r="A24">
        <f>ROW(Source!A43)</f>
        <v>43</v>
      </c>
      <c r="B24">
        <v>41727979</v>
      </c>
      <c r="C24">
        <v>41728599</v>
      </c>
      <c r="D24">
        <v>37286962</v>
      </c>
      <c r="E24">
        <v>70</v>
      </c>
      <c r="F24">
        <v>1</v>
      </c>
      <c r="G24">
        <v>1</v>
      </c>
      <c r="H24">
        <v>1</v>
      </c>
      <c r="I24" t="s">
        <v>568</v>
      </c>
      <c r="J24" t="s">
        <v>2</v>
      </c>
      <c r="K24" t="s">
        <v>569</v>
      </c>
      <c r="L24">
        <v>1191</v>
      </c>
      <c r="N24">
        <v>1013</v>
      </c>
      <c r="O24" t="s">
        <v>551</v>
      </c>
      <c r="P24" t="s">
        <v>551</v>
      </c>
      <c r="Q24">
        <v>1</v>
      </c>
      <c r="W24">
        <v>0</v>
      </c>
      <c r="X24">
        <v>-1936699058</v>
      </c>
      <c r="Y24">
        <v>2.7810000000000001</v>
      </c>
      <c r="AA24">
        <v>0</v>
      </c>
      <c r="AB24">
        <v>0</v>
      </c>
      <c r="AC24">
        <v>0</v>
      </c>
      <c r="AD24">
        <v>106.74</v>
      </c>
      <c r="AE24">
        <v>0</v>
      </c>
      <c r="AF24">
        <v>0</v>
      </c>
      <c r="AG24">
        <v>0</v>
      </c>
      <c r="AH24">
        <v>9.92</v>
      </c>
      <c r="AI24">
        <v>1</v>
      </c>
      <c r="AJ24">
        <v>1</v>
      </c>
      <c r="AK24">
        <v>1</v>
      </c>
      <c r="AL24">
        <v>10.76</v>
      </c>
      <c r="AN24">
        <v>0</v>
      </c>
      <c r="AO24">
        <v>1</v>
      </c>
      <c r="AP24">
        <v>1</v>
      </c>
      <c r="AQ24">
        <v>0</v>
      </c>
      <c r="AR24">
        <v>0</v>
      </c>
      <c r="AS24" t="s">
        <v>2</v>
      </c>
      <c r="AT24">
        <v>2.06</v>
      </c>
      <c r="AU24" t="s">
        <v>21</v>
      </c>
      <c r="AV24">
        <v>1</v>
      </c>
      <c r="AW24">
        <v>2</v>
      </c>
      <c r="AX24">
        <v>41728611</v>
      </c>
      <c r="AY24">
        <v>1</v>
      </c>
      <c r="AZ24">
        <v>0</v>
      </c>
      <c r="BA24">
        <v>24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Y24*Source!I43</f>
        <v>5.5620000000000003</v>
      </c>
      <c r="CY24">
        <f>AD24</f>
        <v>106.74</v>
      </c>
      <c r="CZ24">
        <f>AH24</f>
        <v>9.92</v>
      </c>
      <c r="DA24">
        <f>AL24</f>
        <v>10.76</v>
      </c>
      <c r="DB24">
        <f t="shared" ref="DB24:DB30" si="2">ROUND((ROUND(AT24*CZ24,2)*ROUND(1.35,7)),6)</f>
        <v>27.594000000000001</v>
      </c>
      <c r="DC24">
        <f t="shared" ref="DC24:DC30" si="3">ROUND((ROUND(AT24*AG24,2)*ROUND(1.35,7)),6)</f>
        <v>0</v>
      </c>
    </row>
    <row r="25" spans="1:107" x14ac:dyDescent="0.2">
      <c r="A25">
        <f>ROW(Source!A43)</f>
        <v>43</v>
      </c>
      <c r="B25">
        <v>41727979</v>
      </c>
      <c r="C25">
        <v>41728599</v>
      </c>
      <c r="D25">
        <v>37287167</v>
      </c>
      <c r="E25">
        <v>70</v>
      </c>
      <c r="F25">
        <v>1</v>
      </c>
      <c r="G25">
        <v>1</v>
      </c>
      <c r="H25">
        <v>1</v>
      </c>
      <c r="I25" t="s">
        <v>552</v>
      </c>
      <c r="J25" t="s">
        <v>2</v>
      </c>
      <c r="K25" t="s">
        <v>553</v>
      </c>
      <c r="L25">
        <v>1191</v>
      </c>
      <c r="N25">
        <v>1013</v>
      </c>
      <c r="O25" t="s">
        <v>551</v>
      </c>
      <c r="P25" t="s">
        <v>551</v>
      </c>
      <c r="Q25">
        <v>1</v>
      </c>
      <c r="W25">
        <v>0</v>
      </c>
      <c r="X25">
        <v>-1417349443</v>
      </c>
      <c r="Y25">
        <v>0.41850000000000004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1</v>
      </c>
      <c r="AJ25">
        <v>1</v>
      </c>
      <c r="AK25">
        <v>10.76</v>
      </c>
      <c r="AL25">
        <v>1</v>
      </c>
      <c r="AN25">
        <v>0</v>
      </c>
      <c r="AO25">
        <v>1</v>
      </c>
      <c r="AP25">
        <v>1</v>
      </c>
      <c r="AQ25">
        <v>0</v>
      </c>
      <c r="AR25">
        <v>0</v>
      </c>
      <c r="AS25" t="s">
        <v>2</v>
      </c>
      <c r="AT25">
        <v>0.31</v>
      </c>
      <c r="AU25" t="s">
        <v>21</v>
      </c>
      <c r="AV25">
        <v>2</v>
      </c>
      <c r="AW25">
        <v>2</v>
      </c>
      <c r="AX25">
        <v>41728612</v>
      </c>
      <c r="AY25">
        <v>1</v>
      </c>
      <c r="AZ25">
        <v>0</v>
      </c>
      <c r="BA25">
        <v>25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Y25*Source!I43</f>
        <v>0.83700000000000008</v>
      </c>
      <c r="CY25">
        <f>AD25</f>
        <v>0</v>
      </c>
      <c r="CZ25">
        <f>AH25</f>
        <v>0</v>
      </c>
      <c r="DA25">
        <f>AL25</f>
        <v>1</v>
      </c>
      <c r="DB25">
        <f t="shared" si="2"/>
        <v>0</v>
      </c>
      <c r="DC25">
        <f t="shared" si="3"/>
        <v>0</v>
      </c>
    </row>
    <row r="26" spans="1:107" x14ac:dyDescent="0.2">
      <c r="A26">
        <f>ROW(Source!A43)</f>
        <v>43</v>
      </c>
      <c r="B26">
        <v>41727979</v>
      </c>
      <c r="C26">
        <v>41728599</v>
      </c>
      <c r="D26">
        <v>37509190</v>
      </c>
      <c r="E26">
        <v>1</v>
      </c>
      <c r="F26">
        <v>1</v>
      </c>
      <c r="G26">
        <v>1</v>
      </c>
      <c r="H26">
        <v>2</v>
      </c>
      <c r="I26" t="s">
        <v>570</v>
      </c>
      <c r="J26" t="s">
        <v>571</v>
      </c>
      <c r="K26" t="s">
        <v>572</v>
      </c>
      <c r="L26">
        <v>1367</v>
      </c>
      <c r="N26">
        <v>1011</v>
      </c>
      <c r="O26" t="s">
        <v>557</v>
      </c>
      <c r="P26" t="s">
        <v>557</v>
      </c>
      <c r="Q26">
        <v>1</v>
      </c>
      <c r="W26">
        <v>0</v>
      </c>
      <c r="X26">
        <v>333826566</v>
      </c>
      <c r="Y26">
        <v>0.25650000000000001</v>
      </c>
      <c r="AA26">
        <v>0</v>
      </c>
      <c r="AB26">
        <v>32.17</v>
      </c>
      <c r="AC26">
        <v>0</v>
      </c>
      <c r="AD26">
        <v>0</v>
      </c>
      <c r="AE26">
        <v>0</v>
      </c>
      <c r="AF26">
        <v>2.99</v>
      </c>
      <c r="AG26">
        <v>0</v>
      </c>
      <c r="AH26">
        <v>0</v>
      </c>
      <c r="AI26">
        <v>1</v>
      </c>
      <c r="AJ26">
        <v>10.76</v>
      </c>
      <c r="AK26">
        <v>1</v>
      </c>
      <c r="AL26">
        <v>1</v>
      </c>
      <c r="AN26">
        <v>0</v>
      </c>
      <c r="AO26">
        <v>1</v>
      </c>
      <c r="AP26">
        <v>1</v>
      </c>
      <c r="AQ26">
        <v>0</v>
      </c>
      <c r="AR26">
        <v>0</v>
      </c>
      <c r="AS26" t="s">
        <v>2</v>
      </c>
      <c r="AT26">
        <v>0.19</v>
      </c>
      <c r="AU26" t="s">
        <v>21</v>
      </c>
      <c r="AV26">
        <v>0</v>
      </c>
      <c r="AW26">
        <v>2</v>
      </c>
      <c r="AX26">
        <v>41728613</v>
      </c>
      <c r="AY26">
        <v>1</v>
      </c>
      <c r="AZ26">
        <v>0</v>
      </c>
      <c r="BA26">
        <v>26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Y26*Source!I43</f>
        <v>0.51300000000000001</v>
      </c>
      <c r="CY26">
        <f>AB26</f>
        <v>32.17</v>
      </c>
      <c r="CZ26">
        <f>AF26</f>
        <v>2.99</v>
      </c>
      <c r="DA26">
        <f>AJ26</f>
        <v>10.76</v>
      </c>
      <c r="DB26">
        <f t="shared" si="2"/>
        <v>0.76949999999999996</v>
      </c>
      <c r="DC26">
        <f t="shared" si="3"/>
        <v>0</v>
      </c>
    </row>
    <row r="27" spans="1:107" x14ac:dyDescent="0.2">
      <c r="A27">
        <f>ROW(Source!A43)</f>
        <v>43</v>
      </c>
      <c r="B27">
        <v>41727979</v>
      </c>
      <c r="C27">
        <v>41728599</v>
      </c>
      <c r="D27">
        <v>37509388</v>
      </c>
      <c r="E27">
        <v>1</v>
      </c>
      <c r="F27">
        <v>1</v>
      </c>
      <c r="G27">
        <v>1</v>
      </c>
      <c r="H27">
        <v>2</v>
      </c>
      <c r="I27" t="s">
        <v>573</v>
      </c>
      <c r="J27" t="s">
        <v>574</v>
      </c>
      <c r="K27" t="s">
        <v>575</v>
      </c>
      <c r="L27">
        <v>1367</v>
      </c>
      <c r="N27">
        <v>1011</v>
      </c>
      <c r="O27" t="s">
        <v>557</v>
      </c>
      <c r="P27" t="s">
        <v>557</v>
      </c>
      <c r="Q27">
        <v>1</v>
      </c>
      <c r="W27">
        <v>0</v>
      </c>
      <c r="X27">
        <v>-430484415</v>
      </c>
      <c r="Y27">
        <v>8.1000000000000003E-2</v>
      </c>
      <c r="AA27">
        <v>0</v>
      </c>
      <c r="AB27">
        <v>1241.7</v>
      </c>
      <c r="AC27">
        <v>13.5</v>
      </c>
      <c r="AD27">
        <v>0</v>
      </c>
      <c r="AE27">
        <v>0</v>
      </c>
      <c r="AF27">
        <v>115.4</v>
      </c>
      <c r="AG27">
        <v>13.5</v>
      </c>
      <c r="AH27">
        <v>0</v>
      </c>
      <c r="AI27">
        <v>1</v>
      </c>
      <c r="AJ27">
        <v>10.76</v>
      </c>
      <c r="AK27">
        <v>1</v>
      </c>
      <c r="AL27">
        <v>1</v>
      </c>
      <c r="AN27">
        <v>0</v>
      </c>
      <c r="AO27">
        <v>1</v>
      </c>
      <c r="AP27">
        <v>1</v>
      </c>
      <c r="AQ27">
        <v>0</v>
      </c>
      <c r="AR27">
        <v>0</v>
      </c>
      <c r="AS27" t="s">
        <v>2</v>
      </c>
      <c r="AT27">
        <v>0.06</v>
      </c>
      <c r="AU27" t="s">
        <v>21</v>
      </c>
      <c r="AV27">
        <v>0</v>
      </c>
      <c r="AW27">
        <v>2</v>
      </c>
      <c r="AX27">
        <v>41728614</v>
      </c>
      <c r="AY27">
        <v>1</v>
      </c>
      <c r="AZ27">
        <v>0</v>
      </c>
      <c r="BA27">
        <v>27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Y27*Source!I43</f>
        <v>0.16200000000000001</v>
      </c>
      <c r="CY27">
        <f>AB27</f>
        <v>1241.7</v>
      </c>
      <c r="CZ27">
        <f>AF27</f>
        <v>115.4</v>
      </c>
      <c r="DA27">
        <f>AJ27</f>
        <v>10.76</v>
      </c>
      <c r="DB27">
        <f t="shared" si="2"/>
        <v>9.3420000000000005</v>
      </c>
      <c r="DC27">
        <f t="shared" si="3"/>
        <v>1.0934999999999999</v>
      </c>
    </row>
    <row r="28" spans="1:107" x14ac:dyDescent="0.2">
      <c r="A28">
        <f>ROW(Source!A43)</f>
        <v>43</v>
      </c>
      <c r="B28">
        <v>41727979</v>
      </c>
      <c r="C28">
        <v>41728599</v>
      </c>
      <c r="D28">
        <v>37510757</v>
      </c>
      <c r="E28">
        <v>1</v>
      </c>
      <c r="F28">
        <v>1</v>
      </c>
      <c r="G28">
        <v>1</v>
      </c>
      <c r="H28">
        <v>2</v>
      </c>
      <c r="I28" t="s">
        <v>558</v>
      </c>
      <c r="J28" t="s">
        <v>559</v>
      </c>
      <c r="K28" t="s">
        <v>560</v>
      </c>
      <c r="L28">
        <v>1367</v>
      </c>
      <c r="N28">
        <v>1011</v>
      </c>
      <c r="O28" t="s">
        <v>557</v>
      </c>
      <c r="P28" t="s">
        <v>557</v>
      </c>
      <c r="Q28">
        <v>1</v>
      </c>
      <c r="W28">
        <v>0</v>
      </c>
      <c r="X28">
        <v>509054691</v>
      </c>
      <c r="Y28">
        <v>8.1000000000000003E-2</v>
      </c>
      <c r="AA28">
        <v>0</v>
      </c>
      <c r="AB28">
        <v>707.04</v>
      </c>
      <c r="AC28">
        <v>11.6</v>
      </c>
      <c r="AD28">
        <v>0</v>
      </c>
      <c r="AE28">
        <v>0</v>
      </c>
      <c r="AF28">
        <v>65.709999999999994</v>
      </c>
      <c r="AG28">
        <v>11.6</v>
      </c>
      <c r="AH28">
        <v>0</v>
      </c>
      <c r="AI28">
        <v>1</v>
      </c>
      <c r="AJ28">
        <v>10.76</v>
      </c>
      <c r="AK28">
        <v>1</v>
      </c>
      <c r="AL28">
        <v>1</v>
      </c>
      <c r="AN28">
        <v>0</v>
      </c>
      <c r="AO28">
        <v>1</v>
      </c>
      <c r="AP28">
        <v>1</v>
      </c>
      <c r="AQ28">
        <v>0</v>
      </c>
      <c r="AR28">
        <v>0</v>
      </c>
      <c r="AS28" t="s">
        <v>2</v>
      </c>
      <c r="AT28">
        <v>0.06</v>
      </c>
      <c r="AU28" t="s">
        <v>21</v>
      </c>
      <c r="AV28">
        <v>0</v>
      </c>
      <c r="AW28">
        <v>2</v>
      </c>
      <c r="AX28">
        <v>41728615</v>
      </c>
      <c r="AY28">
        <v>1</v>
      </c>
      <c r="AZ28">
        <v>0</v>
      </c>
      <c r="BA28">
        <v>28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Y28*Source!I43</f>
        <v>0.16200000000000001</v>
      </c>
      <c r="CY28">
        <f>AB28</f>
        <v>707.04</v>
      </c>
      <c r="CZ28">
        <f>AF28</f>
        <v>65.709999999999994</v>
      </c>
      <c r="DA28">
        <f>AJ28</f>
        <v>10.76</v>
      </c>
      <c r="DB28">
        <f t="shared" si="2"/>
        <v>5.319</v>
      </c>
      <c r="DC28">
        <f t="shared" si="3"/>
        <v>0.94499999999999995</v>
      </c>
    </row>
    <row r="29" spans="1:107" x14ac:dyDescent="0.2">
      <c r="A29">
        <f>ROW(Source!A43)</f>
        <v>43</v>
      </c>
      <c r="B29">
        <v>41727979</v>
      </c>
      <c r="C29">
        <v>41728599</v>
      </c>
      <c r="D29">
        <v>37511092</v>
      </c>
      <c r="E29">
        <v>1</v>
      </c>
      <c r="F29">
        <v>1</v>
      </c>
      <c r="G29">
        <v>1</v>
      </c>
      <c r="H29">
        <v>2</v>
      </c>
      <c r="I29" t="s">
        <v>576</v>
      </c>
      <c r="J29" t="s">
        <v>577</v>
      </c>
      <c r="K29" t="s">
        <v>578</v>
      </c>
      <c r="L29">
        <v>1367</v>
      </c>
      <c r="N29">
        <v>1011</v>
      </c>
      <c r="O29" t="s">
        <v>557</v>
      </c>
      <c r="P29" t="s">
        <v>557</v>
      </c>
      <c r="Q29">
        <v>1</v>
      </c>
      <c r="W29">
        <v>0</v>
      </c>
      <c r="X29">
        <v>829370094</v>
      </c>
      <c r="Y29">
        <v>0.82350000000000001</v>
      </c>
      <c r="AA29">
        <v>0</v>
      </c>
      <c r="AB29">
        <v>87.16</v>
      </c>
      <c r="AC29">
        <v>0</v>
      </c>
      <c r="AD29">
        <v>0</v>
      </c>
      <c r="AE29">
        <v>0</v>
      </c>
      <c r="AF29">
        <v>8.1</v>
      </c>
      <c r="AG29">
        <v>0</v>
      </c>
      <c r="AH29">
        <v>0</v>
      </c>
      <c r="AI29">
        <v>1</v>
      </c>
      <c r="AJ29">
        <v>10.76</v>
      </c>
      <c r="AK29">
        <v>1</v>
      </c>
      <c r="AL29">
        <v>1</v>
      </c>
      <c r="AN29">
        <v>0</v>
      </c>
      <c r="AO29">
        <v>1</v>
      </c>
      <c r="AP29">
        <v>1</v>
      </c>
      <c r="AQ29">
        <v>0</v>
      </c>
      <c r="AR29">
        <v>0</v>
      </c>
      <c r="AS29" t="s">
        <v>2</v>
      </c>
      <c r="AT29">
        <v>0.61</v>
      </c>
      <c r="AU29" t="s">
        <v>21</v>
      </c>
      <c r="AV29">
        <v>0</v>
      </c>
      <c r="AW29">
        <v>2</v>
      </c>
      <c r="AX29">
        <v>41728616</v>
      </c>
      <c r="AY29">
        <v>1</v>
      </c>
      <c r="AZ29">
        <v>0</v>
      </c>
      <c r="BA29">
        <v>29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Y29*Source!I43</f>
        <v>1.647</v>
      </c>
      <c r="CY29">
        <f>AB29</f>
        <v>87.16</v>
      </c>
      <c r="CZ29">
        <f>AF29</f>
        <v>8.1</v>
      </c>
      <c r="DA29">
        <f>AJ29</f>
        <v>10.76</v>
      </c>
      <c r="DB29">
        <f t="shared" si="2"/>
        <v>6.6689999999999996</v>
      </c>
      <c r="DC29">
        <f t="shared" si="3"/>
        <v>0</v>
      </c>
    </row>
    <row r="30" spans="1:107" x14ac:dyDescent="0.2">
      <c r="A30">
        <f>ROW(Source!A43)</f>
        <v>43</v>
      </c>
      <c r="B30">
        <v>41727979</v>
      </c>
      <c r="C30">
        <v>41728599</v>
      </c>
      <c r="D30">
        <v>37511116</v>
      </c>
      <c r="E30">
        <v>1</v>
      </c>
      <c r="F30">
        <v>1</v>
      </c>
      <c r="G30">
        <v>1</v>
      </c>
      <c r="H30">
        <v>2</v>
      </c>
      <c r="I30" t="s">
        <v>579</v>
      </c>
      <c r="J30" t="s">
        <v>580</v>
      </c>
      <c r="K30" t="s">
        <v>581</v>
      </c>
      <c r="L30">
        <v>1367</v>
      </c>
      <c r="N30">
        <v>1011</v>
      </c>
      <c r="O30" t="s">
        <v>557</v>
      </c>
      <c r="P30" t="s">
        <v>557</v>
      </c>
      <c r="Q30">
        <v>1</v>
      </c>
      <c r="W30">
        <v>0</v>
      </c>
      <c r="X30">
        <v>-1111507504</v>
      </c>
      <c r="Y30">
        <v>0.25650000000000001</v>
      </c>
      <c r="AA30">
        <v>0</v>
      </c>
      <c r="AB30">
        <v>968.4</v>
      </c>
      <c r="AC30">
        <v>10.06</v>
      </c>
      <c r="AD30">
        <v>0</v>
      </c>
      <c r="AE30">
        <v>0</v>
      </c>
      <c r="AF30">
        <v>90</v>
      </c>
      <c r="AG30">
        <v>10.06</v>
      </c>
      <c r="AH30">
        <v>0</v>
      </c>
      <c r="AI30">
        <v>1</v>
      </c>
      <c r="AJ30">
        <v>10.76</v>
      </c>
      <c r="AK30">
        <v>1</v>
      </c>
      <c r="AL30">
        <v>1</v>
      </c>
      <c r="AN30">
        <v>0</v>
      </c>
      <c r="AO30">
        <v>1</v>
      </c>
      <c r="AP30">
        <v>1</v>
      </c>
      <c r="AQ30">
        <v>0</v>
      </c>
      <c r="AR30">
        <v>0</v>
      </c>
      <c r="AS30" t="s">
        <v>2</v>
      </c>
      <c r="AT30">
        <v>0.19</v>
      </c>
      <c r="AU30" t="s">
        <v>21</v>
      </c>
      <c r="AV30">
        <v>0</v>
      </c>
      <c r="AW30">
        <v>2</v>
      </c>
      <c r="AX30">
        <v>41728617</v>
      </c>
      <c r="AY30">
        <v>1</v>
      </c>
      <c r="AZ30">
        <v>0</v>
      </c>
      <c r="BA30">
        <v>30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Y30*Source!I43</f>
        <v>0.51300000000000001</v>
      </c>
      <c r="CY30">
        <f>AB30</f>
        <v>968.4</v>
      </c>
      <c r="CZ30">
        <f>AF30</f>
        <v>90</v>
      </c>
      <c r="DA30">
        <f>AJ30</f>
        <v>10.76</v>
      </c>
      <c r="DB30">
        <f t="shared" si="2"/>
        <v>23.085000000000001</v>
      </c>
      <c r="DC30">
        <f t="shared" si="3"/>
        <v>2.5785</v>
      </c>
    </row>
    <row r="31" spans="1:107" x14ac:dyDescent="0.2">
      <c r="A31">
        <f>ROW(Source!A43)</f>
        <v>43</v>
      </c>
      <c r="B31">
        <v>41727979</v>
      </c>
      <c r="C31">
        <v>41728599</v>
      </c>
      <c r="D31">
        <v>37303175</v>
      </c>
      <c r="E31">
        <v>1</v>
      </c>
      <c r="F31">
        <v>1</v>
      </c>
      <c r="G31">
        <v>1</v>
      </c>
      <c r="H31">
        <v>3</v>
      </c>
      <c r="I31" t="s">
        <v>582</v>
      </c>
      <c r="J31" t="s">
        <v>583</v>
      </c>
      <c r="K31" t="s">
        <v>584</v>
      </c>
      <c r="L31">
        <v>1346</v>
      </c>
      <c r="N31">
        <v>1009</v>
      </c>
      <c r="O31" t="s">
        <v>564</v>
      </c>
      <c r="P31" t="s">
        <v>564</v>
      </c>
      <c r="Q31">
        <v>1</v>
      </c>
      <c r="W31">
        <v>0</v>
      </c>
      <c r="X31">
        <v>397095127</v>
      </c>
      <c r="Y31">
        <v>0.1</v>
      </c>
      <c r="AA31">
        <v>113.73</v>
      </c>
      <c r="AB31">
        <v>0</v>
      </c>
      <c r="AC31">
        <v>0</v>
      </c>
      <c r="AD31">
        <v>0</v>
      </c>
      <c r="AE31">
        <v>10.57</v>
      </c>
      <c r="AF31">
        <v>0</v>
      </c>
      <c r="AG31">
        <v>0</v>
      </c>
      <c r="AH31">
        <v>0</v>
      </c>
      <c r="AI31">
        <v>10.76</v>
      </c>
      <c r="AJ31">
        <v>1</v>
      </c>
      <c r="AK31">
        <v>1</v>
      </c>
      <c r="AL31">
        <v>1</v>
      </c>
      <c r="AN31">
        <v>0</v>
      </c>
      <c r="AO31">
        <v>1</v>
      </c>
      <c r="AP31">
        <v>0</v>
      </c>
      <c r="AQ31">
        <v>0</v>
      </c>
      <c r="AR31">
        <v>0</v>
      </c>
      <c r="AS31" t="s">
        <v>2</v>
      </c>
      <c r="AT31">
        <v>0.1</v>
      </c>
      <c r="AU31" t="s">
        <v>2</v>
      </c>
      <c r="AV31">
        <v>0</v>
      </c>
      <c r="AW31">
        <v>2</v>
      </c>
      <c r="AX31">
        <v>41728618</v>
      </c>
      <c r="AY31">
        <v>1</v>
      </c>
      <c r="AZ31">
        <v>0</v>
      </c>
      <c r="BA31">
        <v>31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Y31*Source!I43</f>
        <v>0.2</v>
      </c>
      <c r="CY31">
        <f>AA31</f>
        <v>113.73</v>
      </c>
      <c r="CZ31">
        <f>AE31</f>
        <v>10.57</v>
      </c>
      <c r="DA31">
        <f>AI31</f>
        <v>10.76</v>
      </c>
      <c r="DB31">
        <f>ROUND(ROUND(AT31*CZ31,2),6)</f>
        <v>1.06</v>
      </c>
      <c r="DC31">
        <f>ROUND(ROUND(AT31*AG31,2),6)</f>
        <v>0</v>
      </c>
    </row>
    <row r="32" spans="1:107" x14ac:dyDescent="0.2">
      <c r="A32">
        <f>ROW(Source!A43)</f>
        <v>43</v>
      </c>
      <c r="B32">
        <v>41727979</v>
      </c>
      <c r="C32">
        <v>41728599</v>
      </c>
      <c r="D32">
        <v>37305340</v>
      </c>
      <c r="E32">
        <v>1</v>
      </c>
      <c r="F32">
        <v>1</v>
      </c>
      <c r="G32">
        <v>1</v>
      </c>
      <c r="H32">
        <v>3</v>
      </c>
      <c r="I32" t="s">
        <v>585</v>
      </c>
      <c r="J32" t="s">
        <v>586</v>
      </c>
      <c r="K32" t="s">
        <v>587</v>
      </c>
      <c r="L32">
        <v>1346</v>
      </c>
      <c r="N32">
        <v>1009</v>
      </c>
      <c r="O32" t="s">
        <v>564</v>
      </c>
      <c r="P32" t="s">
        <v>564</v>
      </c>
      <c r="Q32">
        <v>1</v>
      </c>
      <c r="W32">
        <v>0</v>
      </c>
      <c r="X32">
        <v>-1864341761</v>
      </c>
      <c r="Y32">
        <v>0.1</v>
      </c>
      <c r="AA32">
        <v>97.27</v>
      </c>
      <c r="AB32">
        <v>0</v>
      </c>
      <c r="AC32">
        <v>0</v>
      </c>
      <c r="AD32">
        <v>0</v>
      </c>
      <c r="AE32">
        <v>9.0399999999999991</v>
      </c>
      <c r="AF32">
        <v>0</v>
      </c>
      <c r="AG32">
        <v>0</v>
      </c>
      <c r="AH32">
        <v>0</v>
      </c>
      <c r="AI32">
        <v>10.76</v>
      </c>
      <c r="AJ32">
        <v>1</v>
      </c>
      <c r="AK32">
        <v>1</v>
      </c>
      <c r="AL32">
        <v>1</v>
      </c>
      <c r="AN32">
        <v>0</v>
      </c>
      <c r="AO32">
        <v>1</v>
      </c>
      <c r="AP32">
        <v>0</v>
      </c>
      <c r="AQ32">
        <v>0</v>
      </c>
      <c r="AR32">
        <v>0</v>
      </c>
      <c r="AS32" t="s">
        <v>2</v>
      </c>
      <c r="AT32">
        <v>0.1</v>
      </c>
      <c r="AU32" t="s">
        <v>2</v>
      </c>
      <c r="AV32">
        <v>0</v>
      </c>
      <c r="AW32">
        <v>2</v>
      </c>
      <c r="AX32">
        <v>41728619</v>
      </c>
      <c r="AY32">
        <v>1</v>
      </c>
      <c r="AZ32">
        <v>0</v>
      </c>
      <c r="BA32">
        <v>32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Y32*Source!I43</f>
        <v>0.2</v>
      </c>
      <c r="CY32">
        <f>AA32</f>
        <v>97.27</v>
      </c>
      <c r="CZ32">
        <f>AE32</f>
        <v>9.0399999999999991</v>
      </c>
      <c r="DA32">
        <f>AI32</f>
        <v>10.76</v>
      </c>
      <c r="DB32">
        <f>ROUND(ROUND(AT32*CZ32,2),6)</f>
        <v>0.9</v>
      </c>
      <c r="DC32">
        <f>ROUND(ROUND(AT32*AG32,2),6)</f>
        <v>0</v>
      </c>
    </row>
    <row r="33" spans="1:107" x14ac:dyDescent="0.2">
      <c r="A33">
        <f>ROW(Source!A43)</f>
        <v>43</v>
      </c>
      <c r="B33">
        <v>41727979</v>
      </c>
      <c r="C33">
        <v>41728599</v>
      </c>
      <c r="D33">
        <v>37358272</v>
      </c>
      <c r="E33">
        <v>1</v>
      </c>
      <c r="F33">
        <v>1</v>
      </c>
      <c r="G33">
        <v>1</v>
      </c>
      <c r="H33">
        <v>3</v>
      </c>
      <c r="I33" t="s">
        <v>588</v>
      </c>
      <c r="J33" t="s">
        <v>589</v>
      </c>
      <c r="K33" t="s">
        <v>590</v>
      </c>
      <c r="L33">
        <v>1346</v>
      </c>
      <c r="N33">
        <v>1009</v>
      </c>
      <c r="O33" t="s">
        <v>564</v>
      </c>
      <c r="P33" t="s">
        <v>564</v>
      </c>
      <c r="Q33">
        <v>1</v>
      </c>
      <c r="W33">
        <v>0</v>
      </c>
      <c r="X33">
        <v>-211331552</v>
      </c>
      <c r="Y33">
        <v>0.02</v>
      </c>
      <c r="AA33">
        <v>307.74</v>
      </c>
      <c r="AB33">
        <v>0</v>
      </c>
      <c r="AC33">
        <v>0</v>
      </c>
      <c r="AD33">
        <v>0</v>
      </c>
      <c r="AE33">
        <v>28.6</v>
      </c>
      <c r="AF33">
        <v>0</v>
      </c>
      <c r="AG33">
        <v>0</v>
      </c>
      <c r="AH33">
        <v>0</v>
      </c>
      <c r="AI33">
        <v>10.76</v>
      </c>
      <c r="AJ33">
        <v>1</v>
      </c>
      <c r="AK33">
        <v>1</v>
      </c>
      <c r="AL33">
        <v>1</v>
      </c>
      <c r="AN33">
        <v>0</v>
      </c>
      <c r="AO33">
        <v>1</v>
      </c>
      <c r="AP33">
        <v>0</v>
      </c>
      <c r="AQ33">
        <v>0</v>
      </c>
      <c r="AR33">
        <v>0</v>
      </c>
      <c r="AS33" t="s">
        <v>2</v>
      </c>
      <c r="AT33">
        <v>0.02</v>
      </c>
      <c r="AU33" t="s">
        <v>2</v>
      </c>
      <c r="AV33">
        <v>0</v>
      </c>
      <c r="AW33">
        <v>2</v>
      </c>
      <c r="AX33">
        <v>41728620</v>
      </c>
      <c r="AY33">
        <v>1</v>
      </c>
      <c r="AZ33">
        <v>0</v>
      </c>
      <c r="BA33">
        <v>33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Y33*Source!I43</f>
        <v>0.04</v>
      </c>
      <c r="CY33">
        <f>AA33</f>
        <v>307.74</v>
      </c>
      <c r="CZ33">
        <f>AE33</f>
        <v>28.6</v>
      </c>
      <c r="DA33">
        <f>AI33</f>
        <v>10.76</v>
      </c>
      <c r="DB33">
        <f>ROUND(ROUND(AT33*CZ33,2),6)</f>
        <v>0.56999999999999995</v>
      </c>
      <c r="DC33">
        <f>ROUND(ROUND(AT33*AG33,2),6)</f>
        <v>0</v>
      </c>
    </row>
    <row r="34" spans="1:107" x14ac:dyDescent="0.2">
      <c r="A34">
        <f>ROW(Source!A43)</f>
        <v>43</v>
      </c>
      <c r="B34">
        <v>41727979</v>
      </c>
      <c r="C34">
        <v>41728599</v>
      </c>
      <c r="D34">
        <v>37292595</v>
      </c>
      <c r="E34">
        <v>70</v>
      </c>
      <c r="F34">
        <v>1</v>
      </c>
      <c r="G34">
        <v>1</v>
      </c>
      <c r="H34">
        <v>3</v>
      </c>
      <c r="I34" t="s">
        <v>565</v>
      </c>
      <c r="J34" t="s">
        <v>2</v>
      </c>
      <c r="K34" t="s">
        <v>566</v>
      </c>
      <c r="L34">
        <v>1374</v>
      </c>
      <c r="N34">
        <v>1013</v>
      </c>
      <c r="O34" t="s">
        <v>567</v>
      </c>
      <c r="P34" t="s">
        <v>567</v>
      </c>
      <c r="Q34">
        <v>1</v>
      </c>
      <c r="W34">
        <v>0</v>
      </c>
      <c r="X34">
        <v>-1731369543</v>
      </c>
      <c r="Y34">
        <v>0.41</v>
      </c>
      <c r="AA34">
        <v>1</v>
      </c>
      <c r="AB34">
        <v>0</v>
      </c>
      <c r="AC34">
        <v>0</v>
      </c>
      <c r="AD34">
        <v>0</v>
      </c>
      <c r="AE34">
        <v>1</v>
      </c>
      <c r="AF34">
        <v>0</v>
      </c>
      <c r="AG34">
        <v>0</v>
      </c>
      <c r="AH34">
        <v>0</v>
      </c>
      <c r="AI34">
        <v>1</v>
      </c>
      <c r="AJ34">
        <v>1</v>
      </c>
      <c r="AK34">
        <v>1</v>
      </c>
      <c r="AL34">
        <v>1</v>
      </c>
      <c r="AN34">
        <v>0</v>
      </c>
      <c r="AO34">
        <v>1</v>
      </c>
      <c r="AP34">
        <v>0</v>
      </c>
      <c r="AQ34">
        <v>0</v>
      </c>
      <c r="AR34">
        <v>0</v>
      </c>
      <c r="AS34" t="s">
        <v>2</v>
      </c>
      <c r="AT34">
        <v>0.41</v>
      </c>
      <c r="AU34" t="s">
        <v>2</v>
      </c>
      <c r="AV34">
        <v>0</v>
      </c>
      <c r="AW34">
        <v>2</v>
      </c>
      <c r="AX34">
        <v>41728621</v>
      </c>
      <c r="AY34">
        <v>1</v>
      </c>
      <c r="AZ34">
        <v>0</v>
      </c>
      <c r="BA34">
        <v>34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Y34*Source!I43</f>
        <v>0.82</v>
      </c>
      <c r="CY34">
        <f>AA34</f>
        <v>1</v>
      </c>
      <c r="CZ34">
        <f>AE34</f>
        <v>1</v>
      </c>
      <c r="DA34">
        <f>AI34</f>
        <v>1</v>
      </c>
      <c r="DB34">
        <f>ROUND(ROUND(AT34*CZ34,2),6)</f>
        <v>0.41</v>
      </c>
      <c r="DC34">
        <f>ROUND(ROUND(AT34*AG34,2),6)</f>
        <v>0</v>
      </c>
    </row>
    <row r="35" spans="1:107" x14ac:dyDescent="0.2">
      <c r="A35">
        <f>ROW(Source!A48)</f>
        <v>48</v>
      </c>
      <c r="B35">
        <v>41727981</v>
      </c>
      <c r="C35">
        <v>41728624</v>
      </c>
      <c r="D35">
        <v>37286962</v>
      </c>
      <c r="E35">
        <v>70</v>
      </c>
      <c r="F35">
        <v>1</v>
      </c>
      <c r="G35">
        <v>1</v>
      </c>
      <c r="H35">
        <v>1</v>
      </c>
      <c r="I35" t="s">
        <v>568</v>
      </c>
      <c r="J35" t="s">
        <v>2</v>
      </c>
      <c r="K35" t="s">
        <v>569</v>
      </c>
      <c r="L35">
        <v>1191</v>
      </c>
      <c r="N35">
        <v>1013</v>
      </c>
      <c r="O35" t="s">
        <v>551</v>
      </c>
      <c r="P35" t="s">
        <v>551</v>
      </c>
      <c r="Q35">
        <v>1</v>
      </c>
      <c r="W35">
        <v>0</v>
      </c>
      <c r="X35">
        <v>-1936699058</v>
      </c>
      <c r="Y35">
        <v>1.3905000000000001</v>
      </c>
      <c r="AA35">
        <v>0</v>
      </c>
      <c r="AB35">
        <v>0</v>
      </c>
      <c r="AC35">
        <v>0</v>
      </c>
      <c r="AD35">
        <v>9.92</v>
      </c>
      <c r="AE35">
        <v>0</v>
      </c>
      <c r="AF35">
        <v>0</v>
      </c>
      <c r="AG35">
        <v>0</v>
      </c>
      <c r="AH35">
        <v>9.92</v>
      </c>
      <c r="AI35">
        <v>1</v>
      </c>
      <c r="AJ35">
        <v>1</v>
      </c>
      <c r="AK35">
        <v>1</v>
      </c>
      <c r="AL35">
        <v>1</v>
      </c>
      <c r="AN35">
        <v>0</v>
      </c>
      <c r="AO35">
        <v>1</v>
      </c>
      <c r="AP35">
        <v>1</v>
      </c>
      <c r="AQ35">
        <v>0</v>
      </c>
      <c r="AR35">
        <v>0</v>
      </c>
      <c r="AS35" t="s">
        <v>2</v>
      </c>
      <c r="AT35">
        <v>1.03</v>
      </c>
      <c r="AU35" t="s">
        <v>21</v>
      </c>
      <c r="AV35">
        <v>1</v>
      </c>
      <c r="AW35">
        <v>2</v>
      </c>
      <c r="AX35">
        <v>41728628</v>
      </c>
      <c r="AY35">
        <v>1</v>
      </c>
      <c r="AZ35">
        <v>0</v>
      </c>
      <c r="BA35">
        <v>35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Y35*Source!I48</f>
        <v>1.3905000000000001</v>
      </c>
      <c r="CY35">
        <f>AD35</f>
        <v>9.92</v>
      </c>
      <c r="CZ35">
        <f>AH35</f>
        <v>9.92</v>
      </c>
      <c r="DA35">
        <f>AL35</f>
        <v>1</v>
      </c>
      <c r="DB35">
        <f>ROUND((ROUND(AT35*CZ35,2)*ROUND(1.35,7)),6)</f>
        <v>13.797000000000001</v>
      </c>
      <c r="DC35">
        <f>ROUND((ROUND(AT35*AG35,2)*ROUND(1.35,7)),6)</f>
        <v>0</v>
      </c>
    </row>
    <row r="36" spans="1:107" x14ac:dyDescent="0.2">
      <c r="A36">
        <f>ROW(Source!A48)</f>
        <v>48</v>
      </c>
      <c r="B36">
        <v>41727981</v>
      </c>
      <c r="C36">
        <v>41728624</v>
      </c>
      <c r="D36">
        <v>37305331</v>
      </c>
      <c r="E36">
        <v>1</v>
      </c>
      <c r="F36">
        <v>1</v>
      </c>
      <c r="G36">
        <v>1</v>
      </c>
      <c r="H36">
        <v>3</v>
      </c>
      <c r="I36" t="s">
        <v>591</v>
      </c>
      <c r="J36" t="s">
        <v>592</v>
      </c>
      <c r="K36" t="s">
        <v>593</v>
      </c>
      <c r="L36">
        <v>1346</v>
      </c>
      <c r="N36">
        <v>1009</v>
      </c>
      <c r="O36" t="s">
        <v>564</v>
      </c>
      <c r="P36" t="s">
        <v>564</v>
      </c>
      <c r="Q36">
        <v>1</v>
      </c>
      <c r="W36">
        <v>0</v>
      </c>
      <c r="X36">
        <v>233159225</v>
      </c>
      <c r="Y36">
        <v>7.9000000000000001E-2</v>
      </c>
      <c r="AA36">
        <v>28.22</v>
      </c>
      <c r="AB36">
        <v>0</v>
      </c>
      <c r="AC36">
        <v>0</v>
      </c>
      <c r="AD36">
        <v>0</v>
      </c>
      <c r="AE36">
        <v>28.22</v>
      </c>
      <c r="AF36">
        <v>0</v>
      </c>
      <c r="AG36">
        <v>0</v>
      </c>
      <c r="AH36">
        <v>0</v>
      </c>
      <c r="AI36">
        <v>1</v>
      </c>
      <c r="AJ36">
        <v>1</v>
      </c>
      <c r="AK36">
        <v>1</v>
      </c>
      <c r="AL36">
        <v>1</v>
      </c>
      <c r="AN36">
        <v>0</v>
      </c>
      <c r="AO36">
        <v>1</v>
      </c>
      <c r="AP36">
        <v>0</v>
      </c>
      <c r="AQ36">
        <v>0</v>
      </c>
      <c r="AR36">
        <v>0</v>
      </c>
      <c r="AS36" t="s">
        <v>2</v>
      </c>
      <c r="AT36">
        <v>7.9000000000000001E-2</v>
      </c>
      <c r="AU36" t="s">
        <v>2</v>
      </c>
      <c r="AV36">
        <v>0</v>
      </c>
      <c r="AW36">
        <v>2</v>
      </c>
      <c r="AX36">
        <v>41728629</v>
      </c>
      <c r="AY36">
        <v>1</v>
      </c>
      <c r="AZ36">
        <v>0</v>
      </c>
      <c r="BA36">
        <v>36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Y36*Source!I48</f>
        <v>7.9000000000000001E-2</v>
      </c>
      <c r="CY36">
        <f>AA36</f>
        <v>28.22</v>
      </c>
      <c r="CZ36">
        <f>AE36</f>
        <v>28.22</v>
      </c>
      <c r="DA36">
        <f>AI36</f>
        <v>1</v>
      </c>
      <c r="DB36">
        <f>ROUND(ROUND(AT36*CZ36,2),6)</f>
        <v>2.23</v>
      </c>
      <c r="DC36">
        <f>ROUND(ROUND(AT36*AG36,2),6)</f>
        <v>0</v>
      </c>
    </row>
    <row r="37" spans="1:107" x14ac:dyDescent="0.2">
      <c r="A37">
        <f>ROW(Source!A48)</f>
        <v>48</v>
      </c>
      <c r="B37">
        <v>41727981</v>
      </c>
      <c r="C37">
        <v>41728624</v>
      </c>
      <c r="D37">
        <v>37292595</v>
      </c>
      <c r="E37">
        <v>70</v>
      </c>
      <c r="F37">
        <v>1</v>
      </c>
      <c r="G37">
        <v>1</v>
      </c>
      <c r="H37">
        <v>3</v>
      </c>
      <c r="I37" t="s">
        <v>565</v>
      </c>
      <c r="J37" t="s">
        <v>2</v>
      </c>
      <c r="K37" t="s">
        <v>566</v>
      </c>
      <c r="L37">
        <v>1374</v>
      </c>
      <c r="N37">
        <v>1013</v>
      </c>
      <c r="O37" t="s">
        <v>567</v>
      </c>
      <c r="P37" t="s">
        <v>567</v>
      </c>
      <c r="Q37">
        <v>1</v>
      </c>
      <c r="W37">
        <v>0</v>
      </c>
      <c r="X37">
        <v>-1731369543</v>
      </c>
      <c r="Y37">
        <v>0.2</v>
      </c>
      <c r="AA37">
        <v>1</v>
      </c>
      <c r="AB37">
        <v>0</v>
      </c>
      <c r="AC37">
        <v>0</v>
      </c>
      <c r="AD37">
        <v>0</v>
      </c>
      <c r="AE37">
        <v>1</v>
      </c>
      <c r="AF37">
        <v>0</v>
      </c>
      <c r="AG37">
        <v>0</v>
      </c>
      <c r="AH37">
        <v>0</v>
      </c>
      <c r="AI37">
        <v>1</v>
      </c>
      <c r="AJ37">
        <v>1</v>
      </c>
      <c r="AK37">
        <v>1</v>
      </c>
      <c r="AL37">
        <v>1</v>
      </c>
      <c r="AN37">
        <v>0</v>
      </c>
      <c r="AO37">
        <v>1</v>
      </c>
      <c r="AP37">
        <v>0</v>
      </c>
      <c r="AQ37">
        <v>0</v>
      </c>
      <c r="AR37">
        <v>0</v>
      </c>
      <c r="AS37" t="s">
        <v>2</v>
      </c>
      <c r="AT37">
        <v>0.2</v>
      </c>
      <c r="AU37" t="s">
        <v>2</v>
      </c>
      <c r="AV37">
        <v>0</v>
      </c>
      <c r="AW37">
        <v>2</v>
      </c>
      <c r="AX37">
        <v>41728630</v>
      </c>
      <c r="AY37">
        <v>1</v>
      </c>
      <c r="AZ37">
        <v>0</v>
      </c>
      <c r="BA37">
        <v>37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Y37*Source!I48</f>
        <v>0.2</v>
      </c>
      <c r="CY37">
        <f>AA37</f>
        <v>1</v>
      </c>
      <c r="CZ37">
        <f>AE37</f>
        <v>1</v>
      </c>
      <c r="DA37">
        <f>AI37</f>
        <v>1</v>
      </c>
      <c r="DB37">
        <f>ROUND(ROUND(AT37*CZ37,2),6)</f>
        <v>0.2</v>
      </c>
      <c r="DC37">
        <f>ROUND(ROUND(AT37*AG37,2),6)</f>
        <v>0</v>
      </c>
    </row>
    <row r="38" spans="1:107" x14ac:dyDescent="0.2">
      <c r="A38">
        <f>ROW(Source!A49)</f>
        <v>49</v>
      </c>
      <c r="B38">
        <v>41727979</v>
      </c>
      <c r="C38">
        <v>41728624</v>
      </c>
      <c r="D38">
        <v>37286962</v>
      </c>
      <c r="E38">
        <v>70</v>
      </c>
      <c r="F38">
        <v>1</v>
      </c>
      <c r="G38">
        <v>1</v>
      </c>
      <c r="H38">
        <v>1</v>
      </c>
      <c r="I38" t="s">
        <v>568</v>
      </c>
      <c r="J38" t="s">
        <v>2</v>
      </c>
      <c r="K38" t="s">
        <v>569</v>
      </c>
      <c r="L38">
        <v>1191</v>
      </c>
      <c r="N38">
        <v>1013</v>
      </c>
      <c r="O38" t="s">
        <v>551</v>
      </c>
      <c r="P38" t="s">
        <v>551</v>
      </c>
      <c r="Q38">
        <v>1</v>
      </c>
      <c r="W38">
        <v>0</v>
      </c>
      <c r="X38">
        <v>-1936699058</v>
      </c>
      <c r="Y38">
        <v>1.3905000000000001</v>
      </c>
      <c r="AA38">
        <v>0</v>
      </c>
      <c r="AB38">
        <v>0</v>
      </c>
      <c r="AC38">
        <v>0</v>
      </c>
      <c r="AD38">
        <v>106.74</v>
      </c>
      <c r="AE38">
        <v>0</v>
      </c>
      <c r="AF38">
        <v>0</v>
      </c>
      <c r="AG38">
        <v>0</v>
      </c>
      <c r="AH38">
        <v>9.92</v>
      </c>
      <c r="AI38">
        <v>1</v>
      </c>
      <c r="AJ38">
        <v>1</v>
      </c>
      <c r="AK38">
        <v>1</v>
      </c>
      <c r="AL38">
        <v>10.76</v>
      </c>
      <c r="AN38">
        <v>0</v>
      </c>
      <c r="AO38">
        <v>1</v>
      </c>
      <c r="AP38">
        <v>1</v>
      </c>
      <c r="AQ38">
        <v>0</v>
      </c>
      <c r="AR38">
        <v>0</v>
      </c>
      <c r="AS38" t="s">
        <v>2</v>
      </c>
      <c r="AT38">
        <v>1.03</v>
      </c>
      <c r="AU38" t="s">
        <v>21</v>
      </c>
      <c r="AV38">
        <v>1</v>
      </c>
      <c r="AW38">
        <v>2</v>
      </c>
      <c r="AX38">
        <v>41728628</v>
      </c>
      <c r="AY38">
        <v>1</v>
      </c>
      <c r="AZ38">
        <v>0</v>
      </c>
      <c r="BA38">
        <v>38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Y38*Source!I49</f>
        <v>1.3905000000000001</v>
      </c>
      <c r="CY38">
        <f>AD38</f>
        <v>106.74</v>
      </c>
      <c r="CZ38">
        <f>AH38</f>
        <v>9.92</v>
      </c>
      <c r="DA38">
        <f>AL38</f>
        <v>10.76</v>
      </c>
      <c r="DB38">
        <f>ROUND((ROUND(AT38*CZ38,2)*ROUND(1.35,7)),6)</f>
        <v>13.797000000000001</v>
      </c>
      <c r="DC38">
        <f>ROUND((ROUND(AT38*AG38,2)*ROUND(1.35,7)),6)</f>
        <v>0</v>
      </c>
    </row>
    <row r="39" spans="1:107" x14ac:dyDescent="0.2">
      <c r="A39">
        <f>ROW(Source!A49)</f>
        <v>49</v>
      </c>
      <c r="B39">
        <v>41727979</v>
      </c>
      <c r="C39">
        <v>41728624</v>
      </c>
      <c r="D39">
        <v>37305331</v>
      </c>
      <c r="E39">
        <v>1</v>
      </c>
      <c r="F39">
        <v>1</v>
      </c>
      <c r="G39">
        <v>1</v>
      </c>
      <c r="H39">
        <v>3</v>
      </c>
      <c r="I39" t="s">
        <v>591</v>
      </c>
      <c r="J39" t="s">
        <v>592</v>
      </c>
      <c r="K39" t="s">
        <v>593</v>
      </c>
      <c r="L39">
        <v>1346</v>
      </c>
      <c r="N39">
        <v>1009</v>
      </c>
      <c r="O39" t="s">
        <v>564</v>
      </c>
      <c r="P39" t="s">
        <v>564</v>
      </c>
      <c r="Q39">
        <v>1</v>
      </c>
      <c r="W39">
        <v>0</v>
      </c>
      <c r="X39">
        <v>233159225</v>
      </c>
      <c r="Y39">
        <v>7.9000000000000001E-2</v>
      </c>
      <c r="AA39">
        <v>303.64999999999998</v>
      </c>
      <c r="AB39">
        <v>0</v>
      </c>
      <c r="AC39">
        <v>0</v>
      </c>
      <c r="AD39">
        <v>0</v>
      </c>
      <c r="AE39">
        <v>28.22</v>
      </c>
      <c r="AF39">
        <v>0</v>
      </c>
      <c r="AG39">
        <v>0</v>
      </c>
      <c r="AH39">
        <v>0</v>
      </c>
      <c r="AI39">
        <v>10.76</v>
      </c>
      <c r="AJ39">
        <v>1</v>
      </c>
      <c r="AK39">
        <v>1</v>
      </c>
      <c r="AL39">
        <v>1</v>
      </c>
      <c r="AN39">
        <v>0</v>
      </c>
      <c r="AO39">
        <v>1</v>
      </c>
      <c r="AP39">
        <v>0</v>
      </c>
      <c r="AQ39">
        <v>0</v>
      </c>
      <c r="AR39">
        <v>0</v>
      </c>
      <c r="AS39" t="s">
        <v>2</v>
      </c>
      <c r="AT39">
        <v>7.9000000000000001E-2</v>
      </c>
      <c r="AU39" t="s">
        <v>2</v>
      </c>
      <c r="AV39">
        <v>0</v>
      </c>
      <c r="AW39">
        <v>2</v>
      </c>
      <c r="AX39">
        <v>41728629</v>
      </c>
      <c r="AY39">
        <v>1</v>
      </c>
      <c r="AZ39">
        <v>0</v>
      </c>
      <c r="BA39">
        <v>39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Y39*Source!I49</f>
        <v>7.9000000000000001E-2</v>
      </c>
      <c r="CY39">
        <f>AA39</f>
        <v>303.64999999999998</v>
      </c>
      <c r="CZ39">
        <f>AE39</f>
        <v>28.22</v>
      </c>
      <c r="DA39">
        <f>AI39</f>
        <v>10.76</v>
      </c>
      <c r="DB39">
        <f>ROUND(ROUND(AT39*CZ39,2),6)</f>
        <v>2.23</v>
      </c>
      <c r="DC39">
        <f>ROUND(ROUND(AT39*AG39,2),6)</f>
        <v>0</v>
      </c>
    </row>
    <row r="40" spans="1:107" x14ac:dyDescent="0.2">
      <c r="A40">
        <f>ROW(Source!A49)</f>
        <v>49</v>
      </c>
      <c r="B40">
        <v>41727979</v>
      </c>
      <c r="C40">
        <v>41728624</v>
      </c>
      <c r="D40">
        <v>37292595</v>
      </c>
      <c r="E40">
        <v>70</v>
      </c>
      <c r="F40">
        <v>1</v>
      </c>
      <c r="G40">
        <v>1</v>
      </c>
      <c r="H40">
        <v>3</v>
      </c>
      <c r="I40" t="s">
        <v>565</v>
      </c>
      <c r="J40" t="s">
        <v>2</v>
      </c>
      <c r="K40" t="s">
        <v>566</v>
      </c>
      <c r="L40">
        <v>1374</v>
      </c>
      <c r="N40">
        <v>1013</v>
      </c>
      <c r="O40" t="s">
        <v>567</v>
      </c>
      <c r="P40" t="s">
        <v>567</v>
      </c>
      <c r="Q40">
        <v>1</v>
      </c>
      <c r="W40">
        <v>0</v>
      </c>
      <c r="X40">
        <v>-1731369543</v>
      </c>
      <c r="Y40">
        <v>0.2</v>
      </c>
      <c r="AA40">
        <v>1</v>
      </c>
      <c r="AB40">
        <v>0</v>
      </c>
      <c r="AC40">
        <v>0</v>
      </c>
      <c r="AD40">
        <v>0</v>
      </c>
      <c r="AE40">
        <v>1</v>
      </c>
      <c r="AF40">
        <v>0</v>
      </c>
      <c r="AG40">
        <v>0</v>
      </c>
      <c r="AH40">
        <v>0</v>
      </c>
      <c r="AI40">
        <v>1</v>
      </c>
      <c r="AJ40">
        <v>1</v>
      </c>
      <c r="AK40">
        <v>1</v>
      </c>
      <c r="AL40">
        <v>1</v>
      </c>
      <c r="AN40">
        <v>0</v>
      </c>
      <c r="AO40">
        <v>1</v>
      </c>
      <c r="AP40">
        <v>0</v>
      </c>
      <c r="AQ40">
        <v>0</v>
      </c>
      <c r="AR40">
        <v>0</v>
      </c>
      <c r="AS40" t="s">
        <v>2</v>
      </c>
      <c r="AT40">
        <v>0.2</v>
      </c>
      <c r="AU40" t="s">
        <v>2</v>
      </c>
      <c r="AV40">
        <v>0</v>
      </c>
      <c r="AW40">
        <v>2</v>
      </c>
      <c r="AX40">
        <v>41728630</v>
      </c>
      <c r="AY40">
        <v>1</v>
      </c>
      <c r="AZ40">
        <v>0</v>
      </c>
      <c r="BA40">
        <v>40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Y40*Source!I49</f>
        <v>0.2</v>
      </c>
      <c r="CY40">
        <f>AA40</f>
        <v>1</v>
      </c>
      <c r="CZ40">
        <f>AE40</f>
        <v>1</v>
      </c>
      <c r="DA40">
        <f>AI40</f>
        <v>1</v>
      </c>
      <c r="DB40">
        <f>ROUND(ROUND(AT40*CZ40,2),6)</f>
        <v>0.2</v>
      </c>
      <c r="DC40">
        <f>ROUND(ROUND(AT40*AG40,2),6)</f>
        <v>0</v>
      </c>
    </row>
    <row r="41" spans="1:107" x14ac:dyDescent="0.2">
      <c r="A41">
        <f>ROW(Source!A52)</f>
        <v>52</v>
      </c>
      <c r="B41">
        <v>41727981</v>
      </c>
      <c r="C41">
        <v>41728632</v>
      </c>
      <c r="D41">
        <v>37286949</v>
      </c>
      <c r="E41">
        <v>70</v>
      </c>
      <c r="F41">
        <v>1</v>
      </c>
      <c r="G41">
        <v>1</v>
      </c>
      <c r="H41">
        <v>1</v>
      </c>
      <c r="I41" t="s">
        <v>594</v>
      </c>
      <c r="J41" t="s">
        <v>2</v>
      </c>
      <c r="K41" t="s">
        <v>595</v>
      </c>
      <c r="L41">
        <v>1191</v>
      </c>
      <c r="N41">
        <v>1013</v>
      </c>
      <c r="O41" t="s">
        <v>551</v>
      </c>
      <c r="P41" t="s">
        <v>551</v>
      </c>
      <c r="Q41">
        <v>1</v>
      </c>
      <c r="W41">
        <v>0</v>
      </c>
      <c r="X41">
        <v>-1111239348</v>
      </c>
      <c r="Y41">
        <v>2.7810000000000001</v>
      </c>
      <c r="AA41">
        <v>0</v>
      </c>
      <c r="AB41">
        <v>0</v>
      </c>
      <c r="AC41">
        <v>0</v>
      </c>
      <c r="AD41">
        <v>9.6199999999999992</v>
      </c>
      <c r="AE41">
        <v>0</v>
      </c>
      <c r="AF41">
        <v>0</v>
      </c>
      <c r="AG41">
        <v>0</v>
      </c>
      <c r="AH41">
        <v>9.6199999999999992</v>
      </c>
      <c r="AI41">
        <v>1</v>
      </c>
      <c r="AJ41">
        <v>1</v>
      </c>
      <c r="AK41">
        <v>1</v>
      </c>
      <c r="AL41">
        <v>1</v>
      </c>
      <c r="AN41">
        <v>0</v>
      </c>
      <c r="AO41">
        <v>1</v>
      </c>
      <c r="AP41">
        <v>1</v>
      </c>
      <c r="AQ41">
        <v>0</v>
      </c>
      <c r="AR41">
        <v>0</v>
      </c>
      <c r="AS41" t="s">
        <v>2</v>
      </c>
      <c r="AT41">
        <v>2.06</v>
      </c>
      <c r="AU41" t="s">
        <v>21</v>
      </c>
      <c r="AV41">
        <v>1</v>
      </c>
      <c r="AW41">
        <v>2</v>
      </c>
      <c r="AX41">
        <v>41728639</v>
      </c>
      <c r="AY41">
        <v>1</v>
      </c>
      <c r="AZ41">
        <v>0</v>
      </c>
      <c r="BA41">
        <v>41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Y41*Source!I52</f>
        <v>5.5620000000000003</v>
      </c>
      <c r="CY41">
        <f>AD41</f>
        <v>9.6199999999999992</v>
      </c>
      <c r="CZ41">
        <f>AH41</f>
        <v>9.6199999999999992</v>
      </c>
      <c r="DA41">
        <f>AL41</f>
        <v>1</v>
      </c>
      <c r="DB41">
        <f>ROUND((ROUND(AT41*CZ41,2)*ROUND(1.35,7)),6)</f>
        <v>26.757000000000001</v>
      </c>
      <c r="DC41">
        <f>ROUND((ROUND(AT41*AG41,2)*ROUND(1.35,7)),6)</f>
        <v>0</v>
      </c>
    </row>
    <row r="42" spans="1:107" x14ac:dyDescent="0.2">
      <c r="A42">
        <f>ROW(Source!A52)</f>
        <v>52</v>
      </c>
      <c r="B42">
        <v>41727981</v>
      </c>
      <c r="C42">
        <v>41728632</v>
      </c>
      <c r="D42">
        <v>37298933</v>
      </c>
      <c r="E42">
        <v>1</v>
      </c>
      <c r="F42">
        <v>1</v>
      </c>
      <c r="G42">
        <v>1</v>
      </c>
      <c r="H42">
        <v>3</v>
      </c>
      <c r="I42" t="s">
        <v>596</v>
      </c>
      <c r="J42" t="s">
        <v>597</v>
      </c>
      <c r="K42" t="s">
        <v>598</v>
      </c>
      <c r="L42">
        <v>1348</v>
      </c>
      <c r="N42">
        <v>1009</v>
      </c>
      <c r="O42" t="s">
        <v>104</v>
      </c>
      <c r="P42" t="s">
        <v>104</v>
      </c>
      <c r="Q42">
        <v>1000</v>
      </c>
      <c r="W42">
        <v>0</v>
      </c>
      <c r="X42">
        <v>627557375</v>
      </c>
      <c r="Y42">
        <v>1E-3</v>
      </c>
      <c r="AA42">
        <v>6720</v>
      </c>
      <c r="AB42">
        <v>0</v>
      </c>
      <c r="AC42">
        <v>0</v>
      </c>
      <c r="AD42">
        <v>0</v>
      </c>
      <c r="AE42">
        <v>6720</v>
      </c>
      <c r="AF42">
        <v>0</v>
      </c>
      <c r="AG42">
        <v>0</v>
      </c>
      <c r="AH42">
        <v>0</v>
      </c>
      <c r="AI42">
        <v>1</v>
      </c>
      <c r="AJ42">
        <v>1</v>
      </c>
      <c r="AK42">
        <v>1</v>
      </c>
      <c r="AL42">
        <v>1</v>
      </c>
      <c r="AN42">
        <v>0</v>
      </c>
      <c r="AO42">
        <v>1</v>
      </c>
      <c r="AP42">
        <v>0</v>
      </c>
      <c r="AQ42">
        <v>0</v>
      </c>
      <c r="AR42">
        <v>0</v>
      </c>
      <c r="AS42" t="s">
        <v>2</v>
      </c>
      <c r="AT42">
        <v>1E-3</v>
      </c>
      <c r="AU42" t="s">
        <v>2</v>
      </c>
      <c r="AV42">
        <v>0</v>
      </c>
      <c r="AW42">
        <v>2</v>
      </c>
      <c r="AX42">
        <v>41728640</v>
      </c>
      <c r="AY42">
        <v>1</v>
      </c>
      <c r="AZ42">
        <v>0</v>
      </c>
      <c r="BA42">
        <v>42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Y42*Source!I52</f>
        <v>2E-3</v>
      </c>
      <c r="CY42">
        <f>AA42</f>
        <v>6720</v>
      </c>
      <c r="CZ42">
        <f>AE42</f>
        <v>6720</v>
      </c>
      <c r="DA42">
        <f>AI42</f>
        <v>1</v>
      </c>
      <c r="DB42">
        <f>ROUND(ROUND(AT42*CZ42,2),6)</f>
        <v>6.72</v>
      </c>
      <c r="DC42">
        <f>ROUND(ROUND(AT42*AG42,2),6)</f>
        <v>0</v>
      </c>
    </row>
    <row r="43" spans="1:107" x14ac:dyDescent="0.2">
      <c r="A43">
        <f>ROW(Source!A52)</f>
        <v>52</v>
      </c>
      <c r="B43">
        <v>41727981</v>
      </c>
      <c r="C43">
        <v>41728632</v>
      </c>
      <c r="D43">
        <v>37299245</v>
      </c>
      <c r="E43">
        <v>1</v>
      </c>
      <c r="F43">
        <v>1</v>
      </c>
      <c r="G43">
        <v>1</v>
      </c>
      <c r="H43">
        <v>3</v>
      </c>
      <c r="I43" t="s">
        <v>599</v>
      </c>
      <c r="J43" t="s">
        <v>600</v>
      </c>
      <c r="K43" t="s">
        <v>601</v>
      </c>
      <c r="L43">
        <v>1348</v>
      </c>
      <c r="N43">
        <v>1009</v>
      </c>
      <c r="O43" t="s">
        <v>104</v>
      </c>
      <c r="P43" t="s">
        <v>104</v>
      </c>
      <c r="Q43">
        <v>1000</v>
      </c>
      <c r="W43">
        <v>0</v>
      </c>
      <c r="X43">
        <v>1541224630</v>
      </c>
      <c r="Y43">
        <v>1.1E-4</v>
      </c>
      <c r="AA43">
        <v>5850</v>
      </c>
      <c r="AB43">
        <v>0</v>
      </c>
      <c r="AC43">
        <v>0</v>
      </c>
      <c r="AD43">
        <v>0</v>
      </c>
      <c r="AE43">
        <v>5850</v>
      </c>
      <c r="AF43">
        <v>0</v>
      </c>
      <c r="AG43">
        <v>0</v>
      </c>
      <c r="AH43">
        <v>0</v>
      </c>
      <c r="AI43">
        <v>1</v>
      </c>
      <c r="AJ43">
        <v>1</v>
      </c>
      <c r="AK43">
        <v>1</v>
      </c>
      <c r="AL43">
        <v>1</v>
      </c>
      <c r="AN43">
        <v>0</v>
      </c>
      <c r="AO43">
        <v>1</v>
      </c>
      <c r="AP43">
        <v>0</v>
      </c>
      <c r="AQ43">
        <v>0</v>
      </c>
      <c r="AR43">
        <v>0</v>
      </c>
      <c r="AS43" t="s">
        <v>2</v>
      </c>
      <c r="AT43">
        <v>1.1E-4</v>
      </c>
      <c r="AU43" t="s">
        <v>2</v>
      </c>
      <c r="AV43">
        <v>0</v>
      </c>
      <c r="AW43">
        <v>2</v>
      </c>
      <c r="AX43">
        <v>41728641</v>
      </c>
      <c r="AY43">
        <v>1</v>
      </c>
      <c r="AZ43">
        <v>0</v>
      </c>
      <c r="BA43">
        <v>43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Y43*Source!I52</f>
        <v>2.2000000000000001E-4</v>
      </c>
      <c r="CY43">
        <f>AA43</f>
        <v>5850</v>
      </c>
      <c r="CZ43">
        <f>AE43</f>
        <v>5850</v>
      </c>
      <c r="DA43">
        <f>AI43</f>
        <v>1</v>
      </c>
      <c r="DB43">
        <f>ROUND(ROUND(AT43*CZ43,2),6)</f>
        <v>0.64</v>
      </c>
      <c r="DC43">
        <f>ROUND(ROUND(AT43*AG43,2),6)</f>
        <v>0</v>
      </c>
    </row>
    <row r="44" spans="1:107" x14ac:dyDescent="0.2">
      <c r="A44">
        <f>ROW(Source!A52)</f>
        <v>52</v>
      </c>
      <c r="B44">
        <v>41727981</v>
      </c>
      <c r="C44">
        <v>41728632</v>
      </c>
      <c r="D44">
        <v>37301523</v>
      </c>
      <c r="E44">
        <v>1</v>
      </c>
      <c r="F44">
        <v>1</v>
      </c>
      <c r="G44">
        <v>1</v>
      </c>
      <c r="H44">
        <v>3</v>
      </c>
      <c r="I44" t="s">
        <v>602</v>
      </c>
      <c r="J44" t="s">
        <v>603</v>
      </c>
      <c r="K44" t="s">
        <v>604</v>
      </c>
      <c r="L44">
        <v>1346</v>
      </c>
      <c r="N44">
        <v>1009</v>
      </c>
      <c r="O44" t="s">
        <v>564</v>
      </c>
      <c r="P44" t="s">
        <v>564</v>
      </c>
      <c r="Q44">
        <v>1</v>
      </c>
      <c r="W44">
        <v>0</v>
      </c>
      <c r="X44">
        <v>2060416948</v>
      </c>
      <c r="Y44">
        <v>2.8</v>
      </c>
      <c r="AA44">
        <v>4.16</v>
      </c>
      <c r="AB44">
        <v>0</v>
      </c>
      <c r="AC44">
        <v>0</v>
      </c>
      <c r="AD44">
        <v>0</v>
      </c>
      <c r="AE44">
        <v>4.16</v>
      </c>
      <c r="AF44">
        <v>0</v>
      </c>
      <c r="AG44">
        <v>0</v>
      </c>
      <c r="AH44">
        <v>0</v>
      </c>
      <c r="AI44">
        <v>1</v>
      </c>
      <c r="AJ44">
        <v>1</v>
      </c>
      <c r="AK44">
        <v>1</v>
      </c>
      <c r="AL44">
        <v>1</v>
      </c>
      <c r="AN44">
        <v>0</v>
      </c>
      <c r="AO44">
        <v>1</v>
      </c>
      <c r="AP44">
        <v>0</v>
      </c>
      <c r="AQ44">
        <v>0</v>
      </c>
      <c r="AR44">
        <v>0</v>
      </c>
      <c r="AS44" t="s">
        <v>2</v>
      </c>
      <c r="AT44">
        <v>2.8</v>
      </c>
      <c r="AU44" t="s">
        <v>2</v>
      </c>
      <c r="AV44">
        <v>0</v>
      </c>
      <c r="AW44">
        <v>2</v>
      </c>
      <c r="AX44">
        <v>41728642</v>
      </c>
      <c r="AY44">
        <v>1</v>
      </c>
      <c r="AZ44">
        <v>0</v>
      </c>
      <c r="BA44">
        <v>44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Y44*Source!I52</f>
        <v>5.6</v>
      </c>
      <c r="CY44">
        <f>AA44</f>
        <v>4.16</v>
      </c>
      <c r="CZ44">
        <f>AE44</f>
        <v>4.16</v>
      </c>
      <c r="DA44">
        <f>AI44</f>
        <v>1</v>
      </c>
      <c r="DB44">
        <f>ROUND(ROUND(AT44*CZ44,2),6)</f>
        <v>11.65</v>
      </c>
      <c r="DC44">
        <f>ROUND(ROUND(AT44*AG44,2),6)</f>
        <v>0</v>
      </c>
    </row>
    <row r="45" spans="1:107" x14ac:dyDescent="0.2">
      <c r="A45">
        <f>ROW(Source!A52)</f>
        <v>52</v>
      </c>
      <c r="B45">
        <v>41727981</v>
      </c>
      <c r="C45">
        <v>41728632</v>
      </c>
      <c r="D45">
        <v>37340072</v>
      </c>
      <c r="E45">
        <v>1</v>
      </c>
      <c r="F45">
        <v>1</v>
      </c>
      <c r="G45">
        <v>1</v>
      </c>
      <c r="H45">
        <v>3</v>
      </c>
      <c r="I45" t="s">
        <v>605</v>
      </c>
      <c r="J45" t="s">
        <v>606</v>
      </c>
      <c r="K45" t="s">
        <v>607</v>
      </c>
      <c r="L45">
        <v>1348</v>
      </c>
      <c r="N45">
        <v>1009</v>
      </c>
      <c r="O45" t="s">
        <v>104</v>
      </c>
      <c r="P45" t="s">
        <v>104</v>
      </c>
      <c r="Q45">
        <v>1000</v>
      </c>
      <c r="W45">
        <v>0</v>
      </c>
      <c r="X45">
        <v>-1166048361</v>
      </c>
      <c r="Y45">
        <v>3.0000000000000001E-5</v>
      </c>
      <c r="AA45">
        <v>41210</v>
      </c>
      <c r="AB45">
        <v>0</v>
      </c>
      <c r="AC45">
        <v>0</v>
      </c>
      <c r="AD45">
        <v>0</v>
      </c>
      <c r="AE45">
        <v>41210</v>
      </c>
      <c r="AF45">
        <v>0</v>
      </c>
      <c r="AG45">
        <v>0</v>
      </c>
      <c r="AH45">
        <v>0</v>
      </c>
      <c r="AI45">
        <v>1</v>
      </c>
      <c r="AJ45">
        <v>1</v>
      </c>
      <c r="AK45">
        <v>1</v>
      </c>
      <c r="AL45">
        <v>1</v>
      </c>
      <c r="AN45">
        <v>0</v>
      </c>
      <c r="AO45">
        <v>1</v>
      </c>
      <c r="AP45">
        <v>0</v>
      </c>
      <c r="AQ45">
        <v>0</v>
      </c>
      <c r="AR45">
        <v>0</v>
      </c>
      <c r="AS45" t="s">
        <v>2</v>
      </c>
      <c r="AT45">
        <v>3.0000000000000001E-5</v>
      </c>
      <c r="AU45" t="s">
        <v>2</v>
      </c>
      <c r="AV45">
        <v>0</v>
      </c>
      <c r="AW45">
        <v>2</v>
      </c>
      <c r="AX45">
        <v>41728643</v>
      </c>
      <c r="AY45">
        <v>1</v>
      </c>
      <c r="AZ45">
        <v>0</v>
      </c>
      <c r="BA45">
        <v>45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Y45*Source!I52</f>
        <v>6.0000000000000002E-5</v>
      </c>
      <c r="CY45">
        <f>AA45</f>
        <v>41210</v>
      </c>
      <c r="CZ45">
        <f>AE45</f>
        <v>41210</v>
      </c>
      <c r="DA45">
        <f>AI45</f>
        <v>1</v>
      </c>
      <c r="DB45">
        <f>ROUND(ROUND(AT45*CZ45,2),6)</f>
        <v>1.24</v>
      </c>
      <c r="DC45">
        <f>ROUND(ROUND(AT45*AG45,2),6)</f>
        <v>0</v>
      </c>
    </row>
    <row r="46" spans="1:107" x14ac:dyDescent="0.2">
      <c r="A46">
        <f>ROW(Source!A52)</f>
        <v>52</v>
      </c>
      <c r="B46">
        <v>41727981</v>
      </c>
      <c r="C46">
        <v>41728632</v>
      </c>
      <c r="D46">
        <v>37292595</v>
      </c>
      <c r="E46">
        <v>70</v>
      </c>
      <c r="F46">
        <v>1</v>
      </c>
      <c r="G46">
        <v>1</v>
      </c>
      <c r="H46">
        <v>3</v>
      </c>
      <c r="I46" t="s">
        <v>565</v>
      </c>
      <c r="J46" t="s">
        <v>2</v>
      </c>
      <c r="K46" t="s">
        <v>566</v>
      </c>
      <c r="L46">
        <v>1374</v>
      </c>
      <c r="N46">
        <v>1013</v>
      </c>
      <c r="O46" t="s">
        <v>567</v>
      </c>
      <c r="P46" t="s">
        <v>567</v>
      </c>
      <c r="Q46">
        <v>1</v>
      </c>
      <c r="W46">
        <v>0</v>
      </c>
      <c r="X46">
        <v>-1731369543</v>
      </c>
      <c r="Y46">
        <v>0.4</v>
      </c>
      <c r="AA46">
        <v>1</v>
      </c>
      <c r="AB46">
        <v>0</v>
      </c>
      <c r="AC46">
        <v>0</v>
      </c>
      <c r="AD46">
        <v>0</v>
      </c>
      <c r="AE46">
        <v>1</v>
      </c>
      <c r="AF46">
        <v>0</v>
      </c>
      <c r="AG46">
        <v>0</v>
      </c>
      <c r="AH46">
        <v>0</v>
      </c>
      <c r="AI46">
        <v>1</v>
      </c>
      <c r="AJ46">
        <v>1</v>
      </c>
      <c r="AK46">
        <v>1</v>
      </c>
      <c r="AL46">
        <v>1</v>
      </c>
      <c r="AN46">
        <v>0</v>
      </c>
      <c r="AO46">
        <v>1</v>
      </c>
      <c r="AP46">
        <v>0</v>
      </c>
      <c r="AQ46">
        <v>0</v>
      </c>
      <c r="AR46">
        <v>0</v>
      </c>
      <c r="AS46" t="s">
        <v>2</v>
      </c>
      <c r="AT46">
        <v>0.4</v>
      </c>
      <c r="AU46" t="s">
        <v>2</v>
      </c>
      <c r="AV46">
        <v>0</v>
      </c>
      <c r="AW46">
        <v>2</v>
      </c>
      <c r="AX46">
        <v>41728644</v>
      </c>
      <c r="AY46">
        <v>1</v>
      </c>
      <c r="AZ46">
        <v>0</v>
      </c>
      <c r="BA46">
        <v>46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Y46*Source!I52</f>
        <v>0.8</v>
      </c>
      <c r="CY46">
        <f>AA46</f>
        <v>1</v>
      </c>
      <c r="CZ46">
        <f>AE46</f>
        <v>1</v>
      </c>
      <c r="DA46">
        <f>AI46</f>
        <v>1</v>
      </c>
      <c r="DB46">
        <f>ROUND(ROUND(AT46*CZ46,2),6)</f>
        <v>0.4</v>
      </c>
      <c r="DC46">
        <f>ROUND(ROUND(AT46*AG46,2),6)</f>
        <v>0</v>
      </c>
    </row>
    <row r="47" spans="1:107" x14ac:dyDescent="0.2">
      <c r="A47">
        <f>ROW(Source!A53)</f>
        <v>53</v>
      </c>
      <c r="B47">
        <v>41727979</v>
      </c>
      <c r="C47">
        <v>41728632</v>
      </c>
      <c r="D47">
        <v>37286949</v>
      </c>
      <c r="E47">
        <v>70</v>
      </c>
      <c r="F47">
        <v>1</v>
      </c>
      <c r="G47">
        <v>1</v>
      </c>
      <c r="H47">
        <v>1</v>
      </c>
      <c r="I47" t="s">
        <v>594</v>
      </c>
      <c r="J47" t="s">
        <v>2</v>
      </c>
      <c r="K47" t="s">
        <v>595</v>
      </c>
      <c r="L47">
        <v>1191</v>
      </c>
      <c r="N47">
        <v>1013</v>
      </c>
      <c r="O47" t="s">
        <v>551</v>
      </c>
      <c r="P47" t="s">
        <v>551</v>
      </c>
      <c r="Q47">
        <v>1</v>
      </c>
      <c r="W47">
        <v>0</v>
      </c>
      <c r="X47">
        <v>-1111239348</v>
      </c>
      <c r="Y47">
        <v>2.7810000000000001</v>
      </c>
      <c r="AA47">
        <v>0</v>
      </c>
      <c r="AB47">
        <v>0</v>
      </c>
      <c r="AC47">
        <v>0</v>
      </c>
      <c r="AD47">
        <v>103.51</v>
      </c>
      <c r="AE47">
        <v>0</v>
      </c>
      <c r="AF47">
        <v>0</v>
      </c>
      <c r="AG47">
        <v>0</v>
      </c>
      <c r="AH47">
        <v>9.6199999999999992</v>
      </c>
      <c r="AI47">
        <v>1</v>
      </c>
      <c r="AJ47">
        <v>1</v>
      </c>
      <c r="AK47">
        <v>1</v>
      </c>
      <c r="AL47">
        <v>10.76</v>
      </c>
      <c r="AN47">
        <v>0</v>
      </c>
      <c r="AO47">
        <v>1</v>
      </c>
      <c r="AP47">
        <v>1</v>
      </c>
      <c r="AQ47">
        <v>0</v>
      </c>
      <c r="AR47">
        <v>0</v>
      </c>
      <c r="AS47" t="s">
        <v>2</v>
      </c>
      <c r="AT47">
        <v>2.06</v>
      </c>
      <c r="AU47" t="s">
        <v>21</v>
      </c>
      <c r="AV47">
        <v>1</v>
      </c>
      <c r="AW47">
        <v>2</v>
      </c>
      <c r="AX47">
        <v>41728639</v>
      </c>
      <c r="AY47">
        <v>1</v>
      </c>
      <c r="AZ47">
        <v>0</v>
      </c>
      <c r="BA47">
        <v>47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Y47*Source!I53</f>
        <v>5.5620000000000003</v>
      </c>
      <c r="CY47">
        <f>AD47</f>
        <v>103.51</v>
      </c>
      <c r="CZ47">
        <f>AH47</f>
        <v>9.6199999999999992</v>
      </c>
      <c r="DA47">
        <f>AL47</f>
        <v>10.76</v>
      </c>
      <c r="DB47">
        <f>ROUND((ROUND(AT47*CZ47,2)*ROUND(1.35,7)),6)</f>
        <v>26.757000000000001</v>
      </c>
      <c r="DC47">
        <f>ROUND((ROUND(AT47*AG47,2)*ROUND(1.35,7)),6)</f>
        <v>0</v>
      </c>
    </row>
    <row r="48" spans="1:107" x14ac:dyDescent="0.2">
      <c r="A48">
        <f>ROW(Source!A53)</f>
        <v>53</v>
      </c>
      <c r="B48">
        <v>41727979</v>
      </c>
      <c r="C48">
        <v>41728632</v>
      </c>
      <c r="D48">
        <v>37298933</v>
      </c>
      <c r="E48">
        <v>1</v>
      </c>
      <c r="F48">
        <v>1</v>
      </c>
      <c r="G48">
        <v>1</v>
      </c>
      <c r="H48">
        <v>3</v>
      </c>
      <c r="I48" t="s">
        <v>596</v>
      </c>
      <c r="J48" t="s">
        <v>597</v>
      </c>
      <c r="K48" t="s">
        <v>598</v>
      </c>
      <c r="L48">
        <v>1348</v>
      </c>
      <c r="N48">
        <v>1009</v>
      </c>
      <c r="O48" t="s">
        <v>104</v>
      </c>
      <c r="P48" t="s">
        <v>104</v>
      </c>
      <c r="Q48">
        <v>1000</v>
      </c>
      <c r="W48">
        <v>0</v>
      </c>
      <c r="X48">
        <v>627557375</v>
      </c>
      <c r="Y48">
        <v>1E-3</v>
      </c>
      <c r="AA48">
        <v>72307.199999999997</v>
      </c>
      <c r="AB48">
        <v>0</v>
      </c>
      <c r="AC48">
        <v>0</v>
      </c>
      <c r="AD48">
        <v>0</v>
      </c>
      <c r="AE48">
        <v>6720</v>
      </c>
      <c r="AF48">
        <v>0</v>
      </c>
      <c r="AG48">
        <v>0</v>
      </c>
      <c r="AH48">
        <v>0</v>
      </c>
      <c r="AI48">
        <v>10.76</v>
      </c>
      <c r="AJ48">
        <v>1</v>
      </c>
      <c r="AK48">
        <v>1</v>
      </c>
      <c r="AL48">
        <v>1</v>
      </c>
      <c r="AN48">
        <v>0</v>
      </c>
      <c r="AO48">
        <v>1</v>
      </c>
      <c r="AP48">
        <v>0</v>
      </c>
      <c r="AQ48">
        <v>0</v>
      </c>
      <c r="AR48">
        <v>0</v>
      </c>
      <c r="AS48" t="s">
        <v>2</v>
      </c>
      <c r="AT48">
        <v>1E-3</v>
      </c>
      <c r="AU48" t="s">
        <v>2</v>
      </c>
      <c r="AV48">
        <v>0</v>
      </c>
      <c r="AW48">
        <v>2</v>
      </c>
      <c r="AX48">
        <v>41728640</v>
      </c>
      <c r="AY48">
        <v>1</v>
      </c>
      <c r="AZ48">
        <v>0</v>
      </c>
      <c r="BA48">
        <v>48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Y48*Source!I53</f>
        <v>2E-3</v>
      </c>
      <c r="CY48">
        <f>AA48</f>
        <v>72307.199999999997</v>
      </c>
      <c r="CZ48">
        <f>AE48</f>
        <v>6720</v>
      </c>
      <c r="DA48">
        <f>AI48</f>
        <v>10.76</v>
      </c>
      <c r="DB48">
        <f>ROUND(ROUND(AT48*CZ48,2),6)</f>
        <v>6.72</v>
      </c>
      <c r="DC48">
        <f>ROUND(ROUND(AT48*AG48,2),6)</f>
        <v>0</v>
      </c>
    </row>
    <row r="49" spans="1:107" x14ac:dyDescent="0.2">
      <c r="A49">
        <f>ROW(Source!A53)</f>
        <v>53</v>
      </c>
      <c r="B49">
        <v>41727979</v>
      </c>
      <c r="C49">
        <v>41728632</v>
      </c>
      <c r="D49">
        <v>37299245</v>
      </c>
      <c r="E49">
        <v>1</v>
      </c>
      <c r="F49">
        <v>1</v>
      </c>
      <c r="G49">
        <v>1</v>
      </c>
      <c r="H49">
        <v>3</v>
      </c>
      <c r="I49" t="s">
        <v>599</v>
      </c>
      <c r="J49" t="s">
        <v>600</v>
      </c>
      <c r="K49" t="s">
        <v>601</v>
      </c>
      <c r="L49">
        <v>1348</v>
      </c>
      <c r="N49">
        <v>1009</v>
      </c>
      <c r="O49" t="s">
        <v>104</v>
      </c>
      <c r="P49" t="s">
        <v>104</v>
      </c>
      <c r="Q49">
        <v>1000</v>
      </c>
      <c r="W49">
        <v>0</v>
      </c>
      <c r="X49">
        <v>1541224630</v>
      </c>
      <c r="Y49">
        <v>1.1E-4</v>
      </c>
      <c r="AA49">
        <v>62946</v>
      </c>
      <c r="AB49">
        <v>0</v>
      </c>
      <c r="AC49">
        <v>0</v>
      </c>
      <c r="AD49">
        <v>0</v>
      </c>
      <c r="AE49">
        <v>5850</v>
      </c>
      <c r="AF49">
        <v>0</v>
      </c>
      <c r="AG49">
        <v>0</v>
      </c>
      <c r="AH49">
        <v>0</v>
      </c>
      <c r="AI49">
        <v>10.76</v>
      </c>
      <c r="AJ49">
        <v>1</v>
      </c>
      <c r="AK49">
        <v>1</v>
      </c>
      <c r="AL49">
        <v>1</v>
      </c>
      <c r="AN49">
        <v>0</v>
      </c>
      <c r="AO49">
        <v>1</v>
      </c>
      <c r="AP49">
        <v>0</v>
      </c>
      <c r="AQ49">
        <v>0</v>
      </c>
      <c r="AR49">
        <v>0</v>
      </c>
      <c r="AS49" t="s">
        <v>2</v>
      </c>
      <c r="AT49">
        <v>1.1E-4</v>
      </c>
      <c r="AU49" t="s">
        <v>2</v>
      </c>
      <c r="AV49">
        <v>0</v>
      </c>
      <c r="AW49">
        <v>2</v>
      </c>
      <c r="AX49">
        <v>41728641</v>
      </c>
      <c r="AY49">
        <v>1</v>
      </c>
      <c r="AZ49">
        <v>0</v>
      </c>
      <c r="BA49">
        <v>49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Y49*Source!I53</f>
        <v>2.2000000000000001E-4</v>
      </c>
      <c r="CY49">
        <f>AA49</f>
        <v>62946</v>
      </c>
      <c r="CZ49">
        <f>AE49</f>
        <v>5850</v>
      </c>
      <c r="DA49">
        <f>AI49</f>
        <v>10.76</v>
      </c>
      <c r="DB49">
        <f>ROUND(ROUND(AT49*CZ49,2),6)</f>
        <v>0.64</v>
      </c>
      <c r="DC49">
        <f>ROUND(ROUND(AT49*AG49,2),6)</f>
        <v>0</v>
      </c>
    </row>
    <row r="50" spans="1:107" x14ac:dyDescent="0.2">
      <c r="A50">
        <f>ROW(Source!A53)</f>
        <v>53</v>
      </c>
      <c r="B50">
        <v>41727979</v>
      </c>
      <c r="C50">
        <v>41728632</v>
      </c>
      <c r="D50">
        <v>37301523</v>
      </c>
      <c r="E50">
        <v>1</v>
      </c>
      <c r="F50">
        <v>1</v>
      </c>
      <c r="G50">
        <v>1</v>
      </c>
      <c r="H50">
        <v>3</v>
      </c>
      <c r="I50" t="s">
        <v>602</v>
      </c>
      <c r="J50" t="s">
        <v>603</v>
      </c>
      <c r="K50" t="s">
        <v>604</v>
      </c>
      <c r="L50">
        <v>1346</v>
      </c>
      <c r="N50">
        <v>1009</v>
      </c>
      <c r="O50" t="s">
        <v>564</v>
      </c>
      <c r="P50" t="s">
        <v>564</v>
      </c>
      <c r="Q50">
        <v>1</v>
      </c>
      <c r="W50">
        <v>0</v>
      </c>
      <c r="X50">
        <v>2060416948</v>
      </c>
      <c r="Y50">
        <v>2.8</v>
      </c>
      <c r="AA50">
        <v>44.76</v>
      </c>
      <c r="AB50">
        <v>0</v>
      </c>
      <c r="AC50">
        <v>0</v>
      </c>
      <c r="AD50">
        <v>0</v>
      </c>
      <c r="AE50">
        <v>4.16</v>
      </c>
      <c r="AF50">
        <v>0</v>
      </c>
      <c r="AG50">
        <v>0</v>
      </c>
      <c r="AH50">
        <v>0</v>
      </c>
      <c r="AI50">
        <v>10.76</v>
      </c>
      <c r="AJ50">
        <v>1</v>
      </c>
      <c r="AK50">
        <v>1</v>
      </c>
      <c r="AL50">
        <v>1</v>
      </c>
      <c r="AN50">
        <v>0</v>
      </c>
      <c r="AO50">
        <v>1</v>
      </c>
      <c r="AP50">
        <v>0</v>
      </c>
      <c r="AQ50">
        <v>0</v>
      </c>
      <c r="AR50">
        <v>0</v>
      </c>
      <c r="AS50" t="s">
        <v>2</v>
      </c>
      <c r="AT50">
        <v>2.8</v>
      </c>
      <c r="AU50" t="s">
        <v>2</v>
      </c>
      <c r="AV50">
        <v>0</v>
      </c>
      <c r="AW50">
        <v>2</v>
      </c>
      <c r="AX50">
        <v>41728642</v>
      </c>
      <c r="AY50">
        <v>1</v>
      </c>
      <c r="AZ50">
        <v>0</v>
      </c>
      <c r="BA50">
        <v>50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Y50*Source!I53</f>
        <v>5.6</v>
      </c>
      <c r="CY50">
        <f>AA50</f>
        <v>44.76</v>
      </c>
      <c r="CZ50">
        <f>AE50</f>
        <v>4.16</v>
      </c>
      <c r="DA50">
        <f>AI50</f>
        <v>10.76</v>
      </c>
      <c r="DB50">
        <f>ROUND(ROUND(AT50*CZ50,2),6)</f>
        <v>11.65</v>
      </c>
      <c r="DC50">
        <f>ROUND(ROUND(AT50*AG50,2),6)</f>
        <v>0</v>
      </c>
    </row>
    <row r="51" spans="1:107" x14ac:dyDescent="0.2">
      <c r="A51">
        <f>ROW(Source!A53)</f>
        <v>53</v>
      </c>
      <c r="B51">
        <v>41727979</v>
      </c>
      <c r="C51">
        <v>41728632</v>
      </c>
      <c r="D51">
        <v>37340072</v>
      </c>
      <c r="E51">
        <v>1</v>
      </c>
      <c r="F51">
        <v>1</v>
      </c>
      <c r="G51">
        <v>1</v>
      </c>
      <c r="H51">
        <v>3</v>
      </c>
      <c r="I51" t="s">
        <v>605</v>
      </c>
      <c r="J51" t="s">
        <v>606</v>
      </c>
      <c r="K51" t="s">
        <v>607</v>
      </c>
      <c r="L51">
        <v>1348</v>
      </c>
      <c r="N51">
        <v>1009</v>
      </c>
      <c r="O51" t="s">
        <v>104</v>
      </c>
      <c r="P51" t="s">
        <v>104</v>
      </c>
      <c r="Q51">
        <v>1000</v>
      </c>
      <c r="W51">
        <v>0</v>
      </c>
      <c r="X51">
        <v>-1166048361</v>
      </c>
      <c r="Y51">
        <v>3.0000000000000001E-5</v>
      </c>
      <c r="AA51">
        <v>443419.6</v>
      </c>
      <c r="AB51">
        <v>0</v>
      </c>
      <c r="AC51">
        <v>0</v>
      </c>
      <c r="AD51">
        <v>0</v>
      </c>
      <c r="AE51">
        <v>41210</v>
      </c>
      <c r="AF51">
        <v>0</v>
      </c>
      <c r="AG51">
        <v>0</v>
      </c>
      <c r="AH51">
        <v>0</v>
      </c>
      <c r="AI51">
        <v>10.76</v>
      </c>
      <c r="AJ51">
        <v>1</v>
      </c>
      <c r="AK51">
        <v>1</v>
      </c>
      <c r="AL51">
        <v>1</v>
      </c>
      <c r="AN51">
        <v>0</v>
      </c>
      <c r="AO51">
        <v>1</v>
      </c>
      <c r="AP51">
        <v>0</v>
      </c>
      <c r="AQ51">
        <v>0</v>
      </c>
      <c r="AR51">
        <v>0</v>
      </c>
      <c r="AS51" t="s">
        <v>2</v>
      </c>
      <c r="AT51">
        <v>3.0000000000000001E-5</v>
      </c>
      <c r="AU51" t="s">
        <v>2</v>
      </c>
      <c r="AV51">
        <v>0</v>
      </c>
      <c r="AW51">
        <v>2</v>
      </c>
      <c r="AX51">
        <v>41728643</v>
      </c>
      <c r="AY51">
        <v>1</v>
      </c>
      <c r="AZ51">
        <v>0</v>
      </c>
      <c r="BA51">
        <v>51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Y51*Source!I53</f>
        <v>6.0000000000000002E-5</v>
      </c>
      <c r="CY51">
        <f>AA51</f>
        <v>443419.6</v>
      </c>
      <c r="CZ51">
        <f>AE51</f>
        <v>41210</v>
      </c>
      <c r="DA51">
        <f>AI51</f>
        <v>10.76</v>
      </c>
      <c r="DB51">
        <f>ROUND(ROUND(AT51*CZ51,2),6)</f>
        <v>1.24</v>
      </c>
      <c r="DC51">
        <f>ROUND(ROUND(AT51*AG51,2),6)</f>
        <v>0</v>
      </c>
    </row>
    <row r="52" spans="1:107" x14ac:dyDescent="0.2">
      <c r="A52">
        <f>ROW(Source!A53)</f>
        <v>53</v>
      </c>
      <c r="B52">
        <v>41727979</v>
      </c>
      <c r="C52">
        <v>41728632</v>
      </c>
      <c r="D52">
        <v>37292595</v>
      </c>
      <c r="E52">
        <v>70</v>
      </c>
      <c r="F52">
        <v>1</v>
      </c>
      <c r="G52">
        <v>1</v>
      </c>
      <c r="H52">
        <v>3</v>
      </c>
      <c r="I52" t="s">
        <v>565</v>
      </c>
      <c r="J52" t="s">
        <v>2</v>
      </c>
      <c r="K52" t="s">
        <v>566</v>
      </c>
      <c r="L52">
        <v>1374</v>
      </c>
      <c r="N52">
        <v>1013</v>
      </c>
      <c r="O52" t="s">
        <v>567</v>
      </c>
      <c r="P52" t="s">
        <v>567</v>
      </c>
      <c r="Q52">
        <v>1</v>
      </c>
      <c r="W52">
        <v>0</v>
      </c>
      <c r="X52">
        <v>-1731369543</v>
      </c>
      <c r="Y52">
        <v>0.4</v>
      </c>
      <c r="AA52">
        <v>1</v>
      </c>
      <c r="AB52">
        <v>0</v>
      </c>
      <c r="AC52">
        <v>0</v>
      </c>
      <c r="AD52">
        <v>0</v>
      </c>
      <c r="AE52">
        <v>1</v>
      </c>
      <c r="AF52">
        <v>0</v>
      </c>
      <c r="AG52">
        <v>0</v>
      </c>
      <c r="AH52">
        <v>0</v>
      </c>
      <c r="AI52">
        <v>1</v>
      </c>
      <c r="AJ52">
        <v>1</v>
      </c>
      <c r="AK52">
        <v>1</v>
      </c>
      <c r="AL52">
        <v>1</v>
      </c>
      <c r="AN52">
        <v>0</v>
      </c>
      <c r="AO52">
        <v>1</v>
      </c>
      <c r="AP52">
        <v>0</v>
      </c>
      <c r="AQ52">
        <v>0</v>
      </c>
      <c r="AR52">
        <v>0</v>
      </c>
      <c r="AS52" t="s">
        <v>2</v>
      </c>
      <c r="AT52">
        <v>0.4</v>
      </c>
      <c r="AU52" t="s">
        <v>2</v>
      </c>
      <c r="AV52">
        <v>0</v>
      </c>
      <c r="AW52">
        <v>2</v>
      </c>
      <c r="AX52">
        <v>41728644</v>
      </c>
      <c r="AY52">
        <v>1</v>
      </c>
      <c r="AZ52">
        <v>0</v>
      </c>
      <c r="BA52">
        <v>52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Y52*Source!I53</f>
        <v>0.8</v>
      </c>
      <c r="CY52">
        <f>AA52</f>
        <v>1</v>
      </c>
      <c r="CZ52">
        <f>AE52</f>
        <v>1</v>
      </c>
      <c r="DA52">
        <f>AI52</f>
        <v>1</v>
      </c>
      <c r="DB52">
        <f>ROUND(ROUND(AT52*CZ52,2),6)</f>
        <v>0.4</v>
      </c>
      <c r="DC52">
        <f>ROUND(ROUND(AT52*AG52,2),6)</f>
        <v>0</v>
      </c>
    </row>
    <row r="53" spans="1:107" x14ac:dyDescent="0.2">
      <c r="A53">
        <f>ROW(Source!A56)</f>
        <v>56</v>
      </c>
      <c r="B53">
        <v>41727981</v>
      </c>
      <c r="C53">
        <v>41728646</v>
      </c>
      <c r="D53">
        <v>37286970</v>
      </c>
      <c r="E53">
        <v>70</v>
      </c>
      <c r="F53">
        <v>1</v>
      </c>
      <c r="G53">
        <v>1</v>
      </c>
      <c r="H53">
        <v>1</v>
      </c>
      <c r="I53" t="s">
        <v>608</v>
      </c>
      <c r="J53" t="s">
        <v>2</v>
      </c>
      <c r="K53" t="s">
        <v>609</v>
      </c>
      <c r="L53">
        <v>1191</v>
      </c>
      <c r="N53">
        <v>1013</v>
      </c>
      <c r="O53" t="s">
        <v>551</v>
      </c>
      <c r="P53" t="s">
        <v>551</v>
      </c>
      <c r="Q53">
        <v>1</v>
      </c>
      <c r="W53">
        <v>0</v>
      </c>
      <c r="X53">
        <v>-632984526</v>
      </c>
      <c r="Y53">
        <v>1.62</v>
      </c>
      <c r="AA53">
        <v>0</v>
      </c>
      <c r="AB53">
        <v>0</v>
      </c>
      <c r="AC53">
        <v>0</v>
      </c>
      <c r="AD53">
        <v>10.210000000000001</v>
      </c>
      <c r="AE53">
        <v>0</v>
      </c>
      <c r="AF53">
        <v>0</v>
      </c>
      <c r="AG53">
        <v>0</v>
      </c>
      <c r="AH53">
        <v>10.210000000000001</v>
      </c>
      <c r="AI53">
        <v>1</v>
      </c>
      <c r="AJ53">
        <v>1</v>
      </c>
      <c r="AK53">
        <v>1</v>
      </c>
      <c r="AL53">
        <v>1</v>
      </c>
      <c r="AN53">
        <v>0</v>
      </c>
      <c r="AO53">
        <v>1</v>
      </c>
      <c r="AP53">
        <v>1</v>
      </c>
      <c r="AQ53">
        <v>0</v>
      </c>
      <c r="AR53">
        <v>0</v>
      </c>
      <c r="AS53" t="s">
        <v>2</v>
      </c>
      <c r="AT53">
        <v>1.2</v>
      </c>
      <c r="AU53" t="s">
        <v>21</v>
      </c>
      <c r="AV53">
        <v>1</v>
      </c>
      <c r="AW53">
        <v>2</v>
      </c>
      <c r="AX53">
        <v>41728653</v>
      </c>
      <c r="AY53">
        <v>1</v>
      </c>
      <c r="AZ53">
        <v>0</v>
      </c>
      <c r="BA53">
        <v>53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Y53*Source!I56</f>
        <v>1.62</v>
      </c>
      <c r="CY53">
        <f>AD53</f>
        <v>10.210000000000001</v>
      </c>
      <c r="CZ53">
        <f>AH53</f>
        <v>10.210000000000001</v>
      </c>
      <c r="DA53">
        <f>AL53</f>
        <v>1</v>
      </c>
      <c r="DB53">
        <f>ROUND((ROUND(AT53*CZ53,2)*ROUND(1.35,7)),6)</f>
        <v>16.537500000000001</v>
      </c>
      <c r="DC53">
        <f>ROUND((ROUND(AT53*AG53,2)*ROUND(1.35,7)),6)</f>
        <v>0</v>
      </c>
    </row>
    <row r="54" spans="1:107" x14ac:dyDescent="0.2">
      <c r="A54">
        <f>ROW(Source!A56)</f>
        <v>56</v>
      </c>
      <c r="B54">
        <v>41727981</v>
      </c>
      <c r="C54">
        <v>41728646</v>
      </c>
      <c r="D54">
        <v>37299205</v>
      </c>
      <c r="E54">
        <v>1</v>
      </c>
      <c r="F54">
        <v>1</v>
      </c>
      <c r="G54">
        <v>1</v>
      </c>
      <c r="H54">
        <v>3</v>
      </c>
      <c r="I54" t="s">
        <v>610</v>
      </c>
      <c r="J54" t="s">
        <v>611</v>
      </c>
      <c r="K54" t="s">
        <v>612</v>
      </c>
      <c r="L54">
        <v>1346</v>
      </c>
      <c r="N54">
        <v>1009</v>
      </c>
      <c r="O54" t="s">
        <v>564</v>
      </c>
      <c r="P54" t="s">
        <v>564</v>
      </c>
      <c r="Q54">
        <v>1</v>
      </c>
      <c r="W54">
        <v>0</v>
      </c>
      <c r="X54">
        <v>818898041</v>
      </c>
      <c r="Y54">
        <v>1E-3</v>
      </c>
      <c r="AA54">
        <v>27.74</v>
      </c>
      <c r="AB54">
        <v>0</v>
      </c>
      <c r="AC54">
        <v>0</v>
      </c>
      <c r="AD54">
        <v>0</v>
      </c>
      <c r="AE54">
        <v>27.74</v>
      </c>
      <c r="AF54">
        <v>0</v>
      </c>
      <c r="AG54">
        <v>0</v>
      </c>
      <c r="AH54">
        <v>0</v>
      </c>
      <c r="AI54">
        <v>1</v>
      </c>
      <c r="AJ54">
        <v>1</v>
      </c>
      <c r="AK54">
        <v>1</v>
      </c>
      <c r="AL54">
        <v>1</v>
      </c>
      <c r="AN54">
        <v>0</v>
      </c>
      <c r="AO54">
        <v>1</v>
      </c>
      <c r="AP54">
        <v>0</v>
      </c>
      <c r="AQ54">
        <v>0</v>
      </c>
      <c r="AR54">
        <v>0</v>
      </c>
      <c r="AS54" t="s">
        <v>2</v>
      </c>
      <c r="AT54">
        <v>1E-3</v>
      </c>
      <c r="AU54" t="s">
        <v>2</v>
      </c>
      <c r="AV54">
        <v>0</v>
      </c>
      <c r="AW54">
        <v>2</v>
      </c>
      <c r="AX54">
        <v>41728654</v>
      </c>
      <c r="AY54">
        <v>1</v>
      </c>
      <c r="AZ54">
        <v>0</v>
      </c>
      <c r="BA54">
        <v>54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Y54*Source!I56</f>
        <v>1E-3</v>
      </c>
      <c r="CY54">
        <f>AA54</f>
        <v>27.74</v>
      </c>
      <c r="CZ54">
        <f>AE54</f>
        <v>27.74</v>
      </c>
      <c r="DA54">
        <f>AI54</f>
        <v>1</v>
      </c>
      <c r="DB54">
        <f>ROUND(ROUND(AT54*CZ54,2),6)</f>
        <v>0.03</v>
      </c>
      <c r="DC54">
        <f>ROUND(ROUND(AT54*AG54,2),6)</f>
        <v>0</v>
      </c>
    </row>
    <row r="55" spans="1:107" x14ac:dyDescent="0.2">
      <c r="A55">
        <f>ROW(Source!A56)</f>
        <v>56</v>
      </c>
      <c r="B55">
        <v>41727981</v>
      </c>
      <c r="C55">
        <v>41728646</v>
      </c>
      <c r="D55">
        <v>37305581</v>
      </c>
      <c r="E55">
        <v>1</v>
      </c>
      <c r="F55">
        <v>1</v>
      </c>
      <c r="G55">
        <v>1</v>
      </c>
      <c r="H55">
        <v>3</v>
      </c>
      <c r="I55" t="s">
        <v>613</v>
      </c>
      <c r="J55" t="s">
        <v>614</v>
      </c>
      <c r="K55" t="s">
        <v>615</v>
      </c>
      <c r="L55">
        <v>1425</v>
      </c>
      <c r="N55">
        <v>1013</v>
      </c>
      <c r="O55" t="s">
        <v>165</v>
      </c>
      <c r="P55" t="s">
        <v>165</v>
      </c>
      <c r="Q55">
        <v>1</v>
      </c>
      <c r="W55">
        <v>0</v>
      </c>
      <c r="X55">
        <v>43090968</v>
      </c>
      <c r="Y55">
        <v>0.03</v>
      </c>
      <c r="AA55">
        <v>83</v>
      </c>
      <c r="AB55">
        <v>0</v>
      </c>
      <c r="AC55">
        <v>0</v>
      </c>
      <c r="AD55">
        <v>0</v>
      </c>
      <c r="AE55">
        <v>83</v>
      </c>
      <c r="AF55">
        <v>0</v>
      </c>
      <c r="AG55">
        <v>0</v>
      </c>
      <c r="AH55">
        <v>0</v>
      </c>
      <c r="AI55">
        <v>1</v>
      </c>
      <c r="AJ55">
        <v>1</v>
      </c>
      <c r="AK55">
        <v>1</v>
      </c>
      <c r="AL55">
        <v>1</v>
      </c>
      <c r="AN55">
        <v>0</v>
      </c>
      <c r="AO55">
        <v>1</v>
      </c>
      <c r="AP55">
        <v>0</v>
      </c>
      <c r="AQ55">
        <v>0</v>
      </c>
      <c r="AR55">
        <v>0</v>
      </c>
      <c r="AS55" t="s">
        <v>2</v>
      </c>
      <c r="AT55">
        <v>0.03</v>
      </c>
      <c r="AU55" t="s">
        <v>2</v>
      </c>
      <c r="AV55">
        <v>0</v>
      </c>
      <c r="AW55">
        <v>2</v>
      </c>
      <c r="AX55">
        <v>41728655</v>
      </c>
      <c r="AY55">
        <v>1</v>
      </c>
      <c r="AZ55">
        <v>0</v>
      </c>
      <c r="BA55">
        <v>55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Y55*Source!I56</f>
        <v>0.03</v>
      </c>
      <c r="CY55">
        <f>AA55</f>
        <v>83</v>
      </c>
      <c r="CZ55">
        <f>AE55</f>
        <v>83</v>
      </c>
      <c r="DA55">
        <f>AI55</f>
        <v>1</v>
      </c>
      <c r="DB55">
        <f>ROUND(ROUND(AT55*CZ55,2),6)</f>
        <v>2.4900000000000002</v>
      </c>
      <c r="DC55">
        <f>ROUND(ROUND(AT55*AG55,2),6)</f>
        <v>0</v>
      </c>
    </row>
    <row r="56" spans="1:107" x14ac:dyDescent="0.2">
      <c r="A56">
        <f>ROW(Source!A56)</f>
        <v>56</v>
      </c>
      <c r="B56">
        <v>41727981</v>
      </c>
      <c r="C56">
        <v>41728646</v>
      </c>
      <c r="D56">
        <v>37309140</v>
      </c>
      <c r="E56">
        <v>1</v>
      </c>
      <c r="F56">
        <v>1</v>
      </c>
      <c r="G56">
        <v>1</v>
      </c>
      <c r="H56">
        <v>3</v>
      </c>
      <c r="I56" t="s">
        <v>616</v>
      </c>
      <c r="J56" t="s">
        <v>617</v>
      </c>
      <c r="K56" t="s">
        <v>618</v>
      </c>
      <c r="L56">
        <v>1348</v>
      </c>
      <c r="N56">
        <v>1009</v>
      </c>
      <c r="O56" t="s">
        <v>104</v>
      </c>
      <c r="P56" t="s">
        <v>104</v>
      </c>
      <c r="Q56">
        <v>1000</v>
      </c>
      <c r="W56">
        <v>0</v>
      </c>
      <c r="X56">
        <v>-385628651</v>
      </c>
      <c r="Y56">
        <v>2.0000000000000002E-5</v>
      </c>
      <c r="AA56">
        <v>729.98</v>
      </c>
      <c r="AB56">
        <v>0</v>
      </c>
      <c r="AC56">
        <v>0</v>
      </c>
      <c r="AD56">
        <v>0</v>
      </c>
      <c r="AE56">
        <v>729.98</v>
      </c>
      <c r="AF56">
        <v>0</v>
      </c>
      <c r="AG56">
        <v>0</v>
      </c>
      <c r="AH56">
        <v>0</v>
      </c>
      <c r="AI56">
        <v>1</v>
      </c>
      <c r="AJ56">
        <v>1</v>
      </c>
      <c r="AK56">
        <v>1</v>
      </c>
      <c r="AL56">
        <v>1</v>
      </c>
      <c r="AN56">
        <v>0</v>
      </c>
      <c r="AO56">
        <v>1</v>
      </c>
      <c r="AP56">
        <v>0</v>
      </c>
      <c r="AQ56">
        <v>0</v>
      </c>
      <c r="AR56">
        <v>0</v>
      </c>
      <c r="AS56" t="s">
        <v>2</v>
      </c>
      <c r="AT56">
        <v>2.0000000000000002E-5</v>
      </c>
      <c r="AU56" t="s">
        <v>2</v>
      </c>
      <c r="AV56">
        <v>0</v>
      </c>
      <c r="AW56">
        <v>2</v>
      </c>
      <c r="AX56">
        <v>41728656</v>
      </c>
      <c r="AY56">
        <v>1</v>
      </c>
      <c r="AZ56">
        <v>0</v>
      </c>
      <c r="BA56">
        <v>56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Y56*Source!I56</f>
        <v>2.0000000000000002E-5</v>
      </c>
      <c r="CY56">
        <f>AA56</f>
        <v>729.98</v>
      </c>
      <c r="CZ56">
        <f>AE56</f>
        <v>729.98</v>
      </c>
      <c r="DA56">
        <f>AI56</f>
        <v>1</v>
      </c>
      <c r="DB56">
        <f>ROUND(ROUND(AT56*CZ56,2),6)</f>
        <v>0.01</v>
      </c>
      <c r="DC56">
        <f>ROUND(ROUND(AT56*AG56,2),6)</f>
        <v>0</v>
      </c>
    </row>
    <row r="57" spans="1:107" x14ac:dyDescent="0.2">
      <c r="A57">
        <f>ROW(Source!A56)</f>
        <v>56</v>
      </c>
      <c r="B57">
        <v>41727981</v>
      </c>
      <c r="C57">
        <v>41728646</v>
      </c>
      <c r="D57">
        <v>37342602</v>
      </c>
      <c r="E57">
        <v>1</v>
      </c>
      <c r="F57">
        <v>1</v>
      </c>
      <c r="G57">
        <v>1</v>
      </c>
      <c r="H57">
        <v>3</v>
      </c>
      <c r="I57" t="s">
        <v>619</v>
      </c>
      <c r="J57" t="s">
        <v>620</v>
      </c>
      <c r="K57" t="s">
        <v>621</v>
      </c>
      <c r="L57">
        <v>1348</v>
      </c>
      <c r="N57">
        <v>1009</v>
      </c>
      <c r="O57" t="s">
        <v>104</v>
      </c>
      <c r="P57" t="s">
        <v>104</v>
      </c>
      <c r="Q57">
        <v>1000</v>
      </c>
      <c r="W57">
        <v>0</v>
      </c>
      <c r="X57">
        <v>-1929795800</v>
      </c>
      <c r="Y57">
        <v>1.0000000000000001E-5</v>
      </c>
      <c r="AA57">
        <v>65750</v>
      </c>
      <c r="AB57">
        <v>0</v>
      </c>
      <c r="AC57">
        <v>0</v>
      </c>
      <c r="AD57">
        <v>0</v>
      </c>
      <c r="AE57">
        <v>65750</v>
      </c>
      <c r="AF57">
        <v>0</v>
      </c>
      <c r="AG57">
        <v>0</v>
      </c>
      <c r="AH57">
        <v>0</v>
      </c>
      <c r="AI57">
        <v>1</v>
      </c>
      <c r="AJ57">
        <v>1</v>
      </c>
      <c r="AK57">
        <v>1</v>
      </c>
      <c r="AL57">
        <v>1</v>
      </c>
      <c r="AN57">
        <v>0</v>
      </c>
      <c r="AO57">
        <v>1</v>
      </c>
      <c r="AP57">
        <v>0</v>
      </c>
      <c r="AQ57">
        <v>0</v>
      </c>
      <c r="AR57">
        <v>0</v>
      </c>
      <c r="AS57" t="s">
        <v>2</v>
      </c>
      <c r="AT57">
        <v>1.0000000000000001E-5</v>
      </c>
      <c r="AU57" t="s">
        <v>2</v>
      </c>
      <c r="AV57">
        <v>0</v>
      </c>
      <c r="AW57">
        <v>2</v>
      </c>
      <c r="AX57">
        <v>41728657</v>
      </c>
      <c r="AY57">
        <v>1</v>
      </c>
      <c r="AZ57">
        <v>0</v>
      </c>
      <c r="BA57">
        <v>57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Y57*Source!I56</f>
        <v>1.0000000000000001E-5</v>
      </c>
      <c r="CY57">
        <f>AA57</f>
        <v>65750</v>
      </c>
      <c r="CZ57">
        <f>AE57</f>
        <v>65750</v>
      </c>
      <c r="DA57">
        <f>AI57</f>
        <v>1</v>
      </c>
      <c r="DB57">
        <f>ROUND(ROUND(AT57*CZ57,2),6)</f>
        <v>0.66</v>
      </c>
      <c r="DC57">
        <f>ROUND(ROUND(AT57*AG57,2),6)</f>
        <v>0</v>
      </c>
    </row>
    <row r="58" spans="1:107" x14ac:dyDescent="0.2">
      <c r="A58">
        <f>ROW(Source!A56)</f>
        <v>56</v>
      </c>
      <c r="B58">
        <v>41727981</v>
      </c>
      <c r="C58">
        <v>41728646</v>
      </c>
      <c r="D58">
        <v>37292595</v>
      </c>
      <c r="E58">
        <v>70</v>
      </c>
      <c r="F58">
        <v>1</v>
      </c>
      <c r="G58">
        <v>1</v>
      </c>
      <c r="H58">
        <v>3</v>
      </c>
      <c r="I58" t="s">
        <v>565</v>
      </c>
      <c r="J58" t="s">
        <v>2</v>
      </c>
      <c r="K58" t="s">
        <v>566</v>
      </c>
      <c r="L58">
        <v>1374</v>
      </c>
      <c r="N58">
        <v>1013</v>
      </c>
      <c r="O58" t="s">
        <v>567</v>
      </c>
      <c r="P58" t="s">
        <v>567</v>
      </c>
      <c r="Q58">
        <v>1</v>
      </c>
      <c r="W58">
        <v>0</v>
      </c>
      <c r="X58">
        <v>-1731369543</v>
      </c>
      <c r="Y58">
        <v>0.24</v>
      </c>
      <c r="AA58">
        <v>1</v>
      </c>
      <c r="AB58">
        <v>0</v>
      </c>
      <c r="AC58">
        <v>0</v>
      </c>
      <c r="AD58">
        <v>0</v>
      </c>
      <c r="AE58">
        <v>1</v>
      </c>
      <c r="AF58">
        <v>0</v>
      </c>
      <c r="AG58">
        <v>0</v>
      </c>
      <c r="AH58">
        <v>0</v>
      </c>
      <c r="AI58">
        <v>1</v>
      </c>
      <c r="AJ58">
        <v>1</v>
      </c>
      <c r="AK58">
        <v>1</v>
      </c>
      <c r="AL58">
        <v>1</v>
      </c>
      <c r="AN58">
        <v>0</v>
      </c>
      <c r="AO58">
        <v>1</v>
      </c>
      <c r="AP58">
        <v>0</v>
      </c>
      <c r="AQ58">
        <v>0</v>
      </c>
      <c r="AR58">
        <v>0</v>
      </c>
      <c r="AS58" t="s">
        <v>2</v>
      </c>
      <c r="AT58">
        <v>0.24</v>
      </c>
      <c r="AU58" t="s">
        <v>2</v>
      </c>
      <c r="AV58">
        <v>0</v>
      </c>
      <c r="AW58">
        <v>2</v>
      </c>
      <c r="AX58">
        <v>41728658</v>
      </c>
      <c r="AY58">
        <v>1</v>
      </c>
      <c r="AZ58">
        <v>0</v>
      </c>
      <c r="BA58">
        <v>58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Y58*Source!I56</f>
        <v>0.24</v>
      </c>
      <c r="CY58">
        <f>AA58</f>
        <v>1</v>
      </c>
      <c r="CZ58">
        <f>AE58</f>
        <v>1</v>
      </c>
      <c r="DA58">
        <f>AI58</f>
        <v>1</v>
      </c>
      <c r="DB58">
        <f>ROUND(ROUND(AT58*CZ58,2),6)</f>
        <v>0.24</v>
      </c>
      <c r="DC58">
        <f>ROUND(ROUND(AT58*AG58,2),6)</f>
        <v>0</v>
      </c>
    </row>
    <row r="59" spans="1:107" x14ac:dyDescent="0.2">
      <c r="A59">
        <f>ROW(Source!A57)</f>
        <v>57</v>
      </c>
      <c r="B59">
        <v>41727979</v>
      </c>
      <c r="C59">
        <v>41728646</v>
      </c>
      <c r="D59">
        <v>37286970</v>
      </c>
      <c r="E59">
        <v>70</v>
      </c>
      <c r="F59">
        <v>1</v>
      </c>
      <c r="G59">
        <v>1</v>
      </c>
      <c r="H59">
        <v>1</v>
      </c>
      <c r="I59" t="s">
        <v>608</v>
      </c>
      <c r="J59" t="s">
        <v>2</v>
      </c>
      <c r="K59" t="s">
        <v>609</v>
      </c>
      <c r="L59">
        <v>1191</v>
      </c>
      <c r="N59">
        <v>1013</v>
      </c>
      <c r="O59" t="s">
        <v>551</v>
      </c>
      <c r="P59" t="s">
        <v>551</v>
      </c>
      <c r="Q59">
        <v>1</v>
      </c>
      <c r="W59">
        <v>0</v>
      </c>
      <c r="X59">
        <v>-632984526</v>
      </c>
      <c r="Y59">
        <v>1.62</v>
      </c>
      <c r="AA59">
        <v>0</v>
      </c>
      <c r="AB59">
        <v>0</v>
      </c>
      <c r="AC59">
        <v>0</v>
      </c>
      <c r="AD59">
        <v>109.86</v>
      </c>
      <c r="AE59">
        <v>0</v>
      </c>
      <c r="AF59">
        <v>0</v>
      </c>
      <c r="AG59">
        <v>0</v>
      </c>
      <c r="AH59">
        <v>10.210000000000001</v>
      </c>
      <c r="AI59">
        <v>1</v>
      </c>
      <c r="AJ59">
        <v>1</v>
      </c>
      <c r="AK59">
        <v>1</v>
      </c>
      <c r="AL59">
        <v>10.76</v>
      </c>
      <c r="AN59">
        <v>0</v>
      </c>
      <c r="AO59">
        <v>1</v>
      </c>
      <c r="AP59">
        <v>1</v>
      </c>
      <c r="AQ59">
        <v>0</v>
      </c>
      <c r="AR59">
        <v>0</v>
      </c>
      <c r="AS59" t="s">
        <v>2</v>
      </c>
      <c r="AT59">
        <v>1.2</v>
      </c>
      <c r="AU59" t="s">
        <v>21</v>
      </c>
      <c r="AV59">
        <v>1</v>
      </c>
      <c r="AW59">
        <v>2</v>
      </c>
      <c r="AX59">
        <v>41728653</v>
      </c>
      <c r="AY59">
        <v>1</v>
      </c>
      <c r="AZ59">
        <v>0</v>
      </c>
      <c r="BA59">
        <v>59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Y59*Source!I57</f>
        <v>1.62</v>
      </c>
      <c r="CY59">
        <f>AD59</f>
        <v>109.86</v>
      </c>
      <c r="CZ59">
        <f>AH59</f>
        <v>10.210000000000001</v>
      </c>
      <c r="DA59">
        <f>AL59</f>
        <v>10.76</v>
      </c>
      <c r="DB59">
        <f>ROUND((ROUND(AT59*CZ59,2)*ROUND(1.35,7)),6)</f>
        <v>16.537500000000001</v>
      </c>
      <c r="DC59">
        <f>ROUND((ROUND(AT59*AG59,2)*ROUND(1.35,7)),6)</f>
        <v>0</v>
      </c>
    </row>
    <row r="60" spans="1:107" x14ac:dyDescent="0.2">
      <c r="A60">
        <f>ROW(Source!A57)</f>
        <v>57</v>
      </c>
      <c r="B60">
        <v>41727979</v>
      </c>
      <c r="C60">
        <v>41728646</v>
      </c>
      <c r="D60">
        <v>37299205</v>
      </c>
      <c r="E60">
        <v>1</v>
      </c>
      <c r="F60">
        <v>1</v>
      </c>
      <c r="G60">
        <v>1</v>
      </c>
      <c r="H60">
        <v>3</v>
      </c>
      <c r="I60" t="s">
        <v>610</v>
      </c>
      <c r="J60" t="s">
        <v>611</v>
      </c>
      <c r="K60" t="s">
        <v>612</v>
      </c>
      <c r="L60">
        <v>1346</v>
      </c>
      <c r="N60">
        <v>1009</v>
      </c>
      <c r="O60" t="s">
        <v>564</v>
      </c>
      <c r="P60" t="s">
        <v>564</v>
      </c>
      <c r="Q60">
        <v>1</v>
      </c>
      <c r="W60">
        <v>0</v>
      </c>
      <c r="X60">
        <v>818898041</v>
      </c>
      <c r="Y60">
        <v>1E-3</v>
      </c>
      <c r="AA60">
        <v>298.48</v>
      </c>
      <c r="AB60">
        <v>0</v>
      </c>
      <c r="AC60">
        <v>0</v>
      </c>
      <c r="AD60">
        <v>0</v>
      </c>
      <c r="AE60">
        <v>27.74</v>
      </c>
      <c r="AF60">
        <v>0</v>
      </c>
      <c r="AG60">
        <v>0</v>
      </c>
      <c r="AH60">
        <v>0</v>
      </c>
      <c r="AI60">
        <v>10.76</v>
      </c>
      <c r="AJ60">
        <v>1</v>
      </c>
      <c r="AK60">
        <v>1</v>
      </c>
      <c r="AL60">
        <v>1</v>
      </c>
      <c r="AN60">
        <v>0</v>
      </c>
      <c r="AO60">
        <v>1</v>
      </c>
      <c r="AP60">
        <v>0</v>
      </c>
      <c r="AQ60">
        <v>0</v>
      </c>
      <c r="AR60">
        <v>0</v>
      </c>
      <c r="AS60" t="s">
        <v>2</v>
      </c>
      <c r="AT60">
        <v>1E-3</v>
      </c>
      <c r="AU60" t="s">
        <v>2</v>
      </c>
      <c r="AV60">
        <v>0</v>
      </c>
      <c r="AW60">
        <v>2</v>
      </c>
      <c r="AX60">
        <v>41728654</v>
      </c>
      <c r="AY60">
        <v>1</v>
      </c>
      <c r="AZ60">
        <v>0</v>
      </c>
      <c r="BA60">
        <v>60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Y60*Source!I57</f>
        <v>1E-3</v>
      </c>
      <c r="CY60">
        <f>AA60</f>
        <v>298.48</v>
      </c>
      <c r="CZ60">
        <f>AE60</f>
        <v>27.74</v>
      </c>
      <c r="DA60">
        <f>AI60</f>
        <v>10.76</v>
      </c>
      <c r="DB60">
        <f>ROUND(ROUND(AT60*CZ60,2),6)</f>
        <v>0.03</v>
      </c>
      <c r="DC60">
        <f>ROUND(ROUND(AT60*AG60,2),6)</f>
        <v>0</v>
      </c>
    </row>
    <row r="61" spans="1:107" x14ac:dyDescent="0.2">
      <c r="A61">
        <f>ROW(Source!A57)</f>
        <v>57</v>
      </c>
      <c r="B61">
        <v>41727979</v>
      </c>
      <c r="C61">
        <v>41728646</v>
      </c>
      <c r="D61">
        <v>37305581</v>
      </c>
      <c r="E61">
        <v>1</v>
      </c>
      <c r="F61">
        <v>1</v>
      </c>
      <c r="G61">
        <v>1</v>
      </c>
      <c r="H61">
        <v>3</v>
      </c>
      <c r="I61" t="s">
        <v>613</v>
      </c>
      <c r="J61" t="s">
        <v>614</v>
      </c>
      <c r="K61" t="s">
        <v>615</v>
      </c>
      <c r="L61">
        <v>1425</v>
      </c>
      <c r="N61">
        <v>1013</v>
      </c>
      <c r="O61" t="s">
        <v>165</v>
      </c>
      <c r="P61" t="s">
        <v>165</v>
      </c>
      <c r="Q61">
        <v>1</v>
      </c>
      <c r="W61">
        <v>0</v>
      </c>
      <c r="X61">
        <v>43090968</v>
      </c>
      <c r="Y61">
        <v>0.03</v>
      </c>
      <c r="AA61">
        <v>893.08</v>
      </c>
      <c r="AB61">
        <v>0</v>
      </c>
      <c r="AC61">
        <v>0</v>
      </c>
      <c r="AD61">
        <v>0</v>
      </c>
      <c r="AE61">
        <v>83</v>
      </c>
      <c r="AF61">
        <v>0</v>
      </c>
      <c r="AG61">
        <v>0</v>
      </c>
      <c r="AH61">
        <v>0</v>
      </c>
      <c r="AI61">
        <v>10.76</v>
      </c>
      <c r="AJ61">
        <v>1</v>
      </c>
      <c r="AK61">
        <v>1</v>
      </c>
      <c r="AL61">
        <v>1</v>
      </c>
      <c r="AN61">
        <v>0</v>
      </c>
      <c r="AO61">
        <v>1</v>
      </c>
      <c r="AP61">
        <v>0</v>
      </c>
      <c r="AQ61">
        <v>0</v>
      </c>
      <c r="AR61">
        <v>0</v>
      </c>
      <c r="AS61" t="s">
        <v>2</v>
      </c>
      <c r="AT61">
        <v>0.03</v>
      </c>
      <c r="AU61" t="s">
        <v>2</v>
      </c>
      <c r="AV61">
        <v>0</v>
      </c>
      <c r="AW61">
        <v>2</v>
      </c>
      <c r="AX61">
        <v>41728655</v>
      </c>
      <c r="AY61">
        <v>1</v>
      </c>
      <c r="AZ61">
        <v>0</v>
      </c>
      <c r="BA61">
        <v>61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Y61*Source!I57</f>
        <v>0.03</v>
      </c>
      <c r="CY61">
        <f>AA61</f>
        <v>893.08</v>
      </c>
      <c r="CZ61">
        <f>AE61</f>
        <v>83</v>
      </c>
      <c r="DA61">
        <f>AI61</f>
        <v>10.76</v>
      </c>
      <c r="DB61">
        <f>ROUND(ROUND(AT61*CZ61,2),6)</f>
        <v>2.4900000000000002</v>
      </c>
      <c r="DC61">
        <f>ROUND(ROUND(AT61*AG61,2),6)</f>
        <v>0</v>
      </c>
    </row>
    <row r="62" spans="1:107" x14ac:dyDescent="0.2">
      <c r="A62">
        <f>ROW(Source!A57)</f>
        <v>57</v>
      </c>
      <c r="B62">
        <v>41727979</v>
      </c>
      <c r="C62">
        <v>41728646</v>
      </c>
      <c r="D62">
        <v>37309140</v>
      </c>
      <c r="E62">
        <v>1</v>
      </c>
      <c r="F62">
        <v>1</v>
      </c>
      <c r="G62">
        <v>1</v>
      </c>
      <c r="H62">
        <v>3</v>
      </c>
      <c r="I62" t="s">
        <v>616</v>
      </c>
      <c r="J62" t="s">
        <v>617</v>
      </c>
      <c r="K62" t="s">
        <v>618</v>
      </c>
      <c r="L62">
        <v>1348</v>
      </c>
      <c r="N62">
        <v>1009</v>
      </c>
      <c r="O62" t="s">
        <v>104</v>
      </c>
      <c r="P62" t="s">
        <v>104</v>
      </c>
      <c r="Q62">
        <v>1000</v>
      </c>
      <c r="W62">
        <v>0</v>
      </c>
      <c r="X62">
        <v>-385628651</v>
      </c>
      <c r="Y62">
        <v>2.0000000000000002E-5</v>
      </c>
      <c r="AA62">
        <v>7854.58</v>
      </c>
      <c r="AB62">
        <v>0</v>
      </c>
      <c r="AC62">
        <v>0</v>
      </c>
      <c r="AD62">
        <v>0</v>
      </c>
      <c r="AE62">
        <v>729.98</v>
      </c>
      <c r="AF62">
        <v>0</v>
      </c>
      <c r="AG62">
        <v>0</v>
      </c>
      <c r="AH62">
        <v>0</v>
      </c>
      <c r="AI62">
        <v>10.76</v>
      </c>
      <c r="AJ62">
        <v>1</v>
      </c>
      <c r="AK62">
        <v>1</v>
      </c>
      <c r="AL62">
        <v>1</v>
      </c>
      <c r="AN62">
        <v>0</v>
      </c>
      <c r="AO62">
        <v>1</v>
      </c>
      <c r="AP62">
        <v>0</v>
      </c>
      <c r="AQ62">
        <v>0</v>
      </c>
      <c r="AR62">
        <v>0</v>
      </c>
      <c r="AS62" t="s">
        <v>2</v>
      </c>
      <c r="AT62">
        <v>2.0000000000000002E-5</v>
      </c>
      <c r="AU62" t="s">
        <v>2</v>
      </c>
      <c r="AV62">
        <v>0</v>
      </c>
      <c r="AW62">
        <v>2</v>
      </c>
      <c r="AX62">
        <v>41728656</v>
      </c>
      <c r="AY62">
        <v>1</v>
      </c>
      <c r="AZ62">
        <v>0</v>
      </c>
      <c r="BA62">
        <v>62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Y62*Source!I57</f>
        <v>2.0000000000000002E-5</v>
      </c>
      <c r="CY62">
        <f>AA62</f>
        <v>7854.58</v>
      </c>
      <c r="CZ62">
        <f>AE62</f>
        <v>729.98</v>
      </c>
      <c r="DA62">
        <f>AI62</f>
        <v>10.76</v>
      </c>
      <c r="DB62">
        <f>ROUND(ROUND(AT62*CZ62,2),6)</f>
        <v>0.01</v>
      </c>
      <c r="DC62">
        <f>ROUND(ROUND(AT62*AG62,2),6)</f>
        <v>0</v>
      </c>
    </row>
    <row r="63" spans="1:107" x14ac:dyDescent="0.2">
      <c r="A63">
        <f>ROW(Source!A57)</f>
        <v>57</v>
      </c>
      <c r="B63">
        <v>41727979</v>
      </c>
      <c r="C63">
        <v>41728646</v>
      </c>
      <c r="D63">
        <v>37342602</v>
      </c>
      <c r="E63">
        <v>1</v>
      </c>
      <c r="F63">
        <v>1</v>
      </c>
      <c r="G63">
        <v>1</v>
      </c>
      <c r="H63">
        <v>3</v>
      </c>
      <c r="I63" t="s">
        <v>619</v>
      </c>
      <c r="J63" t="s">
        <v>620</v>
      </c>
      <c r="K63" t="s">
        <v>621</v>
      </c>
      <c r="L63">
        <v>1348</v>
      </c>
      <c r="N63">
        <v>1009</v>
      </c>
      <c r="O63" t="s">
        <v>104</v>
      </c>
      <c r="P63" t="s">
        <v>104</v>
      </c>
      <c r="Q63">
        <v>1000</v>
      </c>
      <c r="W63">
        <v>0</v>
      </c>
      <c r="X63">
        <v>-1929795800</v>
      </c>
      <c r="Y63">
        <v>1.0000000000000001E-5</v>
      </c>
      <c r="AA63">
        <v>707470</v>
      </c>
      <c r="AB63">
        <v>0</v>
      </c>
      <c r="AC63">
        <v>0</v>
      </c>
      <c r="AD63">
        <v>0</v>
      </c>
      <c r="AE63">
        <v>65750</v>
      </c>
      <c r="AF63">
        <v>0</v>
      </c>
      <c r="AG63">
        <v>0</v>
      </c>
      <c r="AH63">
        <v>0</v>
      </c>
      <c r="AI63">
        <v>10.76</v>
      </c>
      <c r="AJ63">
        <v>1</v>
      </c>
      <c r="AK63">
        <v>1</v>
      </c>
      <c r="AL63">
        <v>1</v>
      </c>
      <c r="AN63">
        <v>0</v>
      </c>
      <c r="AO63">
        <v>1</v>
      </c>
      <c r="AP63">
        <v>0</v>
      </c>
      <c r="AQ63">
        <v>0</v>
      </c>
      <c r="AR63">
        <v>0</v>
      </c>
      <c r="AS63" t="s">
        <v>2</v>
      </c>
      <c r="AT63">
        <v>1.0000000000000001E-5</v>
      </c>
      <c r="AU63" t="s">
        <v>2</v>
      </c>
      <c r="AV63">
        <v>0</v>
      </c>
      <c r="AW63">
        <v>2</v>
      </c>
      <c r="AX63">
        <v>41728657</v>
      </c>
      <c r="AY63">
        <v>1</v>
      </c>
      <c r="AZ63">
        <v>0</v>
      </c>
      <c r="BA63">
        <v>63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Y63*Source!I57</f>
        <v>1.0000000000000001E-5</v>
      </c>
      <c r="CY63">
        <f>AA63</f>
        <v>707470</v>
      </c>
      <c r="CZ63">
        <f>AE63</f>
        <v>65750</v>
      </c>
      <c r="DA63">
        <f>AI63</f>
        <v>10.76</v>
      </c>
      <c r="DB63">
        <f>ROUND(ROUND(AT63*CZ63,2),6)</f>
        <v>0.66</v>
      </c>
      <c r="DC63">
        <f>ROUND(ROUND(AT63*AG63,2),6)</f>
        <v>0</v>
      </c>
    </row>
    <row r="64" spans="1:107" x14ac:dyDescent="0.2">
      <c r="A64">
        <f>ROW(Source!A57)</f>
        <v>57</v>
      </c>
      <c r="B64">
        <v>41727979</v>
      </c>
      <c r="C64">
        <v>41728646</v>
      </c>
      <c r="D64">
        <v>37292595</v>
      </c>
      <c r="E64">
        <v>70</v>
      </c>
      <c r="F64">
        <v>1</v>
      </c>
      <c r="G64">
        <v>1</v>
      </c>
      <c r="H64">
        <v>3</v>
      </c>
      <c r="I64" t="s">
        <v>565</v>
      </c>
      <c r="J64" t="s">
        <v>2</v>
      </c>
      <c r="K64" t="s">
        <v>566</v>
      </c>
      <c r="L64">
        <v>1374</v>
      </c>
      <c r="N64">
        <v>1013</v>
      </c>
      <c r="O64" t="s">
        <v>567</v>
      </c>
      <c r="P64" t="s">
        <v>567</v>
      </c>
      <c r="Q64">
        <v>1</v>
      </c>
      <c r="W64">
        <v>0</v>
      </c>
      <c r="X64">
        <v>-1731369543</v>
      </c>
      <c r="Y64">
        <v>0.24</v>
      </c>
      <c r="AA64">
        <v>1</v>
      </c>
      <c r="AB64">
        <v>0</v>
      </c>
      <c r="AC64">
        <v>0</v>
      </c>
      <c r="AD64">
        <v>0</v>
      </c>
      <c r="AE64">
        <v>1</v>
      </c>
      <c r="AF64">
        <v>0</v>
      </c>
      <c r="AG64">
        <v>0</v>
      </c>
      <c r="AH64">
        <v>0</v>
      </c>
      <c r="AI64">
        <v>1</v>
      </c>
      <c r="AJ64">
        <v>1</v>
      </c>
      <c r="AK64">
        <v>1</v>
      </c>
      <c r="AL64">
        <v>1</v>
      </c>
      <c r="AN64">
        <v>0</v>
      </c>
      <c r="AO64">
        <v>1</v>
      </c>
      <c r="AP64">
        <v>0</v>
      </c>
      <c r="AQ64">
        <v>0</v>
      </c>
      <c r="AR64">
        <v>0</v>
      </c>
      <c r="AS64" t="s">
        <v>2</v>
      </c>
      <c r="AT64">
        <v>0.24</v>
      </c>
      <c r="AU64" t="s">
        <v>2</v>
      </c>
      <c r="AV64">
        <v>0</v>
      </c>
      <c r="AW64">
        <v>2</v>
      </c>
      <c r="AX64">
        <v>41728658</v>
      </c>
      <c r="AY64">
        <v>1</v>
      </c>
      <c r="AZ64">
        <v>0</v>
      </c>
      <c r="BA64">
        <v>64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Y64*Source!I57</f>
        <v>0.24</v>
      </c>
      <c r="CY64">
        <f>AA64</f>
        <v>1</v>
      </c>
      <c r="CZ64">
        <f>AE64</f>
        <v>1</v>
      </c>
      <c r="DA64">
        <f>AI64</f>
        <v>1</v>
      </c>
      <c r="DB64">
        <f>ROUND(ROUND(AT64*CZ64,2),6)</f>
        <v>0.24</v>
      </c>
      <c r="DC64">
        <f>ROUND(ROUND(AT64*AG64,2),6)</f>
        <v>0</v>
      </c>
    </row>
    <row r="65" spans="1:107" x14ac:dyDescent="0.2">
      <c r="A65">
        <f>ROW(Source!A60)</f>
        <v>60</v>
      </c>
      <c r="B65">
        <v>41727981</v>
      </c>
      <c r="C65">
        <v>41728660</v>
      </c>
      <c r="D65">
        <v>37286949</v>
      </c>
      <c r="E65">
        <v>70</v>
      </c>
      <c r="F65">
        <v>1</v>
      </c>
      <c r="G65">
        <v>1</v>
      </c>
      <c r="H65">
        <v>1</v>
      </c>
      <c r="I65" t="s">
        <v>594</v>
      </c>
      <c r="J65" t="s">
        <v>2</v>
      </c>
      <c r="K65" t="s">
        <v>595</v>
      </c>
      <c r="L65">
        <v>1191</v>
      </c>
      <c r="N65">
        <v>1013</v>
      </c>
      <c r="O65" t="s">
        <v>551</v>
      </c>
      <c r="P65" t="s">
        <v>551</v>
      </c>
      <c r="Q65">
        <v>1</v>
      </c>
      <c r="W65">
        <v>0</v>
      </c>
      <c r="X65">
        <v>-1111239348</v>
      </c>
      <c r="Y65">
        <v>37.800000000000004</v>
      </c>
      <c r="AA65">
        <v>0</v>
      </c>
      <c r="AB65">
        <v>0</v>
      </c>
      <c r="AC65">
        <v>0</v>
      </c>
      <c r="AD65">
        <v>9.6199999999999992</v>
      </c>
      <c r="AE65">
        <v>0</v>
      </c>
      <c r="AF65">
        <v>0</v>
      </c>
      <c r="AG65">
        <v>0</v>
      </c>
      <c r="AH65">
        <v>9.6199999999999992</v>
      </c>
      <c r="AI65">
        <v>1</v>
      </c>
      <c r="AJ65">
        <v>1</v>
      </c>
      <c r="AK65">
        <v>1</v>
      </c>
      <c r="AL65">
        <v>1</v>
      </c>
      <c r="AN65">
        <v>0</v>
      </c>
      <c r="AO65">
        <v>1</v>
      </c>
      <c r="AP65">
        <v>1</v>
      </c>
      <c r="AQ65">
        <v>0</v>
      </c>
      <c r="AR65">
        <v>0</v>
      </c>
      <c r="AS65" t="s">
        <v>2</v>
      </c>
      <c r="AT65">
        <v>28</v>
      </c>
      <c r="AU65" t="s">
        <v>21</v>
      </c>
      <c r="AV65">
        <v>1</v>
      </c>
      <c r="AW65">
        <v>2</v>
      </c>
      <c r="AX65">
        <v>41728670</v>
      </c>
      <c r="AY65">
        <v>1</v>
      </c>
      <c r="AZ65">
        <v>0</v>
      </c>
      <c r="BA65">
        <v>65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Y65*Source!I60</f>
        <v>37.800000000000004</v>
      </c>
      <c r="CY65">
        <f>AD65</f>
        <v>9.6199999999999992</v>
      </c>
      <c r="CZ65">
        <f>AH65</f>
        <v>9.6199999999999992</v>
      </c>
      <c r="DA65">
        <f>AL65</f>
        <v>1</v>
      </c>
      <c r="DB65">
        <f>ROUND((ROUND(AT65*CZ65,2)*ROUND(1.35,7)),6)</f>
        <v>363.63600000000002</v>
      </c>
      <c r="DC65">
        <f>ROUND((ROUND(AT65*AG65,2)*ROUND(1.35,7)),6)</f>
        <v>0</v>
      </c>
    </row>
    <row r="66" spans="1:107" x14ac:dyDescent="0.2">
      <c r="A66">
        <f>ROW(Source!A60)</f>
        <v>60</v>
      </c>
      <c r="B66">
        <v>41727981</v>
      </c>
      <c r="C66">
        <v>41728660</v>
      </c>
      <c r="D66">
        <v>37301999</v>
      </c>
      <c r="E66">
        <v>1</v>
      </c>
      <c r="F66">
        <v>1</v>
      </c>
      <c r="G66">
        <v>1</v>
      </c>
      <c r="H66">
        <v>3</v>
      </c>
      <c r="I66" t="s">
        <v>622</v>
      </c>
      <c r="J66" t="s">
        <v>623</v>
      </c>
      <c r="K66" t="s">
        <v>624</v>
      </c>
      <c r="L66">
        <v>1346</v>
      </c>
      <c r="N66">
        <v>1009</v>
      </c>
      <c r="O66" t="s">
        <v>564</v>
      </c>
      <c r="P66" t="s">
        <v>564</v>
      </c>
      <c r="Q66">
        <v>1</v>
      </c>
      <c r="W66">
        <v>0</v>
      </c>
      <c r="X66">
        <v>2109306601</v>
      </c>
      <c r="Y66">
        <v>0.02</v>
      </c>
      <c r="AA66">
        <v>91.29</v>
      </c>
      <c r="AB66">
        <v>0</v>
      </c>
      <c r="AC66">
        <v>0</v>
      </c>
      <c r="AD66">
        <v>0</v>
      </c>
      <c r="AE66">
        <v>91.29</v>
      </c>
      <c r="AF66">
        <v>0</v>
      </c>
      <c r="AG66">
        <v>0</v>
      </c>
      <c r="AH66">
        <v>0</v>
      </c>
      <c r="AI66">
        <v>1</v>
      </c>
      <c r="AJ66">
        <v>1</v>
      </c>
      <c r="AK66">
        <v>1</v>
      </c>
      <c r="AL66">
        <v>1</v>
      </c>
      <c r="AN66">
        <v>0</v>
      </c>
      <c r="AO66">
        <v>1</v>
      </c>
      <c r="AP66">
        <v>0</v>
      </c>
      <c r="AQ66">
        <v>0</v>
      </c>
      <c r="AR66">
        <v>0</v>
      </c>
      <c r="AS66" t="s">
        <v>2</v>
      </c>
      <c r="AT66">
        <v>0.02</v>
      </c>
      <c r="AU66" t="s">
        <v>2</v>
      </c>
      <c r="AV66">
        <v>0</v>
      </c>
      <c r="AW66">
        <v>2</v>
      </c>
      <c r="AX66">
        <v>41728671</v>
      </c>
      <c r="AY66">
        <v>1</v>
      </c>
      <c r="AZ66">
        <v>0</v>
      </c>
      <c r="BA66">
        <v>66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Y66*Source!I60</f>
        <v>0.02</v>
      </c>
      <c r="CY66">
        <f t="shared" ref="CY66:CY73" si="4">AA66</f>
        <v>91.29</v>
      </c>
      <c r="CZ66">
        <f t="shared" ref="CZ66:CZ73" si="5">AE66</f>
        <v>91.29</v>
      </c>
      <c r="DA66">
        <f t="shared" ref="DA66:DA73" si="6">AI66</f>
        <v>1</v>
      </c>
      <c r="DB66">
        <f t="shared" ref="DB66:DB73" si="7">ROUND(ROUND(AT66*CZ66,2),6)</f>
        <v>1.83</v>
      </c>
      <c r="DC66">
        <f t="shared" ref="DC66:DC73" si="8">ROUND(ROUND(AT66*AG66,2),6)</f>
        <v>0</v>
      </c>
    </row>
    <row r="67" spans="1:107" x14ac:dyDescent="0.2">
      <c r="A67">
        <f>ROW(Source!A60)</f>
        <v>60</v>
      </c>
      <c r="B67">
        <v>41727981</v>
      </c>
      <c r="C67">
        <v>41728660</v>
      </c>
      <c r="D67">
        <v>37307404</v>
      </c>
      <c r="E67">
        <v>1</v>
      </c>
      <c r="F67">
        <v>1</v>
      </c>
      <c r="G67">
        <v>1</v>
      </c>
      <c r="H67">
        <v>3</v>
      </c>
      <c r="I67" t="s">
        <v>625</v>
      </c>
      <c r="J67" t="s">
        <v>626</v>
      </c>
      <c r="K67" t="s">
        <v>627</v>
      </c>
      <c r="L67">
        <v>1346</v>
      </c>
      <c r="N67">
        <v>1009</v>
      </c>
      <c r="O67" t="s">
        <v>564</v>
      </c>
      <c r="P67" t="s">
        <v>564</v>
      </c>
      <c r="Q67">
        <v>1</v>
      </c>
      <c r="W67">
        <v>0</v>
      </c>
      <c r="X67">
        <v>1564296853</v>
      </c>
      <c r="Y67">
        <v>0.05</v>
      </c>
      <c r="AA67">
        <v>155</v>
      </c>
      <c r="AB67">
        <v>0</v>
      </c>
      <c r="AC67">
        <v>0</v>
      </c>
      <c r="AD67">
        <v>0</v>
      </c>
      <c r="AE67">
        <v>155</v>
      </c>
      <c r="AF67">
        <v>0</v>
      </c>
      <c r="AG67">
        <v>0</v>
      </c>
      <c r="AH67">
        <v>0</v>
      </c>
      <c r="AI67">
        <v>1</v>
      </c>
      <c r="AJ67">
        <v>1</v>
      </c>
      <c r="AK67">
        <v>1</v>
      </c>
      <c r="AL67">
        <v>1</v>
      </c>
      <c r="AN67">
        <v>0</v>
      </c>
      <c r="AO67">
        <v>1</v>
      </c>
      <c r="AP67">
        <v>0</v>
      </c>
      <c r="AQ67">
        <v>0</v>
      </c>
      <c r="AR67">
        <v>0</v>
      </c>
      <c r="AS67" t="s">
        <v>2</v>
      </c>
      <c r="AT67">
        <v>0.05</v>
      </c>
      <c r="AU67" t="s">
        <v>2</v>
      </c>
      <c r="AV67">
        <v>0</v>
      </c>
      <c r="AW67">
        <v>2</v>
      </c>
      <c r="AX67">
        <v>41728672</v>
      </c>
      <c r="AY67">
        <v>1</v>
      </c>
      <c r="AZ67">
        <v>0</v>
      </c>
      <c r="BA67">
        <v>67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Y67*Source!I60</f>
        <v>0.05</v>
      </c>
      <c r="CY67">
        <f t="shared" si="4"/>
        <v>155</v>
      </c>
      <c r="CZ67">
        <f t="shared" si="5"/>
        <v>155</v>
      </c>
      <c r="DA67">
        <f t="shared" si="6"/>
        <v>1</v>
      </c>
      <c r="DB67">
        <f t="shared" si="7"/>
        <v>7.75</v>
      </c>
      <c r="DC67">
        <f t="shared" si="8"/>
        <v>0</v>
      </c>
    </row>
    <row r="68" spans="1:107" x14ac:dyDescent="0.2">
      <c r="A68">
        <f>ROW(Source!A60)</f>
        <v>60</v>
      </c>
      <c r="B68">
        <v>41727981</v>
      </c>
      <c r="C68">
        <v>41728660</v>
      </c>
      <c r="D68">
        <v>37342602</v>
      </c>
      <c r="E68">
        <v>1</v>
      </c>
      <c r="F68">
        <v>1</v>
      </c>
      <c r="G68">
        <v>1</v>
      </c>
      <c r="H68">
        <v>3</v>
      </c>
      <c r="I68" t="s">
        <v>619</v>
      </c>
      <c r="J68" t="s">
        <v>620</v>
      </c>
      <c r="K68" t="s">
        <v>621</v>
      </c>
      <c r="L68">
        <v>1348</v>
      </c>
      <c r="N68">
        <v>1009</v>
      </c>
      <c r="O68" t="s">
        <v>104</v>
      </c>
      <c r="P68" t="s">
        <v>104</v>
      </c>
      <c r="Q68">
        <v>1000</v>
      </c>
      <c r="W68">
        <v>0</v>
      </c>
      <c r="X68">
        <v>-1929795800</v>
      </c>
      <c r="Y68">
        <v>5.0000000000000001E-4</v>
      </c>
      <c r="AA68">
        <v>65750</v>
      </c>
      <c r="AB68">
        <v>0</v>
      </c>
      <c r="AC68">
        <v>0</v>
      </c>
      <c r="AD68">
        <v>0</v>
      </c>
      <c r="AE68">
        <v>65750</v>
      </c>
      <c r="AF68">
        <v>0</v>
      </c>
      <c r="AG68">
        <v>0</v>
      </c>
      <c r="AH68">
        <v>0</v>
      </c>
      <c r="AI68">
        <v>1</v>
      </c>
      <c r="AJ68">
        <v>1</v>
      </c>
      <c r="AK68">
        <v>1</v>
      </c>
      <c r="AL68">
        <v>1</v>
      </c>
      <c r="AN68">
        <v>0</v>
      </c>
      <c r="AO68">
        <v>1</v>
      </c>
      <c r="AP68">
        <v>0</v>
      </c>
      <c r="AQ68">
        <v>0</v>
      </c>
      <c r="AR68">
        <v>0</v>
      </c>
      <c r="AS68" t="s">
        <v>2</v>
      </c>
      <c r="AT68">
        <v>5.0000000000000001E-4</v>
      </c>
      <c r="AU68" t="s">
        <v>2</v>
      </c>
      <c r="AV68">
        <v>0</v>
      </c>
      <c r="AW68">
        <v>2</v>
      </c>
      <c r="AX68">
        <v>41728673</v>
      </c>
      <c r="AY68">
        <v>1</v>
      </c>
      <c r="AZ68">
        <v>0</v>
      </c>
      <c r="BA68">
        <v>68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Y68*Source!I60</f>
        <v>5.0000000000000001E-4</v>
      </c>
      <c r="CY68">
        <f t="shared" si="4"/>
        <v>65750</v>
      </c>
      <c r="CZ68">
        <f t="shared" si="5"/>
        <v>65750</v>
      </c>
      <c r="DA68">
        <f t="shared" si="6"/>
        <v>1</v>
      </c>
      <c r="DB68">
        <f t="shared" si="7"/>
        <v>32.880000000000003</v>
      </c>
      <c r="DC68">
        <f t="shared" si="8"/>
        <v>0</v>
      </c>
    </row>
    <row r="69" spans="1:107" x14ac:dyDescent="0.2">
      <c r="A69">
        <f>ROW(Source!A60)</f>
        <v>60</v>
      </c>
      <c r="B69">
        <v>41727981</v>
      </c>
      <c r="C69">
        <v>41728660</v>
      </c>
      <c r="D69">
        <v>37358386</v>
      </c>
      <c r="E69">
        <v>1</v>
      </c>
      <c r="F69">
        <v>1</v>
      </c>
      <c r="G69">
        <v>1</v>
      </c>
      <c r="H69">
        <v>3</v>
      </c>
      <c r="I69" t="s">
        <v>628</v>
      </c>
      <c r="J69" t="s">
        <v>629</v>
      </c>
      <c r="K69" t="s">
        <v>630</v>
      </c>
      <c r="L69">
        <v>1348</v>
      </c>
      <c r="N69">
        <v>1009</v>
      </c>
      <c r="O69" t="s">
        <v>104</v>
      </c>
      <c r="P69" t="s">
        <v>104</v>
      </c>
      <c r="Q69">
        <v>1000</v>
      </c>
      <c r="W69">
        <v>0</v>
      </c>
      <c r="X69">
        <v>248708053</v>
      </c>
      <c r="Y69">
        <v>5.0000000000000002E-5</v>
      </c>
      <c r="AA69">
        <v>52539.7</v>
      </c>
      <c r="AB69">
        <v>0</v>
      </c>
      <c r="AC69">
        <v>0</v>
      </c>
      <c r="AD69">
        <v>0</v>
      </c>
      <c r="AE69">
        <v>52539.7</v>
      </c>
      <c r="AF69">
        <v>0</v>
      </c>
      <c r="AG69">
        <v>0</v>
      </c>
      <c r="AH69">
        <v>0</v>
      </c>
      <c r="AI69">
        <v>1</v>
      </c>
      <c r="AJ69">
        <v>1</v>
      </c>
      <c r="AK69">
        <v>1</v>
      </c>
      <c r="AL69">
        <v>1</v>
      </c>
      <c r="AN69">
        <v>0</v>
      </c>
      <c r="AO69">
        <v>1</v>
      </c>
      <c r="AP69">
        <v>0</v>
      </c>
      <c r="AQ69">
        <v>0</v>
      </c>
      <c r="AR69">
        <v>0</v>
      </c>
      <c r="AS69" t="s">
        <v>2</v>
      </c>
      <c r="AT69">
        <v>5.0000000000000002E-5</v>
      </c>
      <c r="AU69" t="s">
        <v>2</v>
      </c>
      <c r="AV69">
        <v>0</v>
      </c>
      <c r="AW69">
        <v>2</v>
      </c>
      <c r="AX69">
        <v>41728674</v>
      </c>
      <c r="AY69">
        <v>1</v>
      </c>
      <c r="AZ69">
        <v>0</v>
      </c>
      <c r="BA69">
        <v>69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Y69*Source!I60</f>
        <v>5.0000000000000002E-5</v>
      </c>
      <c r="CY69">
        <f t="shared" si="4"/>
        <v>52539.7</v>
      </c>
      <c r="CZ69">
        <f t="shared" si="5"/>
        <v>52539.7</v>
      </c>
      <c r="DA69">
        <f t="shared" si="6"/>
        <v>1</v>
      </c>
      <c r="DB69">
        <f t="shared" si="7"/>
        <v>2.63</v>
      </c>
      <c r="DC69">
        <f t="shared" si="8"/>
        <v>0</v>
      </c>
    </row>
    <row r="70" spans="1:107" x14ac:dyDescent="0.2">
      <c r="A70">
        <f>ROW(Source!A60)</f>
        <v>60</v>
      </c>
      <c r="B70">
        <v>41727981</v>
      </c>
      <c r="C70">
        <v>41728660</v>
      </c>
      <c r="D70">
        <v>37409453</v>
      </c>
      <c r="E70">
        <v>1</v>
      </c>
      <c r="F70">
        <v>1</v>
      </c>
      <c r="G70">
        <v>1</v>
      </c>
      <c r="H70">
        <v>3</v>
      </c>
      <c r="I70" t="s">
        <v>631</v>
      </c>
      <c r="J70" t="s">
        <v>632</v>
      </c>
      <c r="K70" t="s">
        <v>633</v>
      </c>
      <c r="L70">
        <v>1346</v>
      </c>
      <c r="N70">
        <v>1009</v>
      </c>
      <c r="O70" t="s">
        <v>564</v>
      </c>
      <c r="P70" t="s">
        <v>564</v>
      </c>
      <c r="Q70">
        <v>1</v>
      </c>
      <c r="W70">
        <v>0</v>
      </c>
      <c r="X70">
        <v>1790942940</v>
      </c>
      <c r="Y70">
        <v>0.1</v>
      </c>
      <c r="AA70">
        <v>38.340000000000003</v>
      </c>
      <c r="AB70">
        <v>0</v>
      </c>
      <c r="AC70">
        <v>0</v>
      </c>
      <c r="AD70">
        <v>0</v>
      </c>
      <c r="AE70">
        <v>38.340000000000003</v>
      </c>
      <c r="AF70">
        <v>0</v>
      </c>
      <c r="AG70">
        <v>0</v>
      </c>
      <c r="AH70">
        <v>0</v>
      </c>
      <c r="AI70">
        <v>1</v>
      </c>
      <c r="AJ70">
        <v>1</v>
      </c>
      <c r="AK70">
        <v>1</v>
      </c>
      <c r="AL70">
        <v>1</v>
      </c>
      <c r="AN70">
        <v>0</v>
      </c>
      <c r="AO70">
        <v>1</v>
      </c>
      <c r="AP70">
        <v>0</v>
      </c>
      <c r="AQ70">
        <v>0</v>
      </c>
      <c r="AR70">
        <v>0</v>
      </c>
      <c r="AS70" t="s">
        <v>2</v>
      </c>
      <c r="AT70">
        <v>0.1</v>
      </c>
      <c r="AU70" t="s">
        <v>2</v>
      </c>
      <c r="AV70">
        <v>0</v>
      </c>
      <c r="AW70">
        <v>2</v>
      </c>
      <c r="AX70">
        <v>41728675</v>
      </c>
      <c r="AY70">
        <v>1</v>
      </c>
      <c r="AZ70">
        <v>0</v>
      </c>
      <c r="BA70">
        <v>70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Y70*Source!I60</f>
        <v>0.1</v>
      </c>
      <c r="CY70">
        <f t="shared" si="4"/>
        <v>38.340000000000003</v>
      </c>
      <c r="CZ70">
        <f t="shared" si="5"/>
        <v>38.340000000000003</v>
      </c>
      <c r="DA70">
        <f t="shared" si="6"/>
        <v>1</v>
      </c>
      <c r="DB70">
        <f t="shared" si="7"/>
        <v>3.83</v>
      </c>
      <c r="DC70">
        <f t="shared" si="8"/>
        <v>0</v>
      </c>
    </row>
    <row r="71" spans="1:107" x14ac:dyDescent="0.2">
      <c r="A71">
        <f>ROW(Source!A60)</f>
        <v>60</v>
      </c>
      <c r="B71">
        <v>41727981</v>
      </c>
      <c r="C71">
        <v>41728660</v>
      </c>
      <c r="D71">
        <v>37415451</v>
      </c>
      <c r="E71">
        <v>1</v>
      </c>
      <c r="F71">
        <v>1</v>
      </c>
      <c r="G71">
        <v>1</v>
      </c>
      <c r="H71">
        <v>3</v>
      </c>
      <c r="I71" t="s">
        <v>634</v>
      </c>
      <c r="J71" t="s">
        <v>635</v>
      </c>
      <c r="K71" t="s">
        <v>636</v>
      </c>
      <c r="L71">
        <v>1425</v>
      </c>
      <c r="N71">
        <v>1013</v>
      </c>
      <c r="O71" t="s">
        <v>165</v>
      </c>
      <c r="P71" t="s">
        <v>165</v>
      </c>
      <c r="Q71">
        <v>1</v>
      </c>
      <c r="W71">
        <v>0</v>
      </c>
      <c r="X71">
        <v>-936307021</v>
      </c>
      <c r="Y71">
        <v>1</v>
      </c>
      <c r="AA71">
        <v>30.74</v>
      </c>
      <c r="AB71">
        <v>0</v>
      </c>
      <c r="AC71">
        <v>0</v>
      </c>
      <c r="AD71">
        <v>0</v>
      </c>
      <c r="AE71">
        <v>30.74</v>
      </c>
      <c r="AF71">
        <v>0</v>
      </c>
      <c r="AG71">
        <v>0</v>
      </c>
      <c r="AH71">
        <v>0</v>
      </c>
      <c r="AI71">
        <v>1</v>
      </c>
      <c r="AJ71">
        <v>1</v>
      </c>
      <c r="AK71">
        <v>1</v>
      </c>
      <c r="AL71">
        <v>1</v>
      </c>
      <c r="AN71">
        <v>0</v>
      </c>
      <c r="AO71">
        <v>1</v>
      </c>
      <c r="AP71">
        <v>0</v>
      </c>
      <c r="AQ71">
        <v>0</v>
      </c>
      <c r="AR71">
        <v>0</v>
      </c>
      <c r="AS71" t="s">
        <v>2</v>
      </c>
      <c r="AT71">
        <v>1</v>
      </c>
      <c r="AU71" t="s">
        <v>2</v>
      </c>
      <c r="AV71">
        <v>0</v>
      </c>
      <c r="AW71">
        <v>2</v>
      </c>
      <c r="AX71">
        <v>41728676</v>
      </c>
      <c r="AY71">
        <v>1</v>
      </c>
      <c r="AZ71">
        <v>0</v>
      </c>
      <c r="BA71">
        <v>71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Y71*Source!I60</f>
        <v>1</v>
      </c>
      <c r="CY71">
        <f t="shared" si="4"/>
        <v>30.74</v>
      </c>
      <c r="CZ71">
        <f t="shared" si="5"/>
        <v>30.74</v>
      </c>
      <c r="DA71">
        <f t="shared" si="6"/>
        <v>1</v>
      </c>
      <c r="DB71">
        <f t="shared" si="7"/>
        <v>30.74</v>
      </c>
      <c r="DC71">
        <f t="shared" si="8"/>
        <v>0</v>
      </c>
    </row>
    <row r="72" spans="1:107" x14ac:dyDescent="0.2">
      <c r="A72">
        <f>ROW(Source!A60)</f>
        <v>60</v>
      </c>
      <c r="B72">
        <v>41727981</v>
      </c>
      <c r="C72">
        <v>41728660</v>
      </c>
      <c r="D72">
        <v>37292588</v>
      </c>
      <c r="E72">
        <v>70</v>
      </c>
      <c r="F72">
        <v>1</v>
      </c>
      <c r="G72">
        <v>1</v>
      </c>
      <c r="H72">
        <v>3</v>
      </c>
      <c r="I72" t="s">
        <v>102</v>
      </c>
      <c r="J72" t="s">
        <v>2</v>
      </c>
      <c r="K72" t="s">
        <v>103</v>
      </c>
      <c r="L72">
        <v>1348</v>
      </c>
      <c r="N72">
        <v>1009</v>
      </c>
      <c r="O72" t="s">
        <v>104</v>
      </c>
      <c r="P72" t="s">
        <v>104</v>
      </c>
      <c r="Q72">
        <v>1000</v>
      </c>
      <c r="W72">
        <v>0</v>
      </c>
      <c r="X72">
        <v>1392189009</v>
      </c>
      <c r="Y72">
        <v>4.0000000000000001E-3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1</v>
      </c>
      <c r="AJ72">
        <v>1</v>
      </c>
      <c r="AK72">
        <v>1</v>
      </c>
      <c r="AL72">
        <v>1</v>
      </c>
      <c r="AN72">
        <v>0</v>
      </c>
      <c r="AO72">
        <v>0</v>
      </c>
      <c r="AP72">
        <v>1</v>
      </c>
      <c r="AQ72">
        <v>0</v>
      </c>
      <c r="AR72">
        <v>0</v>
      </c>
      <c r="AS72" t="s">
        <v>2</v>
      </c>
      <c r="AT72">
        <v>4.0000000000000001E-3</v>
      </c>
      <c r="AU72" t="s">
        <v>2</v>
      </c>
      <c r="AV72">
        <v>0</v>
      </c>
      <c r="AW72">
        <v>2</v>
      </c>
      <c r="AX72">
        <v>41728677</v>
      </c>
      <c r="AY72">
        <v>1</v>
      </c>
      <c r="AZ72">
        <v>0</v>
      </c>
      <c r="BA72">
        <v>72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Y72*Source!I60</f>
        <v>4.0000000000000001E-3</v>
      </c>
      <c r="CY72">
        <f t="shared" si="4"/>
        <v>0</v>
      </c>
      <c r="CZ72">
        <f t="shared" si="5"/>
        <v>0</v>
      </c>
      <c r="DA72">
        <f t="shared" si="6"/>
        <v>1</v>
      </c>
      <c r="DB72">
        <f t="shared" si="7"/>
        <v>0</v>
      </c>
      <c r="DC72">
        <f t="shared" si="8"/>
        <v>0</v>
      </c>
    </row>
    <row r="73" spans="1:107" x14ac:dyDescent="0.2">
      <c r="A73">
        <f>ROW(Source!A60)</f>
        <v>60</v>
      </c>
      <c r="B73">
        <v>41727981</v>
      </c>
      <c r="C73">
        <v>41728660</v>
      </c>
      <c r="D73">
        <v>37292595</v>
      </c>
      <c r="E73">
        <v>70</v>
      </c>
      <c r="F73">
        <v>1</v>
      </c>
      <c r="G73">
        <v>1</v>
      </c>
      <c r="H73">
        <v>3</v>
      </c>
      <c r="I73" t="s">
        <v>565</v>
      </c>
      <c r="J73" t="s">
        <v>2</v>
      </c>
      <c r="K73" t="s">
        <v>566</v>
      </c>
      <c r="L73">
        <v>1374</v>
      </c>
      <c r="N73">
        <v>1013</v>
      </c>
      <c r="O73" t="s">
        <v>567</v>
      </c>
      <c r="P73" t="s">
        <v>567</v>
      </c>
      <c r="Q73">
        <v>1</v>
      </c>
      <c r="W73">
        <v>0</v>
      </c>
      <c r="X73">
        <v>-1731369543</v>
      </c>
      <c r="Y73">
        <v>5.39</v>
      </c>
      <c r="AA73">
        <v>1</v>
      </c>
      <c r="AB73">
        <v>0</v>
      </c>
      <c r="AC73">
        <v>0</v>
      </c>
      <c r="AD73">
        <v>0</v>
      </c>
      <c r="AE73">
        <v>1</v>
      </c>
      <c r="AF73">
        <v>0</v>
      </c>
      <c r="AG73">
        <v>0</v>
      </c>
      <c r="AH73">
        <v>0</v>
      </c>
      <c r="AI73">
        <v>1</v>
      </c>
      <c r="AJ73">
        <v>1</v>
      </c>
      <c r="AK73">
        <v>1</v>
      </c>
      <c r="AL73">
        <v>1</v>
      </c>
      <c r="AN73">
        <v>0</v>
      </c>
      <c r="AO73">
        <v>1</v>
      </c>
      <c r="AP73">
        <v>0</v>
      </c>
      <c r="AQ73">
        <v>0</v>
      </c>
      <c r="AR73">
        <v>0</v>
      </c>
      <c r="AS73" t="s">
        <v>2</v>
      </c>
      <c r="AT73">
        <v>5.39</v>
      </c>
      <c r="AU73" t="s">
        <v>2</v>
      </c>
      <c r="AV73">
        <v>0</v>
      </c>
      <c r="AW73">
        <v>2</v>
      </c>
      <c r="AX73">
        <v>41728678</v>
      </c>
      <c r="AY73">
        <v>1</v>
      </c>
      <c r="AZ73">
        <v>0</v>
      </c>
      <c r="BA73">
        <v>73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Y73*Source!I60</f>
        <v>5.39</v>
      </c>
      <c r="CY73">
        <f t="shared" si="4"/>
        <v>1</v>
      </c>
      <c r="CZ73">
        <f t="shared" si="5"/>
        <v>1</v>
      </c>
      <c r="DA73">
        <f t="shared" si="6"/>
        <v>1</v>
      </c>
      <c r="DB73">
        <f t="shared" si="7"/>
        <v>5.39</v>
      </c>
      <c r="DC73">
        <f t="shared" si="8"/>
        <v>0</v>
      </c>
    </row>
    <row r="74" spans="1:107" x14ac:dyDescent="0.2">
      <c r="A74">
        <f>ROW(Source!A61)</f>
        <v>61</v>
      </c>
      <c r="B74">
        <v>41727979</v>
      </c>
      <c r="C74">
        <v>41728660</v>
      </c>
      <c r="D74">
        <v>37286949</v>
      </c>
      <c r="E74">
        <v>70</v>
      </c>
      <c r="F74">
        <v>1</v>
      </c>
      <c r="G74">
        <v>1</v>
      </c>
      <c r="H74">
        <v>1</v>
      </c>
      <c r="I74" t="s">
        <v>594</v>
      </c>
      <c r="J74" t="s">
        <v>2</v>
      </c>
      <c r="K74" t="s">
        <v>595</v>
      </c>
      <c r="L74">
        <v>1191</v>
      </c>
      <c r="N74">
        <v>1013</v>
      </c>
      <c r="O74" t="s">
        <v>551</v>
      </c>
      <c r="P74" t="s">
        <v>551</v>
      </c>
      <c r="Q74">
        <v>1</v>
      </c>
      <c r="W74">
        <v>0</v>
      </c>
      <c r="X74">
        <v>-1111239348</v>
      </c>
      <c r="Y74">
        <v>37.800000000000004</v>
      </c>
      <c r="AA74">
        <v>0</v>
      </c>
      <c r="AB74">
        <v>0</v>
      </c>
      <c r="AC74">
        <v>0</v>
      </c>
      <c r="AD74">
        <v>103.51</v>
      </c>
      <c r="AE74">
        <v>0</v>
      </c>
      <c r="AF74">
        <v>0</v>
      </c>
      <c r="AG74">
        <v>0</v>
      </c>
      <c r="AH74">
        <v>9.6199999999999992</v>
      </c>
      <c r="AI74">
        <v>1</v>
      </c>
      <c r="AJ74">
        <v>1</v>
      </c>
      <c r="AK74">
        <v>1</v>
      </c>
      <c r="AL74">
        <v>10.76</v>
      </c>
      <c r="AN74">
        <v>0</v>
      </c>
      <c r="AO74">
        <v>1</v>
      </c>
      <c r="AP74">
        <v>1</v>
      </c>
      <c r="AQ74">
        <v>0</v>
      </c>
      <c r="AR74">
        <v>0</v>
      </c>
      <c r="AS74" t="s">
        <v>2</v>
      </c>
      <c r="AT74">
        <v>28</v>
      </c>
      <c r="AU74" t="s">
        <v>21</v>
      </c>
      <c r="AV74">
        <v>1</v>
      </c>
      <c r="AW74">
        <v>2</v>
      </c>
      <c r="AX74">
        <v>41728670</v>
      </c>
      <c r="AY74">
        <v>1</v>
      </c>
      <c r="AZ74">
        <v>0</v>
      </c>
      <c r="BA74">
        <v>74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Y74*Source!I61</f>
        <v>37.800000000000004</v>
      </c>
      <c r="CY74">
        <f>AD74</f>
        <v>103.51</v>
      </c>
      <c r="CZ74">
        <f>AH74</f>
        <v>9.6199999999999992</v>
      </c>
      <c r="DA74">
        <f>AL74</f>
        <v>10.76</v>
      </c>
      <c r="DB74">
        <f>ROUND((ROUND(AT74*CZ74,2)*ROUND(1.35,7)),6)</f>
        <v>363.63600000000002</v>
      </c>
      <c r="DC74">
        <f>ROUND((ROUND(AT74*AG74,2)*ROUND(1.35,7)),6)</f>
        <v>0</v>
      </c>
    </row>
    <row r="75" spans="1:107" x14ac:dyDescent="0.2">
      <c r="A75">
        <f>ROW(Source!A61)</f>
        <v>61</v>
      </c>
      <c r="B75">
        <v>41727979</v>
      </c>
      <c r="C75">
        <v>41728660</v>
      </c>
      <c r="D75">
        <v>37301999</v>
      </c>
      <c r="E75">
        <v>1</v>
      </c>
      <c r="F75">
        <v>1</v>
      </c>
      <c r="G75">
        <v>1</v>
      </c>
      <c r="H75">
        <v>3</v>
      </c>
      <c r="I75" t="s">
        <v>622</v>
      </c>
      <c r="J75" t="s">
        <v>623</v>
      </c>
      <c r="K75" t="s">
        <v>624</v>
      </c>
      <c r="L75">
        <v>1346</v>
      </c>
      <c r="N75">
        <v>1009</v>
      </c>
      <c r="O75" t="s">
        <v>564</v>
      </c>
      <c r="P75" t="s">
        <v>564</v>
      </c>
      <c r="Q75">
        <v>1</v>
      </c>
      <c r="W75">
        <v>0</v>
      </c>
      <c r="X75">
        <v>2109306601</v>
      </c>
      <c r="Y75">
        <v>0.02</v>
      </c>
      <c r="AA75">
        <v>982.28</v>
      </c>
      <c r="AB75">
        <v>0</v>
      </c>
      <c r="AC75">
        <v>0</v>
      </c>
      <c r="AD75">
        <v>0</v>
      </c>
      <c r="AE75">
        <v>91.29</v>
      </c>
      <c r="AF75">
        <v>0</v>
      </c>
      <c r="AG75">
        <v>0</v>
      </c>
      <c r="AH75">
        <v>0</v>
      </c>
      <c r="AI75">
        <v>10.76</v>
      </c>
      <c r="AJ75">
        <v>1</v>
      </c>
      <c r="AK75">
        <v>1</v>
      </c>
      <c r="AL75">
        <v>1</v>
      </c>
      <c r="AN75">
        <v>0</v>
      </c>
      <c r="AO75">
        <v>1</v>
      </c>
      <c r="AP75">
        <v>0</v>
      </c>
      <c r="AQ75">
        <v>0</v>
      </c>
      <c r="AR75">
        <v>0</v>
      </c>
      <c r="AS75" t="s">
        <v>2</v>
      </c>
      <c r="AT75">
        <v>0.02</v>
      </c>
      <c r="AU75" t="s">
        <v>2</v>
      </c>
      <c r="AV75">
        <v>0</v>
      </c>
      <c r="AW75">
        <v>2</v>
      </c>
      <c r="AX75">
        <v>41728671</v>
      </c>
      <c r="AY75">
        <v>1</v>
      </c>
      <c r="AZ75">
        <v>0</v>
      </c>
      <c r="BA75">
        <v>75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Y75*Source!I61</f>
        <v>0.02</v>
      </c>
      <c r="CY75">
        <f t="shared" ref="CY75:CY82" si="9">AA75</f>
        <v>982.28</v>
      </c>
      <c r="CZ75">
        <f t="shared" ref="CZ75:CZ82" si="10">AE75</f>
        <v>91.29</v>
      </c>
      <c r="DA75">
        <f t="shared" ref="DA75:DA82" si="11">AI75</f>
        <v>10.76</v>
      </c>
      <c r="DB75">
        <f t="shared" ref="DB75:DB82" si="12">ROUND(ROUND(AT75*CZ75,2),6)</f>
        <v>1.83</v>
      </c>
      <c r="DC75">
        <f t="shared" ref="DC75:DC82" si="13">ROUND(ROUND(AT75*AG75,2),6)</f>
        <v>0</v>
      </c>
    </row>
    <row r="76" spans="1:107" x14ac:dyDescent="0.2">
      <c r="A76">
        <f>ROW(Source!A61)</f>
        <v>61</v>
      </c>
      <c r="B76">
        <v>41727979</v>
      </c>
      <c r="C76">
        <v>41728660</v>
      </c>
      <c r="D76">
        <v>37307404</v>
      </c>
      <c r="E76">
        <v>1</v>
      </c>
      <c r="F76">
        <v>1</v>
      </c>
      <c r="G76">
        <v>1</v>
      </c>
      <c r="H76">
        <v>3</v>
      </c>
      <c r="I76" t="s">
        <v>625</v>
      </c>
      <c r="J76" t="s">
        <v>626</v>
      </c>
      <c r="K76" t="s">
        <v>627</v>
      </c>
      <c r="L76">
        <v>1346</v>
      </c>
      <c r="N76">
        <v>1009</v>
      </c>
      <c r="O76" t="s">
        <v>564</v>
      </c>
      <c r="P76" t="s">
        <v>564</v>
      </c>
      <c r="Q76">
        <v>1</v>
      </c>
      <c r="W76">
        <v>0</v>
      </c>
      <c r="X76">
        <v>1564296853</v>
      </c>
      <c r="Y76">
        <v>0.05</v>
      </c>
      <c r="AA76">
        <v>1667.8</v>
      </c>
      <c r="AB76">
        <v>0</v>
      </c>
      <c r="AC76">
        <v>0</v>
      </c>
      <c r="AD76">
        <v>0</v>
      </c>
      <c r="AE76">
        <v>155</v>
      </c>
      <c r="AF76">
        <v>0</v>
      </c>
      <c r="AG76">
        <v>0</v>
      </c>
      <c r="AH76">
        <v>0</v>
      </c>
      <c r="AI76">
        <v>10.76</v>
      </c>
      <c r="AJ76">
        <v>1</v>
      </c>
      <c r="AK76">
        <v>1</v>
      </c>
      <c r="AL76">
        <v>1</v>
      </c>
      <c r="AN76">
        <v>0</v>
      </c>
      <c r="AO76">
        <v>1</v>
      </c>
      <c r="AP76">
        <v>0</v>
      </c>
      <c r="AQ76">
        <v>0</v>
      </c>
      <c r="AR76">
        <v>0</v>
      </c>
      <c r="AS76" t="s">
        <v>2</v>
      </c>
      <c r="AT76">
        <v>0.05</v>
      </c>
      <c r="AU76" t="s">
        <v>2</v>
      </c>
      <c r="AV76">
        <v>0</v>
      </c>
      <c r="AW76">
        <v>2</v>
      </c>
      <c r="AX76">
        <v>41728672</v>
      </c>
      <c r="AY76">
        <v>1</v>
      </c>
      <c r="AZ76">
        <v>0</v>
      </c>
      <c r="BA76">
        <v>76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Y76*Source!I61</f>
        <v>0.05</v>
      </c>
      <c r="CY76">
        <f t="shared" si="9"/>
        <v>1667.8</v>
      </c>
      <c r="CZ76">
        <f t="shared" si="10"/>
        <v>155</v>
      </c>
      <c r="DA76">
        <f t="shared" si="11"/>
        <v>10.76</v>
      </c>
      <c r="DB76">
        <f t="shared" si="12"/>
        <v>7.75</v>
      </c>
      <c r="DC76">
        <f t="shared" si="13"/>
        <v>0</v>
      </c>
    </row>
    <row r="77" spans="1:107" x14ac:dyDescent="0.2">
      <c r="A77">
        <f>ROW(Source!A61)</f>
        <v>61</v>
      </c>
      <c r="B77">
        <v>41727979</v>
      </c>
      <c r="C77">
        <v>41728660</v>
      </c>
      <c r="D77">
        <v>37342602</v>
      </c>
      <c r="E77">
        <v>1</v>
      </c>
      <c r="F77">
        <v>1</v>
      </c>
      <c r="G77">
        <v>1</v>
      </c>
      <c r="H77">
        <v>3</v>
      </c>
      <c r="I77" t="s">
        <v>619</v>
      </c>
      <c r="J77" t="s">
        <v>620</v>
      </c>
      <c r="K77" t="s">
        <v>621</v>
      </c>
      <c r="L77">
        <v>1348</v>
      </c>
      <c r="N77">
        <v>1009</v>
      </c>
      <c r="O77" t="s">
        <v>104</v>
      </c>
      <c r="P77" t="s">
        <v>104</v>
      </c>
      <c r="Q77">
        <v>1000</v>
      </c>
      <c r="W77">
        <v>0</v>
      </c>
      <c r="X77">
        <v>-1929795800</v>
      </c>
      <c r="Y77">
        <v>5.0000000000000001E-4</v>
      </c>
      <c r="AA77">
        <v>707470</v>
      </c>
      <c r="AB77">
        <v>0</v>
      </c>
      <c r="AC77">
        <v>0</v>
      </c>
      <c r="AD77">
        <v>0</v>
      </c>
      <c r="AE77">
        <v>65750</v>
      </c>
      <c r="AF77">
        <v>0</v>
      </c>
      <c r="AG77">
        <v>0</v>
      </c>
      <c r="AH77">
        <v>0</v>
      </c>
      <c r="AI77">
        <v>10.76</v>
      </c>
      <c r="AJ77">
        <v>1</v>
      </c>
      <c r="AK77">
        <v>1</v>
      </c>
      <c r="AL77">
        <v>1</v>
      </c>
      <c r="AN77">
        <v>0</v>
      </c>
      <c r="AO77">
        <v>1</v>
      </c>
      <c r="AP77">
        <v>0</v>
      </c>
      <c r="AQ77">
        <v>0</v>
      </c>
      <c r="AR77">
        <v>0</v>
      </c>
      <c r="AS77" t="s">
        <v>2</v>
      </c>
      <c r="AT77">
        <v>5.0000000000000001E-4</v>
      </c>
      <c r="AU77" t="s">
        <v>2</v>
      </c>
      <c r="AV77">
        <v>0</v>
      </c>
      <c r="AW77">
        <v>2</v>
      </c>
      <c r="AX77">
        <v>41728673</v>
      </c>
      <c r="AY77">
        <v>1</v>
      </c>
      <c r="AZ77">
        <v>0</v>
      </c>
      <c r="BA77">
        <v>77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Y77*Source!I61</f>
        <v>5.0000000000000001E-4</v>
      </c>
      <c r="CY77">
        <f t="shared" si="9"/>
        <v>707470</v>
      </c>
      <c r="CZ77">
        <f t="shared" si="10"/>
        <v>65750</v>
      </c>
      <c r="DA77">
        <f t="shared" si="11"/>
        <v>10.76</v>
      </c>
      <c r="DB77">
        <f t="shared" si="12"/>
        <v>32.880000000000003</v>
      </c>
      <c r="DC77">
        <f t="shared" si="13"/>
        <v>0</v>
      </c>
    </row>
    <row r="78" spans="1:107" x14ac:dyDescent="0.2">
      <c r="A78">
        <f>ROW(Source!A61)</f>
        <v>61</v>
      </c>
      <c r="B78">
        <v>41727979</v>
      </c>
      <c r="C78">
        <v>41728660</v>
      </c>
      <c r="D78">
        <v>37358386</v>
      </c>
      <c r="E78">
        <v>1</v>
      </c>
      <c r="F78">
        <v>1</v>
      </c>
      <c r="G78">
        <v>1</v>
      </c>
      <c r="H78">
        <v>3</v>
      </c>
      <c r="I78" t="s">
        <v>628</v>
      </c>
      <c r="J78" t="s">
        <v>629</v>
      </c>
      <c r="K78" t="s">
        <v>630</v>
      </c>
      <c r="L78">
        <v>1348</v>
      </c>
      <c r="N78">
        <v>1009</v>
      </c>
      <c r="O78" t="s">
        <v>104</v>
      </c>
      <c r="P78" t="s">
        <v>104</v>
      </c>
      <c r="Q78">
        <v>1000</v>
      </c>
      <c r="W78">
        <v>0</v>
      </c>
      <c r="X78">
        <v>248708053</v>
      </c>
      <c r="Y78">
        <v>5.0000000000000002E-5</v>
      </c>
      <c r="AA78">
        <v>565327.17000000004</v>
      </c>
      <c r="AB78">
        <v>0</v>
      </c>
      <c r="AC78">
        <v>0</v>
      </c>
      <c r="AD78">
        <v>0</v>
      </c>
      <c r="AE78">
        <v>52539.7</v>
      </c>
      <c r="AF78">
        <v>0</v>
      </c>
      <c r="AG78">
        <v>0</v>
      </c>
      <c r="AH78">
        <v>0</v>
      </c>
      <c r="AI78">
        <v>10.76</v>
      </c>
      <c r="AJ78">
        <v>1</v>
      </c>
      <c r="AK78">
        <v>1</v>
      </c>
      <c r="AL78">
        <v>1</v>
      </c>
      <c r="AN78">
        <v>0</v>
      </c>
      <c r="AO78">
        <v>1</v>
      </c>
      <c r="AP78">
        <v>0</v>
      </c>
      <c r="AQ78">
        <v>0</v>
      </c>
      <c r="AR78">
        <v>0</v>
      </c>
      <c r="AS78" t="s">
        <v>2</v>
      </c>
      <c r="AT78">
        <v>5.0000000000000002E-5</v>
      </c>
      <c r="AU78" t="s">
        <v>2</v>
      </c>
      <c r="AV78">
        <v>0</v>
      </c>
      <c r="AW78">
        <v>2</v>
      </c>
      <c r="AX78">
        <v>41728674</v>
      </c>
      <c r="AY78">
        <v>1</v>
      </c>
      <c r="AZ78">
        <v>0</v>
      </c>
      <c r="BA78">
        <v>78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Y78*Source!I61</f>
        <v>5.0000000000000002E-5</v>
      </c>
      <c r="CY78">
        <f t="shared" si="9"/>
        <v>565327.17000000004</v>
      </c>
      <c r="CZ78">
        <f t="shared" si="10"/>
        <v>52539.7</v>
      </c>
      <c r="DA78">
        <f t="shared" si="11"/>
        <v>10.76</v>
      </c>
      <c r="DB78">
        <f t="shared" si="12"/>
        <v>2.63</v>
      </c>
      <c r="DC78">
        <f t="shared" si="13"/>
        <v>0</v>
      </c>
    </row>
    <row r="79" spans="1:107" x14ac:dyDescent="0.2">
      <c r="A79">
        <f>ROW(Source!A61)</f>
        <v>61</v>
      </c>
      <c r="B79">
        <v>41727979</v>
      </c>
      <c r="C79">
        <v>41728660</v>
      </c>
      <c r="D79">
        <v>37409453</v>
      </c>
      <c r="E79">
        <v>1</v>
      </c>
      <c r="F79">
        <v>1</v>
      </c>
      <c r="G79">
        <v>1</v>
      </c>
      <c r="H79">
        <v>3</v>
      </c>
      <c r="I79" t="s">
        <v>631</v>
      </c>
      <c r="J79" t="s">
        <v>632</v>
      </c>
      <c r="K79" t="s">
        <v>633</v>
      </c>
      <c r="L79">
        <v>1346</v>
      </c>
      <c r="N79">
        <v>1009</v>
      </c>
      <c r="O79" t="s">
        <v>564</v>
      </c>
      <c r="P79" t="s">
        <v>564</v>
      </c>
      <c r="Q79">
        <v>1</v>
      </c>
      <c r="W79">
        <v>0</v>
      </c>
      <c r="X79">
        <v>1790942940</v>
      </c>
      <c r="Y79">
        <v>0.1</v>
      </c>
      <c r="AA79">
        <v>412.54</v>
      </c>
      <c r="AB79">
        <v>0</v>
      </c>
      <c r="AC79">
        <v>0</v>
      </c>
      <c r="AD79">
        <v>0</v>
      </c>
      <c r="AE79">
        <v>38.340000000000003</v>
      </c>
      <c r="AF79">
        <v>0</v>
      </c>
      <c r="AG79">
        <v>0</v>
      </c>
      <c r="AH79">
        <v>0</v>
      </c>
      <c r="AI79">
        <v>10.76</v>
      </c>
      <c r="AJ79">
        <v>1</v>
      </c>
      <c r="AK79">
        <v>1</v>
      </c>
      <c r="AL79">
        <v>1</v>
      </c>
      <c r="AN79">
        <v>0</v>
      </c>
      <c r="AO79">
        <v>1</v>
      </c>
      <c r="AP79">
        <v>0</v>
      </c>
      <c r="AQ79">
        <v>0</v>
      </c>
      <c r="AR79">
        <v>0</v>
      </c>
      <c r="AS79" t="s">
        <v>2</v>
      </c>
      <c r="AT79">
        <v>0.1</v>
      </c>
      <c r="AU79" t="s">
        <v>2</v>
      </c>
      <c r="AV79">
        <v>0</v>
      </c>
      <c r="AW79">
        <v>2</v>
      </c>
      <c r="AX79">
        <v>41728675</v>
      </c>
      <c r="AY79">
        <v>1</v>
      </c>
      <c r="AZ79">
        <v>0</v>
      </c>
      <c r="BA79">
        <v>79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Y79*Source!I61</f>
        <v>0.1</v>
      </c>
      <c r="CY79">
        <f t="shared" si="9"/>
        <v>412.54</v>
      </c>
      <c r="CZ79">
        <f t="shared" si="10"/>
        <v>38.340000000000003</v>
      </c>
      <c r="DA79">
        <f t="shared" si="11"/>
        <v>10.76</v>
      </c>
      <c r="DB79">
        <f t="shared" si="12"/>
        <v>3.83</v>
      </c>
      <c r="DC79">
        <f t="shared" si="13"/>
        <v>0</v>
      </c>
    </row>
    <row r="80" spans="1:107" x14ac:dyDescent="0.2">
      <c r="A80">
        <f>ROW(Source!A61)</f>
        <v>61</v>
      </c>
      <c r="B80">
        <v>41727979</v>
      </c>
      <c r="C80">
        <v>41728660</v>
      </c>
      <c r="D80">
        <v>37415451</v>
      </c>
      <c r="E80">
        <v>1</v>
      </c>
      <c r="F80">
        <v>1</v>
      </c>
      <c r="G80">
        <v>1</v>
      </c>
      <c r="H80">
        <v>3</v>
      </c>
      <c r="I80" t="s">
        <v>634</v>
      </c>
      <c r="J80" t="s">
        <v>635</v>
      </c>
      <c r="K80" t="s">
        <v>636</v>
      </c>
      <c r="L80">
        <v>1425</v>
      </c>
      <c r="N80">
        <v>1013</v>
      </c>
      <c r="O80" t="s">
        <v>165</v>
      </c>
      <c r="P80" t="s">
        <v>165</v>
      </c>
      <c r="Q80">
        <v>1</v>
      </c>
      <c r="W80">
        <v>0</v>
      </c>
      <c r="X80">
        <v>-936307021</v>
      </c>
      <c r="Y80">
        <v>1</v>
      </c>
      <c r="AA80">
        <v>330.76</v>
      </c>
      <c r="AB80">
        <v>0</v>
      </c>
      <c r="AC80">
        <v>0</v>
      </c>
      <c r="AD80">
        <v>0</v>
      </c>
      <c r="AE80">
        <v>30.74</v>
      </c>
      <c r="AF80">
        <v>0</v>
      </c>
      <c r="AG80">
        <v>0</v>
      </c>
      <c r="AH80">
        <v>0</v>
      </c>
      <c r="AI80">
        <v>10.76</v>
      </c>
      <c r="AJ80">
        <v>1</v>
      </c>
      <c r="AK80">
        <v>1</v>
      </c>
      <c r="AL80">
        <v>1</v>
      </c>
      <c r="AN80">
        <v>0</v>
      </c>
      <c r="AO80">
        <v>1</v>
      </c>
      <c r="AP80">
        <v>0</v>
      </c>
      <c r="AQ80">
        <v>0</v>
      </c>
      <c r="AR80">
        <v>0</v>
      </c>
      <c r="AS80" t="s">
        <v>2</v>
      </c>
      <c r="AT80">
        <v>1</v>
      </c>
      <c r="AU80" t="s">
        <v>2</v>
      </c>
      <c r="AV80">
        <v>0</v>
      </c>
      <c r="AW80">
        <v>2</v>
      </c>
      <c r="AX80">
        <v>41728676</v>
      </c>
      <c r="AY80">
        <v>1</v>
      </c>
      <c r="AZ80">
        <v>0</v>
      </c>
      <c r="BA80">
        <v>80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Y80*Source!I61</f>
        <v>1</v>
      </c>
      <c r="CY80">
        <f t="shared" si="9"/>
        <v>330.76</v>
      </c>
      <c r="CZ80">
        <f t="shared" si="10"/>
        <v>30.74</v>
      </c>
      <c r="DA80">
        <f t="shared" si="11"/>
        <v>10.76</v>
      </c>
      <c r="DB80">
        <f t="shared" si="12"/>
        <v>30.74</v>
      </c>
      <c r="DC80">
        <f t="shared" si="13"/>
        <v>0</v>
      </c>
    </row>
    <row r="81" spans="1:107" x14ac:dyDescent="0.2">
      <c r="A81">
        <f>ROW(Source!A61)</f>
        <v>61</v>
      </c>
      <c r="B81">
        <v>41727979</v>
      </c>
      <c r="C81">
        <v>41728660</v>
      </c>
      <c r="D81">
        <v>37292588</v>
      </c>
      <c r="E81">
        <v>70</v>
      </c>
      <c r="F81">
        <v>1</v>
      </c>
      <c r="G81">
        <v>1</v>
      </c>
      <c r="H81">
        <v>3</v>
      </c>
      <c r="I81" t="s">
        <v>102</v>
      </c>
      <c r="J81" t="s">
        <v>2</v>
      </c>
      <c r="K81" t="s">
        <v>103</v>
      </c>
      <c r="L81">
        <v>1348</v>
      </c>
      <c r="N81">
        <v>1009</v>
      </c>
      <c r="O81" t="s">
        <v>104</v>
      </c>
      <c r="P81" t="s">
        <v>104</v>
      </c>
      <c r="Q81">
        <v>1000</v>
      </c>
      <c r="W81">
        <v>0</v>
      </c>
      <c r="X81">
        <v>1392189009</v>
      </c>
      <c r="Y81">
        <v>4.0000000000000001E-3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10.76</v>
      </c>
      <c r="AJ81">
        <v>1</v>
      </c>
      <c r="AK81">
        <v>1</v>
      </c>
      <c r="AL81">
        <v>1</v>
      </c>
      <c r="AN81">
        <v>0</v>
      </c>
      <c r="AO81">
        <v>0</v>
      </c>
      <c r="AP81">
        <v>1</v>
      </c>
      <c r="AQ81">
        <v>0</v>
      </c>
      <c r="AR81">
        <v>0</v>
      </c>
      <c r="AS81" t="s">
        <v>2</v>
      </c>
      <c r="AT81">
        <v>4.0000000000000001E-3</v>
      </c>
      <c r="AU81" t="s">
        <v>2</v>
      </c>
      <c r="AV81">
        <v>0</v>
      </c>
      <c r="AW81">
        <v>2</v>
      </c>
      <c r="AX81">
        <v>41728677</v>
      </c>
      <c r="AY81">
        <v>1</v>
      </c>
      <c r="AZ81">
        <v>0</v>
      </c>
      <c r="BA81">
        <v>81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Y81*Source!I61</f>
        <v>4.0000000000000001E-3</v>
      </c>
      <c r="CY81">
        <f t="shared" si="9"/>
        <v>0</v>
      </c>
      <c r="CZ81">
        <f t="shared" si="10"/>
        <v>0</v>
      </c>
      <c r="DA81">
        <f t="shared" si="11"/>
        <v>10.76</v>
      </c>
      <c r="DB81">
        <f t="shared" si="12"/>
        <v>0</v>
      </c>
      <c r="DC81">
        <f t="shared" si="13"/>
        <v>0</v>
      </c>
    </row>
    <row r="82" spans="1:107" x14ac:dyDescent="0.2">
      <c r="A82">
        <f>ROW(Source!A61)</f>
        <v>61</v>
      </c>
      <c r="B82">
        <v>41727979</v>
      </c>
      <c r="C82">
        <v>41728660</v>
      </c>
      <c r="D82">
        <v>37292595</v>
      </c>
      <c r="E82">
        <v>70</v>
      </c>
      <c r="F82">
        <v>1</v>
      </c>
      <c r="G82">
        <v>1</v>
      </c>
      <c r="H82">
        <v>3</v>
      </c>
      <c r="I82" t="s">
        <v>565</v>
      </c>
      <c r="J82" t="s">
        <v>2</v>
      </c>
      <c r="K82" t="s">
        <v>566</v>
      </c>
      <c r="L82">
        <v>1374</v>
      </c>
      <c r="N82">
        <v>1013</v>
      </c>
      <c r="O82" t="s">
        <v>567</v>
      </c>
      <c r="P82" t="s">
        <v>567</v>
      </c>
      <c r="Q82">
        <v>1</v>
      </c>
      <c r="W82">
        <v>0</v>
      </c>
      <c r="X82">
        <v>-1731369543</v>
      </c>
      <c r="Y82">
        <v>5.39</v>
      </c>
      <c r="AA82">
        <v>1</v>
      </c>
      <c r="AB82">
        <v>0</v>
      </c>
      <c r="AC82">
        <v>0</v>
      </c>
      <c r="AD82">
        <v>0</v>
      </c>
      <c r="AE82">
        <v>1</v>
      </c>
      <c r="AF82">
        <v>0</v>
      </c>
      <c r="AG82">
        <v>0</v>
      </c>
      <c r="AH82">
        <v>0</v>
      </c>
      <c r="AI82">
        <v>1</v>
      </c>
      <c r="AJ82">
        <v>1</v>
      </c>
      <c r="AK82">
        <v>1</v>
      </c>
      <c r="AL82">
        <v>1</v>
      </c>
      <c r="AN82">
        <v>0</v>
      </c>
      <c r="AO82">
        <v>1</v>
      </c>
      <c r="AP82">
        <v>0</v>
      </c>
      <c r="AQ82">
        <v>0</v>
      </c>
      <c r="AR82">
        <v>0</v>
      </c>
      <c r="AS82" t="s">
        <v>2</v>
      </c>
      <c r="AT82">
        <v>5.39</v>
      </c>
      <c r="AU82" t="s">
        <v>2</v>
      </c>
      <c r="AV82">
        <v>0</v>
      </c>
      <c r="AW82">
        <v>2</v>
      </c>
      <c r="AX82">
        <v>41728678</v>
      </c>
      <c r="AY82">
        <v>1</v>
      </c>
      <c r="AZ82">
        <v>0</v>
      </c>
      <c r="BA82">
        <v>82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Y82*Source!I61</f>
        <v>5.39</v>
      </c>
      <c r="CY82">
        <f t="shared" si="9"/>
        <v>1</v>
      </c>
      <c r="CZ82">
        <f t="shared" si="10"/>
        <v>1</v>
      </c>
      <c r="DA82">
        <f t="shared" si="11"/>
        <v>1</v>
      </c>
      <c r="DB82">
        <f t="shared" si="12"/>
        <v>5.39</v>
      </c>
      <c r="DC82">
        <f t="shared" si="13"/>
        <v>0</v>
      </c>
    </row>
    <row r="83" spans="1:107" x14ac:dyDescent="0.2">
      <c r="A83">
        <f>ROW(Source!A66)</f>
        <v>66</v>
      </c>
      <c r="B83">
        <v>41727981</v>
      </c>
      <c r="C83">
        <v>41728681</v>
      </c>
      <c r="D83">
        <v>37286949</v>
      </c>
      <c r="E83">
        <v>70</v>
      </c>
      <c r="F83">
        <v>1</v>
      </c>
      <c r="G83">
        <v>1</v>
      </c>
      <c r="H83">
        <v>1</v>
      </c>
      <c r="I83" t="s">
        <v>594</v>
      </c>
      <c r="J83" t="s">
        <v>2</v>
      </c>
      <c r="K83" t="s">
        <v>595</v>
      </c>
      <c r="L83">
        <v>1191</v>
      </c>
      <c r="N83">
        <v>1013</v>
      </c>
      <c r="O83" t="s">
        <v>551</v>
      </c>
      <c r="P83" t="s">
        <v>551</v>
      </c>
      <c r="Q83">
        <v>1</v>
      </c>
      <c r="W83">
        <v>0</v>
      </c>
      <c r="X83">
        <v>-1111239348</v>
      </c>
      <c r="Y83">
        <v>2.7810000000000001</v>
      </c>
      <c r="AA83">
        <v>0</v>
      </c>
      <c r="AB83">
        <v>0</v>
      </c>
      <c r="AC83">
        <v>0</v>
      </c>
      <c r="AD83">
        <v>9.6199999999999992</v>
      </c>
      <c r="AE83">
        <v>0</v>
      </c>
      <c r="AF83">
        <v>0</v>
      </c>
      <c r="AG83">
        <v>0</v>
      </c>
      <c r="AH83">
        <v>9.6199999999999992</v>
      </c>
      <c r="AI83">
        <v>1</v>
      </c>
      <c r="AJ83">
        <v>1</v>
      </c>
      <c r="AK83">
        <v>1</v>
      </c>
      <c r="AL83">
        <v>1</v>
      </c>
      <c r="AN83">
        <v>0</v>
      </c>
      <c r="AO83">
        <v>1</v>
      </c>
      <c r="AP83">
        <v>1</v>
      </c>
      <c r="AQ83">
        <v>0</v>
      </c>
      <c r="AR83">
        <v>0</v>
      </c>
      <c r="AS83" t="s">
        <v>2</v>
      </c>
      <c r="AT83">
        <v>2.06</v>
      </c>
      <c r="AU83" t="s">
        <v>21</v>
      </c>
      <c r="AV83">
        <v>1</v>
      </c>
      <c r="AW83">
        <v>2</v>
      </c>
      <c r="AX83">
        <v>41728688</v>
      </c>
      <c r="AY83">
        <v>1</v>
      </c>
      <c r="AZ83">
        <v>0</v>
      </c>
      <c r="BA83">
        <v>83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Y83*Source!I66</f>
        <v>5.5620000000000003</v>
      </c>
      <c r="CY83">
        <f>AD83</f>
        <v>9.6199999999999992</v>
      </c>
      <c r="CZ83">
        <f>AH83</f>
        <v>9.6199999999999992</v>
      </c>
      <c r="DA83">
        <f>AL83</f>
        <v>1</v>
      </c>
      <c r="DB83">
        <f>ROUND((ROUND(AT83*CZ83,2)*ROUND(1.35,7)),6)</f>
        <v>26.757000000000001</v>
      </c>
      <c r="DC83">
        <f>ROUND((ROUND(AT83*AG83,2)*ROUND(1.35,7)),6)</f>
        <v>0</v>
      </c>
    </row>
    <row r="84" spans="1:107" x14ac:dyDescent="0.2">
      <c r="A84">
        <f>ROW(Source!A66)</f>
        <v>66</v>
      </c>
      <c r="B84">
        <v>41727981</v>
      </c>
      <c r="C84">
        <v>41728681</v>
      </c>
      <c r="D84">
        <v>37298933</v>
      </c>
      <c r="E84">
        <v>1</v>
      </c>
      <c r="F84">
        <v>1</v>
      </c>
      <c r="G84">
        <v>1</v>
      </c>
      <c r="H84">
        <v>3</v>
      </c>
      <c r="I84" t="s">
        <v>596</v>
      </c>
      <c r="J84" t="s">
        <v>597</v>
      </c>
      <c r="K84" t="s">
        <v>598</v>
      </c>
      <c r="L84">
        <v>1348</v>
      </c>
      <c r="N84">
        <v>1009</v>
      </c>
      <c r="O84" t="s">
        <v>104</v>
      </c>
      <c r="P84" t="s">
        <v>104</v>
      </c>
      <c r="Q84">
        <v>1000</v>
      </c>
      <c r="W84">
        <v>0</v>
      </c>
      <c r="X84">
        <v>627557375</v>
      </c>
      <c r="Y84">
        <v>1E-3</v>
      </c>
      <c r="AA84">
        <v>6720</v>
      </c>
      <c r="AB84">
        <v>0</v>
      </c>
      <c r="AC84">
        <v>0</v>
      </c>
      <c r="AD84">
        <v>0</v>
      </c>
      <c r="AE84">
        <v>6720</v>
      </c>
      <c r="AF84">
        <v>0</v>
      </c>
      <c r="AG84">
        <v>0</v>
      </c>
      <c r="AH84">
        <v>0</v>
      </c>
      <c r="AI84">
        <v>1</v>
      </c>
      <c r="AJ84">
        <v>1</v>
      </c>
      <c r="AK84">
        <v>1</v>
      </c>
      <c r="AL84">
        <v>1</v>
      </c>
      <c r="AN84">
        <v>0</v>
      </c>
      <c r="AO84">
        <v>1</v>
      </c>
      <c r="AP84">
        <v>0</v>
      </c>
      <c r="AQ84">
        <v>0</v>
      </c>
      <c r="AR84">
        <v>0</v>
      </c>
      <c r="AS84" t="s">
        <v>2</v>
      </c>
      <c r="AT84">
        <v>1E-3</v>
      </c>
      <c r="AU84" t="s">
        <v>2</v>
      </c>
      <c r="AV84">
        <v>0</v>
      </c>
      <c r="AW84">
        <v>2</v>
      </c>
      <c r="AX84">
        <v>41728689</v>
      </c>
      <c r="AY84">
        <v>1</v>
      </c>
      <c r="AZ84">
        <v>0</v>
      </c>
      <c r="BA84">
        <v>84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Y84*Source!I66</f>
        <v>2E-3</v>
      </c>
      <c r="CY84">
        <f>AA84</f>
        <v>6720</v>
      </c>
      <c r="CZ84">
        <f>AE84</f>
        <v>6720</v>
      </c>
      <c r="DA84">
        <f>AI84</f>
        <v>1</v>
      </c>
      <c r="DB84">
        <f>ROUND(ROUND(AT84*CZ84,2),6)</f>
        <v>6.72</v>
      </c>
      <c r="DC84">
        <f>ROUND(ROUND(AT84*AG84,2),6)</f>
        <v>0</v>
      </c>
    </row>
    <row r="85" spans="1:107" x14ac:dyDescent="0.2">
      <c r="A85">
        <f>ROW(Source!A66)</f>
        <v>66</v>
      </c>
      <c r="B85">
        <v>41727981</v>
      </c>
      <c r="C85">
        <v>41728681</v>
      </c>
      <c r="D85">
        <v>37299245</v>
      </c>
      <c r="E85">
        <v>1</v>
      </c>
      <c r="F85">
        <v>1</v>
      </c>
      <c r="G85">
        <v>1</v>
      </c>
      <c r="H85">
        <v>3</v>
      </c>
      <c r="I85" t="s">
        <v>599</v>
      </c>
      <c r="J85" t="s">
        <v>600</v>
      </c>
      <c r="K85" t="s">
        <v>601</v>
      </c>
      <c r="L85">
        <v>1348</v>
      </c>
      <c r="N85">
        <v>1009</v>
      </c>
      <c r="O85" t="s">
        <v>104</v>
      </c>
      <c r="P85" t="s">
        <v>104</v>
      </c>
      <c r="Q85">
        <v>1000</v>
      </c>
      <c r="W85">
        <v>0</v>
      </c>
      <c r="X85">
        <v>1541224630</v>
      </c>
      <c r="Y85">
        <v>1.1E-4</v>
      </c>
      <c r="AA85">
        <v>5850</v>
      </c>
      <c r="AB85">
        <v>0</v>
      </c>
      <c r="AC85">
        <v>0</v>
      </c>
      <c r="AD85">
        <v>0</v>
      </c>
      <c r="AE85">
        <v>5850</v>
      </c>
      <c r="AF85">
        <v>0</v>
      </c>
      <c r="AG85">
        <v>0</v>
      </c>
      <c r="AH85">
        <v>0</v>
      </c>
      <c r="AI85">
        <v>1</v>
      </c>
      <c r="AJ85">
        <v>1</v>
      </c>
      <c r="AK85">
        <v>1</v>
      </c>
      <c r="AL85">
        <v>1</v>
      </c>
      <c r="AN85">
        <v>0</v>
      </c>
      <c r="AO85">
        <v>1</v>
      </c>
      <c r="AP85">
        <v>0</v>
      </c>
      <c r="AQ85">
        <v>0</v>
      </c>
      <c r="AR85">
        <v>0</v>
      </c>
      <c r="AS85" t="s">
        <v>2</v>
      </c>
      <c r="AT85">
        <v>1.1E-4</v>
      </c>
      <c r="AU85" t="s">
        <v>2</v>
      </c>
      <c r="AV85">
        <v>0</v>
      </c>
      <c r="AW85">
        <v>2</v>
      </c>
      <c r="AX85">
        <v>41728690</v>
      </c>
      <c r="AY85">
        <v>1</v>
      </c>
      <c r="AZ85">
        <v>0</v>
      </c>
      <c r="BA85">
        <v>85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Y85*Source!I66</f>
        <v>2.2000000000000001E-4</v>
      </c>
      <c r="CY85">
        <f>AA85</f>
        <v>5850</v>
      </c>
      <c r="CZ85">
        <f>AE85</f>
        <v>5850</v>
      </c>
      <c r="DA85">
        <f>AI85</f>
        <v>1</v>
      </c>
      <c r="DB85">
        <f>ROUND(ROUND(AT85*CZ85,2),6)</f>
        <v>0.64</v>
      </c>
      <c r="DC85">
        <f>ROUND(ROUND(AT85*AG85,2),6)</f>
        <v>0</v>
      </c>
    </row>
    <row r="86" spans="1:107" x14ac:dyDescent="0.2">
      <c r="A86">
        <f>ROW(Source!A66)</f>
        <v>66</v>
      </c>
      <c r="B86">
        <v>41727981</v>
      </c>
      <c r="C86">
        <v>41728681</v>
      </c>
      <c r="D86">
        <v>37301523</v>
      </c>
      <c r="E86">
        <v>1</v>
      </c>
      <c r="F86">
        <v>1</v>
      </c>
      <c r="G86">
        <v>1</v>
      </c>
      <c r="H86">
        <v>3</v>
      </c>
      <c r="I86" t="s">
        <v>602</v>
      </c>
      <c r="J86" t="s">
        <v>603</v>
      </c>
      <c r="K86" t="s">
        <v>604</v>
      </c>
      <c r="L86">
        <v>1346</v>
      </c>
      <c r="N86">
        <v>1009</v>
      </c>
      <c r="O86" t="s">
        <v>564</v>
      </c>
      <c r="P86" t="s">
        <v>564</v>
      </c>
      <c r="Q86">
        <v>1</v>
      </c>
      <c r="W86">
        <v>0</v>
      </c>
      <c r="X86">
        <v>2060416948</v>
      </c>
      <c r="Y86">
        <v>2.8</v>
      </c>
      <c r="AA86">
        <v>4.16</v>
      </c>
      <c r="AB86">
        <v>0</v>
      </c>
      <c r="AC86">
        <v>0</v>
      </c>
      <c r="AD86">
        <v>0</v>
      </c>
      <c r="AE86">
        <v>4.16</v>
      </c>
      <c r="AF86">
        <v>0</v>
      </c>
      <c r="AG86">
        <v>0</v>
      </c>
      <c r="AH86">
        <v>0</v>
      </c>
      <c r="AI86">
        <v>1</v>
      </c>
      <c r="AJ86">
        <v>1</v>
      </c>
      <c r="AK86">
        <v>1</v>
      </c>
      <c r="AL86">
        <v>1</v>
      </c>
      <c r="AN86">
        <v>0</v>
      </c>
      <c r="AO86">
        <v>1</v>
      </c>
      <c r="AP86">
        <v>0</v>
      </c>
      <c r="AQ86">
        <v>0</v>
      </c>
      <c r="AR86">
        <v>0</v>
      </c>
      <c r="AS86" t="s">
        <v>2</v>
      </c>
      <c r="AT86">
        <v>2.8</v>
      </c>
      <c r="AU86" t="s">
        <v>2</v>
      </c>
      <c r="AV86">
        <v>0</v>
      </c>
      <c r="AW86">
        <v>2</v>
      </c>
      <c r="AX86">
        <v>41728691</v>
      </c>
      <c r="AY86">
        <v>1</v>
      </c>
      <c r="AZ86">
        <v>0</v>
      </c>
      <c r="BA86">
        <v>86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Y86*Source!I66</f>
        <v>5.6</v>
      </c>
      <c r="CY86">
        <f>AA86</f>
        <v>4.16</v>
      </c>
      <c r="CZ86">
        <f>AE86</f>
        <v>4.16</v>
      </c>
      <c r="DA86">
        <f>AI86</f>
        <v>1</v>
      </c>
      <c r="DB86">
        <f>ROUND(ROUND(AT86*CZ86,2),6)</f>
        <v>11.65</v>
      </c>
      <c r="DC86">
        <f>ROUND(ROUND(AT86*AG86,2),6)</f>
        <v>0</v>
      </c>
    </row>
    <row r="87" spans="1:107" x14ac:dyDescent="0.2">
      <c r="A87">
        <f>ROW(Source!A66)</f>
        <v>66</v>
      </c>
      <c r="B87">
        <v>41727981</v>
      </c>
      <c r="C87">
        <v>41728681</v>
      </c>
      <c r="D87">
        <v>37340072</v>
      </c>
      <c r="E87">
        <v>1</v>
      </c>
      <c r="F87">
        <v>1</v>
      </c>
      <c r="G87">
        <v>1</v>
      </c>
      <c r="H87">
        <v>3</v>
      </c>
      <c r="I87" t="s">
        <v>605</v>
      </c>
      <c r="J87" t="s">
        <v>606</v>
      </c>
      <c r="K87" t="s">
        <v>607</v>
      </c>
      <c r="L87">
        <v>1348</v>
      </c>
      <c r="N87">
        <v>1009</v>
      </c>
      <c r="O87" t="s">
        <v>104</v>
      </c>
      <c r="P87" t="s">
        <v>104</v>
      </c>
      <c r="Q87">
        <v>1000</v>
      </c>
      <c r="W87">
        <v>0</v>
      </c>
      <c r="X87">
        <v>-1166048361</v>
      </c>
      <c r="Y87">
        <v>3.0000000000000001E-5</v>
      </c>
      <c r="AA87">
        <v>41210</v>
      </c>
      <c r="AB87">
        <v>0</v>
      </c>
      <c r="AC87">
        <v>0</v>
      </c>
      <c r="AD87">
        <v>0</v>
      </c>
      <c r="AE87">
        <v>41210</v>
      </c>
      <c r="AF87">
        <v>0</v>
      </c>
      <c r="AG87">
        <v>0</v>
      </c>
      <c r="AH87">
        <v>0</v>
      </c>
      <c r="AI87">
        <v>1</v>
      </c>
      <c r="AJ87">
        <v>1</v>
      </c>
      <c r="AK87">
        <v>1</v>
      </c>
      <c r="AL87">
        <v>1</v>
      </c>
      <c r="AN87">
        <v>0</v>
      </c>
      <c r="AO87">
        <v>1</v>
      </c>
      <c r="AP87">
        <v>0</v>
      </c>
      <c r="AQ87">
        <v>0</v>
      </c>
      <c r="AR87">
        <v>0</v>
      </c>
      <c r="AS87" t="s">
        <v>2</v>
      </c>
      <c r="AT87">
        <v>3.0000000000000001E-5</v>
      </c>
      <c r="AU87" t="s">
        <v>2</v>
      </c>
      <c r="AV87">
        <v>0</v>
      </c>
      <c r="AW87">
        <v>2</v>
      </c>
      <c r="AX87">
        <v>41728692</v>
      </c>
      <c r="AY87">
        <v>1</v>
      </c>
      <c r="AZ87">
        <v>0</v>
      </c>
      <c r="BA87">
        <v>87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Y87*Source!I66</f>
        <v>6.0000000000000002E-5</v>
      </c>
      <c r="CY87">
        <f>AA87</f>
        <v>41210</v>
      </c>
      <c r="CZ87">
        <f>AE87</f>
        <v>41210</v>
      </c>
      <c r="DA87">
        <f>AI87</f>
        <v>1</v>
      </c>
      <c r="DB87">
        <f>ROUND(ROUND(AT87*CZ87,2),6)</f>
        <v>1.24</v>
      </c>
      <c r="DC87">
        <f>ROUND(ROUND(AT87*AG87,2),6)</f>
        <v>0</v>
      </c>
    </row>
    <row r="88" spans="1:107" x14ac:dyDescent="0.2">
      <c r="A88">
        <f>ROW(Source!A66)</f>
        <v>66</v>
      </c>
      <c r="B88">
        <v>41727981</v>
      </c>
      <c r="C88">
        <v>41728681</v>
      </c>
      <c r="D88">
        <v>37292595</v>
      </c>
      <c r="E88">
        <v>70</v>
      </c>
      <c r="F88">
        <v>1</v>
      </c>
      <c r="G88">
        <v>1</v>
      </c>
      <c r="H88">
        <v>3</v>
      </c>
      <c r="I88" t="s">
        <v>565</v>
      </c>
      <c r="J88" t="s">
        <v>2</v>
      </c>
      <c r="K88" t="s">
        <v>566</v>
      </c>
      <c r="L88">
        <v>1374</v>
      </c>
      <c r="N88">
        <v>1013</v>
      </c>
      <c r="O88" t="s">
        <v>567</v>
      </c>
      <c r="P88" t="s">
        <v>567</v>
      </c>
      <c r="Q88">
        <v>1</v>
      </c>
      <c r="W88">
        <v>0</v>
      </c>
      <c r="X88">
        <v>-1731369543</v>
      </c>
      <c r="Y88">
        <v>0.4</v>
      </c>
      <c r="AA88">
        <v>1</v>
      </c>
      <c r="AB88">
        <v>0</v>
      </c>
      <c r="AC88">
        <v>0</v>
      </c>
      <c r="AD88">
        <v>0</v>
      </c>
      <c r="AE88">
        <v>1</v>
      </c>
      <c r="AF88">
        <v>0</v>
      </c>
      <c r="AG88">
        <v>0</v>
      </c>
      <c r="AH88">
        <v>0</v>
      </c>
      <c r="AI88">
        <v>1</v>
      </c>
      <c r="AJ88">
        <v>1</v>
      </c>
      <c r="AK88">
        <v>1</v>
      </c>
      <c r="AL88">
        <v>1</v>
      </c>
      <c r="AN88">
        <v>0</v>
      </c>
      <c r="AO88">
        <v>1</v>
      </c>
      <c r="AP88">
        <v>0</v>
      </c>
      <c r="AQ88">
        <v>0</v>
      </c>
      <c r="AR88">
        <v>0</v>
      </c>
      <c r="AS88" t="s">
        <v>2</v>
      </c>
      <c r="AT88">
        <v>0.4</v>
      </c>
      <c r="AU88" t="s">
        <v>2</v>
      </c>
      <c r="AV88">
        <v>0</v>
      </c>
      <c r="AW88">
        <v>2</v>
      </c>
      <c r="AX88">
        <v>41728693</v>
      </c>
      <c r="AY88">
        <v>1</v>
      </c>
      <c r="AZ88">
        <v>0</v>
      </c>
      <c r="BA88">
        <v>88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Y88*Source!I66</f>
        <v>0.8</v>
      </c>
      <c r="CY88">
        <f>AA88</f>
        <v>1</v>
      </c>
      <c r="CZ88">
        <f>AE88</f>
        <v>1</v>
      </c>
      <c r="DA88">
        <f>AI88</f>
        <v>1</v>
      </c>
      <c r="DB88">
        <f>ROUND(ROUND(AT88*CZ88,2),6)</f>
        <v>0.4</v>
      </c>
      <c r="DC88">
        <f>ROUND(ROUND(AT88*AG88,2),6)</f>
        <v>0</v>
      </c>
    </row>
    <row r="89" spans="1:107" x14ac:dyDescent="0.2">
      <c r="A89">
        <f>ROW(Source!A67)</f>
        <v>67</v>
      </c>
      <c r="B89">
        <v>41727979</v>
      </c>
      <c r="C89">
        <v>41728681</v>
      </c>
      <c r="D89">
        <v>37286949</v>
      </c>
      <c r="E89">
        <v>70</v>
      </c>
      <c r="F89">
        <v>1</v>
      </c>
      <c r="G89">
        <v>1</v>
      </c>
      <c r="H89">
        <v>1</v>
      </c>
      <c r="I89" t="s">
        <v>594</v>
      </c>
      <c r="J89" t="s">
        <v>2</v>
      </c>
      <c r="K89" t="s">
        <v>595</v>
      </c>
      <c r="L89">
        <v>1191</v>
      </c>
      <c r="N89">
        <v>1013</v>
      </c>
      <c r="O89" t="s">
        <v>551</v>
      </c>
      <c r="P89" t="s">
        <v>551</v>
      </c>
      <c r="Q89">
        <v>1</v>
      </c>
      <c r="W89">
        <v>0</v>
      </c>
      <c r="X89">
        <v>-1111239348</v>
      </c>
      <c r="Y89">
        <v>2.7810000000000001</v>
      </c>
      <c r="AA89">
        <v>0</v>
      </c>
      <c r="AB89">
        <v>0</v>
      </c>
      <c r="AC89">
        <v>0</v>
      </c>
      <c r="AD89">
        <v>103.51</v>
      </c>
      <c r="AE89">
        <v>0</v>
      </c>
      <c r="AF89">
        <v>0</v>
      </c>
      <c r="AG89">
        <v>0</v>
      </c>
      <c r="AH89">
        <v>9.6199999999999992</v>
      </c>
      <c r="AI89">
        <v>1</v>
      </c>
      <c r="AJ89">
        <v>1</v>
      </c>
      <c r="AK89">
        <v>1</v>
      </c>
      <c r="AL89">
        <v>10.76</v>
      </c>
      <c r="AN89">
        <v>0</v>
      </c>
      <c r="AO89">
        <v>1</v>
      </c>
      <c r="AP89">
        <v>1</v>
      </c>
      <c r="AQ89">
        <v>0</v>
      </c>
      <c r="AR89">
        <v>0</v>
      </c>
      <c r="AS89" t="s">
        <v>2</v>
      </c>
      <c r="AT89">
        <v>2.06</v>
      </c>
      <c r="AU89" t="s">
        <v>21</v>
      </c>
      <c r="AV89">
        <v>1</v>
      </c>
      <c r="AW89">
        <v>2</v>
      </c>
      <c r="AX89">
        <v>41728688</v>
      </c>
      <c r="AY89">
        <v>1</v>
      </c>
      <c r="AZ89">
        <v>0</v>
      </c>
      <c r="BA89">
        <v>89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Y89*Source!I67</f>
        <v>5.5620000000000003</v>
      </c>
      <c r="CY89">
        <f>AD89</f>
        <v>103.51</v>
      </c>
      <c r="CZ89">
        <f>AH89</f>
        <v>9.6199999999999992</v>
      </c>
      <c r="DA89">
        <f>AL89</f>
        <v>10.76</v>
      </c>
      <c r="DB89">
        <f>ROUND((ROUND(AT89*CZ89,2)*ROUND(1.35,7)),6)</f>
        <v>26.757000000000001</v>
      </c>
      <c r="DC89">
        <f>ROUND((ROUND(AT89*AG89,2)*ROUND(1.35,7)),6)</f>
        <v>0</v>
      </c>
    </row>
    <row r="90" spans="1:107" x14ac:dyDescent="0.2">
      <c r="A90">
        <f>ROW(Source!A67)</f>
        <v>67</v>
      </c>
      <c r="B90">
        <v>41727979</v>
      </c>
      <c r="C90">
        <v>41728681</v>
      </c>
      <c r="D90">
        <v>37298933</v>
      </c>
      <c r="E90">
        <v>1</v>
      </c>
      <c r="F90">
        <v>1</v>
      </c>
      <c r="G90">
        <v>1</v>
      </c>
      <c r="H90">
        <v>3</v>
      </c>
      <c r="I90" t="s">
        <v>596</v>
      </c>
      <c r="J90" t="s">
        <v>597</v>
      </c>
      <c r="K90" t="s">
        <v>598</v>
      </c>
      <c r="L90">
        <v>1348</v>
      </c>
      <c r="N90">
        <v>1009</v>
      </c>
      <c r="O90" t="s">
        <v>104</v>
      </c>
      <c r="P90" t="s">
        <v>104</v>
      </c>
      <c r="Q90">
        <v>1000</v>
      </c>
      <c r="W90">
        <v>0</v>
      </c>
      <c r="X90">
        <v>627557375</v>
      </c>
      <c r="Y90">
        <v>1E-3</v>
      </c>
      <c r="AA90">
        <v>72307.199999999997</v>
      </c>
      <c r="AB90">
        <v>0</v>
      </c>
      <c r="AC90">
        <v>0</v>
      </c>
      <c r="AD90">
        <v>0</v>
      </c>
      <c r="AE90">
        <v>6720</v>
      </c>
      <c r="AF90">
        <v>0</v>
      </c>
      <c r="AG90">
        <v>0</v>
      </c>
      <c r="AH90">
        <v>0</v>
      </c>
      <c r="AI90">
        <v>10.76</v>
      </c>
      <c r="AJ90">
        <v>1</v>
      </c>
      <c r="AK90">
        <v>1</v>
      </c>
      <c r="AL90">
        <v>1</v>
      </c>
      <c r="AN90">
        <v>0</v>
      </c>
      <c r="AO90">
        <v>1</v>
      </c>
      <c r="AP90">
        <v>0</v>
      </c>
      <c r="AQ90">
        <v>0</v>
      </c>
      <c r="AR90">
        <v>0</v>
      </c>
      <c r="AS90" t="s">
        <v>2</v>
      </c>
      <c r="AT90">
        <v>1E-3</v>
      </c>
      <c r="AU90" t="s">
        <v>2</v>
      </c>
      <c r="AV90">
        <v>0</v>
      </c>
      <c r="AW90">
        <v>2</v>
      </c>
      <c r="AX90">
        <v>41728689</v>
      </c>
      <c r="AY90">
        <v>1</v>
      </c>
      <c r="AZ90">
        <v>0</v>
      </c>
      <c r="BA90">
        <v>90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Y90*Source!I67</f>
        <v>2E-3</v>
      </c>
      <c r="CY90">
        <f>AA90</f>
        <v>72307.199999999997</v>
      </c>
      <c r="CZ90">
        <f>AE90</f>
        <v>6720</v>
      </c>
      <c r="DA90">
        <f>AI90</f>
        <v>10.76</v>
      </c>
      <c r="DB90">
        <f>ROUND(ROUND(AT90*CZ90,2),6)</f>
        <v>6.72</v>
      </c>
      <c r="DC90">
        <f>ROUND(ROUND(AT90*AG90,2),6)</f>
        <v>0</v>
      </c>
    </row>
    <row r="91" spans="1:107" x14ac:dyDescent="0.2">
      <c r="A91">
        <f>ROW(Source!A67)</f>
        <v>67</v>
      </c>
      <c r="B91">
        <v>41727979</v>
      </c>
      <c r="C91">
        <v>41728681</v>
      </c>
      <c r="D91">
        <v>37299245</v>
      </c>
      <c r="E91">
        <v>1</v>
      </c>
      <c r="F91">
        <v>1</v>
      </c>
      <c r="G91">
        <v>1</v>
      </c>
      <c r="H91">
        <v>3</v>
      </c>
      <c r="I91" t="s">
        <v>599</v>
      </c>
      <c r="J91" t="s">
        <v>600</v>
      </c>
      <c r="K91" t="s">
        <v>601</v>
      </c>
      <c r="L91">
        <v>1348</v>
      </c>
      <c r="N91">
        <v>1009</v>
      </c>
      <c r="O91" t="s">
        <v>104</v>
      </c>
      <c r="P91" t="s">
        <v>104</v>
      </c>
      <c r="Q91">
        <v>1000</v>
      </c>
      <c r="W91">
        <v>0</v>
      </c>
      <c r="X91">
        <v>1541224630</v>
      </c>
      <c r="Y91">
        <v>1.1E-4</v>
      </c>
      <c r="AA91">
        <v>62946</v>
      </c>
      <c r="AB91">
        <v>0</v>
      </c>
      <c r="AC91">
        <v>0</v>
      </c>
      <c r="AD91">
        <v>0</v>
      </c>
      <c r="AE91">
        <v>5850</v>
      </c>
      <c r="AF91">
        <v>0</v>
      </c>
      <c r="AG91">
        <v>0</v>
      </c>
      <c r="AH91">
        <v>0</v>
      </c>
      <c r="AI91">
        <v>10.76</v>
      </c>
      <c r="AJ91">
        <v>1</v>
      </c>
      <c r="AK91">
        <v>1</v>
      </c>
      <c r="AL91">
        <v>1</v>
      </c>
      <c r="AN91">
        <v>0</v>
      </c>
      <c r="AO91">
        <v>1</v>
      </c>
      <c r="AP91">
        <v>0</v>
      </c>
      <c r="AQ91">
        <v>0</v>
      </c>
      <c r="AR91">
        <v>0</v>
      </c>
      <c r="AS91" t="s">
        <v>2</v>
      </c>
      <c r="AT91">
        <v>1.1E-4</v>
      </c>
      <c r="AU91" t="s">
        <v>2</v>
      </c>
      <c r="AV91">
        <v>0</v>
      </c>
      <c r="AW91">
        <v>2</v>
      </c>
      <c r="AX91">
        <v>41728690</v>
      </c>
      <c r="AY91">
        <v>1</v>
      </c>
      <c r="AZ91">
        <v>0</v>
      </c>
      <c r="BA91">
        <v>91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Y91*Source!I67</f>
        <v>2.2000000000000001E-4</v>
      </c>
      <c r="CY91">
        <f>AA91</f>
        <v>62946</v>
      </c>
      <c r="CZ91">
        <f>AE91</f>
        <v>5850</v>
      </c>
      <c r="DA91">
        <f>AI91</f>
        <v>10.76</v>
      </c>
      <c r="DB91">
        <f>ROUND(ROUND(AT91*CZ91,2),6)</f>
        <v>0.64</v>
      </c>
      <c r="DC91">
        <f>ROUND(ROUND(AT91*AG91,2),6)</f>
        <v>0</v>
      </c>
    </row>
    <row r="92" spans="1:107" x14ac:dyDescent="0.2">
      <c r="A92">
        <f>ROW(Source!A67)</f>
        <v>67</v>
      </c>
      <c r="B92">
        <v>41727979</v>
      </c>
      <c r="C92">
        <v>41728681</v>
      </c>
      <c r="D92">
        <v>37301523</v>
      </c>
      <c r="E92">
        <v>1</v>
      </c>
      <c r="F92">
        <v>1</v>
      </c>
      <c r="G92">
        <v>1</v>
      </c>
      <c r="H92">
        <v>3</v>
      </c>
      <c r="I92" t="s">
        <v>602</v>
      </c>
      <c r="J92" t="s">
        <v>603</v>
      </c>
      <c r="K92" t="s">
        <v>604</v>
      </c>
      <c r="L92">
        <v>1346</v>
      </c>
      <c r="N92">
        <v>1009</v>
      </c>
      <c r="O92" t="s">
        <v>564</v>
      </c>
      <c r="P92" t="s">
        <v>564</v>
      </c>
      <c r="Q92">
        <v>1</v>
      </c>
      <c r="W92">
        <v>0</v>
      </c>
      <c r="X92">
        <v>2060416948</v>
      </c>
      <c r="Y92">
        <v>2.8</v>
      </c>
      <c r="AA92">
        <v>44.76</v>
      </c>
      <c r="AB92">
        <v>0</v>
      </c>
      <c r="AC92">
        <v>0</v>
      </c>
      <c r="AD92">
        <v>0</v>
      </c>
      <c r="AE92">
        <v>4.16</v>
      </c>
      <c r="AF92">
        <v>0</v>
      </c>
      <c r="AG92">
        <v>0</v>
      </c>
      <c r="AH92">
        <v>0</v>
      </c>
      <c r="AI92">
        <v>10.76</v>
      </c>
      <c r="AJ92">
        <v>1</v>
      </c>
      <c r="AK92">
        <v>1</v>
      </c>
      <c r="AL92">
        <v>1</v>
      </c>
      <c r="AN92">
        <v>0</v>
      </c>
      <c r="AO92">
        <v>1</v>
      </c>
      <c r="AP92">
        <v>0</v>
      </c>
      <c r="AQ92">
        <v>0</v>
      </c>
      <c r="AR92">
        <v>0</v>
      </c>
      <c r="AS92" t="s">
        <v>2</v>
      </c>
      <c r="AT92">
        <v>2.8</v>
      </c>
      <c r="AU92" t="s">
        <v>2</v>
      </c>
      <c r="AV92">
        <v>0</v>
      </c>
      <c r="AW92">
        <v>2</v>
      </c>
      <c r="AX92">
        <v>41728691</v>
      </c>
      <c r="AY92">
        <v>1</v>
      </c>
      <c r="AZ92">
        <v>0</v>
      </c>
      <c r="BA92">
        <v>92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Y92*Source!I67</f>
        <v>5.6</v>
      </c>
      <c r="CY92">
        <f>AA92</f>
        <v>44.76</v>
      </c>
      <c r="CZ92">
        <f>AE92</f>
        <v>4.16</v>
      </c>
      <c r="DA92">
        <f>AI92</f>
        <v>10.76</v>
      </c>
      <c r="DB92">
        <f>ROUND(ROUND(AT92*CZ92,2),6)</f>
        <v>11.65</v>
      </c>
      <c r="DC92">
        <f>ROUND(ROUND(AT92*AG92,2),6)</f>
        <v>0</v>
      </c>
    </row>
    <row r="93" spans="1:107" x14ac:dyDescent="0.2">
      <c r="A93">
        <f>ROW(Source!A67)</f>
        <v>67</v>
      </c>
      <c r="B93">
        <v>41727979</v>
      </c>
      <c r="C93">
        <v>41728681</v>
      </c>
      <c r="D93">
        <v>37340072</v>
      </c>
      <c r="E93">
        <v>1</v>
      </c>
      <c r="F93">
        <v>1</v>
      </c>
      <c r="G93">
        <v>1</v>
      </c>
      <c r="H93">
        <v>3</v>
      </c>
      <c r="I93" t="s">
        <v>605</v>
      </c>
      <c r="J93" t="s">
        <v>606</v>
      </c>
      <c r="K93" t="s">
        <v>607</v>
      </c>
      <c r="L93">
        <v>1348</v>
      </c>
      <c r="N93">
        <v>1009</v>
      </c>
      <c r="O93" t="s">
        <v>104</v>
      </c>
      <c r="P93" t="s">
        <v>104</v>
      </c>
      <c r="Q93">
        <v>1000</v>
      </c>
      <c r="W93">
        <v>0</v>
      </c>
      <c r="X93">
        <v>-1166048361</v>
      </c>
      <c r="Y93">
        <v>3.0000000000000001E-5</v>
      </c>
      <c r="AA93">
        <v>443419.6</v>
      </c>
      <c r="AB93">
        <v>0</v>
      </c>
      <c r="AC93">
        <v>0</v>
      </c>
      <c r="AD93">
        <v>0</v>
      </c>
      <c r="AE93">
        <v>41210</v>
      </c>
      <c r="AF93">
        <v>0</v>
      </c>
      <c r="AG93">
        <v>0</v>
      </c>
      <c r="AH93">
        <v>0</v>
      </c>
      <c r="AI93">
        <v>10.76</v>
      </c>
      <c r="AJ93">
        <v>1</v>
      </c>
      <c r="AK93">
        <v>1</v>
      </c>
      <c r="AL93">
        <v>1</v>
      </c>
      <c r="AN93">
        <v>0</v>
      </c>
      <c r="AO93">
        <v>1</v>
      </c>
      <c r="AP93">
        <v>0</v>
      </c>
      <c r="AQ93">
        <v>0</v>
      </c>
      <c r="AR93">
        <v>0</v>
      </c>
      <c r="AS93" t="s">
        <v>2</v>
      </c>
      <c r="AT93">
        <v>3.0000000000000001E-5</v>
      </c>
      <c r="AU93" t="s">
        <v>2</v>
      </c>
      <c r="AV93">
        <v>0</v>
      </c>
      <c r="AW93">
        <v>2</v>
      </c>
      <c r="AX93">
        <v>41728692</v>
      </c>
      <c r="AY93">
        <v>1</v>
      </c>
      <c r="AZ93">
        <v>0</v>
      </c>
      <c r="BA93">
        <v>93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Y93*Source!I67</f>
        <v>6.0000000000000002E-5</v>
      </c>
      <c r="CY93">
        <f>AA93</f>
        <v>443419.6</v>
      </c>
      <c r="CZ93">
        <f>AE93</f>
        <v>41210</v>
      </c>
      <c r="DA93">
        <f>AI93</f>
        <v>10.76</v>
      </c>
      <c r="DB93">
        <f>ROUND(ROUND(AT93*CZ93,2),6)</f>
        <v>1.24</v>
      </c>
      <c r="DC93">
        <f>ROUND(ROUND(AT93*AG93,2),6)</f>
        <v>0</v>
      </c>
    </row>
    <row r="94" spans="1:107" x14ac:dyDescent="0.2">
      <c r="A94">
        <f>ROW(Source!A67)</f>
        <v>67</v>
      </c>
      <c r="B94">
        <v>41727979</v>
      </c>
      <c r="C94">
        <v>41728681</v>
      </c>
      <c r="D94">
        <v>37292595</v>
      </c>
      <c r="E94">
        <v>70</v>
      </c>
      <c r="F94">
        <v>1</v>
      </c>
      <c r="G94">
        <v>1</v>
      </c>
      <c r="H94">
        <v>3</v>
      </c>
      <c r="I94" t="s">
        <v>565</v>
      </c>
      <c r="J94" t="s">
        <v>2</v>
      </c>
      <c r="K94" t="s">
        <v>566</v>
      </c>
      <c r="L94">
        <v>1374</v>
      </c>
      <c r="N94">
        <v>1013</v>
      </c>
      <c r="O94" t="s">
        <v>567</v>
      </c>
      <c r="P94" t="s">
        <v>567</v>
      </c>
      <c r="Q94">
        <v>1</v>
      </c>
      <c r="W94">
        <v>0</v>
      </c>
      <c r="X94">
        <v>-1731369543</v>
      </c>
      <c r="Y94">
        <v>0.4</v>
      </c>
      <c r="AA94">
        <v>1</v>
      </c>
      <c r="AB94">
        <v>0</v>
      </c>
      <c r="AC94">
        <v>0</v>
      </c>
      <c r="AD94">
        <v>0</v>
      </c>
      <c r="AE94">
        <v>1</v>
      </c>
      <c r="AF94">
        <v>0</v>
      </c>
      <c r="AG94">
        <v>0</v>
      </c>
      <c r="AH94">
        <v>0</v>
      </c>
      <c r="AI94">
        <v>1</v>
      </c>
      <c r="AJ94">
        <v>1</v>
      </c>
      <c r="AK94">
        <v>1</v>
      </c>
      <c r="AL94">
        <v>1</v>
      </c>
      <c r="AN94">
        <v>0</v>
      </c>
      <c r="AO94">
        <v>1</v>
      </c>
      <c r="AP94">
        <v>0</v>
      </c>
      <c r="AQ94">
        <v>0</v>
      </c>
      <c r="AR94">
        <v>0</v>
      </c>
      <c r="AS94" t="s">
        <v>2</v>
      </c>
      <c r="AT94">
        <v>0.4</v>
      </c>
      <c r="AU94" t="s">
        <v>2</v>
      </c>
      <c r="AV94">
        <v>0</v>
      </c>
      <c r="AW94">
        <v>2</v>
      </c>
      <c r="AX94">
        <v>41728693</v>
      </c>
      <c r="AY94">
        <v>1</v>
      </c>
      <c r="AZ94">
        <v>0</v>
      </c>
      <c r="BA94">
        <v>94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Y94*Source!I67</f>
        <v>0.8</v>
      </c>
      <c r="CY94">
        <f>AA94</f>
        <v>1</v>
      </c>
      <c r="CZ94">
        <f>AE94</f>
        <v>1</v>
      </c>
      <c r="DA94">
        <f>AI94</f>
        <v>1</v>
      </c>
      <c r="DB94">
        <f>ROUND(ROUND(AT94*CZ94,2),6)</f>
        <v>0.4</v>
      </c>
      <c r="DC94">
        <f>ROUND(ROUND(AT94*AG94,2),6)</f>
        <v>0</v>
      </c>
    </row>
    <row r="95" spans="1:107" x14ac:dyDescent="0.2">
      <c r="A95">
        <f>ROW(Source!A70)</f>
        <v>70</v>
      </c>
      <c r="B95">
        <v>41727981</v>
      </c>
      <c r="C95">
        <v>41728695</v>
      </c>
      <c r="D95">
        <v>37286967</v>
      </c>
      <c r="E95">
        <v>70</v>
      </c>
      <c r="F95">
        <v>1</v>
      </c>
      <c r="G95">
        <v>1</v>
      </c>
      <c r="H95">
        <v>1</v>
      </c>
      <c r="I95" t="s">
        <v>637</v>
      </c>
      <c r="J95" t="s">
        <v>2</v>
      </c>
      <c r="K95" t="s">
        <v>638</v>
      </c>
      <c r="L95">
        <v>1191</v>
      </c>
      <c r="N95">
        <v>1013</v>
      </c>
      <c r="O95" t="s">
        <v>551</v>
      </c>
      <c r="P95" t="s">
        <v>551</v>
      </c>
      <c r="Q95">
        <v>1</v>
      </c>
      <c r="W95">
        <v>0</v>
      </c>
      <c r="X95">
        <v>-1841613679</v>
      </c>
      <c r="Y95">
        <v>9.7200000000000006</v>
      </c>
      <c r="AA95">
        <v>0</v>
      </c>
      <c r="AB95">
        <v>0</v>
      </c>
      <c r="AC95">
        <v>0</v>
      </c>
      <c r="AD95">
        <v>10.06</v>
      </c>
      <c r="AE95">
        <v>0</v>
      </c>
      <c r="AF95">
        <v>0</v>
      </c>
      <c r="AG95">
        <v>0</v>
      </c>
      <c r="AH95">
        <v>10.06</v>
      </c>
      <c r="AI95">
        <v>1</v>
      </c>
      <c r="AJ95">
        <v>1</v>
      </c>
      <c r="AK95">
        <v>1</v>
      </c>
      <c r="AL95">
        <v>1</v>
      </c>
      <c r="AN95">
        <v>0</v>
      </c>
      <c r="AO95">
        <v>1</v>
      </c>
      <c r="AP95">
        <v>1</v>
      </c>
      <c r="AQ95">
        <v>0</v>
      </c>
      <c r="AR95">
        <v>0</v>
      </c>
      <c r="AS95" t="s">
        <v>2</v>
      </c>
      <c r="AT95">
        <v>7.2</v>
      </c>
      <c r="AU95" t="s">
        <v>21</v>
      </c>
      <c r="AV95">
        <v>1</v>
      </c>
      <c r="AW95">
        <v>2</v>
      </c>
      <c r="AX95">
        <v>41728701</v>
      </c>
      <c r="AY95">
        <v>1</v>
      </c>
      <c r="AZ95">
        <v>0</v>
      </c>
      <c r="BA95">
        <v>95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Y95*Source!I70</f>
        <v>58.320000000000007</v>
      </c>
      <c r="CY95">
        <f>AD95</f>
        <v>10.06</v>
      </c>
      <c r="CZ95">
        <f>AH95</f>
        <v>10.06</v>
      </c>
      <c r="DA95">
        <f>AL95</f>
        <v>1</v>
      </c>
      <c r="DB95">
        <f>ROUND((ROUND(AT95*CZ95,2)*ROUND(1.35,7)),6)</f>
        <v>97.780500000000004</v>
      </c>
      <c r="DC95">
        <f>ROUND((ROUND(AT95*AG95,2)*ROUND(1.35,7)),6)</f>
        <v>0</v>
      </c>
    </row>
    <row r="96" spans="1:107" x14ac:dyDescent="0.2">
      <c r="A96">
        <f>ROW(Source!A70)</f>
        <v>70</v>
      </c>
      <c r="B96">
        <v>41727981</v>
      </c>
      <c r="C96">
        <v>41728695</v>
      </c>
      <c r="D96">
        <v>37299205</v>
      </c>
      <c r="E96">
        <v>1</v>
      </c>
      <c r="F96">
        <v>1</v>
      </c>
      <c r="G96">
        <v>1</v>
      </c>
      <c r="H96">
        <v>3</v>
      </c>
      <c r="I96" t="s">
        <v>610</v>
      </c>
      <c r="J96" t="s">
        <v>611</v>
      </c>
      <c r="K96" t="s">
        <v>612</v>
      </c>
      <c r="L96">
        <v>1346</v>
      </c>
      <c r="N96">
        <v>1009</v>
      </c>
      <c r="O96" t="s">
        <v>564</v>
      </c>
      <c r="P96" t="s">
        <v>564</v>
      </c>
      <c r="Q96">
        <v>1</v>
      </c>
      <c r="W96">
        <v>0</v>
      </c>
      <c r="X96">
        <v>818898041</v>
      </c>
      <c r="Y96">
        <v>5.5999999999999999E-3</v>
      </c>
      <c r="AA96">
        <v>27.74</v>
      </c>
      <c r="AB96">
        <v>0</v>
      </c>
      <c r="AC96">
        <v>0</v>
      </c>
      <c r="AD96">
        <v>0</v>
      </c>
      <c r="AE96">
        <v>27.74</v>
      </c>
      <c r="AF96">
        <v>0</v>
      </c>
      <c r="AG96">
        <v>0</v>
      </c>
      <c r="AH96">
        <v>0</v>
      </c>
      <c r="AI96">
        <v>1</v>
      </c>
      <c r="AJ96">
        <v>1</v>
      </c>
      <c r="AK96">
        <v>1</v>
      </c>
      <c r="AL96">
        <v>1</v>
      </c>
      <c r="AN96">
        <v>0</v>
      </c>
      <c r="AO96">
        <v>1</v>
      </c>
      <c r="AP96">
        <v>0</v>
      </c>
      <c r="AQ96">
        <v>0</v>
      </c>
      <c r="AR96">
        <v>0</v>
      </c>
      <c r="AS96" t="s">
        <v>2</v>
      </c>
      <c r="AT96">
        <v>5.5999999999999999E-3</v>
      </c>
      <c r="AU96" t="s">
        <v>2</v>
      </c>
      <c r="AV96">
        <v>0</v>
      </c>
      <c r="AW96">
        <v>2</v>
      </c>
      <c r="AX96">
        <v>41728702</v>
      </c>
      <c r="AY96">
        <v>1</v>
      </c>
      <c r="AZ96">
        <v>0</v>
      </c>
      <c r="BA96">
        <v>96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Y96*Source!I70</f>
        <v>3.3599999999999998E-2</v>
      </c>
      <c r="CY96">
        <f>AA96</f>
        <v>27.74</v>
      </c>
      <c r="CZ96">
        <f>AE96</f>
        <v>27.74</v>
      </c>
      <c r="DA96">
        <f>AI96</f>
        <v>1</v>
      </c>
      <c r="DB96">
        <f>ROUND(ROUND(AT96*CZ96,2),6)</f>
        <v>0.16</v>
      </c>
      <c r="DC96">
        <f>ROUND(ROUND(AT96*AG96,2),6)</f>
        <v>0</v>
      </c>
    </row>
    <row r="97" spans="1:107" x14ac:dyDescent="0.2">
      <c r="A97">
        <f>ROW(Source!A70)</f>
        <v>70</v>
      </c>
      <c r="B97">
        <v>41727981</v>
      </c>
      <c r="C97">
        <v>41728695</v>
      </c>
      <c r="D97">
        <v>37305581</v>
      </c>
      <c r="E97">
        <v>1</v>
      </c>
      <c r="F97">
        <v>1</v>
      </c>
      <c r="G97">
        <v>1</v>
      </c>
      <c r="H97">
        <v>3</v>
      </c>
      <c r="I97" t="s">
        <v>613</v>
      </c>
      <c r="J97" t="s">
        <v>614</v>
      </c>
      <c r="K97" t="s">
        <v>615</v>
      </c>
      <c r="L97">
        <v>1425</v>
      </c>
      <c r="N97">
        <v>1013</v>
      </c>
      <c r="O97" t="s">
        <v>165</v>
      </c>
      <c r="P97" t="s">
        <v>165</v>
      </c>
      <c r="Q97">
        <v>1</v>
      </c>
      <c r="W97">
        <v>0</v>
      </c>
      <c r="X97">
        <v>43090968</v>
      </c>
      <c r="Y97">
        <v>0.04</v>
      </c>
      <c r="AA97">
        <v>83</v>
      </c>
      <c r="AB97">
        <v>0</v>
      </c>
      <c r="AC97">
        <v>0</v>
      </c>
      <c r="AD97">
        <v>0</v>
      </c>
      <c r="AE97">
        <v>83</v>
      </c>
      <c r="AF97">
        <v>0</v>
      </c>
      <c r="AG97">
        <v>0</v>
      </c>
      <c r="AH97">
        <v>0</v>
      </c>
      <c r="AI97">
        <v>1</v>
      </c>
      <c r="AJ97">
        <v>1</v>
      </c>
      <c r="AK97">
        <v>1</v>
      </c>
      <c r="AL97">
        <v>1</v>
      </c>
      <c r="AN97">
        <v>0</v>
      </c>
      <c r="AO97">
        <v>1</v>
      </c>
      <c r="AP97">
        <v>0</v>
      </c>
      <c r="AQ97">
        <v>0</v>
      </c>
      <c r="AR97">
        <v>0</v>
      </c>
      <c r="AS97" t="s">
        <v>2</v>
      </c>
      <c r="AT97">
        <v>0.04</v>
      </c>
      <c r="AU97" t="s">
        <v>2</v>
      </c>
      <c r="AV97">
        <v>0</v>
      </c>
      <c r="AW97">
        <v>2</v>
      </c>
      <c r="AX97">
        <v>41728703</v>
      </c>
      <c r="AY97">
        <v>1</v>
      </c>
      <c r="AZ97">
        <v>0</v>
      </c>
      <c r="BA97">
        <v>97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Y97*Source!I70</f>
        <v>0.24</v>
      </c>
      <c r="CY97">
        <f>AA97</f>
        <v>83</v>
      </c>
      <c r="CZ97">
        <f>AE97</f>
        <v>83</v>
      </c>
      <c r="DA97">
        <f>AI97</f>
        <v>1</v>
      </c>
      <c r="DB97">
        <f>ROUND(ROUND(AT97*CZ97,2),6)</f>
        <v>3.32</v>
      </c>
      <c r="DC97">
        <f>ROUND(ROUND(AT97*AG97,2),6)</f>
        <v>0</v>
      </c>
    </row>
    <row r="98" spans="1:107" x14ac:dyDescent="0.2">
      <c r="A98">
        <f>ROW(Source!A70)</f>
        <v>70</v>
      </c>
      <c r="B98">
        <v>41727981</v>
      </c>
      <c r="C98">
        <v>41728695</v>
      </c>
      <c r="D98">
        <v>37342602</v>
      </c>
      <c r="E98">
        <v>1</v>
      </c>
      <c r="F98">
        <v>1</v>
      </c>
      <c r="G98">
        <v>1</v>
      </c>
      <c r="H98">
        <v>3</v>
      </c>
      <c r="I98" t="s">
        <v>619</v>
      </c>
      <c r="J98" t="s">
        <v>620</v>
      </c>
      <c r="K98" t="s">
        <v>621</v>
      </c>
      <c r="L98">
        <v>1348</v>
      </c>
      <c r="N98">
        <v>1009</v>
      </c>
      <c r="O98" t="s">
        <v>104</v>
      </c>
      <c r="P98" t="s">
        <v>104</v>
      </c>
      <c r="Q98">
        <v>1000</v>
      </c>
      <c r="W98">
        <v>0</v>
      </c>
      <c r="X98">
        <v>-1929795800</v>
      </c>
      <c r="Y98">
        <v>6.0000000000000002E-5</v>
      </c>
      <c r="AA98">
        <v>65750</v>
      </c>
      <c r="AB98">
        <v>0</v>
      </c>
      <c r="AC98">
        <v>0</v>
      </c>
      <c r="AD98">
        <v>0</v>
      </c>
      <c r="AE98">
        <v>65750</v>
      </c>
      <c r="AF98">
        <v>0</v>
      </c>
      <c r="AG98">
        <v>0</v>
      </c>
      <c r="AH98">
        <v>0</v>
      </c>
      <c r="AI98">
        <v>1</v>
      </c>
      <c r="AJ98">
        <v>1</v>
      </c>
      <c r="AK98">
        <v>1</v>
      </c>
      <c r="AL98">
        <v>1</v>
      </c>
      <c r="AN98">
        <v>0</v>
      </c>
      <c r="AO98">
        <v>1</v>
      </c>
      <c r="AP98">
        <v>0</v>
      </c>
      <c r="AQ98">
        <v>0</v>
      </c>
      <c r="AR98">
        <v>0</v>
      </c>
      <c r="AS98" t="s">
        <v>2</v>
      </c>
      <c r="AT98">
        <v>6.0000000000000002E-5</v>
      </c>
      <c r="AU98" t="s">
        <v>2</v>
      </c>
      <c r="AV98">
        <v>0</v>
      </c>
      <c r="AW98">
        <v>2</v>
      </c>
      <c r="AX98">
        <v>41728704</v>
      </c>
      <c r="AY98">
        <v>1</v>
      </c>
      <c r="AZ98">
        <v>0</v>
      </c>
      <c r="BA98">
        <v>98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Y98*Source!I70</f>
        <v>3.6000000000000002E-4</v>
      </c>
      <c r="CY98">
        <f>AA98</f>
        <v>65750</v>
      </c>
      <c r="CZ98">
        <f>AE98</f>
        <v>65750</v>
      </c>
      <c r="DA98">
        <f>AI98</f>
        <v>1</v>
      </c>
      <c r="DB98">
        <f>ROUND(ROUND(AT98*CZ98,2),6)</f>
        <v>3.95</v>
      </c>
      <c r="DC98">
        <f>ROUND(ROUND(AT98*AG98,2),6)</f>
        <v>0</v>
      </c>
    </row>
    <row r="99" spans="1:107" x14ac:dyDescent="0.2">
      <c r="A99">
        <f>ROW(Source!A70)</f>
        <v>70</v>
      </c>
      <c r="B99">
        <v>41727981</v>
      </c>
      <c r="C99">
        <v>41728695</v>
      </c>
      <c r="D99">
        <v>37292595</v>
      </c>
      <c r="E99">
        <v>70</v>
      </c>
      <c r="F99">
        <v>1</v>
      </c>
      <c r="G99">
        <v>1</v>
      </c>
      <c r="H99">
        <v>3</v>
      </c>
      <c r="I99" t="s">
        <v>565</v>
      </c>
      <c r="J99" t="s">
        <v>2</v>
      </c>
      <c r="K99" t="s">
        <v>566</v>
      </c>
      <c r="L99">
        <v>1374</v>
      </c>
      <c r="N99">
        <v>1013</v>
      </c>
      <c r="O99" t="s">
        <v>567</v>
      </c>
      <c r="P99" t="s">
        <v>567</v>
      </c>
      <c r="Q99">
        <v>1</v>
      </c>
      <c r="W99">
        <v>0</v>
      </c>
      <c r="X99">
        <v>-1731369543</v>
      </c>
      <c r="Y99">
        <v>1.45</v>
      </c>
      <c r="AA99">
        <v>1</v>
      </c>
      <c r="AB99">
        <v>0</v>
      </c>
      <c r="AC99">
        <v>0</v>
      </c>
      <c r="AD99">
        <v>0</v>
      </c>
      <c r="AE99">
        <v>1</v>
      </c>
      <c r="AF99">
        <v>0</v>
      </c>
      <c r="AG99">
        <v>0</v>
      </c>
      <c r="AH99">
        <v>0</v>
      </c>
      <c r="AI99">
        <v>1</v>
      </c>
      <c r="AJ99">
        <v>1</v>
      </c>
      <c r="AK99">
        <v>1</v>
      </c>
      <c r="AL99">
        <v>1</v>
      </c>
      <c r="AN99">
        <v>0</v>
      </c>
      <c r="AO99">
        <v>1</v>
      </c>
      <c r="AP99">
        <v>0</v>
      </c>
      <c r="AQ99">
        <v>0</v>
      </c>
      <c r="AR99">
        <v>0</v>
      </c>
      <c r="AS99" t="s">
        <v>2</v>
      </c>
      <c r="AT99">
        <v>1.45</v>
      </c>
      <c r="AU99" t="s">
        <v>2</v>
      </c>
      <c r="AV99">
        <v>0</v>
      </c>
      <c r="AW99">
        <v>2</v>
      </c>
      <c r="AX99">
        <v>41728705</v>
      </c>
      <c r="AY99">
        <v>1</v>
      </c>
      <c r="AZ99">
        <v>0</v>
      </c>
      <c r="BA99">
        <v>99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Y99*Source!I70</f>
        <v>8.6999999999999993</v>
      </c>
      <c r="CY99">
        <f>AA99</f>
        <v>1</v>
      </c>
      <c r="CZ99">
        <f>AE99</f>
        <v>1</v>
      </c>
      <c r="DA99">
        <f>AI99</f>
        <v>1</v>
      </c>
      <c r="DB99">
        <f>ROUND(ROUND(AT99*CZ99,2),6)</f>
        <v>1.45</v>
      </c>
      <c r="DC99">
        <f>ROUND(ROUND(AT99*AG99,2),6)</f>
        <v>0</v>
      </c>
    </row>
    <row r="100" spans="1:107" x14ac:dyDescent="0.2">
      <c r="A100">
        <f>ROW(Source!A71)</f>
        <v>71</v>
      </c>
      <c r="B100">
        <v>41727979</v>
      </c>
      <c r="C100">
        <v>41728695</v>
      </c>
      <c r="D100">
        <v>37286967</v>
      </c>
      <c r="E100">
        <v>70</v>
      </c>
      <c r="F100">
        <v>1</v>
      </c>
      <c r="G100">
        <v>1</v>
      </c>
      <c r="H100">
        <v>1</v>
      </c>
      <c r="I100" t="s">
        <v>637</v>
      </c>
      <c r="J100" t="s">
        <v>2</v>
      </c>
      <c r="K100" t="s">
        <v>638</v>
      </c>
      <c r="L100">
        <v>1191</v>
      </c>
      <c r="N100">
        <v>1013</v>
      </c>
      <c r="O100" t="s">
        <v>551</v>
      </c>
      <c r="P100" t="s">
        <v>551</v>
      </c>
      <c r="Q100">
        <v>1</v>
      </c>
      <c r="W100">
        <v>0</v>
      </c>
      <c r="X100">
        <v>-1841613679</v>
      </c>
      <c r="Y100">
        <v>9.7200000000000006</v>
      </c>
      <c r="AA100">
        <v>0</v>
      </c>
      <c r="AB100">
        <v>0</v>
      </c>
      <c r="AC100">
        <v>0</v>
      </c>
      <c r="AD100">
        <v>108.25</v>
      </c>
      <c r="AE100">
        <v>0</v>
      </c>
      <c r="AF100">
        <v>0</v>
      </c>
      <c r="AG100">
        <v>0</v>
      </c>
      <c r="AH100">
        <v>10.06</v>
      </c>
      <c r="AI100">
        <v>1</v>
      </c>
      <c r="AJ100">
        <v>1</v>
      </c>
      <c r="AK100">
        <v>1</v>
      </c>
      <c r="AL100">
        <v>10.76</v>
      </c>
      <c r="AN100">
        <v>0</v>
      </c>
      <c r="AO100">
        <v>1</v>
      </c>
      <c r="AP100">
        <v>1</v>
      </c>
      <c r="AQ100">
        <v>0</v>
      </c>
      <c r="AR100">
        <v>0</v>
      </c>
      <c r="AS100" t="s">
        <v>2</v>
      </c>
      <c r="AT100">
        <v>7.2</v>
      </c>
      <c r="AU100" t="s">
        <v>21</v>
      </c>
      <c r="AV100">
        <v>1</v>
      </c>
      <c r="AW100">
        <v>2</v>
      </c>
      <c r="AX100">
        <v>41728701</v>
      </c>
      <c r="AY100">
        <v>1</v>
      </c>
      <c r="AZ100">
        <v>0</v>
      </c>
      <c r="BA100">
        <v>100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Y100*Source!I71</f>
        <v>58.320000000000007</v>
      </c>
      <c r="CY100">
        <f>AD100</f>
        <v>108.25</v>
      </c>
      <c r="CZ100">
        <f>AH100</f>
        <v>10.06</v>
      </c>
      <c r="DA100">
        <f>AL100</f>
        <v>10.76</v>
      </c>
      <c r="DB100">
        <f>ROUND((ROUND(AT100*CZ100,2)*ROUND(1.35,7)),6)</f>
        <v>97.780500000000004</v>
      </c>
      <c r="DC100">
        <f>ROUND((ROUND(AT100*AG100,2)*ROUND(1.35,7)),6)</f>
        <v>0</v>
      </c>
    </row>
    <row r="101" spans="1:107" x14ac:dyDescent="0.2">
      <c r="A101">
        <f>ROW(Source!A71)</f>
        <v>71</v>
      </c>
      <c r="B101">
        <v>41727979</v>
      </c>
      <c r="C101">
        <v>41728695</v>
      </c>
      <c r="D101">
        <v>37299205</v>
      </c>
      <c r="E101">
        <v>1</v>
      </c>
      <c r="F101">
        <v>1</v>
      </c>
      <c r="G101">
        <v>1</v>
      </c>
      <c r="H101">
        <v>3</v>
      </c>
      <c r="I101" t="s">
        <v>610</v>
      </c>
      <c r="J101" t="s">
        <v>611</v>
      </c>
      <c r="K101" t="s">
        <v>612</v>
      </c>
      <c r="L101">
        <v>1346</v>
      </c>
      <c r="N101">
        <v>1009</v>
      </c>
      <c r="O101" t="s">
        <v>564</v>
      </c>
      <c r="P101" t="s">
        <v>564</v>
      </c>
      <c r="Q101">
        <v>1</v>
      </c>
      <c r="W101">
        <v>0</v>
      </c>
      <c r="X101">
        <v>818898041</v>
      </c>
      <c r="Y101">
        <v>5.5999999999999999E-3</v>
      </c>
      <c r="AA101">
        <v>298.48</v>
      </c>
      <c r="AB101">
        <v>0</v>
      </c>
      <c r="AC101">
        <v>0</v>
      </c>
      <c r="AD101">
        <v>0</v>
      </c>
      <c r="AE101">
        <v>27.74</v>
      </c>
      <c r="AF101">
        <v>0</v>
      </c>
      <c r="AG101">
        <v>0</v>
      </c>
      <c r="AH101">
        <v>0</v>
      </c>
      <c r="AI101">
        <v>10.76</v>
      </c>
      <c r="AJ101">
        <v>1</v>
      </c>
      <c r="AK101">
        <v>1</v>
      </c>
      <c r="AL101">
        <v>1</v>
      </c>
      <c r="AN101">
        <v>0</v>
      </c>
      <c r="AO101">
        <v>1</v>
      </c>
      <c r="AP101">
        <v>0</v>
      </c>
      <c r="AQ101">
        <v>0</v>
      </c>
      <c r="AR101">
        <v>0</v>
      </c>
      <c r="AS101" t="s">
        <v>2</v>
      </c>
      <c r="AT101">
        <v>5.5999999999999999E-3</v>
      </c>
      <c r="AU101" t="s">
        <v>2</v>
      </c>
      <c r="AV101">
        <v>0</v>
      </c>
      <c r="AW101">
        <v>2</v>
      </c>
      <c r="AX101">
        <v>41728702</v>
      </c>
      <c r="AY101">
        <v>1</v>
      </c>
      <c r="AZ101">
        <v>0</v>
      </c>
      <c r="BA101">
        <v>101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Y101*Source!I71</f>
        <v>3.3599999999999998E-2</v>
      </c>
      <c r="CY101">
        <f>AA101</f>
        <v>298.48</v>
      </c>
      <c r="CZ101">
        <f>AE101</f>
        <v>27.74</v>
      </c>
      <c r="DA101">
        <f>AI101</f>
        <v>10.76</v>
      </c>
      <c r="DB101">
        <f>ROUND(ROUND(AT101*CZ101,2),6)</f>
        <v>0.16</v>
      </c>
      <c r="DC101">
        <f>ROUND(ROUND(AT101*AG101,2),6)</f>
        <v>0</v>
      </c>
    </row>
    <row r="102" spans="1:107" x14ac:dyDescent="0.2">
      <c r="A102">
        <f>ROW(Source!A71)</f>
        <v>71</v>
      </c>
      <c r="B102">
        <v>41727979</v>
      </c>
      <c r="C102">
        <v>41728695</v>
      </c>
      <c r="D102">
        <v>37305581</v>
      </c>
      <c r="E102">
        <v>1</v>
      </c>
      <c r="F102">
        <v>1</v>
      </c>
      <c r="G102">
        <v>1</v>
      </c>
      <c r="H102">
        <v>3</v>
      </c>
      <c r="I102" t="s">
        <v>613</v>
      </c>
      <c r="J102" t="s">
        <v>614</v>
      </c>
      <c r="K102" t="s">
        <v>615</v>
      </c>
      <c r="L102">
        <v>1425</v>
      </c>
      <c r="N102">
        <v>1013</v>
      </c>
      <c r="O102" t="s">
        <v>165</v>
      </c>
      <c r="P102" t="s">
        <v>165</v>
      </c>
      <c r="Q102">
        <v>1</v>
      </c>
      <c r="W102">
        <v>0</v>
      </c>
      <c r="X102">
        <v>43090968</v>
      </c>
      <c r="Y102">
        <v>0.04</v>
      </c>
      <c r="AA102">
        <v>893.08</v>
      </c>
      <c r="AB102">
        <v>0</v>
      </c>
      <c r="AC102">
        <v>0</v>
      </c>
      <c r="AD102">
        <v>0</v>
      </c>
      <c r="AE102">
        <v>83</v>
      </c>
      <c r="AF102">
        <v>0</v>
      </c>
      <c r="AG102">
        <v>0</v>
      </c>
      <c r="AH102">
        <v>0</v>
      </c>
      <c r="AI102">
        <v>10.76</v>
      </c>
      <c r="AJ102">
        <v>1</v>
      </c>
      <c r="AK102">
        <v>1</v>
      </c>
      <c r="AL102">
        <v>1</v>
      </c>
      <c r="AN102">
        <v>0</v>
      </c>
      <c r="AO102">
        <v>1</v>
      </c>
      <c r="AP102">
        <v>0</v>
      </c>
      <c r="AQ102">
        <v>0</v>
      </c>
      <c r="AR102">
        <v>0</v>
      </c>
      <c r="AS102" t="s">
        <v>2</v>
      </c>
      <c r="AT102">
        <v>0.04</v>
      </c>
      <c r="AU102" t="s">
        <v>2</v>
      </c>
      <c r="AV102">
        <v>0</v>
      </c>
      <c r="AW102">
        <v>2</v>
      </c>
      <c r="AX102">
        <v>41728703</v>
      </c>
      <c r="AY102">
        <v>1</v>
      </c>
      <c r="AZ102">
        <v>0</v>
      </c>
      <c r="BA102">
        <v>102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Y102*Source!I71</f>
        <v>0.24</v>
      </c>
      <c r="CY102">
        <f>AA102</f>
        <v>893.08</v>
      </c>
      <c r="CZ102">
        <f>AE102</f>
        <v>83</v>
      </c>
      <c r="DA102">
        <f>AI102</f>
        <v>10.76</v>
      </c>
      <c r="DB102">
        <f>ROUND(ROUND(AT102*CZ102,2),6)</f>
        <v>3.32</v>
      </c>
      <c r="DC102">
        <f>ROUND(ROUND(AT102*AG102,2),6)</f>
        <v>0</v>
      </c>
    </row>
    <row r="103" spans="1:107" x14ac:dyDescent="0.2">
      <c r="A103">
        <f>ROW(Source!A71)</f>
        <v>71</v>
      </c>
      <c r="B103">
        <v>41727979</v>
      </c>
      <c r="C103">
        <v>41728695</v>
      </c>
      <c r="D103">
        <v>37342602</v>
      </c>
      <c r="E103">
        <v>1</v>
      </c>
      <c r="F103">
        <v>1</v>
      </c>
      <c r="G103">
        <v>1</v>
      </c>
      <c r="H103">
        <v>3</v>
      </c>
      <c r="I103" t="s">
        <v>619</v>
      </c>
      <c r="J103" t="s">
        <v>620</v>
      </c>
      <c r="K103" t="s">
        <v>621</v>
      </c>
      <c r="L103">
        <v>1348</v>
      </c>
      <c r="N103">
        <v>1009</v>
      </c>
      <c r="O103" t="s">
        <v>104</v>
      </c>
      <c r="P103" t="s">
        <v>104</v>
      </c>
      <c r="Q103">
        <v>1000</v>
      </c>
      <c r="W103">
        <v>0</v>
      </c>
      <c r="X103">
        <v>-1929795800</v>
      </c>
      <c r="Y103">
        <v>6.0000000000000002E-5</v>
      </c>
      <c r="AA103">
        <v>707470</v>
      </c>
      <c r="AB103">
        <v>0</v>
      </c>
      <c r="AC103">
        <v>0</v>
      </c>
      <c r="AD103">
        <v>0</v>
      </c>
      <c r="AE103">
        <v>65750</v>
      </c>
      <c r="AF103">
        <v>0</v>
      </c>
      <c r="AG103">
        <v>0</v>
      </c>
      <c r="AH103">
        <v>0</v>
      </c>
      <c r="AI103">
        <v>10.76</v>
      </c>
      <c r="AJ103">
        <v>1</v>
      </c>
      <c r="AK103">
        <v>1</v>
      </c>
      <c r="AL103">
        <v>1</v>
      </c>
      <c r="AN103">
        <v>0</v>
      </c>
      <c r="AO103">
        <v>1</v>
      </c>
      <c r="AP103">
        <v>0</v>
      </c>
      <c r="AQ103">
        <v>0</v>
      </c>
      <c r="AR103">
        <v>0</v>
      </c>
      <c r="AS103" t="s">
        <v>2</v>
      </c>
      <c r="AT103">
        <v>6.0000000000000002E-5</v>
      </c>
      <c r="AU103" t="s">
        <v>2</v>
      </c>
      <c r="AV103">
        <v>0</v>
      </c>
      <c r="AW103">
        <v>2</v>
      </c>
      <c r="AX103">
        <v>41728704</v>
      </c>
      <c r="AY103">
        <v>1</v>
      </c>
      <c r="AZ103">
        <v>0</v>
      </c>
      <c r="BA103">
        <v>103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Y103*Source!I71</f>
        <v>3.6000000000000002E-4</v>
      </c>
      <c r="CY103">
        <f>AA103</f>
        <v>707470</v>
      </c>
      <c r="CZ103">
        <f>AE103</f>
        <v>65750</v>
      </c>
      <c r="DA103">
        <f>AI103</f>
        <v>10.76</v>
      </c>
      <c r="DB103">
        <f>ROUND(ROUND(AT103*CZ103,2),6)</f>
        <v>3.95</v>
      </c>
      <c r="DC103">
        <f>ROUND(ROUND(AT103*AG103,2),6)</f>
        <v>0</v>
      </c>
    </row>
    <row r="104" spans="1:107" x14ac:dyDescent="0.2">
      <c r="A104">
        <f>ROW(Source!A71)</f>
        <v>71</v>
      </c>
      <c r="B104">
        <v>41727979</v>
      </c>
      <c r="C104">
        <v>41728695</v>
      </c>
      <c r="D104">
        <v>37292595</v>
      </c>
      <c r="E104">
        <v>70</v>
      </c>
      <c r="F104">
        <v>1</v>
      </c>
      <c r="G104">
        <v>1</v>
      </c>
      <c r="H104">
        <v>3</v>
      </c>
      <c r="I104" t="s">
        <v>565</v>
      </c>
      <c r="J104" t="s">
        <v>2</v>
      </c>
      <c r="K104" t="s">
        <v>566</v>
      </c>
      <c r="L104">
        <v>1374</v>
      </c>
      <c r="N104">
        <v>1013</v>
      </c>
      <c r="O104" t="s">
        <v>567</v>
      </c>
      <c r="P104" t="s">
        <v>567</v>
      </c>
      <c r="Q104">
        <v>1</v>
      </c>
      <c r="W104">
        <v>0</v>
      </c>
      <c r="X104">
        <v>-1731369543</v>
      </c>
      <c r="Y104">
        <v>1.45</v>
      </c>
      <c r="AA104">
        <v>1</v>
      </c>
      <c r="AB104">
        <v>0</v>
      </c>
      <c r="AC104">
        <v>0</v>
      </c>
      <c r="AD104">
        <v>0</v>
      </c>
      <c r="AE104">
        <v>1</v>
      </c>
      <c r="AF104">
        <v>0</v>
      </c>
      <c r="AG104">
        <v>0</v>
      </c>
      <c r="AH104">
        <v>0</v>
      </c>
      <c r="AI104">
        <v>1</v>
      </c>
      <c r="AJ104">
        <v>1</v>
      </c>
      <c r="AK104">
        <v>1</v>
      </c>
      <c r="AL104">
        <v>1</v>
      </c>
      <c r="AN104">
        <v>0</v>
      </c>
      <c r="AO104">
        <v>1</v>
      </c>
      <c r="AP104">
        <v>0</v>
      </c>
      <c r="AQ104">
        <v>0</v>
      </c>
      <c r="AR104">
        <v>0</v>
      </c>
      <c r="AS104" t="s">
        <v>2</v>
      </c>
      <c r="AT104">
        <v>1.45</v>
      </c>
      <c r="AU104" t="s">
        <v>2</v>
      </c>
      <c r="AV104">
        <v>0</v>
      </c>
      <c r="AW104">
        <v>2</v>
      </c>
      <c r="AX104">
        <v>41728705</v>
      </c>
      <c r="AY104">
        <v>1</v>
      </c>
      <c r="AZ104">
        <v>0</v>
      </c>
      <c r="BA104">
        <v>104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Y104*Source!I71</f>
        <v>8.6999999999999993</v>
      </c>
      <c r="CY104">
        <f>AA104</f>
        <v>1</v>
      </c>
      <c r="CZ104">
        <f>AE104</f>
        <v>1</v>
      </c>
      <c r="DA104">
        <f>AI104</f>
        <v>1</v>
      </c>
      <c r="DB104">
        <f>ROUND(ROUND(AT104*CZ104,2),6)</f>
        <v>1.45</v>
      </c>
      <c r="DC104">
        <f>ROUND(ROUND(AT104*AG104,2),6)</f>
        <v>0</v>
      </c>
    </row>
    <row r="105" spans="1:107" x14ac:dyDescent="0.2">
      <c r="A105">
        <f>ROW(Source!A74)</f>
        <v>74</v>
      </c>
      <c r="B105">
        <v>41727981</v>
      </c>
      <c r="C105">
        <v>41728707</v>
      </c>
      <c r="D105">
        <v>37286962</v>
      </c>
      <c r="E105">
        <v>70</v>
      </c>
      <c r="F105">
        <v>1</v>
      </c>
      <c r="G105">
        <v>1</v>
      </c>
      <c r="H105">
        <v>1</v>
      </c>
      <c r="I105" t="s">
        <v>568</v>
      </c>
      <c r="J105" t="s">
        <v>2</v>
      </c>
      <c r="K105" t="s">
        <v>569</v>
      </c>
      <c r="L105">
        <v>1191</v>
      </c>
      <c r="N105">
        <v>1013</v>
      </c>
      <c r="O105" t="s">
        <v>551</v>
      </c>
      <c r="P105" t="s">
        <v>551</v>
      </c>
      <c r="Q105">
        <v>1</v>
      </c>
      <c r="W105">
        <v>0</v>
      </c>
      <c r="X105">
        <v>-1936699058</v>
      </c>
      <c r="Y105">
        <v>2.7</v>
      </c>
      <c r="AA105">
        <v>0</v>
      </c>
      <c r="AB105">
        <v>0</v>
      </c>
      <c r="AC105">
        <v>0</v>
      </c>
      <c r="AD105">
        <v>9.92</v>
      </c>
      <c r="AE105">
        <v>0</v>
      </c>
      <c r="AF105">
        <v>0</v>
      </c>
      <c r="AG105">
        <v>0</v>
      </c>
      <c r="AH105">
        <v>9.92</v>
      </c>
      <c r="AI105">
        <v>1</v>
      </c>
      <c r="AJ105">
        <v>1</v>
      </c>
      <c r="AK105">
        <v>1</v>
      </c>
      <c r="AL105">
        <v>1</v>
      </c>
      <c r="AN105">
        <v>0</v>
      </c>
      <c r="AO105">
        <v>1</v>
      </c>
      <c r="AP105">
        <v>1</v>
      </c>
      <c r="AQ105">
        <v>0</v>
      </c>
      <c r="AR105">
        <v>0</v>
      </c>
      <c r="AS105" t="s">
        <v>2</v>
      </c>
      <c r="AT105">
        <v>2</v>
      </c>
      <c r="AU105" t="s">
        <v>21</v>
      </c>
      <c r="AV105">
        <v>1</v>
      </c>
      <c r="AW105">
        <v>2</v>
      </c>
      <c r="AX105">
        <v>41728722</v>
      </c>
      <c r="AY105">
        <v>1</v>
      </c>
      <c r="AZ105">
        <v>0</v>
      </c>
      <c r="BA105">
        <v>105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Y105*Source!I74</f>
        <v>10.8</v>
      </c>
      <c r="CY105">
        <f>AD105</f>
        <v>9.92</v>
      </c>
      <c r="CZ105">
        <f>AH105</f>
        <v>9.92</v>
      </c>
      <c r="DA105">
        <f>AL105</f>
        <v>1</v>
      </c>
      <c r="DB105">
        <f>ROUND((ROUND(AT105*CZ105,2)*ROUND(1.35,7)),6)</f>
        <v>26.783999999999999</v>
      </c>
      <c r="DC105">
        <f>ROUND((ROUND(AT105*AG105,2)*ROUND(1.35,7)),6)</f>
        <v>0</v>
      </c>
    </row>
    <row r="106" spans="1:107" x14ac:dyDescent="0.2">
      <c r="A106">
        <f>ROW(Source!A74)</f>
        <v>74</v>
      </c>
      <c r="B106">
        <v>41727981</v>
      </c>
      <c r="C106">
        <v>41728707</v>
      </c>
      <c r="D106">
        <v>37511092</v>
      </c>
      <c r="E106">
        <v>1</v>
      </c>
      <c r="F106">
        <v>1</v>
      </c>
      <c r="G106">
        <v>1</v>
      </c>
      <c r="H106">
        <v>2</v>
      </c>
      <c r="I106" t="s">
        <v>576</v>
      </c>
      <c r="J106" t="s">
        <v>577</v>
      </c>
      <c r="K106" t="s">
        <v>578</v>
      </c>
      <c r="L106">
        <v>1367</v>
      </c>
      <c r="N106">
        <v>1011</v>
      </c>
      <c r="O106" t="s">
        <v>557</v>
      </c>
      <c r="P106" t="s">
        <v>557</v>
      </c>
      <c r="Q106">
        <v>1</v>
      </c>
      <c r="W106">
        <v>0</v>
      </c>
      <c r="X106">
        <v>829370094</v>
      </c>
      <c r="Y106">
        <v>0.14580000000000001</v>
      </c>
      <c r="AA106">
        <v>0</v>
      </c>
      <c r="AB106">
        <v>8.1</v>
      </c>
      <c r="AC106">
        <v>0</v>
      </c>
      <c r="AD106">
        <v>0</v>
      </c>
      <c r="AE106">
        <v>0</v>
      </c>
      <c r="AF106">
        <v>8.1</v>
      </c>
      <c r="AG106">
        <v>0</v>
      </c>
      <c r="AH106">
        <v>0</v>
      </c>
      <c r="AI106">
        <v>1</v>
      </c>
      <c r="AJ106">
        <v>1</v>
      </c>
      <c r="AK106">
        <v>1</v>
      </c>
      <c r="AL106">
        <v>1</v>
      </c>
      <c r="AN106">
        <v>0</v>
      </c>
      <c r="AO106">
        <v>1</v>
      </c>
      <c r="AP106">
        <v>1</v>
      </c>
      <c r="AQ106">
        <v>0</v>
      </c>
      <c r="AR106">
        <v>0</v>
      </c>
      <c r="AS106" t="s">
        <v>2</v>
      </c>
      <c r="AT106">
        <v>0.108</v>
      </c>
      <c r="AU106" t="s">
        <v>21</v>
      </c>
      <c r="AV106">
        <v>0</v>
      </c>
      <c r="AW106">
        <v>2</v>
      </c>
      <c r="AX106">
        <v>41728723</v>
      </c>
      <c r="AY106">
        <v>1</v>
      </c>
      <c r="AZ106">
        <v>0</v>
      </c>
      <c r="BA106">
        <v>106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Y106*Source!I74</f>
        <v>0.58320000000000005</v>
      </c>
      <c r="CY106">
        <f>AB106</f>
        <v>8.1</v>
      </c>
      <c r="CZ106">
        <f>AF106</f>
        <v>8.1</v>
      </c>
      <c r="DA106">
        <f>AJ106</f>
        <v>1</v>
      </c>
      <c r="DB106">
        <f>ROUND((ROUND(AT106*CZ106,2)*ROUND(1.35,7)),6)</f>
        <v>1.1745000000000001</v>
      </c>
      <c r="DC106">
        <f>ROUND((ROUND(AT106*AG106,2)*ROUND(1.35,7)),6)</f>
        <v>0</v>
      </c>
    </row>
    <row r="107" spans="1:107" x14ac:dyDescent="0.2">
      <c r="A107">
        <f>ROW(Source!A74)</f>
        <v>74</v>
      </c>
      <c r="B107">
        <v>41727981</v>
      </c>
      <c r="C107">
        <v>41728707</v>
      </c>
      <c r="D107">
        <v>37298731</v>
      </c>
      <c r="E107">
        <v>1</v>
      </c>
      <c r="F107">
        <v>1</v>
      </c>
      <c r="G107">
        <v>1</v>
      </c>
      <c r="H107">
        <v>3</v>
      </c>
      <c r="I107" t="s">
        <v>639</v>
      </c>
      <c r="J107" t="s">
        <v>640</v>
      </c>
      <c r="K107" t="s">
        <v>641</v>
      </c>
      <c r="L107">
        <v>1346</v>
      </c>
      <c r="N107">
        <v>1009</v>
      </c>
      <c r="O107" t="s">
        <v>564</v>
      </c>
      <c r="P107" t="s">
        <v>564</v>
      </c>
      <c r="Q107">
        <v>1</v>
      </c>
      <c r="W107">
        <v>0</v>
      </c>
      <c r="X107">
        <v>-255907190</v>
      </c>
      <c r="Y107">
        <v>6.0000000000000001E-3</v>
      </c>
      <c r="AA107">
        <v>44.97</v>
      </c>
      <c r="AB107">
        <v>0</v>
      </c>
      <c r="AC107">
        <v>0</v>
      </c>
      <c r="AD107">
        <v>0</v>
      </c>
      <c r="AE107">
        <v>44.97</v>
      </c>
      <c r="AF107">
        <v>0</v>
      </c>
      <c r="AG107">
        <v>0</v>
      </c>
      <c r="AH107">
        <v>0</v>
      </c>
      <c r="AI107">
        <v>1</v>
      </c>
      <c r="AJ107">
        <v>1</v>
      </c>
      <c r="AK107">
        <v>1</v>
      </c>
      <c r="AL107">
        <v>1</v>
      </c>
      <c r="AN107">
        <v>0</v>
      </c>
      <c r="AO107">
        <v>1</v>
      </c>
      <c r="AP107">
        <v>0</v>
      </c>
      <c r="AQ107">
        <v>0</v>
      </c>
      <c r="AR107">
        <v>0</v>
      </c>
      <c r="AS107" t="s">
        <v>2</v>
      </c>
      <c r="AT107">
        <v>6.0000000000000001E-3</v>
      </c>
      <c r="AU107" t="s">
        <v>2</v>
      </c>
      <c r="AV107">
        <v>0</v>
      </c>
      <c r="AW107">
        <v>2</v>
      </c>
      <c r="AX107">
        <v>41728724</v>
      </c>
      <c r="AY107">
        <v>1</v>
      </c>
      <c r="AZ107">
        <v>0</v>
      </c>
      <c r="BA107">
        <v>107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Y107*Source!I74</f>
        <v>2.4E-2</v>
      </c>
      <c r="CY107">
        <f t="shared" ref="CY107:CY118" si="14">AA107</f>
        <v>44.97</v>
      </c>
      <c r="CZ107">
        <f t="shared" ref="CZ107:CZ118" si="15">AE107</f>
        <v>44.97</v>
      </c>
      <c r="DA107">
        <f t="shared" ref="DA107:DA118" si="16">AI107</f>
        <v>1</v>
      </c>
      <c r="DB107">
        <f t="shared" ref="DB107:DB118" si="17">ROUND(ROUND(AT107*CZ107,2),6)</f>
        <v>0.27</v>
      </c>
      <c r="DC107">
        <f t="shared" ref="DC107:DC118" si="18">ROUND(ROUND(AT107*AG107,2),6)</f>
        <v>0</v>
      </c>
    </row>
    <row r="108" spans="1:107" x14ac:dyDescent="0.2">
      <c r="A108">
        <f>ROW(Source!A74)</f>
        <v>74</v>
      </c>
      <c r="B108">
        <v>41727981</v>
      </c>
      <c r="C108">
        <v>41728707</v>
      </c>
      <c r="D108">
        <v>37301501</v>
      </c>
      <c r="E108">
        <v>1</v>
      </c>
      <c r="F108">
        <v>1</v>
      </c>
      <c r="G108">
        <v>1</v>
      </c>
      <c r="H108">
        <v>3</v>
      </c>
      <c r="I108" t="s">
        <v>642</v>
      </c>
      <c r="J108" t="s">
        <v>643</v>
      </c>
      <c r="K108" t="s">
        <v>644</v>
      </c>
      <c r="L108">
        <v>1346</v>
      </c>
      <c r="N108">
        <v>1009</v>
      </c>
      <c r="O108" t="s">
        <v>564</v>
      </c>
      <c r="P108" t="s">
        <v>564</v>
      </c>
      <c r="Q108">
        <v>1</v>
      </c>
      <c r="W108">
        <v>0</v>
      </c>
      <c r="X108">
        <v>1124569974</v>
      </c>
      <c r="Y108">
        <v>1E-3</v>
      </c>
      <c r="AA108">
        <v>11.5</v>
      </c>
      <c r="AB108">
        <v>0</v>
      </c>
      <c r="AC108">
        <v>0</v>
      </c>
      <c r="AD108">
        <v>0</v>
      </c>
      <c r="AE108">
        <v>11.5</v>
      </c>
      <c r="AF108">
        <v>0</v>
      </c>
      <c r="AG108">
        <v>0</v>
      </c>
      <c r="AH108">
        <v>0</v>
      </c>
      <c r="AI108">
        <v>1</v>
      </c>
      <c r="AJ108">
        <v>1</v>
      </c>
      <c r="AK108">
        <v>1</v>
      </c>
      <c r="AL108">
        <v>1</v>
      </c>
      <c r="AN108">
        <v>0</v>
      </c>
      <c r="AO108">
        <v>1</v>
      </c>
      <c r="AP108">
        <v>0</v>
      </c>
      <c r="AQ108">
        <v>0</v>
      </c>
      <c r="AR108">
        <v>0</v>
      </c>
      <c r="AS108" t="s">
        <v>2</v>
      </c>
      <c r="AT108">
        <v>1E-3</v>
      </c>
      <c r="AU108" t="s">
        <v>2</v>
      </c>
      <c r="AV108">
        <v>0</v>
      </c>
      <c r="AW108">
        <v>2</v>
      </c>
      <c r="AX108">
        <v>41728725</v>
      </c>
      <c r="AY108">
        <v>1</v>
      </c>
      <c r="AZ108">
        <v>0</v>
      </c>
      <c r="BA108">
        <v>108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Y108*Source!I74</f>
        <v>4.0000000000000001E-3</v>
      </c>
      <c r="CY108">
        <f t="shared" si="14"/>
        <v>11.5</v>
      </c>
      <c r="CZ108">
        <f t="shared" si="15"/>
        <v>11.5</v>
      </c>
      <c r="DA108">
        <f t="shared" si="16"/>
        <v>1</v>
      </c>
      <c r="DB108">
        <f t="shared" si="17"/>
        <v>0.01</v>
      </c>
      <c r="DC108">
        <f t="shared" si="18"/>
        <v>0</v>
      </c>
    </row>
    <row r="109" spans="1:107" x14ac:dyDescent="0.2">
      <c r="A109">
        <f>ROW(Source!A74)</f>
        <v>74</v>
      </c>
      <c r="B109">
        <v>41727981</v>
      </c>
      <c r="C109">
        <v>41728707</v>
      </c>
      <c r="D109">
        <v>37301997</v>
      </c>
      <c r="E109">
        <v>1</v>
      </c>
      <c r="F109">
        <v>1</v>
      </c>
      <c r="G109">
        <v>1</v>
      </c>
      <c r="H109">
        <v>3</v>
      </c>
      <c r="I109" t="s">
        <v>645</v>
      </c>
      <c r="J109" t="s">
        <v>646</v>
      </c>
      <c r="K109" t="s">
        <v>647</v>
      </c>
      <c r="L109">
        <v>1346</v>
      </c>
      <c r="N109">
        <v>1009</v>
      </c>
      <c r="O109" t="s">
        <v>564</v>
      </c>
      <c r="P109" t="s">
        <v>564</v>
      </c>
      <c r="Q109">
        <v>1</v>
      </c>
      <c r="W109">
        <v>0</v>
      </c>
      <c r="X109">
        <v>1682799448</v>
      </c>
      <c r="Y109">
        <v>1.2E-2</v>
      </c>
      <c r="AA109">
        <v>30.4</v>
      </c>
      <c r="AB109">
        <v>0</v>
      </c>
      <c r="AC109">
        <v>0</v>
      </c>
      <c r="AD109">
        <v>0</v>
      </c>
      <c r="AE109">
        <v>30.4</v>
      </c>
      <c r="AF109">
        <v>0</v>
      </c>
      <c r="AG109">
        <v>0</v>
      </c>
      <c r="AH109">
        <v>0</v>
      </c>
      <c r="AI109">
        <v>1</v>
      </c>
      <c r="AJ109">
        <v>1</v>
      </c>
      <c r="AK109">
        <v>1</v>
      </c>
      <c r="AL109">
        <v>1</v>
      </c>
      <c r="AN109">
        <v>0</v>
      </c>
      <c r="AO109">
        <v>1</v>
      </c>
      <c r="AP109">
        <v>0</v>
      </c>
      <c r="AQ109">
        <v>0</v>
      </c>
      <c r="AR109">
        <v>0</v>
      </c>
      <c r="AS109" t="s">
        <v>2</v>
      </c>
      <c r="AT109">
        <v>1.2E-2</v>
      </c>
      <c r="AU109" t="s">
        <v>2</v>
      </c>
      <c r="AV109">
        <v>0</v>
      </c>
      <c r="AW109">
        <v>2</v>
      </c>
      <c r="AX109">
        <v>41728726</v>
      </c>
      <c r="AY109">
        <v>1</v>
      </c>
      <c r="AZ109">
        <v>0</v>
      </c>
      <c r="BA109">
        <v>109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Y109*Source!I74</f>
        <v>4.8000000000000001E-2</v>
      </c>
      <c r="CY109">
        <f t="shared" si="14"/>
        <v>30.4</v>
      </c>
      <c r="CZ109">
        <f t="shared" si="15"/>
        <v>30.4</v>
      </c>
      <c r="DA109">
        <f t="shared" si="16"/>
        <v>1</v>
      </c>
      <c r="DB109">
        <f t="shared" si="17"/>
        <v>0.36</v>
      </c>
      <c r="DC109">
        <f t="shared" si="18"/>
        <v>0</v>
      </c>
    </row>
    <row r="110" spans="1:107" x14ac:dyDescent="0.2">
      <c r="A110">
        <f>ROW(Source!A74)</f>
        <v>74</v>
      </c>
      <c r="B110">
        <v>41727981</v>
      </c>
      <c r="C110">
        <v>41728707</v>
      </c>
      <c r="D110">
        <v>37303175</v>
      </c>
      <c r="E110">
        <v>1</v>
      </c>
      <c r="F110">
        <v>1</v>
      </c>
      <c r="G110">
        <v>1</v>
      </c>
      <c r="H110">
        <v>3</v>
      </c>
      <c r="I110" t="s">
        <v>582</v>
      </c>
      <c r="J110" t="s">
        <v>583</v>
      </c>
      <c r="K110" t="s">
        <v>584</v>
      </c>
      <c r="L110">
        <v>1346</v>
      </c>
      <c r="N110">
        <v>1009</v>
      </c>
      <c r="O110" t="s">
        <v>564</v>
      </c>
      <c r="P110" t="s">
        <v>564</v>
      </c>
      <c r="Q110">
        <v>1</v>
      </c>
      <c r="W110">
        <v>0</v>
      </c>
      <c r="X110">
        <v>397095127</v>
      </c>
      <c r="Y110">
        <v>7.0000000000000007E-2</v>
      </c>
      <c r="AA110">
        <v>10.57</v>
      </c>
      <c r="AB110">
        <v>0</v>
      </c>
      <c r="AC110">
        <v>0</v>
      </c>
      <c r="AD110">
        <v>0</v>
      </c>
      <c r="AE110">
        <v>10.57</v>
      </c>
      <c r="AF110">
        <v>0</v>
      </c>
      <c r="AG110">
        <v>0</v>
      </c>
      <c r="AH110">
        <v>0</v>
      </c>
      <c r="AI110">
        <v>1</v>
      </c>
      <c r="AJ110">
        <v>1</v>
      </c>
      <c r="AK110">
        <v>1</v>
      </c>
      <c r="AL110">
        <v>1</v>
      </c>
      <c r="AN110">
        <v>0</v>
      </c>
      <c r="AO110">
        <v>1</v>
      </c>
      <c r="AP110">
        <v>0</v>
      </c>
      <c r="AQ110">
        <v>0</v>
      </c>
      <c r="AR110">
        <v>0</v>
      </c>
      <c r="AS110" t="s">
        <v>2</v>
      </c>
      <c r="AT110">
        <v>7.0000000000000007E-2</v>
      </c>
      <c r="AU110" t="s">
        <v>2</v>
      </c>
      <c r="AV110">
        <v>0</v>
      </c>
      <c r="AW110">
        <v>2</v>
      </c>
      <c r="AX110">
        <v>41728727</v>
      </c>
      <c r="AY110">
        <v>1</v>
      </c>
      <c r="AZ110">
        <v>0</v>
      </c>
      <c r="BA110">
        <v>110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Y110*Source!I74</f>
        <v>0.28000000000000003</v>
      </c>
      <c r="CY110">
        <f t="shared" si="14"/>
        <v>10.57</v>
      </c>
      <c r="CZ110">
        <f t="shared" si="15"/>
        <v>10.57</v>
      </c>
      <c r="DA110">
        <f t="shared" si="16"/>
        <v>1</v>
      </c>
      <c r="DB110">
        <f t="shared" si="17"/>
        <v>0.74</v>
      </c>
      <c r="DC110">
        <f t="shared" si="18"/>
        <v>0</v>
      </c>
    </row>
    <row r="111" spans="1:107" x14ac:dyDescent="0.2">
      <c r="A111">
        <f>ROW(Source!A74)</f>
        <v>74</v>
      </c>
      <c r="B111">
        <v>41727981</v>
      </c>
      <c r="C111">
        <v>41728707</v>
      </c>
      <c r="D111">
        <v>37305340</v>
      </c>
      <c r="E111">
        <v>1</v>
      </c>
      <c r="F111">
        <v>1</v>
      </c>
      <c r="G111">
        <v>1</v>
      </c>
      <c r="H111">
        <v>3</v>
      </c>
      <c r="I111" t="s">
        <v>585</v>
      </c>
      <c r="J111" t="s">
        <v>586</v>
      </c>
      <c r="K111" t="s">
        <v>587</v>
      </c>
      <c r="L111">
        <v>1346</v>
      </c>
      <c r="N111">
        <v>1009</v>
      </c>
      <c r="O111" t="s">
        <v>564</v>
      </c>
      <c r="P111" t="s">
        <v>564</v>
      </c>
      <c r="Q111">
        <v>1</v>
      </c>
      <c r="W111">
        <v>0</v>
      </c>
      <c r="X111">
        <v>-1864341761</v>
      </c>
      <c r="Y111">
        <v>2.5000000000000001E-2</v>
      </c>
      <c r="AA111">
        <v>9.0399999999999991</v>
      </c>
      <c r="AB111">
        <v>0</v>
      </c>
      <c r="AC111">
        <v>0</v>
      </c>
      <c r="AD111">
        <v>0</v>
      </c>
      <c r="AE111">
        <v>9.0399999999999991</v>
      </c>
      <c r="AF111">
        <v>0</v>
      </c>
      <c r="AG111">
        <v>0</v>
      </c>
      <c r="AH111">
        <v>0</v>
      </c>
      <c r="AI111">
        <v>1</v>
      </c>
      <c r="AJ111">
        <v>1</v>
      </c>
      <c r="AK111">
        <v>1</v>
      </c>
      <c r="AL111">
        <v>1</v>
      </c>
      <c r="AN111">
        <v>0</v>
      </c>
      <c r="AO111">
        <v>1</v>
      </c>
      <c r="AP111">
        <v>0</v>
      </c>
      <c r="AQ111">
        <v>0</v>
      </c>
      <c r="AR111">
        <v>0</v>
      </c>
      <c r="AS111" t="s">
        <v>2</v>
      </c>
      <c r="AT111">
        <v>2.5000000000000001E-2</v>
      </c>
      <c r="AU111" t="s">
        <v>2</v>
      </c>
      <c r="AV111">
        <v>0</v>
      </c>
      <c r="AW111">
        <v>2</v>
      </c>
      <c r="AX111">
        <v>41728728</v>
      </c>
      <c r="AY111">
        <v>1</v>
      </c>
      <c r="AZ111">
        <v>0</v>
      </c>
      <c r="BA111">
        <v>111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Y111*Source!I74</f>
        <v>0.1</v>
      </c>
      <c r="CY111">
        <f t="shared" si="14"/>
        <v>9.0399999999999991</v>
      </c>
      <c r="CZ111">
        <f t="shared" si="15"/>
        <v>9.0399999999999991</v>
      </c>
      <c r="DA111">
        <f t="shared" si="16"/>
        <v>1</v>
      </c>
      <c r="DB111">
        <f t="shared" si="17"/>
        <v>0.23</v>
      </c>
      <c r="DC111">
        <f t="shared" si="18"/>
        <v>0</v>
      </c>
    </row>
    <row r="112" spans="1:107" x14ac:dyDescent="0.2">
      <c r="A112">
        <f>ROW(Source!A74)</f>
        <v>74</v>
      </c>
      <c r="B112">
        <v>41727981</v>
      </c>
      <c r="C112">
        <v>41728707</v>
      </c>
      <c r="D112">
        <v>37305584</v>
      </c>
      <c r="E112">
        <v>1</v>
      </c>
      <c r="F112">
        <v>1</v>
      </c>
      <c r="G112">
        <v>1</v>
      </c>
      <c r="H112">
        <v>3</v>
      </c>
      <c r="I112" t="s">
        <v>648</v>
      </c>
      <c r="J112" t="s">
        <v>649</v>
      </c>
      <c r="K112" t="s">
        <v>650</v>
      </c>
      <c r="L112">
        <v>1425</v>
      </c>
      <c r="N112">
        <v>1013</v>
      </c>
      <c r="O112" t="s">
        <v>165</v>
      </c>
      <c r="P112" t="s">
        <v>165</v>
      </c>
      <c r="Q112">
        <v>1</v>
      </c>
      <c r="W112">
        <v>0</v>
      </c>
      <c r="X112">
        <v>777401066</v>
      </c>
      <c r="Y112">
        <v>7.0000000000000001E-3</v>
      </c>
      <c r="AA112">
        <v>86</v>
      </c>
      <c r="AB112">
        <v>0</v>
      </c>
      <c r="AC112">
        <v>0</v>
      </c>
      <c r="AD112">
        <v>0</v>
      </c>
      <c r="AE112">
        <v>86</v>
      </c>
      <c r="AF112">
        <v>0</v>
      </c>
      <c r="AG112">
        <v>0</v>
      </c>
      <c r="AH112">
        <v>0</v>
      </c>
      <c r="AI112">
        <v>1</v>
      </c>
      <c r="AJ112">
        <v>1</v>
      </c>
      <c r="AK112">
        <v>1</v>
      </c>
      <c r="AL112">
        <v>1</v>
      </c>
      <c r="AN112">
        <v>0</v>
      </c>
      <c r="AO112">
        <v>1</v>
      </c>
      <c r="AP112">
        <v>0</v>
      </c>
      <c r="AQ112">
        <v>0</v>
      </c>
      <c r="AR112">
        <v>0</v>
      </c>
      <c r="AS112" t="s">
        <v>2</v>
      </c>
      <c r="AT112">
        <v>7.0000000000000001E-3</v>
      </c>
      <c r="AU112" t="s">
        <v>2</v>
      </c>
      <c r="AV112">
        <v>0</v>
      </c>
      <c r="AW112">
        <v>2</v>
      </c>
      <c r="AX112">
        <v>41728729</v>
      </c>
      <c r="AY112">
        <v>1</v>
      </c>
      <c r="AZ112">
        <v>0</v>
      </c>
      <c r="BA112">
        <v>112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Y112*Source!I74</f>
        <v>2.8000000000000001E-2</v>
      </c>
      <c r="CY112">
        <f t="shared" si="14"/>
        <v>86</v>
      </c>
      <c r="CZ112">
        <f t="shared" si="15"/>
        <v>86</v>
      </c>
      <c r="DA112">
        <f t="shared" si="16"/>
        <v>1</v>
      </c>
      <c r="DB112">
        <f t="shared" si="17"/>
        <v>0.6</v>
      </c>
      <c r="DC112">
        <f t="shared" si="18"/>
        <v>0</v>
      </c>
    </row>
    <row r="113" spans="1:107" x14ac:dyDescent="0.2">
      <c r="A113">
        <f>ROW(Source!A74)</f>
        <v>74</v>
      </c>
      <c r="B113">
        <v>41727981</v>
      </c>
      <c r="C113">
        <v>41728707</v>
      </c>
      <c r="D113">
        <v>37307407</v>
      </c>
      <c r="E113">
        <v>1</v>
      </c>
      <c r="F113">
        <v>1</v>
      </c>
      <c r="G113">
        <v>1</v>
      </c>
      <c r="H113">
        <v>3</v>
      </c>
      <c r="I113" t="s">
        <v>651</v>
      </c>
      <c r="J113" t="s">
        <v>652</v>
      </c>
      <c r="K113" t="s">
        <v>653</v>
      </c>
      <c r="L113">
        <v>1346</v>
      </c>
      <c r="N113">
        <v>1009</v>
      </c>
      <c r="O113" t="s">
        <v>564</v>
      </c>
      <c r="P113" t="s">
        <v>564</v>
      </c>
      <c r="Q113">
        <v>1</v>
      </c>
      <c r="W113">
        <v>0</v>
      </c>
      <c r="X113">
        <v>-1765249389</v>
      </c>
      <c r="Y113">
        <v>1E-3</v>
      </c>
      <c r="AA113">
        <v>133.05000000000001</v>
      </c>
      <c r="AB113">
        <v>0</v>
      </c>
      <c r="AC113">
        <v>0</v>
      </c>
      <c r="AD113">
        <v>0</v>
      </c>
      <c r="AE113">
        <v>133.05000000000001</v>
      </c>
      <c r="AF113">
        <v>0</v>
      </c>
      <c r="AG113">
        <v>0</v>
      </c>
      <c r="AH113">
        <v>0</v>
      </c>
      <c r="AI113">
        <v>1</v>
      </c>
      <c r="AJ113">
        <v>1</v>
      </c>
      <c r="AK113">
        <v>1</v>
      </c>
      <c r="AL113">
        <v>1</v>
      </c>
      <c r="AN113">
        <v>0</v>
      </c>
      <c r="AO113">
        <v>1</v>
      </c>
      <c r="AP113">
        <v>0</v>
      </c>
      <c r="AQ113">
        <v>0</v>
      </c>
      <c r="AR113">
        <v>0</v>
      </c>
      <c r="AS113" t="s">
        <v>2</v>
      </c>
      <c r="AT113">
        <v>1E-3</v>
      </c>
      <c r="AU113" t="s">
        <v>2</v>
      </c>
      <c r="AV113">
        <v>0</v>
      </c>
      <c r="AW113">
        <v>2</v>
      </c>
      <c r="AX113">
        <v>41728730</v>
      </c>
      <c r="AY113">
        <v>1</v>
      </c>
      <c r="AZ113">
        <v>0</v>
      </c>
      <c r="BA113">
        <v>113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>Y113*Source!I74</f>
        <v>4.0000000000000001E-3</v>
      </c>
      <c r="CY113">
        <f t="shared" si="14"/>
        <v>133.05000000000001</v>
      </c>
      <c r="CZ113">
        <f t="shared" si="15"/>
        <v>133.05000000000001</v>
      </c>
      <c r="DA113">
        <f t="shared" si="16"/>
        <v>1</v>
      </c>
      <c r="DB113">
        <f t="shared" si="17"/>
        <v>0.13</v>
      </c>
      <c r="DC113">
        <f t="shared" si="18"/>
        <v>0</v>
      </c>
    </row>
    <row r="114" spans="1:107" x14ac:dyDescent="0.2">
      <c r="A114">
        <f>ROW(Source!A74)</f>
        <v>74</v>
      </c>
      <c r="B114">
        <v>41727981</v>
      </c>
      <c r="C114">
        <v>41728707</v>
      </c>
      <c r="D114">
        <v>37332223</v>
      </c>
      <c r="E114">
        <v>1</v>
      </c>
      <c r="F114">
        <v>1</v>
      </c>
      <c r="G114">
        <v>1</v>
      </c>
      <c r="H114">
        <v>3</v>
      </c>
      <c r="I114" t="s">
        <v>654</v>
      </c>
      <c r="J114" t="s">
        <v>655</v>
      </c>
      <c r="K114" t="s">
        <v>656</v>
      </c>
      <c r="L114">
        <v>1348</v>
      </c>
      <c r="N114">
        <v>1009</v>
      </c>
      <c r="O114" t="s">
        <v>104</v>
      </c>
      <c r="P114" t="s">
        <v>104</v>
      </c>
      <c r="Q114">
        <v>1000</v>
      </c>
      <c r="W114">
        <v>0</v>
      </c>
      <c r="X114">
        <v>931010954</v>
      </c>
      <c r="Y114">
        <v>2E-3</v>
      </c>
      <c r="AA114">
        <v>11500</v>
      </c>
      <c r="AB114">
        <v>0</v>
      </c>
      <c r="AC114">
        <v>0</v>
      </c>
      <c r="AD114">
        <v>0</v>
      </c>
      <c r="AE114">
        <v>11500</v>
      </c>
      <c r="AF114">
        <v>0</v>
      </c>
      <c r="AG114">
        <v>0</v>
      </c>
      <c r="AH114">
        <v>0</v>
      </c>
      <c r="AI114">
        <v>1</v>
      </c>
      <c r="AJ114">
        <v>1</v>
      </c>
      <c r="AK114">
        <v>1</v>
      </c>
      <c r="AL114">
        <v>1</v>
      </c>
      <c r="AN114">
        <v>0</v>
      </c>
      <c r="AO114">
        <v>1</v>
      </c>
      <c r="AP114">
        <v>0</v>
      </c>
      <c r="AQ114">
        <v>0</v>
      </c>
      <c r="AR114">
        <v>0</v>
      </c>
      <c r="AS114" t="s">
        <v>2</v>
      </c>
      <c r="AT114">
        <v>2E-3</v>
      </c>
      <c r="AU114" t="s">
        <v>2</v>
      </c>
      <c r="AV114">
        <v>0</v>
      </c>
      <c r="AW114">
        <v>2</v>
      </c>
      <c r="AX114">
        <v>41728731</v>
      </c>
      <c r="AY114">
        <v>1</v>
      </c>
      <c r="AZ114">
        <v>0</v>
      </c>
      <c r="BA114">
        <v>114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>Y114*Source!I74</f>
        <v>8.0000000000000002E-3</v>
      </c>
      <c r="CY114">
        <f t="shared" si="14"/>
        <v>11500</v>
      </c>
      <c r="CZ114">
        <f t="shared" si="15"/>
        <v>11500</v>
      </c>
      <c r="DA114">
        <f t="shared" si="16"/>
        <v>1</v>
      </c>
      <c r="DB114">
        <f t="shared" si="17"/>
        <v>23</v>
      </c>
      <c r="DC114">
        <f t="shared" si="18"/>
        <v>0</v>
      </c>
    </row>
    <row r="115" spans="1:107" x14ac:dyDescent="0.2">
      <c r="A115">
        <f>ROW(Source!A74)</f>
        <v>74</v>
      </c>
      <c r="B115">
        <v>41727981</v>
      </c>
      <c r="C115">
        <v>41728707</v>
      </c>
      <c r="D115">
        <v>37358272</v>
      </c>
      <c r="E115">
        <v>1</v>
      </c>
      <c r="F115">
        <v>1</v>
      </c>
      <c r="G115">
        <v>1</v>
      </c>
      <c r="H115">
        <v>3</v>
      </c>
      <c r="I115" t="s">
        <v>588</v>
      </c>
      <c r="J115" t="s">
        <v>589</v>
      </c>
      <c r="K115" t="s">
        <v>590</v>
      </c>
      <c r="L115">
        <v>1346</v>
      </c>
      <c r="N115">
        <v>1009</v>
      </c>
      <c r="O115" t="s">
        <v>564</v>
      </c>
      <c r="P115" t="s">
        <v>564</v>
      </c>
      <c r="Q115">
        <v>1</v>
      </c>
      <c r="W115">
        <v>0</v>
      </c>
      <c r="X115">
        <v>-211331552</v>
      </c>
      <c r="Y115">
        <v>4.7E-2</v>
      </c>
      <c r="AA115">
        <v>28.6</v>
      </c>
      <c r="AB115">
        <v>0</v>
      </c>
      <c r="AC115">
        <v>0</v>
      </c>
      <c r="AD115">
        <v>0</v>
      </c>
      <c r="AE115">
        <v>28.6</v>
      </c>
      <c r="AF115">
        <v>0</v>
      </c>
      <c r="AG115">
        <v>0</v>
      </c>
      <c r="AH115">
        <v>0</v>
      </c>
      <c r="AI115">
        <v>1</v>
      </c>
      <c r="AJ115">
        <v>1</v>
      </c>
      <c r="AK115">
        <v>1</v>
      </c>
      <c r="AL115">
        <v>1</v>
      </c>
      <c r="AN115">
        <v>0</v>
      </c>
      <c r="AO115">
        <v>1</v>
      </c>
      <c r="AP115">
        <v>0</v>
      </c>
      <c r="AQ115">
        <v>0</v>
      </c>
      <c r="AR115">
        <v>0</v>
      </c>
      <c r="AS115" t="s">
        <v>2</v>
      </c>
      <c r="AT115">
        <v>4.7E-2</v>
      </c>
      <c r="AU115" t="s">
        <v>2</v>
      </c>
      <c r="AV115">
        <v>0</v>
      </c>
      <c r="AW115">
        <v>2</v>
      </c>
      <c r="AX115">
        <v>41728732</v>
      </c>
      <c r="AY115">
        <v>1</v>
      </c>
      <c r="AZ115">
        <v>0</v>
      </c>
      <c r="BA115">
        <v>115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>Y115*Source!I74</f>
        <v>0.188</v>
      </c>
      <c r="CY115">
        <f t="shared" si="14"/>
        <v>28.6</v>
      </c>
      <c r="CZ115">
        <f t="shared" si="15"/>
        <v>28.6</v>
      </c>
      <c r="DA115">
        <f t="shared" si="16"/>
        <v>1</v>
      </c>
      <c r="DB115">
        <f t="shared" si="17"/>
        <v>1.34</v>
      </c>
      <c r="DC115">
        <f t="shared" si="18"/>
        <v>0</v>
      </c>
    </row>
    <row r="116" spans="1:107" x14ac:dyDescent="0.2">
      <c r="A116">
        <f>ROW(Source!A74)</f>
        <v>74</v>
      </c>
      <c r="B116">
        <v>41727981</v>
      </c>
      <c r="C116">
        <v>41728707</v>
      </c>
      <c r="D116">
        <v>37358473</v>
      </c>
      <c r="E116">
        <v>1</v>
      </c>
      <c r="F116">
        <v>1</v>
      </c>
      <c r="G116">
        <v>1</v>
      </c>
      <c r="H116">
        <v>3</v>
      </c>
      <c r="I116" t="s">
        <v>657</v>
      </c>
      <c r="J116" t="s">
        <v>658</v>
      </c>
      <c r="K116" t="s">
        <v>659</v>
      </c>
      <c r="L116">
        <v>1346</v>
      </c>
      <c r="N116">
        <v>1009</v>
      </c>
      <c r="O116" t="s">
        <v>564</v>
      </c>
      <c r="P116" t="s">
        <v>564</v>
      </c>
      <c r="Q116">
        <v>1</v>
      </c>
      <c r="W116">
        <v>0</v>
      </c>
      <c r="X116">
        <v>-1682942728</v>
      </c>
      <c r="Y116">
        <v>6.0000000000000001E-3</v>
      </c>
      <c r="AA116">
        <v>35.630000000000003</v>
      </c>
      <c r="AB116">
        <v>0</v>
      </c>
      <c r="AC116">
        <v>0</v>
      </c>
      <c r="AD116">
        <v>0</v>
      </c>
      <c r="AE116">
        <v>35.630000000000003</v>
      </c>
      <c r="AF116">
        <v>0</v>
      </c>
      <c r="AG116">
        <v>0</v>
      </c>
      <c r="AH116">
        <v>0</v>
      </c>
      <c r="AI116">
        <v>1</v>
      </c>
      <c r="AJ116">
        <v>1</v>
      </c>
      <c r="AK116">
        <v>1</v>
      </c>
      <c r="AL116">
        <v>1</v>
      </c>
      <c r="AN116">
        <v>0</v>
      </c>
      <c r="AO116">
        <v>1</v>
      </c>
      <c r="AP116">
        <v>0</v>
      </c>
      <c r="AQ116">
        <v>0</v>
      </c>
      <c r="AR116">
        <v>0</v>
      </c>
      <c r="AS116" t="s">
        <v>2</v>
      </c>
      <c r="AT116">
        <v>6.0000000000000001E-3</v>
      </c>
      <c r="AU116" t="s">
        <v>2</v>
      </c>
      <c r="AV116">
        <v>0</v>
      </c>
      <c r="AW116">
        <v>2</v>
      </c>
      <c r="AX116">
        <v>41728733</v>
      </c>
      <c r="AY116">
        <v>1</v>
      </c>
      <c r="AZ116">
        <v>0</v>
      </c>
      <c r="BA116">
        <v>116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>Y116*Source!I74</f>
        <v>2.4E-2</v>
      </c>
      <c r="CY116">
        <f t="shared" si="14"/>
        <v>35.630000000000003</v>
      </c>
      <c r="CZ116">
        <f t="shared" si="15"/>
        <v>35.630000000000003</v>
      </c>
      <c r="DA116">
        <f t="shared" si="16"/>
        <v>1</v>
      </c>
      <c r="DB116">
        <f t="shared" si="17"/>
        <v>0.21</v>
      </c>
      <c r="DC116">
        <f t="shared" si="18"/>
        <v>0</v>
      </c>
    </row>
    <row r="117" spans="1:107" x14ac:dyDescent="0.2">
      <c r="A117">
        <f>ROW(Source!A74)</f>
        <v>74</v>
      </c>
      <c r="B117">
        <v>41727981</v>
      </c>
      <c r="C117">
        <v>41728707</v>
      </c>
      <c r="D117">
        <v>37381899</v>
      </c>
      <c r="E117">
        <v>1</v>
      </c>
      <c r="F117">
        <v>1</v>
      </c>
      <c r="G117">
        <v>1</v>
      </c>
      <c r="H117">
        <v>3</v>
      </c>
      <c r="I117" t="s">
        <v>660</v>
      </c>
      <c r="J117" t="s">
        <v>661</v>
      </c>
      <c r="K117" t="s">
        <v>662</v>
      </c>
      <c r="L117">
        <v>1455</v>
      </c>
      <c r="N117">
        <v>1013</v>
      </c>
      <c r="O117" t="s">
        <v>160</v>
      </c>
      <c r="P117" t="s">
        <v>160</v>
      </c>
      <c r="Q117">
        <v>1</v>
      </c>
      <c r="W117">
        <v>0</v>
      </c>
      <c r="X117">
        <v>-979010618</v>
      </c>
      <c r="Y117">
        <v>0.1</v>
      </c>
      <c r="AA117">
        <v>39</v>
      </c>
      <c r="AB117">
        <v>0</v>
      </c>
      <c r="AC117">
        <v>0</v>
      </c>
      <c r="AD117">
        <v>0</v>
      </c>
      <c r="AE117">
        <v>39</v>
      </c>
      <c r="AF117">
        <v>0</v>
      </c>
      <c r="AG117">
        <v>0</v>
      </c>
      <c r="AH117">
        <v>0</v>
      </c>
      <c r="AI117">
        <v>1</v>
      </c>
      <c r="AJ117">
        <v>1</v>
      </c>
      <c r="AK117">
        <v>1</v>
      </c>
      <c r="AL117">
        <v>1</v>
      </c>
      <c r="AN117">
        <v>0</v>
      </c>
      <c r="AO117">
        <v>1</v>
      </c>
      <c r="AP117">
        <v>0</v>
      </c>
      <c r="AQ117">
        <v>0</v>
      </c>
      <c r="AR117">
        <v>0</v>
      </c>
      <c r="AS117" t="s">
        <v>2</v>
      </c>
      <c r="AT117">
        <v>0.1</v>
      </c>
      <c r="AU117" t="s">
        <v>2</v>
      </c>
      <c r="AV117">
        <v>0</v>
      </c>
      <c r="AW117">
        <v>2</v>
      </c>
      <c r="AX117">
        <v>41728734</v>
      </c>
      <c r="AY117">
        <v>1</v>
      </c>
      <c r="AZ117">
        <v>0</v>
      </c>
      <c r="BA117">
        <v>117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>Y117*Source!I74</f>
        <v>0.4</v>
      </c>
      <c r="CY117">
        <f t="shared" si="14"/>
        <v>39</v>
      </c>
      <c r="CZ117">
        <f t="shared" si="15"/>
        <v>39</v>
      </c>
      <c r="DA117">
        <f t="shared" si="16"/>
        <v>1</v>
      </c>
      <c r="DB117">
        <f t="shared" si="17"/>
        <v>3.9</v>
      </c>
      <c r="DC117">
        <f t="shared" si="18"/>
        <v>0</v>
      </c>
    </row>
    <row r="118" spans="1:107" x14ac:dyDescent="0.2">
      <c r="A118">
        <f>ROW(Source!A74)</f>
        <v>74</v>
      </c>
      <c r="B118">
        <v>41727981</v>
      </c>
      <c r="C118">
        <v>41728707</v>
      </c>
      <c r="D118">
        <v>37292595</v>
      </c>
      <c r="E118">
        <v>70</v>
      </c>
      <c r="F118">
        <v>1</v>
      </c>
      <c r="G118">
        <v>1</v>
      </c>
      <c r="H118">
        <v>3</v>
      </c>
      <c r="I118" t="s">
        <v>565</v>
      </c>
      <c r="J118" t="s">
        <v>2</v>
      </c>
      <c r="K118" t="s">
        <v>566</v>
      </c>
      <c r="L118">
        <v>1374</v>
      </c>
      <c r="N118">
        <v>1013</v>
      </c>
      <c r="O118" t="s">
        <v>567</v>
      </c>
      <c r="P118" t="s">
        <v>567</v>
      </c>
      <c r="Q118">
        <v>1</v>
      </c>
      <c r="W118">
        <v>0</v>
      </c>
      <c r="X118">
        <v>-1731369543</v>
      </c>
      <c r="Y118">
        <v>0.4</v>
      </c>
      <c r="AA118">
        <v>1</v>
      </c>
      <c r="AB118">
        <v>0</v>
      </c>
      <c r="AC118">
        <v>0</v>
      </c>
      <c r="AD118">
        <v>0</v>
      </c>
      <c r="AE118">
        <v>1</v>
      </c>
      <c r="AF118">
        <v>0</v>
      </c>
      <c r="AG118">
        <v>0</v>
      </c>
      <c r="AH118">
        <v>0</v>
      </c>
      <c r="AI118">
        <v>1</v>
      </c>
      <c r="AJ118">
        <v>1</v>
      </c>
      <c r="AK118">
        <v>1</v>
      </c>
      <c r="AL118">
        <v>1</v>
      </c>
      <c r="AN118">
        <v>0</v>
      </c>
      <c r="AO118">
        <v>1</v>
      </c>
      <c r="AP118">
        <v>0</v>
      </c>
      <c r="AQ118">
        <v>0</v>
      </c>
      <c r="AR118">
        <v>0</v>
      </c>
      <c r="AS118" t="s">
        <v>2</v>
      </c>
      <c r="AT118">
        <v>0.4</v>
      </c>
      <c r="AU118" t="s">
        <v>2</v>
      </c>
      <c r="AV118">
        <v>0</v>
      </c>
      <c r="AW118">
        <v>2</v>
      </c>
      <c r="AX118">
        <v>41728735</v>
      </c>
      <c r="AY118">
        <v>1</v>
      </c>
      <c r="AZ118">
        <v>0</v>
      </c>
      <c r="BA118">
        <v>118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>Y118*Source!I74</f>
        <v>1.6</v>
      </c>
      <c r="CY118">
        <f t="shared" si="14"/>
        <v>1</v>
      </c>
      <c r="CZ118">
        <f t="shared" si="15"/>
        <v>1</v>
      </c>
      <c r="DA118">
        <f t="shared" si="16"/>
        <v>1</v>
      </c>
      <c r="DB118">
        <f t="shared" si="17"/>
        <v>0.4</v>
      </c>
      <c r="DC118">
        <f t="shared" si="18"/>
        <v>0</v>
      </c>
    </row>
    <row r="119" spans="1:107" x14ac:dyDescent="0.2">
      <c r="A119">
        <f>ROW(Source!A75)</f>
        <v>75</v>
      </c>
      <c r="B119">
        <v>41727979</v>
      </c>
      <c r="C119">
        <v>41728707</v>
      </c>
      <c r="D119">
        <v>37286962</v>
      </c>
      <c r="E119">
        <v>70</v>
      </c>
      <c r="F119">
        <v>1</v>
      </c>
      <c r="G119">
        <v>1</v>
      </c>
      <c r="H119">
        <v>1</v>
      </c>
      <c r="I119" t="s">
        <v>568</v>
      </c>
      <c r="J119" t="s">
        <v>2</v>
      </c>
      <c r="K119" t="s">
        <v>569</v>
      </c>
      <c r="L119">
        <v>1191</v>
      </c>
      <c r="N119">
        <v>1013</v>
      </c>
      <c r="O119" t="s">
        <v>551</v>
      </c>
      <c r="P119" t="s">
        <v>551</v>
      </c>
      <c r="Q119">
        <v>1</v>
      </c>
      <c r="W119">
        <v>0</v>
      </c>
      <c r="X119">
        <v>-1936699058</v>
      </c>
      <c r="Y119">
        <v>2.7</v>
      </c>
      <c r="AA119">
        <v>0</v>
      </c>
      <c r="AB119">
        <v>0</v>
      </c>
      <c r="AC119">
        <v>0</v>
      </c>
      <c r="AD119">
        <v>106.74</v>
      </c>
      <c r="AE119">
        <v>0</v>
      </c>
      <c r="AF119">
        <v>0</v>
      </c>
      <c r="AG119">
        <v>0</v>
      </c>
      <c r="AH119">
        <v>9.92</v>
      </c>
      <c r="AI119">
        <v>1</v>
      </c>
      <c r="AJ119">
        <v>1</v>
      </c>
      <c r="AK119">
        <v>1</v>
      </c>
      <c r="AL119">
        <v>10.76</v>
      </c>
      <c r="AN119">
        <v>0</v>
      </c>
      <c r="AO119">
        <v>1</v>
      </c>
      <c r="AP119">
        <v>1</v>
      </c>
      <c r="AQ119">
        <v>0</v>
      </c>
      <c r="AR119">
        <v>0</v>
      </c>
      <c r="AS119" t="s">
        <v>2</v>
      </c>
      <c r="AT119">
        <v>2</v>
      </c>
      <c r="AU119" t="s">
        <v>21</v>
      </c>
      <c r="AV119">
        <v>1</v>
      </c>
      <c r="AW119">
        <v>2</v>
      </c>
      <c r="AX119">
        <v>41728722</v>
      </c>
      <c r="AY119">
        <v>1</v>
      </c>
      <c r="AZ119">
        <v>0</v>
      </c>
      <c r="BA119">
        <v>119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>Y119*Source!I75</f>
        <v>10.8</v>
      </c>
      <c r="CY119">
        <f>AD119</f>
        <v>106.74</v>
      </c>
      <c r="CZ119">
        <f>AH119</f>
        <v>9.92</v>
      </c>
      <c r="DA119">
        <f>AL119</f>
        <v>10.76</v>
      </c>
      <c r="DB119">
        <f>ROUND((ROUND(AT119*CZ119,2)*ROUND(1.35,7)),6)</f>
        <v>26.783999999999999</v>
      </c>
      <c r="DC119">
        <f>ROUND((ROUND(AT119*AG119,2)*ROUND(1.35,7)),6)</f>
        <v>0</v>
      </c>
    </row>
    <row r="120" spans="1:107" x14ac:dyDescent="0.2">
      <c r="A120">
        <f>ROW(Source!A75)</f>
        <v>75</v>
      </c>
      <c r="B120">
        <v>41727979</v>
      </c>
      <c r="C120">
        <v>41728707</v>
      </c>
      <c r="D120">
        <v>37511092</v>
      </c>
      <c r="E120">
        <v>1</v>
      </c>
      <c r="F120">
        <v>1</v>
      </c>
      <c r="G120">
        <v>1</v>
      </c>
      <c r="H120">
        <v>2</v>
      </c>
      <c r="I120" t="s">
        <v>576</v>
      </c>
      <c r="J120" t="s">
        <v>577</v>
      </c>
      <c r="K120" t="s">
        <v>578</v>
      </c>
      <c r="L120">
        <v>1367</v>
      </c>
      <c r="N120">
        <v>1011</v>
      </c>
      <c r="O120" t="s">
        <v>557</v>
      </c>
      <c r="P120" t="s">
        <v>557</v>
      </c>
      <c r="Q120">
        <v>1</v>
      </c>
      <c r="W120">
        <v>0</v>
      </c>
      <c r="X120">
        <v>829370094</v>
      </c>
      <c r="Y120">
        <v>0.14580000000000001</v>
      </c>
      <c r="AA120">
        <v>0</v>
      </c>
      <c r="AB120">
        <v>87.16</v>
      </c>
      <c r="AC120">
        <v>0</v>
      </c>
      <c r="AD120">
        <v>0</v>
      </c>
      <c r="AE120">
        <v>0</v>
      </c>
      <c r="AF120">
        <v>8.1</v>
      </c>
      <c r="AG120">
        <v>0</v>
      </c>
      <c r="AH120">
        <v>0</v>
      </c>
      <c r="AI120">
        <v>1</v>
      </c>
      <c r="AJ120">
        <v>10.76</v>
      </c>
      <c r="AK120">
        <v>1</v>
      </c>
      <c r="AL120">
        <v>1</v>
      </c>
      <c r="AN120">
        <v>0</v>
      </c>
      <c r="AO120">
        <v>1</v>
      </c>
      <c r="AP120">
        <v>1</v>
      </c>
      <c r="AQ120">
        <v>0</v>
      </c>
      <c r="AR120">
        <v>0</v>
      </c>
      <c r="AS120" t="s">
        <v>2</v>
      </c>
      <c r="AT120">
        <v>0.108</v>
      </c>
      <c r="AU120" t="s">
        <v>21</v>
      </c>
      <c r="AV120">
        <v>0</v>
      </c>
      <c r="AW120">
        <v>2</v>
      </c>
      <c r="AX120">
        <v>41728723</v>
      </c>
      <c r="AY120">
        <v>1</v>
      </c>
      <c r="AZ120">
        <v>0</v>
      </c>
      <c r="BA120">
        <v>120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>Y120*Source!I75</f>
        <v>0.58320000000000005</v>
      </c>
      <c r="CY120">
        <f>AB120</f>
        <v>87.16</v>
      </c>
      <c r="CZ120">
        <f>AF120</f>
        <v>8.1</v>
      </c>
      <c r="DA120">
        <f>AJ120</f>
        <v>10.76</v>
      </c>
      <c r="DB120">
        <f>ROUND((ROUND(AT120*CZ120,2)*ROUND(1.35,7)),6)</f>
        <v>1.1745000000000001</v>
      </c>
      <c r="DC120">
        <f>ROUND((ROUND(AT120*AG120,2)*ROUND(1.35,7)),6)</f>
        <v>0</v>
      </c>
    </row>
    <row r="121" spans="1:107" x14ac:dyDescent="0.2">
      <c r="A121">
        <f>ROW(Source!A75)</f>
        <v>75</v>
      </c>
      <c r="B121">
        <v>41727979</v>
      </c>
      <c r="C121">
        <v>41728707</v>
      </c>
      <c r="D121">
        <v>37298731</v>
      </c>
      <c r="E121">
        <v>1</v>
      </c>
      <c r="F121">
        <v>1</v>
      </c>
      <c r="G121">
        <v>1</v>
      </c>
      <c r="H121">
        <v>3</v>
      </c>
      <c r="I121" t="s">
        <v>639</v>
      </c>
      <c r="J121" t="s">
        <v>640</v>
      </c>
      <c r="K121" t="s">
        <v>641</v>
      </c>
      <c r="L121">
        <v>1346</v>
      </c>
      <c r="N121">
        <v>1009</v>
      </c>
      <c r="O121" t="s">
        <v>564</v>
      </c>
      <c r="P121" t="s">
        <v>564</v>
      </c>
      <c r="Q121">
        <v>1</v>
      </c>
      <c r="W121">
        <v>0</v>
      </c>
      <c r="X121">
        <v>-255907190</v>
      </c>
      <c r="Y121">
        <v>6.0000000000000001E-3</v>
      </c>
      <c r="AA121">
        <v>483.88</v>
      </c>
      <c r="AB121">
        <v>0</v>
      </c>
      <c r="AC121">
        <v>0</v>
      </c>
      <c r="AD121">
        <v>0</v>
      </c>
      <c r="AE121">
        <v>44.97</v>
      </c>
      <c r="AF121">
        <v>0</v>
      </c>
      <c r="AG121">
        <v>0</v>
      </c>
      <c r="AH121">
        <v>0</v>
      </c>
      <c r="AI121">
        <v>10.76</v>
      </c>
      <c r="AJ121">
        <v>1</v>
      </c>
      <c r="AK121">
        <v>1</v>
      </c>
      <c r="AL121">
        <v>1</v>
      </c>
      <c r="AN121">
        <v>0</v>
      </c>
      <c r="AO121">
        <v>1</v>
      </c>
      <c r="AP121">
        <v>0</v>
      </c>
      <c r="AQ121">
        <v>0</v>
      </c>
      <c r="AR121">
        <v>0</v>
      </c>
      <c r="AS121" t="s">
        <v>2</v>
      </c>
      <c r="AT121">
        <v>6.0000000000000001E-3</v>
      </c>
      <c r="AU121" t="s">
        <v>2</v>
      </c>
      <c r="AV121">
        <v>0</v>
      </c>
      <c r="AW121">
        <v>2</v>
      </c>
      <c r="AX121">
        <v>41728724</v>
      </c>
      <c r="AY121">
        <v>1</v>
      </c>
      <c r="AZ121">
        <v>0</v>
      </c>
      <c r="BA121">
        <v>121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>Y121*Source!I75</f>
        <v>2.4E-2</v>
      </c>
      <c r="CY121">
        <f t="shared" ref="CY121:CY132" si="19">AA121</f>
        <v>483.88</v>
      </c>
      <c r="CZ121">
        <f t="shared" ref="CZ121:CZ132" si="20">AE121</f>
        <v>44.97</v>
      </c>
      <c r="DA121">
        <f t="shared" ref="DA121:DA132" si="21">AI121</f>
        <v>10.76</v>
      </c>
      <c r="DB121">
        <f t="shared" ref="DB121:DB132" si="22">ROUND(ROUND(AT121*CZ121,2),6)</f>
        <v>0.27</v>
      </c>
      <c r="DC121">
        <f t="shared" ref="DC121:DC132" si="23">ROUND(ROUND(AT121*AG121,2),6)</f>
        <v>0</v>
      </c>
    </row>
    <row r="122" spans="1:107" x14ac:dyDescent="0.2">
      <c r="A122">
        <f>ROW(Source!A75)</f>
        <v>75</v>
      </c>
      <c r="B122">
        <v>41727979</v>
      </c>
      <c r="C122">
        <v>41728707</v>
      </c>
      <c r="D122">
        <v>37301501</v>
      </c>
      <c r="E122">
        <v>1</v>
      </c>
      <c r="F122">
        <v>1</v>
      </c>
      <c r="G122">
        <v>1</v>
      </c>
      <c r="H122">
        <v>3</v>
      </c>
      <c r="I122" t="s">
        <v>642</v>
      </c>
      <c r="J122" t="s">
        <v>643</v>
      </c>
      <c r="K122" t="s">
        <v>644</v>
      </c>
      <c r="L122">
        <v>1346</v>
      </c>
      <c r="N122">
        <v>1009</v>
      </c>
      <c r="O122" t="s">
        <v>564</v>
      </c>
      <c r="P122" t="s">
        <v>564</v>
      </c>
      <c r="Q122">
        <v>1</v>
      </c>
      <c r="W122">
        <v>0</v>
      </c>
      <c r="X122">
        <v>1124569974</v>
      </c>
      <c r="Y122">
        <v>1E-3</v>
      </c>
      <c r="AA122">
        <v>123.74</v>
      </c>
      <c r="AB122">
        <v>0</v>
      </c>
      <c r="AC122">
        <v>0</v>
      </c>
      <c r="AD122">
        <v>0</v>
      </c>
      <c r="AE122">
        <v>11.5</v>
      </c>
      <c r="AF122">
        <v>0</v>
      </c>
      <c r="AG122">
        <v>0</v>
      </c>
      <c r="AH122">
        <v>0</v>
      </c>
      <c r="AI122">
        <v>10.76</v>
      </c>
      <c r="AJ122">
        <v>1</v>
      </c>
      <c r="AK122">
        <v>1</v>
      </c>
      <c r="AL122">
        <v>1</v>
      </c>
      <c r="AN122">
        <v>0</v>
      </c>
      <c r="AO122">
        <v>1</v>
      </c>
      <c r="AP122">
        <v>0</v>
      </c>
      <c r="AQ122">
        <v>0</v>
      </c>
      <c r="AR122">
        <v>0</v>
      </c>
      <c r="AS122" t="s">
        <v>2</v>
      </c>
      <c r="AT122">
        <v>1E-3</v>
      </c>
      <c r="AU122" t="s">
        <v>2</v>
      </c>
      <c r="AV122">
        <v>0</v>
      </c>
      <c r="AW122">
        <v>2</v>
      </c>
      <c r="AX122">
        <v>41728725</v>
      </c>
      <c r="AY122">
        <v>1</v>
      </c>
      <c r="AZ122">
        <v>0</v>
      </c>
      <c r="BA122">
        <v>122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>Y122*Source!I75</f>
        <v>4.0000000000000001E-3</v>
      </c>
      <c r="CY122">
        <f t="shared" si="19"/>
        <v>123.74</v>
      </c>
      <c r="CZ122">
        <f t="shared" si="20"/>
        <v>11.5</v>
      </c>
      <c r="DA122">
        <f t="shared" si="21"/>
        <v>10.76</v>
      </c>
      <c r="DB122">
        <f t="shared" si="22"/>
        <v>0.01</v>
      </c>
      <c r="DC122">
        <f t="shared" si="23"/>
        <v>0</v>
      </c>
    </row>
    <row r="123" spans="1:107" x14ac:dyDescent="0.2">
      <c r="A123">
        <f>ROW(Source!A75)</f>
        <v>75</v>
      </c>
      <c r="B123">
        <v>41727979</v>
      </c>
      <c r="C123">
        <v>41728707</v>
      </c>
      <c r="D123">
        <v>37301997</v>
      </c>
      <c r="E123">
        <v>1</v>
      </c>
      <c r="F123">
        <v>1</v>
      </c>
      <c r="G123">
        <v>1</v>
      </c>
      <c r="H123">
        <v>3</v>
      </c>
      <c r="I123" t="s">
        <v>645</v>
      </c>
      <c r="J123" t="s">
        <v>646</v>
      </c>
      <c r="K123" t="s">
        <v>647</v>
      </c>
      <c r="L123">
        <v>1346</v>
      </c>
      <c r="N123">
        <v>1009</v>
      </c>
      <c r="O123" t="s">
        <v>564</v>
      </c>
      <c r="P123" t="s">
        <v>564</v>
      </c>
      <c r="Q123">
        <v>1</v>
      </c>
      <c r="W123">
        <v>0</v>
      </c>
      <c r="X123">
        <v>1682799448</v>
      </c>
      <c r="Y123">
        <v>1.2E-2</v>
      </c>
      <c r="AA123">
        <v>327.10000000000002</v>
      </c>
      <c r="AB123">
        <v>0</v>
      </c>
      <c r="AC123">
        <v>0</v>
      </c>
      <c r="AD123">
        <v>0</v>
      </c>
      <c r="AE123">
        <v>30.4</v>
      </c>
      <c r="AF123">
        <v>0</v>
      </c>
      <c r="AG123">
        <v>0</v>
      </c>
      <c r="AH123">
        <v>0</v>
      </c>
      <c r="AI123">
        <v>10.76</v>
      </c>
      <c r="AJ123">
        <v>1</v>
      </c>
      <c r="AK123">
        <v>1</v>
      </c>
      <c r="AL123">
        <v>1</v>
      </c>
      <c r="AN123">
        <v>0</v>
      </c>
      <c r="AO123">
        <v>1</v>
      </c>
      <c r="AP123">
        <v>0</v>
      </c>
      <c r="AQ123">
        <v>0</v>
      </c>
      <c r="AR123">
        <v>0</v>
      </c>
      <c r="AS123" t="s">
        <v>2</v>
      </c>
      <c r="AT123">
        <v>1.2E-2</v>
      </c>
      <c r="AU123" t="s">
        <v>2</v>
      </c>
      <c r="AV123">
        <v>0</v>
      </c>
      <c r="AW123">
        <v>2</v>
      </c>
      <c r="AX123">
        <v>41728726</v>
      </c>
      <c r="AY123">
        <v>1</v>
      </c>
      <c r="AZ123">
        <v>0</v>
      </c>
      <c r="BA123">
        <v>123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>Y123*Source!I75</f>
        <v>4.8000000000000001E-2</v>
      </c>
      <c r="CY123">
        <f t="shared" si="19"/>
        <v>327.10000000000002</v>
      </c>
      <c r="CZ123">
        <f t="shared" si="20"/>
        <v>30.4</v>
      </c>
      <c r="DA123">
        <f t="shared" si="21"/>
        <v>10.76</v>
      </c>
      <c r="DB123">
        <f t="shared" si="22"/>
        <v>0.36</v>
      </c>
      <c r="DC123">
        <f t="shared" si="23"/>
        <v>0</v>
      </c>
    </row>
    <row r="124" spans="1:107" x14ac:dyDescent="0.2">
      <c r="A124">
        <f>ROW(Source!A75)</f>
        <v>75</v>
      </c>
      <c r="B124">
        <v>41727979</v>
      </c>
      <c r="C124">
        <v>41728707</v>
      </c>
      <c r="D124">
        <v>37303175</v>
      </c>
      <c r="E124">
        <v>1</v>
      </c>
      <c r="F124">
        <v>1</v>
      </c>
      <c r="G124">
        <v>1</v>
      </c>
      <c r="H124">
        <v>3</v>
      </c>
      <c r="I124" t="s">
        <v>582</v>
      </c>
      <c r="J124" t="s">
        <v>583</v>
      </c>
      <c r="K124" t="s">
        <v>584</v>
      </c>
      <c r="L124">
        <v>1346</v>
      </c>
      <c r="N124">
        <v>1009</v>
      </c>
      <c r="O124" t="s">
        <v>564</v>
      </c>
      <c r="P124" t="s">
        <v>564</v>
      </c>
      <c r="Q124">
        <v>1</v>
      </c>
      <c r="W124">
        <v>0</v>
      </c>
      <c r="X124">
        <v>397095127</v>
      </c>
      <c r="Y124">
        <v>7.0000000000000007E-2</v>
      </c>
      <c r="AA124">
        <v>113.73</v>
      </c>
      <c r="AB124">
        <v>0</v>
      </c>
      <c r="AC124">
        <v>0</v>
      </c>
      <c r="AD124">
        <v>0</v>
      </c>
      <c r="AE124">
        <v>10.57</v>
      </c>
      <c r="AF124">
        <v>0</v>
      </c>
      <c r="AG124">
        <v>0</v>
      </c>
      <c r="AH124">
        <v>0</v>
      </c>
      <c r="AI124">
        <v>10.76</v>
      </c>
      <c r="AJ124">
        <v>1</v>
      </c>
      <c r="AK124">
        <v>1</v>
      </c>
      <c r="AL124">
        <v>1</v>
      </c>
      <c r="AN124">
        <v>0</v>
      </c>
      <c r="AO124">
        <v>1</v>
      </c>
      <c r="AP124">
        <v>0</v>
      </c>
      <c r="AQ124">
        <v>0</v>
      </c>
      <c r="AR124">
        <v>0</v>
      </c>
      <c r="AS124" t="s">
        <v>2</v>
      </c>
      <c r="AT124">
        <v>7.0000000000000007E-2</v>
      </c>
      <c r="AU124" t="s">
        <v>2</v>
      </c>
      <c r="AV124">
        <v>0</v>
      </c>
      <c r="AW124">
        <v>2</v>
      </c>
      <c r="AX124">
        <v>41728727</v>
      </c>
      <c r="AY124">
        <v>1</v>
      </c>
      <c r="AZ124">
        <v>0</v>
      </c>
      <c r="BA124">
        <v>124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>Y124*Source!I75</f>
        <v>0.28000000000000003</v>
      </c>
      <c r="CY124">
        <f t="shared" si="19"/>
        <v>113.73</v>
      </c>
      <c r="CZ124">
        <f t="shared" si="20"/>
        <v>10.57</v>
      </c>
      <c r="DA124">
        <f t="shared" si="21"/>
        <v>10.76</v>
      </c>
      <c r="DB124">
        <f t="shared" si="22"/>
        <v>0.74</v>
      </c>
      <c r="DC124">
        <f t="shared" si="23"/>
        <v>0</v>
      </c>
    </row>
    <row r="125" spans="1:107" x14ac:dyDescent="0.2">
      <c r="A125">
        <f>ROW(Source!A75)</f>
        <v>75</v>
      </c>
      <c r="B125">
        <v>41727979</v>
      </c>
      <c r="C125">
        <v>41728707</v>
      </c>
      <c r="D125">
        <v>37305340</v>
      </c>
      <c r="E125">
        <v>1</v>
      </c>
      <c r="F125">
        <v>1</v>
      </c>
      <c r="G125">
        <v>1</v>
      </c>
      <c r="H125">
        <v>3</v>
      </c>
      <c r="I125" t="s">
        <v>585</v>
      </c>
      <c r="J125" t="s">
        <v>586</v>
      </c>
      <c r="K125" t="s">
        <v>587</v>
      </c>
      <c r="L125">
        <v>1346</v>
      </c>
      <c r="N125">
        <v>1009</v>
      </c>
      <c r="O125" t="s">
        <v>564</v>
      </c>
      <c r="P125" t="s">
        <v>564</v>
      </c>
      <c r="Q125">
        <v>1</v>
      </c>
      <c r="W125">
        <v>0</v>
      </c>
      <c r="X125">
        <v>-1864341761</v>
      </c>
      <c r="Y125">
        <v>2.5000000000000001E-2</v>
      </c>
      <c r="AA125">
        <v>97.27</v>
      </c>
      <c r="AB125">
        <v>0</v>
      </c>
      <c r="AC125">
        <v>0</v>
      </c>
      <c r="AD125">
        <v>0</v>
      </c>
      <c r="AE125">
        <v>9.0399999999999991</v>
      </c>
      <c r="AF125">
        <v>0</v>
      </c>
      <c r="AG125">
        <v>0</v>
      </c>
      <c r="AH125">
        <v>0</v>
      </c>
      <c r="AI125">
        <v>10.76</v>
      </c>
      <c r="AJ125">
        <v>1</v>
      </c>
      <c r="AK125">
        <v>1</v>
      </c>
      <c r="AL125">
        <v>1</v>
      </c>
      <c r="AN125">
        <v>0</v>
      </c>
      <c r="AO125">
        <v>1</v>
      </c>
      <c r="AP125">
        <v>0</v>
      </c>
      <c r="AQ125">
        <v>0</v>
      </c>
      <c r="AR125">
        <v>0</v>
      </c>
      <c r="AS125" t="s">
        <v>2</v>
      </c>
      <c r="AT125">
        <v>2.5000000000000001E-2</v>
      </c>
      <c r="AU125" t="s">
        <v>2</v>
      </c>
      <c r="AV125">
        <v>0</v>
      </c>
      <c r="AW125">
        <v>2</v>
      </c>
      <c r="AX125">
        <v>41728728</v>
      </c>
      <c r="AY125">
        <v>1</v>
      </c>
      <c r="AZ125">
        <v>0</v>
      </c>
      <c r="BA125">
        <v>125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>Y125*Source!I75</f>
        <v>0.1</v>
      </c>
      <c r="CY125">
        <f t="shared" si="19"/>
        <v>97.27</v>
      </c>
      <c r="CZ125">
        <f t="shared" si="20"/>
        <v>9.0399999999999991</v>
      </c>
      <c r="DA125">
        <f t="shared" si="21"/>
        <v>10.76</v>
      </c>
      <c r="DB125">
        <f t="shared" si="22"/>
        <v>0.23</v>
      </c>
      <c r="DC125">
        <f t="shared" si="23"/>
        <v>0</v>
      </c>
    </row>
    <row r="126" spans="1:107" x14ac:dyDescent="0.2">
      <c r="A126">
        <f>ROW(Source!A75)</f>
        <v>75</v>
      </c>
      <c r="B126">
        <v>41727979</v>
      </c>
      <c r="C126">
        <v>41728707</v>
      </c>
      <c r="D126">
        <v>37305584</v>
      </c>
      <c r="E126">
        <v>1</v>
      </c>
      <c r="F126">
        <v>1</v>
      </c>
      <c r="G126">
        <v>1</v>
      </c>
      <c r="H126">
        <v>3</v>
      </c>
      <c r="I126" t="s">
        <v>648</v>
      </c>
      <c r="J126" t="s">
        <v>649</v>
      </c>
      <c r="K126" t="s">
        <v>650</v>
      </c>
      <c r="L126">
        <v>1425</v>
      </c>
      <c r="N126">
        <v>1013</v>
      </c>
      <c r="O126" t="s">
        <v>165</v>
      </c>
      <c r="P126" t="s">
        <v>165</v>
      </c>
      <c r="Q126">
        <v>1</v>
      </c>
      <c r="W126">
        <v>0</v>
      </c>
      <c r="X126">
        <v>777401066</v>
      </c>
      <c r="Y126">
        <v>7.0000000000000001E-3</v>
      </c>
      <c r="AA126">
        <v>925.36</v>
      </c>
      <c r="AB126">
        <v>0</v>
      </c>
      <c r="AC126">
        <v>0</v>
      </c>
      <c r="AD126">
        <v>0</v>
      </c>
      <c r="AE126">
        <v>86</v>
      </c>
      <c r="AF126">
        <v>0</v>
      </c>
      <c r="AG126">
        <v>0</v>
      </c>
      <c r="AH126">
        <v>0</v>
      </c>
      <c r="AI126">
        <v>10.76</v>
      </c>
      <c r="AJ126">
        <v>1</v>
      </c>
      <c r="AK126">
        <v>1</v>
      </c>
      <c r="AL126">
        <v>1</v>
      </c>
      <c r="AN126">
        <v>0</v>
      </c>
      <c r="AO126">
        <v>1</v>
      </c>
      <c r="AP126">
        <v>0</v>
      </c>
      <c r="AQ126">
        <v>0</v>
      </c>
      <c r="AR126">
        <v>0</v>
      </c>
      <c r="AS126" t="s">
        <v>2</v>
      </c>
      <c r="AT126">
        <v>7.0000000000000001E-3</v>
      </c>
      <c r="AU126" t="s">
        <v>2</v>
      </c>
      <c r="AV126">
        <v>0</v>
      </c>
      <c r="AW126">
        <v>2</v>
      </c>
      <c r="AX126">
        <v>41728729</v>
      </c>
      <c r="AY126">
        <v>1</v>
      </c>
      <c r="AZ126">
        <v>0</v>
      </c>
      <c r="BA126">
        <v>126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>Y126*Source!I75</f>
        <v>2.8000000000000001E-2</v>
      </c>
      <c r="CY126">
        <f t="shared" si="19"/>
        <v>925.36</v>
      </c>
      <c r="CZ126">
        <f t="shared" si="20"/>
        <v>86</v>
      </c>
      <c r="DA126">
        <f t="shared" si="21"/>
        <v>10.76</v>
      </c>
      <c r="DB126">
        <f t="shared" si="22"/>
        <v>0.6</v>
      </c>
      <c r="DC126">
        <f t="shared" si="23"/>
        <v>0</v>
      </c>
    </row>
    <row r="127" spans="1:107" x14ac:dyDescent="0.2">
      <c r="A127">
        <f>ROW(Source!A75)</f>
        <v>75</v>
      </c>
      <c r="B127">
        <v>41727979</v>
      </c>
      <c r="C127">
        <v>41728707</v>
      </c>
      <c r="D127">
        <v>37307407</v>
      </c>
      <c r="E127">
        <v>1</v>
      </c>
      <c r="F127">
        <v>1</v>
      </c>
      <c r="G127">
        <v>1</v>
      </c>
      <c r="H127">
        <v>3</v>
      </c>
      <c r="I127" t="s">
        <v>651</v>
      </c>
      <c r="J127" t="s">
        <v>652</v>
      </c>
      <c r="K127" t="s">
        <v>653</v>
      </c>
      <c r="L127">
        <v>1346</v>
      </c>
      <c r="N127">
        <v>1009</v>
      </c>
      <c r="O127" t="s">
        <v>564</v>
      </c>
      <c r="P127" t="s">
        <v>564</v>
      </c>
      <c r="Q127">
        <v>1</v>
      </c>
      <c r="W127">
        <v>0</v>
      </c>
      <c r="X127">
        <v>-1765249389</v>
      </c>
      <c r="Y127">
        <v>1E-3</v>
      </c>
      <c r="AA127">
        <v>1431.62</v>
      </c>
      <c r="AB127">
        <v>0</v>
      </c>
      <c r="AC127">
        <v>0</v>
      </c>
      <c r="AD127">
        <v>0</v>
      </c>
      <c r="AE127">
        <v>133.05000000000001</v>
      </c>
      <c r="AF127">
        <v>0</v>
      </c>
      <c r="AG127">
        <v>0</v>
      </c>
      <c r="AH127">
        <v>0</v>
      </c>
      <c r="AI127">
        <v>10.76</v>
      </c>
      <c r="AJ127">
        <v>1</v>
      </c>
      <c r="AK127">
        <v>1</v>
      </c>
      <c r="AL127">
        <v>1</v>
      </c>
      <c r="AN127">
        <v>0</v>
      </c>
      <c r="AO127">
        <v>1</v>
      </c>
      <c r="AP127">
        <v>0</v>
      </c>
      <c r="AQ127">
        <v>0</v>
      </c>
      <c r="AR127">
        <v>0</v>
      </c>
      <c r="AS127" t="s">
        <v>2</v>
      </c>
      <c r="AT127">
        <v>1E-3</v>
      </c>
      <c r="AU127" t="s">
        <v>2</v>
      </c>
      <c r="AV127">
        <v>0</v>
      </c>
      <c r="AW127">
        <v>2</v>
      </c>
      <c r="AX127">
        <v>41728730</v>
      </c>
      <c r="AY127">
        <v>1</v>
      </c>
      <c r="AZ127">
        <v>0</v>
      </c>
      <c r="BA127">
        <v>127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>Y127*Source!I75</f>
        <v>4.0000000000000001E-3</v>
      </c>
      <c r="CY127">
        <f t="shared" si="19"/>
        <v>1431.62</v>
      </c>
      <c r="CZ127">
        <f t="shared" si="20"/>
        <v>133.05000000000001</v>
      </c>
      <c r="DA127">
        <f t="shared" si="21"/>
        <v>10.76</v>
      </c>
      <c r="DB127">
        <f t="shared" si="22"/>
        <v>0.13</v>
      </c>
      <c r="DC127">
        <f t="shared" si="23"/>
        <v>0</v>
      </c>
    </row>
    <row r="128" spans="1:107" x14ac:dyDescent="0.2">
      <c r="A128">
        <f>ROW(Source!A75)</f>
        <v>75</v>
      </c>
      <c r="B128">
        <v>41727979</v>
      </c>
      <c r="C128">
        <v>41728707</v>
      </c>
      <c r="D128">
        <v>37332223</v>
      </c>
      <c r="E128">
        <v>1</v>
      </c>
      <c r="F128">
        <v>1</v>
      </c>
      <c r="G128">
        <v>1</v>
      </c>
      <c r="H128">
        <v>3</v>
      </c>
      <c r="I128" t="s">
        <v>654</v>
      </c>
      <c r="J128" t="s">
        <v>655</v>
      </c>
      <c r="K128" t="s">
        <v>656</v>
      </c>
      <c r="L128">
        <v>1348</v>
      </c>
      <c r="N128">
        <v>1009</v>
      </c>
      <c r="O128" t="s">
        <v>104</v>
      </c>
      <c r="P128" t="s">
        <v>104</v>
      </c>
      <c r="Q128">
        <v>1000</v>
      </c>
      <c r="W128">
        <v>0</v>
      </c>
      <c r="X128">
        <v>931010954</v>
      </c>
      <c r="Y128">
        <v>2E-3</v>
      </c>
      <c r="AA128">
        <v>123740</v>
      </c>
      <c r="AB128">
        <v>0</v>
      </c>
      <c r="AC128">
        <v>0</v>
      </c>
      <c r="AD128">
        <v>0</v>
      </c>
      <c r="AE128">
        <v>11500</v>
      </c>
      <c r="AF128">
        <v>0</v>
      </c>
      <c r="AG128">
        <v>0</v>
      </c>
      <c r="AH128">
        <v>0</v>
      </c>
      <c r="AI128">
        <v>10.76</v>
      </c>
      <c r="AJ128">
        <v>1</v>
      </c>
      <c r="AK128">
        <v>1</v>
      </c>
      <c r="AL128">
        <v>1</v>
      </c>
      <c r="AN128">
        <v>0</v>
      </c>
      <c r="AO128">
        <v>1</v>
      </c>
      <c r="AP128">
        <v>0</v>
      </c>
      <c r="AQ128">
        <v>0</v>
      </c>
      <c r="AR128">
        <v>0</v>
      </c>
      <c r="AS128" t="s">
        <v>2</v>
      </c>
      <c r="AT128">
        <v>2E-3</v>
      </c>
      <c r="AU128" t="s">
        <v>2</v>
      </c>
      <c r="AV128">
        <v>0</v>
      </c>
      <c r="AW128">
        <v>2</v>
      </c>
      <c r="AX128">
        <v>41728731</v>
      </c>
      <c r="AY128">
        <v>1</v>
      </c>
      <c r="AZ128">
        <v>0</v>
      </c>
      <c r="BA128">
        <v>128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>Y128*Source!I75</f>
        <v>8.0000000000000002E-3</v>
      </c>
      <c r="CY128">
        <f t="shared" si="19"/>
        <v>123740</v>
      </c>
      <c r="CZ128">
        <f t="shared" si="20"/>
        <v>11500</v>
      </c>
      <c r="DA128">
        <f t="shared" si="21"/>
        <v>10.76</v>
      </c>
      <c r="DB128">
        <f t="shared" si="22"/>
        <v>23</v>
      </c>
      <c r="DC128">
        <f t="shared" si="23"/>
        <v>0</v>
      </c>
    </row>
    <row r="129" spans="1:107" x14ac:dyDescent="0.2">
      <c r="A129">
        <f>ROW(Source!A75)</f>
        <v>75</v>
      </c>
      <c r="B129">
        <v>41727979</v>
      </c>
      <c r="C129">
        <v>41728707</v>
      </c>
      <c r="D129">
        <v>37358272</v>
      </c>
      <c r="E129">
        <v>1</v>
      </c>
      <c r="F129">
        <v>1</v>
      </c>
      <c r="G129">
        <v>1</v>
      </c>
      <c r="H129">
        <v>3</v>
      </c>
      <c r="I129" t="s">
        <v>588</v>
      </c>
      <c r="J129" t="s">
        <v>589</v>
      </c>
      <c r="K129" t="s">
        <v>590</v>
      </c>
      <c r="L129">
        <v>1346</v>
      </c>
      <c r="N129">
        <v>1009</v>
      </c>
      <c r="O129" t="s">
        <v>564</v>
      </c>
      <c r="P129" t="s">
        <v>564</v>
      </c>
      <c r="Q129">
        <v>1</v>
      </c>
      <c r="W129">
        <v>0</v>
      </c>
      <c r="X129">
        <v>-211331552</v>
      </c>
      <c r="Y129">
        <v>4.7E-2</v>
      </c>
      <c r="AA129">
        <v>307.74</v>
      </c>
      <c r="AB129">
        <v>0</v>
      </c>
      <c r="AC129">
        <v>0</v>
      </c>
      <c r="AD129">
        <v>0</v>
      </c>
      <c r="AE129">
        <v>28.6</v>
      </c>
      <c r="AF129">
        <v>0</v>
      </c>
      <c r="AG129">
        <v>0</v>
      </c>
      <c r="AH129">
        <v>0</v>
      </c>
      <c r="AI129">
        <v>10.76</v>
      </c>
      <c r="AJ129">
        <v>1</v>
      </c>
      <c r="AK129">
        <v>1</v>
      </c>
      <c r="AL129">
        <v>1</v>
      </c>
      <c r="AN129">
        <v>0</v>
      </c>
      <c r="AO129">
        <v>1</v>
      </c>
      <c r="AP129">
        <v>0</v>
      </c>
      <c r="AQ129">
        <v>0</v>
      </c>
      <c r="AR129">
        <v>0</v>
      </c>
      <c r="AS129" t="s">
        <v>2</v>
      </c>
      <c r="AT129">
        <v>4.7E-2</v>
      </c>
      <c r="AU129" t="s">
        <v>2</v>
      </c>
      <c r="AV129">
        <v>0</v>
      </c>
      <c r="AW129">
        <v>2</v>
      </c>
      <c r="AX129">
        <v>41728732</v>
      </c>
      <c r="AY129">
        <v>1</v>
      </c>
      <c r="AZ129">
        <v>0</v>
      </c>
      <c r="BA129">
        <v>129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>Y129*Source!I75</f>
        <v>0.188</v>
      </c>
      <c r="CY129">
        <f t="shared" si="19"/>
        <v>307.74</v>
      </c>
      <c r="CZ129">
        <f t="shared" si="20"/>
        <v>28.6</v>
      </c>
      <c r="DA129">
        <f t="shared" si="21"/>
        <v>10.76</v>
      </c>
      <c r="DB129">
        <f t="shared" si="22"/>
        <v>1.34</v>
      </c>
      <c r="DC129">
        <f t="shared" si="23"/>
        <v>0</v>
      </c>
    </row>
    <row r="130" spans="1:107" x14ac:dyDescent="0.2">
      <c r="A130">
        <f>ROW(Source!A75)</f>
        <v>75</v>
      </c>
      <c r="B130">
        <v>41727979</v>
      </c>
      <c r="C130">
        <v>41728707</v>
      </c>
      <c r="D130">
        <v>37358473</v>
      </c>
      <c r="E130">
        <v>1</v>
      </c>
      <c r="F130">
        <v>1</v>
      </c>
      <c r="G130">
        <v>1</v>
      </c>
      <c r="H130">
        <v>3</v>
      </c>
      <c r="I130" t="s">
        <v>657</v>
      </c>
      <c r="J130" t="s">
        <v>658</v>
      </c>
      <c r="K130" t="s">
        <v>659</v>
      </c>
      <c r="L130">
        <v>1346</v>
      </c>
      <c r="N130">
        <v>1009</v>
      </c>
      <c r="O130" t="s">
        <v>564</v>
      </c>
      <c r="P130" t="s">
        <v>564</v>
      </c>
      <c r="Q130">
        <v>1</v>
      </c>
      <c r="W130">
        <v>0</v>
      </c>
      <c r="X130">
        <v>-1682942728</v>
      </c>
      <c r="Y130">
        <v>6.0000000000000001E-3</v>
      </c>
      <c r="AA130">
        <v>383.38</v>
      </c>
      <c r="AB130">
        <v>0</v>
      </c>
      <c r="AC130">
        <v>0</v>
      </c>
      <c r="AD130">
        <v>0</v>
      </c>
      <c r="AE130">
        <v>35.630000000000003</v>
      </c>
      <c r="AF130">
        <v>0</v>
      </c>
      <c r="AG130">
        <v>0</v>
      </c>
      <c r="AH130">
        <v>0</v>
      </c>
      <c r="AI130">
        <v>10.76</v>
      </c>
      <c r="AJ130">
        <v>1</v>
      </c>
      <c r="AK130">
        <v>1</v>
      </c>
      <c r="AL130">
        <v>1</v>
      </c>
      <c r="AN130">
        <v>0</v>
      </c>
      <c r="AO130">
        <v>1</v>
      </c>
      <c r="AP130">
        <v>0</v>
      </c>
      <c r="AQ130">
        <v>0</v>
      </c>
      <c r="AR130">
        <v>0</v>
      </c>
      <c r="AS130" t="s">
        <v>2</v>
      </c>
      <c r="AT130">
        <v>6.0000000000000001E-3</v>
      </c>
      <c r="AU130" t="s">
        <v>2</v>
      </c>
      <c r="AV130">
        <v>0</v>
      </c>
      <c r="AW130">
        <v>2</v>
      </c>
      <c r="AX130">
        <v>41728733</v>
      </c>
      <c r="AY130">
        <v>1</v>
      </c>
      <c r="AZ130">
        <v>0</v>
      </c>
      <c r="BA130">
        <v>130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>Y130*Source!I75</f>
        <v>2.4E-2</v>
      </c>
      <c r="CY130">
        <f t="shared" si="19"/>
        <v>383.38</v>
      </c>
      <c r="CZ130">
        <f t="shared" si="20"/>
        <v>35.630000000000003</v>
      </c>
      <c r="DA130">
        <f t="shared" si="21"/>
        <v>10.76</v>
      </c>
      <c r="DB130">
        <f t="shared" si="22"/>
        <v>0.21</v>
      </c>
      <c r="DC130">
        <f t="shared" si="23"/>
        <v>0</v>
      </c>
    </row>
    <row r="131" spans="1:107" x14ac:dyDescent="0.2">
      <c r="A131">
        <f>ROW(Source!A75)</f>
        <v>75</v>
      </c>
      <c r="B131">
        <v>41727979</v>
      </c>
      <c r="C131">
        <v>41728707</v>
      </c>
      <c r="D131">
        <v>37381899</v>
      </c>
      <c r="E131">
        <v>1</v>
      </c>
      <c r="F131">
        <v>1</v>
      </c>
      <c r="G131">
        <v>1</v>
      </c>
      <c r="H131">
        <v>3</v>
      </c>
      <c r="I131" t="s">
        <v>660</v>
      </c>
      <c r="J131" t="s">
        <v>661</v>
      </c>
      <c r="K131" t="s">
        <v>662</v>
      </c>
      <c r="L131">
        <v>1455</v>
      </c>
      <c r="N131">
        <v>1013</v>
      </c>
      <c r="O131" t="s">
        <v>160</v>
      </c>
      <c r="P131" t="s">
        <v>160</v>
      </c>
      <c r="Q131">
        <v>1</v>
      </c>
      <c r="W131">
        <v>0</v>
      </c>
      <c r="X131">
        <v>-979010618</v>
      </c>
      <c r="Y131">
        <v>0.1</v>
      </c>
      <c r="AA131">
        <v>419.64</v>
      </c>
      <c r="AB131">
        <v>0</v>
      </c>
      <c r="AC131">
        <v>0</v>
      </c>
      <c r="AD131">
        <v>0</v>
      </c>
      <c r="AE131">
        <v>39</v>
      </c>
      <c r="AF131">
        <v>0</v>
      </c>
      <c r="AG131">
        <v>0</v>
      </c>
      <c r="AH131">
        <v>0</v>
      </c>
      <c r="AI131">
        <v>10.76</v>
      </c>
      <c r="AJ131">
        <v>1</v>
      </c>
      <c r="AK131">
        <v>1</v>
      </c>
      <c r="AL131">
        <v>1</v>
      </c>
      <c r="AN131">
        <v>0</v>
      </c>
      <c r="AO131">
        <v>1</v>
      </c>
      <c r="AP131">
        <v>0</v>
      </c>
      <c r="AQ131">
        <v>0</v>
      </c>
      <c r="AR131">
        <v>0</v>
      </c>
      <c r="AS131" t="s">
        <v>2</v>
      </c>
      <c r="AT131">
        <v>0.1</v>
      </c>
      <c r="AU131" t="s">
        <v>2</v>
      </c>
      <c r="AV131">
        <v>0</v>
      </c>
      <c r="AW131">
        <v>2</v>
      </c>
      <c r="AX131">
        <v>41728734</v>
      </c>
      <c r="AY131">
        <v>1</v>
      </c>
      <c r="AZ131">
        <v>0</v>
      </c>
      <c r="BA131">
        <v>131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X131">
        <f>Y131*Source!I75</f>
        <v>0.4</v>
      </c>
      <c r="CY131">
        <f t="shared" si="19"/>
        <v>419.64</v>
      </c>
      <c r="CZ131">
        <f t="shared" si="20"/>
        <v>39</v>
      </c>
      <c r="DA131">
        <f t="shared" si="21"/>
        <v>10.76</v>
      </c>
      <c r="DB131">
        <f t="shared" si="22"/>
        <v>3.9</v>
      </c>
      <c r="DC131">
        <f t="shared" si="23"/>
        <v>0</v>
      </c>
    </row>
    <row r="132" spans="1:107" x14ac:dyDescent="0.2">
      <c r="A132">
        <f>ROW(Source!A75)</f>
        <v>75</v>
      </c>
      <c r="B132">
        <v>41727979</v>
      </c>
      <c r="C132">
        <v>41728707</v>
      </c>
      <c r="D132">
        <v>37292595</v>
      </c>
      <c r="E132">
        <v>70</v>
      </c>
      <c r="F132">
        <v>1</v>
      </c>
      <c r="G132">
        <v>1</v>
      </c>
      <c r="H132">
        <v>3</v>
      </c>
      <c r="I132" t="s">
        <v>565</v>
      </c>
      <c r="J132" t="s">
        <v>2</v>
      </c>
      <c r="K132" t="s">
        <v>566</v>
      </c>
      <c r="L132">
        <v>1374</v>
      </c>
      <c r="N132">
        <v>1013</v>
      </c>
      <c r="O132" t="s">
        <v>567</v>
      </c>
      <c r="P132" t="s">
        <v>567</v>
      </c>
      <c r="Q132">
        <v>1</v>
      </c>
      <c r="W132">
        <v>0</v>
      </c>
      <c r="X132">
        <v>-1731369543</v>
      </c>
      <c r="Y132">
        <v>0.4</v>
      </c>
      <c r="AA132">
        <v>1</v>
      </c>
      <c r="AB132">
        <v>0</v>
      </c>
      <c r="AC132">
        <v>0</v>
      </c>
      <c r="AD132">
        <v>0</v>
      </c>
      <c r="AE132">
        <v>1</v>
      </c>
      <c r="AF132">
        <v>0</v>
      </c>
      <c r="AG132">
        <v>0</v>
      </c>
      <c r="AH132">
        <v>0</v>
      </c>
      <c r="AI132">
        <v>1</v>
      </c>
      <c r="AJ132">
        <v>1</v>
      </c>
      <c r="AK132">
        <v>1</v>
      </c>
      <c r="AL132">
        <v>1</v>
      </c>
      <c r="AN132">
        <v>0</v>
      </c>
      <c r="AO132">
        <v>1</v>
      </c>
      <c r="AP132">
        <v>0</v>
      </c>
      <c r="AQ132">
        <v>0</v>
      </c>
      <c r="AR132">
        <v>0</v>
      </c>
      <c r="AS132" t="s">
        <v>2</v>
      </c>
      <c r="AT132">
        <v>0.4</v>
      </c>
      <c r="AU132" t="s">
        <v>2</v>
      </c>
      <c r="AV132">
        <v>0</v>
      </c>
      <c r="AW132">
        <v>2</v>
      </c>
      <c r="AX132">
        <v>41728735</v>
      </c>
      <c r="AY132">
        <v>1</v>
      </c>
      <c r="AZ132">
        <v>0</v>
      </c>
      <c r="BA132">
        <v>132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X132">
        <f>Y132*Source!I75</f>
        <v>1.6</v>
      </c>
      <c r="CY132">
        <f t="shared" si="19"/>
        <v>1</v>
      </c>
      <c r="CZ132">
        <f t="shared" si="20"/>
        <v>1</v>
      </c>
      <c r="DA132">
        <f t="shared" si="21"/>
        <v>1</v>
      </c>
      <c r="DB132">
        <f t="shared" si="22"/>
        <v>0.4</v>
      </c>
      <c r="DC132">
        <f t="shared" si="23"/>
        <v>0</v>
      </c>
    </row>
    <row r="133" spans="1:107" x14ac:dyDescent="0.2">
      <c r="A133">
        <f>ROW(Source!A78)</f>
        <v>78</v>
      </c>
      <c r="B133">
        <v>41727981</v>
      </c>
      <c r="C133">
        <v>41728737</v>
      </c>
      <c r="D133">
        <v>37286949</v>
      </c>
      <c r="E133">
        <v>70</v>
      </c>
      <c r="F133">
        <v>1</v>
      </c>
      <c r="G133">
        <v>1</v>
      </c>
      <c r="H133">
        <v>1</v>
      </c>
      <c r="I133" t="s">
        <v>594</v>
      </c>
      <c r="J133" t="s">
        <v>2</v>
      </c>
      <c r="K133" t="s">
        <v>595</v>
      </c>
      <c r="L133">
        <v>1191</v>
      </c>
      <c r="N133">
        <v>1013</v>
      </c>
      <c r="O133" t="s">
        <v>551</v>
      </c>
      <c r="P133" t="s">
        <v>551</v>
      </c>
      <c r="Q133">
        <v>1</v>
      </c>
      <c r="W133">
        <v>0</v>
      </c>
      <c r="X133">
        <v>-1111239348</v>
      </c>
      <c r="Y133">
        <v>45.900000000000006</v>
      </c>
      <c r="AA133">
        <v>0</v>
      </c>
      <c r="AB133">
        <v>0</v>
      </c>
      <c r="AC133">
        <v>0</v>
      </c>
      <c r="AD133">
        <v>9.6199999999999992</v>
      </c>
      <c r="AE133">
        <v>0</v>
      </c>
      <c r="AF133">
        <v>0</v>
      </c>
      <c r="AG133">
        <v>0</v>
      </c>
      <c r="AH133">
        <v>9.6199999999999992</v>
      </c>
      <c r="AI133">
        <v>1</v>
      </c>
      <c r="AJ133">
        <v>1</v>
      </c>
      <c r="AK133">
        <v>1</v>
      </c>
      <c r="AL133">
        <v>1</v>
      </c>
      <c r="AN133">
        <v>0</v>
      </c>
      <c r="AO133">
        <v>1</v>
      </c>
      <c r="AP133">
        <v>1</v>
      </c>
      <c r="AQ133">
        <v>0</v>
      </c>
      <c r="AR133">
        <v>0</v>
      </c>
      <c r="AS133" t="s">
        <v>2</v>
      </c>
      <c r="AT133">
        <v>34</v>
      </c>
      <c r="AU133" t="s">
        <v>21</v>
      </c>
      <c r="AV133">
        <v>1</v>
      </c>
      <c r="AW133">
        <v>2</v>
      </c>
      <c r="AX133">
        <v>41728745</v>
      </c>
      <c r="AY133">
        <v>1</v>
      </c>
      <c r="AZ133">
        <v>0</v>
      </c>
      <c r="BA133">
        <v>133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X133">
        <f>Y133*Source!I78</f>
        <v>172.12500000000003</v>
      </c>
      <c r="CY133">
        <f>AD133</f>
        <v>9.6199999999999992</v>
      </c>
      <c r="CZ133">
        <f>AH133</f>
        <v>9.6199999999999992</v>
      </c>
      <c r="DA133">
        <f>AL133</f>
        <v>1</v>
      </c>
      <c r="DB133">
        <f>ROUND((ROUND(AT133*CZ133,2)*ROUND(1.35,7)),6)</f>
        <v>441.55799999999999</v>
      </c>
      <c r="DC133">
        <f>ROUND((ROUND(AT133*AG133,2)*ROUND(1.35,7)),6)</f>
        <v>0</v>
      </c>
    </row>
    <row r="134" spans="1:107" x14ac:dyDescent="0.2">
      <c r="A134">
        <f>ROW(Source!A78)</f>
        <v>78</v>
      </c>
      <c r="B134">
        <v>41727981</v>
      </c>
      <c r="C134">
        <v>41728737</v>
      </c>
      <c r="D134">
        <v>37305581</v>
      </c>
      <c r="E134">
        <v>1</v>
      </c>
      <c r="F134">
        <v>1</v>
      </c>
      <c r="G134">
        <v>1</v>
      </c>
      <c r="H134">
        <v>3</v>
      </c>
      <c r="I134" t="s">
        <v>613</v>
      </c>
      <c r="J134" t="s">
        <v>614</v>
      </c>
      <c r="K134" t="s">
        <v>615</v>
      </c>
      <c r="L134">
        <v>1425</v>
      </c>
      <c r="N134">
        <v>1013</v>
      </c>
      <c r="O134" t="s">
        <v>165</v>
      </c>
      <c r="P134" t="s">
        <v>165</v>
      </c>
      <c r="Q134">
        <v>1</v>
      </c>
      <c r="W134">
        <v>0</v>
      </c>
      <c r="X134">
        <v>43090968</v>
      </c>
      <c r="Y134">
        <v>1.6</v>
      </c>
      <c r="AA134">
        <v>83</v>
      </c>
      <c r="AB134">
        <v>0</v>
      </c>
      <c r="AC134">
        <v>0</v>
      </c>
      <c r="AD134">
        <v>0</v>
      </c>
      <c r="AE134">
        <v>83</v>
      </c>
      <c r="AF134">
        <v>0</v>
      </c>
      <c r="AG134">
        <v>0</v>
      </c>
      <c r="AH134">
        <v>0</v>
      </c>
      <c r="AI134">
        <v>1</v>
      </c>
      <c r="AJ134">
        <v>1</v>
      </c>
      <c r="AK134">
        <v>1</v>
      </c>
      <c r="AL134">
        <v>1</v>
      </c>
      <c r="AN134">
        <v>0</v>
      </c>
      <c r="AO134">
        <v>1</v>
      </c>
      <c r="AP134">
        <v>0</v>
      </c>
      <c r="AQ134">
        <v>0</v>
      </c>
      <c r="AR134">
        <v>0</v>
      </c>
      <c r="AS134" t="s">
        <v>2</v>
      </c>
      <c r="AT134">
        <v>1.6</v>
      </c>
      <c r="AU134" t="s">
        <v>2</v>
      </c>
      <c r="AV134">
        <v>0</v>
      </c>
      <c r="AW134">
        <v>2</v>
      </c>
      <c r="AX134">
        <v>41728746</v>
      </c>
      <c r="AY134">
        <v>1</v>
      </c>
      <c r="AZ134">
        <v>0</v>
      </c>
      <c r="BA134">
        <v>134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X134">
        <f>Y134*Source!I78</f>
        <v>6</v>
      </c>
      <c r="CY134">
        <f t="shared" ref="CY134:CY139" si="24">AA134</f>
        <v>83</v>
      </c>
      <c r="CZ134">
        <f t="shared" ref="CZ134:CZ139" si="25">AE134</f>
        <v>83</v>
      </c>
      <c r="DA134">
        <f t="shared" ref="DA134:DA139" si="26">AI134</f>
        <v>1</v>
      </c>
      <c r="DB134">
        <f t="shared" ref="DB134:DB139" si="27">ROUND(ROUND(AT134*CZ134,2),6)</f>
        <v>132.80000000000001</v>
      </c>
      <c r="DC134">
        <f t="shared" ref="DC134:DC139" si="28">ROUND(ROUND(AT134*AG134,2),6)</f>
        <v>0</v>
      </c>
    </row>
    <row r="135" spans="1:107" x14ac:dyDescent="0.2">
      <c r="A135">
        <f>ROW(Source!A78)</f>
        <v>78</v>
      </c>
      <c r="B135">
        <v>41727981</v>
      </c>
      <c r="C135">
        <v>41728737</v>
      </c>
      <c r="D135">
        <v>37305850</v>
      </c>
      <c r="E135">
        <v>1</v>
      </c>
      <c r="F135">
        <v>1</v>
      </c>
      <c r="G135">
        <v>1</v>
      </c>
      <c r="H135">
        <v>3</v>
      </c>
      <c r="I135" t="s">
        <v>663</v>
      </c>
      <c r="J135" t="s">
        <v>664</v>
      </c>
      <c r="K135" t="s">
        <v>665</v>
      </c>
      <c r="L135">
        <v>1455</v>
      </c>
      <c r="N135">
        <v>1013</v>
      </c>
      <c r="O135" t="s">
        <v>160</v>
      </c>
      <c r="P135" t="s">
        <v>160</v>
      </c>
      <c r="Q135">
        <v>1</v>
      </c>
      <c r="W135">
        <v>0</v>
      </c>
      <c r="X135">
        <v>1167781589</v>
      </c>
      <c r="Y135">
        <v>32</v>
      </c>
      <c r="AA135">
        <v>22.61</v>
      </c>
      <c r="AB135">
        <v>0</v>
      </c>
      <c r="AC135">
        <v>0</v>
      </c>
      <c r="AD135">
        <v>0</v>
      </c>
      <c r="AE135">
        <v>22.61</v>
      </c>
      <c r="AF135">
        <v>0</v>
      </c>
      <c r="AG135">
        <v>0</v>
      </c>
      <c r="AH135">
        <v>0</v>
      </c>
      <c r="AI135">
        <v>1</v>
      </c>
      <c r="AJ135">
        <v>1</v>
      </c>
      <c r="AK135">
        <v>1</v>
      </c>
      <c r="AL135">
        <v>1</v>
      </c>
      <c r="AN135">
        <v>0</v>
      </c>
      <c r="AO135">
        <v>1</v>
      </c>
      <c r="AP135">
        <v>0</v>
      </c>
      <c r="AQ135">
        <v>0</v>
      </c>
      <c r="AR135">
        <v>0</v>
      </c>
      <c r="AS135" t="s">
        <v>2</v>
      </c>
      <c r="AT135">
        <v>32</v>
      </c>
      <c r="AU135" t="s">
        <v>2</v>
      </c>
      <c r="AV135">
        <v>0</v>
      </c>
      <c r="AW135">
        <v>2</v>
      </c>
      <c r="AX135">
        <v>41728747</v>
      </c>
      <c r="AY135">
        <v>1</v>
      </c>
      <c r="AZ135">
        <v>0</v>
      </c>
      <c r="BA135">
        <v>135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X135">
        <f>Y135*Source!I78</f>
        <v>120</v>
      </c>
      <c r="CY135">
        <f t="shared" si="24"/>
        <v>22.61</v>
      </c>
      <c r="CZ135">
        <f t="shared" si="25"/>
        <v>22.61</v>
      </c>
      <c r="DA135">
        <f t="shared" si="26"/>
        <v>1</v>
      </c>
      <c r="DB135">
        <f t="shared" si="27"/>
        <v>723.52</v>
      </c>
      <c r="DC135">
        <f t="shared" si="28"/>
        <v>0</v>
      </c>
    </row>
    <row r="136" spans="1:107" x14ac:dyDescent="0.2">
      <c r="A136">
        <f>ROW(Source!A78)</f>
        <v>78</v>
      </c>
      <c r="B136">
        <v>41727981</v>
      </c>
      <c r="C136">
        <v>41728737</v>
      </c>
      <c r="D136">
        <v>37309140</v>
      </c>
      <c r="E136">
        <v>1</v>
      </c>
      <c r="F136">
        <v>1</v>
      </c>
      <c r="G136">
        <v>1</v>
      </c>
      <c r="H136">
        <v>3</v>
      </c>
      <c r="I136" t="s">
        <v>616</v>
      </c>
      <c r="J136" t="s">
        <v>617</v>
      </c>
      <c r="K136" t="s">
        <v>618</v>
      </c>
      <c r="L136">
        <v>1348</v>
      </c>
      <c r="N136">
        <v>1009</v>
      </c>
      <c r="O136" t="s">
        <v>104</v>
      </c>
      <c r="P136" t="s">
        <v>104</v>
      </c>
      <c r="Q136">
        <v>1000</v>
      </c>
      <c r="W136">
        <v>0</v>
      </c>
      <c r="X136">
        <v>-385628651</v>
      </c>
      <c r="Y136">
        <v>8.0000000000000004E-4</v>
      </c>
      <c r="AA136">
        <v>729.98</v>
      </c>
      <c r="AB136">
        <v>0</v>
      </c>
      <c r="AC136">
        <v>0</v>
      </c>
      <c r="AD136">
        <v>0</v>
      </c>
      <c r="AE136">
        <v>729.98</v>
      </c>
      <c r="AF136">
        <v>0</v>
      </c>
      <c r="AG136">
        <v>0</v>
      </c>
      <c r="AH136">
        <v>0</v>
      </c>
      <c r="AI136">
        <v>1</v>
      </c>
      <c r="AJ136">
        <v>1</v>
      </c>
      <c r="AK136">
        <v>1</v>
      </c>
      <c r="AL136">
        <v>1</v>
      </c>
      <c r="AN136">
        <v>0</v>
      </c>
      <c r="AO136">
        <v>1</v>
      </c>
      <c r="AP136">
        <v>0</v>
      </c>
      <c r="AQ136">
        <v>0</v>
      </c>
      <c r="AR136">
        <v>0</v>
      </c>
      <c r="AS136" t="s">
        <v>2</v>
      </c>
      <c r="AT136">
        <v>8.0000000000000004E-4</v>
      </c>
      <c r="AU136" t="s">
        <v>2</v>
      </c>
      <c r="AV136">
        <v>0</v>
      </c>
      <c r="AW136">
        <v>2</v>
      </c>
      <c r="AX136">
        <v>41728748</v>
      </c>
      <c r="AY136">
        <v>1</v>
      </c>
      <c r="AZ136">
        <v>0</v>
      </c>
      <c r="BA136">
        <v>136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X136">
        <f>Y136*Source!I78</f>
        <v>3.0000000000000001E-3</v>
      </c>
      <c r="CY136">
        <f t="shared" si="24"/>
        <v>729.98</v>
      </c>
      <c r="CZ136">
        <f t="shared" si="25"/>
        <v>729.98</v>
      </c>
      <c r="DA136">
        <f t="shared" si="26"/>
        <v>1</v>
      </c>
      <c r="DB136">
        <f t="shared" si="27"/>
        <v>0.57999999999999996</v>
      </c>
      <c r="DC136">
        <f t="shared" si="28"/>
        <v>0</v>
      </c>
    </row>
    <row r="137" spans="1:107" x14ac:dyDescent="0.2">
      <c r="A137">
        <f>ROW(Source!A78)</f>
        <v>78</v>
      </c>
      <c r="B137">
        <v>41727981</v>
      </c>
      <c r="C137">
        <v>41728737</v>
      </c>
      <c r="D137">
        <v>37356415</v>
      </c>
      <c r="E137">
        <v>1</v>
      </c>
      <c r="F137">
        <v>1</v>
      </c>
      <c r="G137">
        <v>1</v>
      </c>
      <c r="H137">
        <v>3</v>
      </c>
      <c r="I137" t="s">
        <v>666</v>
      </c>
      <c r="J137" t="s">
        <v>667</v>
      </c>
      <c r="K137" t="s">
        <v>668</v>
      </c>
      <c r="L137">
        <v>1346</v>
      </c>
      <c r="N137">
        <v>1009</v>
      </c>
      <c r="O137" t="s">
        <v>564</v>
      </c>
      <c r="P137" t="s">
        <v>564</v>
      </c>
      <c r="Q137">
        <v>1</v>
      </c>
      <c r="W137">
        <v>0</v>
      </c>
      <c r="X137">
        <v>134949135</v>
      </c>
      <c r="Y137">
        <v>1.3440000000000001</v>
      </c>
      <c r="AA137">
        <v>28.93</v>
      </c>
      <c r="AB137">
        <v>0</v>
      </c>
      <c r="AC137">
        <v>0</v>
      </c>
      <c r="AD137">
        <v>0</v>
      </c>
      <c r="AE137">
        <v>28.93</v>
      </c>
      <c r="AF137">
        <v>0</v>
      </c>
      <c r="AG137">
        <v>0</v>
      </c>
      <c r="AH137">
        <v>0</v>
      </c>
      <c r="AI137">
        <v>1</v>
      </c>
      <c r="AJ137">
        <v>1</v>
      </c>
      <c r="AK137">
        <v>1</v>
      </c>
      <c r="AL137">
        <v>1</v>
      </c>
      <c r="AN137">
        <v>0</v>
      </c>
      <c r="AO137">
        <v>1</v>
      </c>
      <c r="AP137">
        <v>0</v>
      </c>
      <c r="AQ137">
        <v>0</v>
      </c>
      <c r="AR137">
        <v>0</v>
      </c>
      <c r="AS137" t="s">
        <v>2</v>
      </c>
      <c r="AT137">
        <v>1.3440000000000001</v>
      </c>
      <c r="AU137" t="s">
        <v>2</v>
      </c>
      <c r="AV137">
        <v>0</v>
      </c>
      <c r="AW137">
        <v>2</v>
      </c>
      <c r="AX137">
        <v>41728749</v>
      </c>
      <c r="AY137">
        <v>1</v>
      </c>
      <c r="AZ137">
        <v>0</v>
      </c>
      <c r="BA137">
        <v>137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X137">
        <f>Y137*Source!I78</f>
        <v>5.04</v>
      </c>
      <c r="CY137">
        <f t="shared" si="24"/>
        <v>28.93</v>
      </c>
      <c r="CZ137">
        <f t="shared" si="25"/>
        <v>28.93</v>
      </c>
      <c r="DA137">
        <f t="shared" si="26"/>
        <v>1</v>
      </c>
      <c r="DB137">
        <f t="shared" si="27"/>
        <v>38.880000000000003</v>
      </c>
      <c r="DC137">
        <f t="shared" si="28"/>
        <v>0</v>
      </c>
    </row>
    <row r="138" spans="1:107" x14ac:dyDescent="0.2">
      <c r="A138">
        <f>ROW(Source!A78)</f>
        <v>78</v>
      </c>
      <c r="B138">
        <v>41727981</v>
      </c>
      <c r="C138">
        <v>41728737</v>
      </c>
      <c r="D138">
        <v>37409453</v>
      </c>
      <c r="E138">
        <v>1</v>
      </c>
      <c r="F138">
        <v>1</v>
      </c>
      <c r="G138">
        <v>1</v>
      </c>
      <c r="H138">
        <v>3</v>
      </c>
      <c r="I138" t="s">
        <v>631</v>
      </c>
      <c r="J138" t="s">
        <v>632</v>
      </c>
      <c r="K138" t="s">
        <v>633</v>
      </c>
      <c r="L138">
        <v>1346</v>
      </c>
      <c r="N138">
        <v>1009</v>
      </c>
      <c r="O138" t="s">
        <v>564</v>
      </c>
      <c r="P138" t="s">
        <v>564</v>
      </c>
      <c r="Q138">
        <v>1</v>
      </c>
      <c r="W138">
        <v>0</v>
      </c>
      <c r="X138">
        <v>1790942940</v>
      </c>
      <c r="Y138">
        <v>0.16</v>
      </c>
      <c r="AA138">
        <v>38.340000000000003</v>
      </c>
      <c r="AB138">
        <v>0</v>
      </c>
      <c r="AC138">
        <v>0</v>
      </c>
      <c r="AD138">
        <v>0</v>
      </c>
      <c r="AE138">
        <v>38.340000000000003</v>
      </c>
      <c r="AF138">
        <v>0</v>
      </c>
      <c r="AG138">
        <v>0</v>
      </c>
      <c r="AH138">
        <v>0</v>
      </c>
      <c r="AI138">
        <v>1</v>
      </c>
      <c r="AJ138">
        <v>1</v>
      </c>
      <c r="AK138">
        <v>1</v>
      </c>
      <c r="AL138">
        <v>1</v>
      </c>
      <c r="AN138">
        <v>0</v>
      </c>
      <c r="AO138">
        <v>1</v>
      </c>
      <c r="AP138">
        <v>0</v>
      </c>
      <c r="AQ138">
        <v>0</v>
      </c>
      <c r="AR138">
        <v>0</v>
      </c>
      <c r="AS138" t="s">
        <v>2</v>
      </c>
      <c r="AT138">
        <v>0.16</v>
      </c>
      <c r="AU138" t="s">
        <v>2</v>
      </c>
      <c r="AV138">
        <v>0</v>
      </c>
      <c r="AW138">
        <v>2</v>
      </c>
      <c r="AX138">
        <v>41728750</v>
      </c>
      <c r="AY138">
        <v>1</v>
      </c>
      <c r="AZ138">
        <v>0</v>
      </c>
      <c r="BA138">
        <v>138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X138">
        <f>Y138*Source!I78</f>
        <v>0.6</v>
      </c>
      <c r="CY138">
        <f t="shared" si="24"/>
        <v>38.340000000000003</v>
      </c>
      <c r="CZ138">
        <f t="shared" si="25"/>
        <v>38.340000000000003</v>
      </c>
      <c r="DA138">
        <f t="shared" si="26"/>
        <v>1</v>
      </c>
      <c r="DB138">
        <f t="shared" si="27"/>
        <v>6.13</v>
      </c>
      <c r="DC138">
        <f t="shared" si="28"/>
        <v>0</v>
      </c>
    </row>
    <row r="139" spans="1:107" x14ac:dyDescent="0.2">
      <c r="A139">
        <f>ROW(Source!A78)</f>
        <v>78</v>
      </c>
      <c r="B139">
        <v>41727981</v>
      </c>
      <c r="C139">
        <v>41728737</v>
      </c>
      <c r="D139">
        <v>37292595</v>
      </c>
      <c r="E139">
        <v>70</v>
      </c>
      <c r="F139">
        <v>1</v>
      </c>
      <c r="G139">
        <v>1</v>
      </c>
      <c r="H139">
        <v>3</v>
      </c>
      <c r="I139" t="s">
        <v>565</v>
      </c>
      <c r="J139" t="s">
        <v>2</v>
      </c>
      <c r="K139" t="s">
        <v>566</v>
      </c>
      <c r="L139">
        <v>1374</v>
      </c>
      <c r="N139">
        <v>1013</v>
      </c>
      <c r="O139" t="s">
        <v>567</v>
      </c>
      <c r="P139" t="s">
        <v>567</v>
      </c>
      <c r="Q139">
        <v>1</v>
      </c>
      <c r="W139">
        <v>0</v>
      </c>
      <c r="X139">
        <v>-1731369543</v>
      </c>
      <c r="Y139">
        <v>6.54</v>
      </c>
      <c r="AA139">
        <v>1</v>
      </c>
      <c r="AB139">
        <v>0</v>
      </c>
      <c r="AC139">
        <v>0</v>
      </c>
      <c r="AD139">
        <v>0</v>
      </c>
      <c r="AE139">
        <v>1</v>
      </c>
      <c r="AF139">
        <v>0</v>
      </c>
      <c r="AG139">
        <v>0</v>
      </c>
      <c r="AH139">
        <v>0</v>
      </c>
      <c r="AI139">
        <v>1</v>
      </c>
      <c r="AJ139">
        <v>1</v>
      </c>
      <c r="AK139">
        <v>1</v>
      </c>
      <c r="AL139">
        <v>1</v>
      </c>
      <c r="AN139">
        <v>0</v>
      </c>
      <c r="AO139">
        <v>1</v>
      </c>
      <c r="AP139">
        <v>0</v>
      </c>
      <c r="AQ139">
        <v>0</v>
      </c>
      <c r="AR139">
        <v>0</v>
      </c>
      <c r="AS139" t="s">
        <v>2</v>
      </c>
      <c r="AT139">
        <v>6.54</v>
      </c>
      <c r="AU139" t="s">
        <v>2</v>
      </c>
      <c r="AV139">
        <v>0</v>
      </c>
      <c r="AW139">
        <v>2</v>
      </c>
      <c r="AX139">
        <v>41728751</v>
      </c>
      <c r="AY139">
        <v>1</v>
      </c>
      <c r="AZ139">
        <v>0</v>
      </c>
      <c r="BA139">
        <v>139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X139">
        <f>Y139*Source!I78</f>
        <v>24.524999999999999</v>
      </c>
      <c r="CY139">
        <f t="shared" si="24"/>
        <v>1</v>
      </c>
      <c r="CZ139">
        <f t="shared" si="25"/>
        <v>1</v>
      </c>
      <c r="DA139">
        <f t="shared" si="26"/>
        <v>1</v>
      </c>
      <c r="DB139">
        <f t="shared" si="27"/>
        <v>6.54</v>
      </c>
      <c r="DC139">
        <f t="shared" si="28"/>
        <v>0</v>
      </c>
    </row>
    <row r="140" spans="1:107" x14ac:dyDescent="0.2">
      <c r="A140">
        <f>ROW(Source!A79)</f>
        <v>79</v>
      </c>
      <c r="B140">
        <v>41727979</v>
      </c>
      <c r="C140">
        <v>41728737</v>
      </c>
      <c r="D140">
        <v>37286949</v>
      </c>
      <c r="E140">
        <v>70</v>
      </c>
      <c r="F140">
        <v>1</v>
      </c>
      <c r="G140">
        <v>1</v>
      </c>
      <c r="H140">
        <v>1</v>
      </c>
      <c r="I140" t="s">
        <v>594</v>
      </c>
      <c r="J140" t="s">
        <v>2</v>
      </c>
      <c r="K140" t="s">
        <v>595</v>
      </c>
      <c r="L140">
        <v>1191</v>
      </c>
      <c r="N140">
        <v>1013</v>
      </c>
      <c r="O140" t="s">
        <v>551</v>
      </c>
      <c r="P140" t="s">
        <v>551</v>
      </c>
      <c r="Q140">
        <v>1</v>
      </c>
      <c r="W140">
        <v>0</v>
      </c>
      <c r="X140">
        <v>-1111239348</v>
      </c>
      <c r="Y140">
        <v>45.900000000000006</v>
      </c>
      <c r="AA140">
        <v>0</v>
      </c>
      <c r="AB140">
        <v>0</v>
      </c>
      <c r="AC140">
        <v>0</v>
      </c>
      <c r="AD140">
        <v>103.51</v>
      </c>
      <c r="AE140">
        <v>0</v>
      </c>
      <c r="AF140">
        <v>0</v>
      </c>
      <c r="AG140">
        <v>0</v>
      </c>
      <c r="AH140">
        <v>9.6199999999999992</v>
      </c>
      <c r="AI140">
        <v>1</v>
      </c>
      <c r="AJ140">
        <v>1</v>
      </c>
      <c r="AK140">
        <v>1</v>
      </c>
      <c r="AL140">
        <v>10.76</v>
      </c>
      <c r="AN140">
        <v>0</v>
      </c>
      <c r="AO140">
        <v>1</v>
      </c>
      <c r="AP140">
        <v>1</v>
      </c>
      <c r="AQ140">
        <v>0</v>
      </c>
      <c r="AR140">
        <v>0</v>
      </c>
      <c r="AS140" t="s">
        <v>2</v>
      </c>
      <c r="AT140">
        <v>34</v>
      </c>
      <c r="AU140" t="s">
        <v>21</v>
      </c>
      <c r="AV140">
        <v>1</v>
      </c>
      <c r="AW140">
        <v>2</v>
      </c>
      <c r="AX140">
        <v>41728745</v>
      </c>
      <c r="AY140">
        <v>1</v>
      </c>
      <c r="AZ140">
        <v>0</v>
      </c>
      <c r="BA140">
        <v>140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X140">
        <f>Y140*Source!I79</f>
        <v>172.12500000000003</v>
      </c>
      <c r="CY140">
        <f>AD140</f>
        <v>103.51</v>
      </c>
      <c r="CZ140">
        <f>AH140</f>
        <v>9.6199999999999992</v>
      </c>
      <c r="DA140">
        <f>AL140</f>
        <v>10.76</v>
      </c>
      <c r="DB140">
        <f>ROUND((ROUND(AT140*CZ140,2)*ROUND(1.35,7)),6)</f>
        <v>441.55799999999999</v>
      </c>
      <c r="DC140">
        <f>ROUND((ROUND(AT140*AG140,2)*ROUND(1.35,7)),6)</f>
        <v>0</v>
      </c>
    </row>
    <row r="141" spans="1:107" x14ac:dyDescent="0.2">
      <c r="A141">
        <f>ROW(Source!A79)</f>
        <v>79</v>
      </c>
      <c r="B141">
        <v>41727979</v>
      </c>
      <c r="C141">
        <v>41728737</v>
      </c>
      <c r="D141">
        <v>37305581</v>
      </c>
      <c r="E141">
        <v>1</v>
      </c>
      <c r="F141">
        <v>1</v>
      </c>
      <c r="G141">
        <v>1</v>
      </c>
      <c r="H141">
        <v>3</v>
      </c>
      <c r="I141" t="s">
        <v>613</v>
      </c>
      <c r="J141" t="s">
        <v>614</v>
      </c>
      <c r="K141" t="s">
        <v>615</v>
      </c>
      <c r="L141">
        <v>1425</v>
      </c>
      <c r="N141">
        <v>1013</v>
      </c>
      <c r="O141" t="s">
        <v>165</v>
      </c>
      <c r="P141" t="s">
        <v>165</v>
      </c>
      <c r="Q141">
        <v>1</v>
      </c>
      <c r="W141">
        <v>0</v>
      </c>
      <c r="X141">
        <v>43090968</v>
      </c>
      <c r="Y141">
        <v>1.6</v>
      </c>
      <c r="AA141">
        <v>893.08</v>
      </c>
      <c r="AB141">
        <v>0</v>
      </c>
      <c r="AC141">
        <v>0</v>
      </c>
      <c r="AD141">
        <v>0</v>
      </c>
      <c r="AE141">
        <v>83</v>
      </c>
      <c r="AF141">
        <v>0</v>
      </c>
      <c r="AG141">
        <v>0</v>
      </c>
      <c r="AH141">
        <v>0</v>
      </c>
      <c r="AI141">
        <v>10.76</v>
      </c>
      <c r="AJ141">
        <v>1</v>
      </c>
      <c r="AK141">
        <v>1</v>
      </c>
      <c r="AL141">
        <v>1</v>
      </c>
      <c r="AN141">
        <v>0</v>
      </c>
      <c r="AO141">
        <v>1</v>
      </c>
      <c r="AP141">
        <v>0</v>
      </c>
      <c r="AQ141">
        <v>0</v>
      </c>
      <c r="AR141">
        <v>0</v>
      </c>
      <c r="AS141" t="s">
        <v>2</v>
      </c>
      <c r="AT141">
        <v>1.6</v>
      </c>
      <c r="AU141" t="s">
        <v>2</v>
      </c>
      <c r="AV141">
        <v>0</v>
      </c>
      <c r="AW141">
        <v>2</v>
      </c>
      <c r="AX141">
        <v>41728746</v>
      </c>
      <c r="AY141">
        <v>1</v>
      </c>
      <c r="AZ141">
        <v>0</v>
      </c>
      <c r="BA141">
        <v>141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X141">
        <f>Y141*Source!I79</f>
        <v>6</v>
      </c>
      <c r="CY141">
        <f t="shared" ref="CY141:CY146" si="29">AA141</f>
        <v>893.08</v>
      </c>
      <c r="CZ141">
        <f t="shared" ref="CZ141:CZ146" si="30">AE141</f>
        <v>83</v>
      </c>
      <c r="DA141">
        <f t="shared" ref="DA141:DA146" si="31">AI141</f>
        <v>10.76</v>
      </c>
      <c r="DB141">
        <f t="shared" ref="DB141:DB146" si="32">ROUND(ROUND(AT141*CZ141,2),6)</f>
        <v>132.80000000000001</v>
      </c>
      <c r="DC141">
        <f t="shared" ref="DC141:DC146" si="33">ROUND(ROUND(AT141*AG141,2),6)</f>
        <v>0</v>
      </c>
    </row>
    <row r="142" spans="1:107" x14ac:dyDescent="0.2">
      <c r="A142">
        <f>ROW(Source!A79)</f>
        <v>79</v>
      </c>
      <c r="B142">
        <v>41727979</v>
      </c>
      <c r="C142">
        <v>41728737</v>
      </c>
      <c r="D142">
        <v>37305850</v>
      </c>
      <c r="E142">
        <v>1</v>
      </c>
      <c r="F142">
        <v>1</v>
      </c>
      <c r="G142">
        <v>1</v>
      </c>
      <c r="H142">
        <v>3</v>
      </c>
      <c r="I142" t="s">
        <v>663</v>
      </c>
      <c r="J142" t="s">
        <v>664</v>
      </c>
      <c r="K142" t="s">
        <v>665</v>
      </c>
      <c r="L142">
        <v>1455</v>
      </c>
      <c r="N142">
        <v>1013</v>
      </c>
      <c r="O142" t="s">
        <v>160</v>
      </c>
      <c r="P142" t="s">
        <v>160</v>
      </c>
      <c r="Q142">
        <v>1</v>
      </c>
      <c r="W142">
        <v>0</v>
      </c>
      <c r="X142">
        <v>1167781589</v>
      </c>
      <c r="Y142">
        <v>32</v>
      </c>
      <c r="AA142">
        <v>243.28</v>
      </c>
      <c r="AB142">
        <v>0</v>
      </c>
      <c r="AC142">
        <v>0</v>
      </c>
      <c r="AD142">
        <v>0</v>
      </c>
      <c r="AE142">
        <v>22.61</v>
      </c>
      <c r="AF142">
        <v>0</v>
      </c>
      <c r="AG142">
        <v>0</v>
      </c>
      <c r="AH142">
        <v>0</v>
      </c>
      <c r="AI142">
        <v>10.76</v>
      </c>
      <c r="AJ142">
        <v>1</v>
      </c>
      <c r="AK142">
        <v>1</v>
      </c>
      <c r="AL142">
        <v>1</v>
      </c>
      <c r="AN142">
        <v>0</v>
      </c>
      <c r="AO142">
        <v>1</v>
      </c>
      <c r="AP142">
        <v>0</v>
      </c>
      <c r="AQ142">
        <v>0</v>
      </c>
      <c r="AR142">
        <v>0</v>
      </c>
      <c r="AS142" t="s">
        <v>2</v>
      </c>
      <c r="AT142">
        <v>32</v>
      </c>
      <c r="AU142" t="s">
        <v>2</v>
      </c>
      <c r="AV142">
        <v>0</v>
      </c>
      <c r="AW142">
        <v>2</v>
      </c>
      <c r="AX142">
        <v>41728747</v>
      </c>
      <c r="AY142">
        <v>1</v>
      </c>
      <c r="AZ142">
        <v>0</v>
      </c>
      <c r="BA142">
        <v>142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X142">
        <f>Y142*Source!I79</f>
        <v>120</v>
      </c>
      <c r="CY142">
        <f t="shared" si="29"/>
        <v>243.28</v>
      </c>
      <c r="CZ142">
        <f t="shared" si="30"/>
        <v>22.61</v>
      </c>
      <c r="DA142">
        <f t="shared" si="31"/>
        <v>10.76</v>
      </c>
      <c r="DB142">
        <f t="shared" si="32"/>
        <v>723.52</v>
      </c>
      <c r="DC142">
        <f t="shared" si="33"/>
        <v>0</v>
      </c>
    </row>
    <row r="143" spans="1:107" x14ac:dyDescent="0.2">
      <c r="A143">
        <f>ROW(Source!A79)</f>
        <v>79</v>
      </c>
      <c r="B143">
        <v>41727979</v>
      </c>
      <c r="C143">
        <v>41728737</v>
      </c>
      <c r="D143">
        <v>37309140</v>
      </c>
      <c r="E143">
        <v>1</v>
      </c>
      <c r="F143">
        <v>1</v>
      </c>
      <c r="G143">
        <v>1</v>
      </c>
      <c r="H143">
        <v>3</v>
      </c>
      <c r="I143" t="s">
        <v>616</v>
      </c>
      <c r="J143" t="s">
        <v>617</v>
      </c>
      <c r="K143" t="s">
        <v>618</v>
      </c>
      <c r="L143">
        <v>1348</v>
      </c>
      <c r="N143">
        <v>1009</v>
      </c>
      <c r="O143" t="s">
        <v>104</v>
      </c>
      <c r="P143" t="s">
        <v>104</v>
      </c>
      <c r="Q143">
        <v>1000</v>
      </c>
      <c r="W143">
        <v>0</v>
      </c>
      <c r="X143">
        <v>-385628651</v>
      </c>
      <c r="Y143">
        <v>8.0000000000000004E-4</v>
      </c>
      <c r="AA143">
        <v>7854.58</v>
      </c>
      <c r="AB143">
        <v>0</v>
      </c>
      <c r="AC143">
        <v>0</v>
      </c>
      <c r="AD143">
        <v>0</v>
      </c>
      <c r="AE143">
        <v>729.98</v>
      </c>
      <c r="AF143">
        <v>0</v>
      </c>
      <c r="AG143">
        <v>0</v>
      </c>
      <c r="AH143">
        <v>0</v>
      </c>
      <c r="AI143">
        <v>10.76</v>
      </c>
      <c r="AJ143">
        <v>1</v>
      </c>
      <c r="AK143">
        <v>1</v>
      </c>
      <c r="AL143">
        <v>1</v>
      </c>
      <c r="AN143">
        <v>0</v>
      </c>
      <c r="AO143">
        <v>1</v>
      </c>
      <c r="AP143">
        <v>0</v>
      </c>
      <c r="AQ143">
        <v>0</v>
      </c>
      <c r="AR143">
        <v>0</v>
      </c>
      <c r="AS143" t="s">
        <v>2</v>
      </c>
      <c r="AT143">
        <v>8.0000000000000004E-4</v>
      </c>
      <c r="AU143" t="s">
        <v>2</v>
      </c>
      <c r="AV143">
        <v>0</v>
      </c>
      <c r="AW143">
        <v>2</v>
      </c>
      <c r="AX143">
        <v>41728748</v>
      </c>
      <c r="AY143">
        <v>1</v>
      </c>
      <c r="AZ143">
        <v>0</v>
      </c>
      <c r="BA143">
        <v>143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X143">
        <f>Y143*Source!I79</f>
        <v>3.0000000000000001E-3</v>
      </c>
      <c r="CY143">
        <f t="shared" si="29"/>
        <v>7854.58</v>
      </c>
      <c r="CZ143">
        <f t="shared" si="30"/>
        <v>729.98</v>
      </c>
      <c r="DA143">
        <f t="shared" si="31"/>
        <v>10.76</v>
      </c>
      <c r="DB143">
        <f t="shared" si="32"/>
        <v>0.57999999999999996</v>
      </c>
      <c r="DC143">
        <f t="shared" si="33"/>
        <v>0</v>
      </c>
    </row>
    <row r="144" spans="1:107" x14ac:dyDescent="0.2">
      <c r="A144">
        <f>ROW(Source!A79)</f>
        <v>79</v>
      </c>
      <c r="B144">
        <v>41727979</v>
      </c>
      <c r="C144">
        <v>41728737</v>
      </c>
      <c r="D144">
        <v>37356415</v>
      </c>
      <c r="E144">
        <v>1</v>
      </c>
      <c r="F144">
        <v>1</v>
      </c>
      <c r="G144">
        <v>1</v>
      </c>
      <c r="H144">
        <v>3</v>
      </c>
      <c r="I144" t="s">
        <v>666</v>
      </c>
      <c r="J144" t="s">
        <v>667</v>
      </c>
      <c r="K144" t="s">
        <v>668</v>
      </c>
      <c r="L144">
        <v>1346</v>
      </c>
      <c r="N144">
        <v>1009</v>
      </c>
      <c r="O144" t="s">
        <v>564</v>
      </c>
      <c r="P144" t="s">
        <v>564</v>
      </c>
      <c r="Q144">
        <v>1</v>
      </c>
      <c r="W144">
        <v>0</v>
      </c>
      <c r="X144">
        <v>134949135</v>
      </c>
      <c r="Y144">
        <v>1.3440000000000001</v>
      </c>
      <c r="AA144">
        <v>311.29000000000002</v>
      </c>
      <c r="AB144">
        <v>0</v>
      </c>
      <c r="AC144">
        <v>0</v>
      </c>
      <c r="AD144">
        <v>0</v>
      </c>
      <c r="AE144">
        <v>28.93</v>
      </c>
      <c r="AF144">
        <v>0</v>
      </c>
      <c r="AG144">
        <v>0</v>
      </c>
      <c r="AH144">
        <v>0</v>
      </c>
      <c r="AI144">
        <v>10.76</v>
      </c>
      <c r="AJ144">
        <v>1</v>
      </c>
      <c r="AK144">
        <v>1</v>
      </c>
      <c r="AL144">
        <v>1</v>
      </c>
      <c r="AN144">
        <v>0</v>
      </c>
      <c r="AO144">
        <v>1</v>
      </c>
      <c r="AP144">
        <v>0</v>
      </c>
      <c r="AQ144">
        <v>0</v>
      </c>
      <c r="AR144">
        <v>0</v>
      </c>
      <c r="AS144" t="s">
        <v>2</v>
      </c>
      <c r="AT144">
        <v>1.3440000000000001</v>
      </c>
      <c r="AU144" t="s">
        <v>2</v>
      </c>
      <c r="AV144">
        <v>0</v>
      </c>
      <c r="AW144">
        <v>2</v>
      </c>
      <c r="AX144">
        <v>41728749</v>
      </c>
      <c r="AY144">
        <v>1</v>
      </c>
      <c r="AZ144">
        <v>0</v>
      </c>
      <c r="BA144">
        <v>144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X144">
        <f>Y144*Source!I79</f>
        <v>5.04</v>
      </c>
      <c r="CY144">
        <f t="shared" si="29"/>
        <v>311.29000000000002</v>
      </c>
      <c r="CZ144">
        <f t="shared" si="30"/>
        <v>28.93</v>
      </c>
      <c r="DA144">
        <f t="shared" si="31"/>
        <v>10.76</v>
      </c>
      <c r="DB144">
        <f t="shared" si="32"/>
        <v>38.880000000000003</v>
      </c>
      <c r="DC144">
        <f t="shared" si="33"/>
        <v>0</v>
      </c>
    </row>
    <row r="145" spans="1:107" x14ac:dyDescent="0.2">
      <c r="A145">
        <f>ROW(Source!A79)</f>
        <v>79</v>
      </c>
      <c r="B145">
        <v>41727979</v>
      </c>
      <c r="C145">
        <v>41728737</v>
      </c>
      <c r="D145">
        <v>37409453</v>
      </c>
      <c r="E145">
        <v>1</v>
      </c>
      <c r="F145">
        <v>1</v>
      </c>
      <c r="G145">
        <v>1</v>
      </c>
      <c r="H145">
        <v>3</v>
      </c>
      <c r="I145" t="s">
        <v>631</v>
      </c>
      <c r="J145" t="s">
        <v>632</v>
      </c>
      <c r="K145" t="s">
        <v>633</v>
      </c>
      <c r="L145">
        <v>1346</v>
      </c>
      <c r="N145">
        <v>1009</v>
      </c>
      <c r="O145" t="s">
        <v>564</v>
      </c>
      <c r="P145" t="s">
        <v>564</v>
      </c>
      <c r="Q145">
        <v>1</v>
      </c>
      <c r="W145">
        <v>0</v>
      </c>
      <c r="X145">
        <v>1790942940</v>
      </c>
      <c r="Y145">
        <v>0.16</v>
      </c>
      <c r="AA145">
        <v>412.54</v>
      </c>
      <c r="AB145">
        <v>0</v>
      </c>
      <c r="AC145">
        <v>0</v>
      </c>
      <c r="AD145">
        <v>0</v>
      </c>
      <c r="AE145">
        <v>38.340000000000003</v>
      </c>
      <c r="AF145">
        <v>0</v>
      </c>
      <c r="AG145">
        <v>0</v>
      </c>
      <c r="AH145">
        <v>0</v>
      </c>
      <c r="AI145">
        <v>10.76</v>
      </c>
      <c r="AJ145">
        <v>1</v>
      </c>
      <c r="AK145">
        <v>1</v>
      </c>
      <c r="AL145">
        <v>1</v>
      </c>
      <c r="AN145">
        <v>0</v>
      </c>
      <c r="AO145">
        <v>1</v>
      </c>
      <c r="AP145">
        <v>0</v>
      </c>
      <c r="AQ145">
        <v>0</v>
      </c>
      <c r="AR145">
        <v>0</v>
      </c>
      <c r="AS145" t="s">
        <v>2</v>
      </c>
      <c r="AT145">
        <v>0.16</v>
      </c>
      <c r="AU145" t="s">
        <v>2</v>
      </c>
      <c r="AV145">
        <v>0</v>
      </c>
      <c r="AW145">
        <v>2</v>
      </c>
      <c r="AX145">
        <v>41728750</v>
      </c>
      <c r="AY145">
        <v>1</v>
      </c>
      <c r="AZ145">
        <v>0</v>
      </c>
      <c r="BA145">
        <v>145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X145">
        <f>Y145*Source!I79</f>
        <v>0.6</v>
      </c>
      <c r="CY145">
        <f t="shared" si="29"/>
        <v>412.54</v>
      </c>
      <c r="CZ145">
        <f t="shared" si="30"/>
        <v>38.340000000000003</v>
      </c>
      <c r="DA145">
        <f t="shared" si="31"/>
        <v>10.76</v>
      </c>
      <c r="DB145">
        <f t="shared" si="32"/>
        <v>6.13</v>
      </c>
      <c r="DC145">
        <f t="shared" si="33"/>
        <v>0</v>
      </c>
    </row>
    <row r="146" spans="1:107" x14ac:dyDescent="0.2">
      <c r="A146">
        <f>ROW(Source!A79)</f>
        <v>79</v>
      </c>
      <c r="B146">
        <v>41727979</v>
      </c>
      <c r="C146">
        <v>41728737</v>
      </c>
      <c r="D146">
        <v>37292595</v>
      </c>
      <c r="E146">
        <v>70</v>
      </c>
      <c r="F146">
        <v>1</v>
      </c>
      <c r="G146">
        <v>1</v>
      </c>
      <c r="H146">
        <v>3</v>
      </c>
      <c r="I146" t="s">
        <v>565</v>
      </c>
      <c r="J146" t="s">
        <v>2</v>
      </c>
      <c r="K146" t="s">
        <v>566</v>
      </c>
      <c r="L146">
        <v>1374</v>
      </c>
      <c r="N146">
        <v>1013</v>
      </c>
      <c r="O146" t="s">
        <v>567</v>
      </c>
      <c r="P146" t="s">
        <v>567</v>
      </c>
      <c r="Q146">
        <v>1</v>
      </c>
      <c r="W146">
        <v>0</v>
      </c>
      <c r="X146">
        <v>-1731369543</v>
      </c>
      <c r="Y146">
        <v>6.54</v>
      </c>
      <c r="AA146">
        <v>1</v>
      </c>
      <c r="AB146">
        <v>0</v>
      </c>
      <c r="AC146">
        <v>0</v>
      </c>
      <c r="AD146">
        <v>0</v>
      </c>
      <c r="AE146">
        <v>1</v>
      </c>
      <c r="AF146">
        <v>0</v>
      </c>
      <c r="AG146">
        <v>0</v>
      </c>
      <c r="AH146">
        <v>0</v>
      </c>
      <c r="AI146">
        <v>1</v>
      </c>
      <c r="AJ146">
        <v>1</v>
      </c>
      <c r="AK146">
        <v>1</v>
      </c>
      <c r="AL146">
        <v>1</v>
      </c>
      <c r="AN146">
        <v>0</v>
      </c>
      <c r="AO146">
        <v>1</v>
      </c>
      <c r="AP146">
        <v>0</v>
      </c>
      <c r="AQ146">
        <v>0</v>
      </c>
      <c r="AR146">
        <v>0</v>
      </c>
      <c r="AS146" t="s">
        <v>2</v>
      </c>
      <c r="AT146">
        <v>6.54</v>
      </c>
      <c r="AU146" t="s">
        <v>2</v>
      </c>
      <c r="AV146">
        <v>0</v>
      </c>
      <c r="AW146">
        <v>2</v>
      </c>
      <c r="AX146">
        <v>41728751</v>
      </c>
      <c r="AY146">
        <v>1</v>
      </c>
      <c r="AZ146">
        <v>0</v>
      </c>
      <c r="BA146">
        <v>146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X146">
        <f>Y146*Source!I79</f>
        <v>24.524999999999999</v>
      </c>
      <c r="CY146">
        <f t="shared" si="29"/>
        <v>1</v>
      </c>
      <c r="CZ146">
        <f t="shared" si="30"/>
        <v>1</v>
      </c>
      <c r="DA146">
        <f t="shared" si="31"/>
        <v>1</v>
      </c>
      <c r="DB146">
        <f t="shared" si="32"/>
        <v>6.54</v>
      </c>
      <c r="DC146">
        <f t="shared" si="33"/>
        <v>0</v>
      </c>
    </row>
    <row r="147" spans="1:107" x14ac:dyDescent="0.2">
      <c r="A147">
        <f>ROW(Source!A82)</f>
        <v>82</v>
      </c>
      <c r="B147">
        <v>41727981</v>
      </c>
      <c r="C147">
        <v>41728753</v>
      </c>
      <c r="D147">
        <v>37286973</v>
      </c>
      <c r="E147">
        <v>70</v>
      </c>
      <c r="F147">
        <v>1</v>
      </c>
      <c r="G147">
        <v>1</v>
      </c>
      <c r="H147">
        <v>1</v>
      </c>
      <c r="I147" t="s">
        <v>669</v>
      </c>
      <c r="J147" t="s">
        <v>2</v>
      </c>
      <c r="K147" t="s">
        <v>670</v>
      </c>
      <c r="L147">
        <v>1191</v>
      </c>
      <c r="N147">
        <v>1013</v>
      </c>
      <c r="O147" t="s">
        <v>551</v>
      </c>
      <c r="P147" t="s">
        <v>551</v>
      </c>
      <c r="Q147">
        <v>1</v>
      </c>
      <c r="W147">
        <v>0</v>
      </c>
      <c r="X147">
        <v>1318719038</v>
      </c>
      <c r="Y147">
        <v>5.6700000000000008</v>
      </c>
      <c r="AA147">
        <v>0</v>
      </c>
      <c r="AB147">
        <v>0</v>
      </c>
      <c r="AC147">
        <v>0</v>
      </c>
      <c r="AD147">
        <v>10.35</v>
      </c>
      <c r="AE147">
        <v>0</v>
      </c>
      <c r="AF147">
        <v>0</v>
      </c>
      <c r="AG147">
        <v>0</v>
      </c>
      <c r="AH147">
        <v>10.35</v>
      </c>
      <c r="AI147">
        <v>1</v>
      </c>
      <c r="AJ147">
        <v>1</v>
      </c>
      <c r="AK147">
        <v>1</v>
      </c>
      <c r="AL147">
        <v>1</v>
      </c>
      <c r="AN147">
        <v>0</v>
      </c>
      <c r="AO147">
        <v>1</v>
      </c>
      <c r="AP147">
        <v>1</v>
      </c>
      <c r="AQ147">
        <v>0</v>
      </c>
      <c r="AR147">
        <v>0</v>
      </c>
      <c r="AS147" t="s">
        <v>2</v>
      </c>
      <c r="AT147">
        <v>4.2</v>
      </c>
      <c r="AU147" t="s">
        <v>21</v>
      </c>
      <c r="AV147">
        <v>1</v>
      </c>
      <c r="AW147">
        <v>2</v>
      </c>
      <c r="AX147">
        <v>41728760</v>
      </c>
      <c r="AY147">
        <v>1</v>
      </c>
      <c r="AZ147">
        <v>0</v>
      </c>
      <c r="BA147">
        <v>147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X147">
        <f>Y147*Source!I82</f>
        <v>34.020000000000003</v>
      </c>
      <c r="CY147">
        <f>AD147</f>
        <v>10.35</v>
      </c>
      <c r="CZ147">
        <f>AH147</f>
        <v>10.35</v>
      </c>
      <c r="DA147">
        <f>AL147</f>
        <v>1</v>
      </c>
      <c r="DB147">
        <f>ROUND((ROUND(AT147*CZ147,2)*ROUND(1.35,7)),6)</f>
        <v>58.6845</v>
      </c>
      <c r="DC147">
        <f>ROUND((ROUND(AT147*AG147,2)*ROUND(1.35,7)),6)</f>
        <v>0</v>
      </c>
    </row>
    <row r="148" spans="1:107" x14ac:dyDescent="0.2">
      <c r="A148">
        <f>ROW(Source!A82)</f>
        <v>82</v>
      </c>
      <c r="B148">
        <v>41727981</v>
      </c>
      <c r="C148">
        <v>41728753</v>
      </c>
      <c r="D148">
        <v>37299205</v>
      </c>
      <c r="E148">
        <v>1</v>
      </c>
      <c r="F148">
        <v>1</v>
      </c>
      <c r="G148">
        <v>1</v>
      </c>
      <c r="H148">
        <v>3</v>
      </c>
      <c r="I148" t="s">
        <v>610</v>
      </c>
      <c r="J148" t="s">
        <v>611</v>
      </c>
      <c r="K148" t="s">
        <v>612</v>
      </c>
      <c r="L148">
        <v>1346</v>
      </c>
      <c r="N148">
        <v>1009</v>
      </c>
      <c r="O148" t="s">
        <v>564</v>
      </c>
      <c r="P148" t="s">
        <v>564</v>
      </c>
      <c r="Q148">
        <v>1</v>
      </c>
      <c r="W148">
        <v>0</v>
      </c>
      <c r="X148">
        <v>818898041</v>
      </c>
      <c r="Y148">
        <v>4.0000000000000001E-3</v>
      </c>
      <c r="AA148">
        <v>27.74</v>
      </c>
      <c r="AB148">
        <v>0</v>
      </c>
      <c r="AC148">
        <v>0</v>
      </c>
      <c r="AD148">
        <v>0</v>
      </c>
      <c r="AE148">
        <v>27.74</v>
      </c>
      <c r="AF148">
        <v>0</v>
      </c>
      <c r="AG148">
        <v>0</v>
      </c>
      <c r="AH148">
        <v>0</v>
      </c>
      <c r="AI148">
        <v>1</v>
      </c>
      <c r="AJ148">
        <v>1</v>
      </c>
      <c r="AK148">
        <v>1</v>
      </c>
      <c r="AL148">
        <v>1</v>
      </c>
      <c r="AN148">
        <v>0</v>
      </c>
      <c r="AO148">
        <v>1</v>
      </c>
      <c r="AP148">
        <v>0</v>
      </c>
      <c r="AQ148">
        <v>0</v>
      </c>
      <c r="AR148">
        <v>0</v>
      </c>
      <c r="AS148" t="s">
        <v>2</v>
      </c>
      <c r="AT148">
        <v>4.0000000000000001E-3</v>
      </c>
      <c r="AU148" t="s">
        <v>2</v>
      </c>
      <c r="AV148">
        <v>0</v>
      </c>
      <c r="AW148">
        <v>2</v>
      </c>
      <c r="AX148">
        <v>41728761</v>
      </c>
      <c r="AY148">
        <v>1</v>
      </c>
      <c r="AZ148">
        <v>0</v>
      </c>
      <c r="BA148">
        <v>148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X148">
        <f>Y148*Source!I82</f>
        <v>2.4E-2</v>
      </c>
      <c r="CY148">
        <f>AA148</f>
        <v>27.74</v>
      </c>
      <c r="CZ148">
        <f>AE148</f>
        <v>27.74</v>
      </c>
      <c r="DA148">
        <f>AI148</f>
        <v>1</v>
      </c>
      <c r="DB148">
        <f>ROUND(ROUND(AT148*CZ148,2),6)</f>
        <v>0.11</v>
      </c>
      <c r="DC148">
        <f>ROUND(ROUND(AT148*AG148,2),6)</f>
        <v>0</v>
      </c>
    </row>
    <row r="149" spans="1:107" x14ac:dyDescent="0.2">
      <c r="A149">
        <f>ROW(Source!A82)</f>
        <v>82</v>
      </c>
      <c r="B149">
        <v>41727981</v>
      </c>
      <c r="C149">
        <v>41728753</v>
      </c>
      <c r="D149">
        <v>37305581</v>
      </c>
      <c r="E149">
        <v>1</v>
      </c>
      <c r="F149">
        <v>1</v>
      </c>
      <c r="G149">
        <v>1</v>
      </c>
      <c r="H149">
        <v>3</v>
      </c>
      <c r="I149" t="s">
        <v>613</v>
      </c>
      <c r="J149" t="s">
        <v>614</v>
      </c>
      <c r="K149" t="s">
        <v>615</v>
      </c>
      <c r="L149">
        <v>1425</v>
      </c>
      <c r="N149">
        <v>1013</v>
      </c>
      <c r="O149" t="s">
        <v>165</v>
      </c>
      <c r="P149" t="s">
        <v>165</v>
      </c>
      <c r="Q149">
        <v>1</v>
      </c>
      <c r="W149">
        <v>0</v>
      </c>
      <c r="X149">
        <v>43090968</v>
      </c>
      <c r="Y149">
        <v>0.03</v>
      </c>
      <c r="AA149">
        <v>83</v>
      </c>
      <c r="AB149">
        <v>0</v>
      </c>
      <c r="AC149">
        <v>0</v>
      </c>
      <c r="AD149">
        <v>0</v>
      </c>
      <c r="AE149">
        <v>83</v>
      </c>
      <c r="AF149">
        <v>0</v>
      </c>
      <c r="AG149">
        <v>0</v>
      </c>
      <c r="AH149">
        <v>0</v>
      </c>
      <c r="AI149">
        <v>1</v>
      </c>
      <c r="AJ149">
        <v>1</v>
      </c>
      <c r="AK149">
        <v>1</v>
      </c>
      <c r="AL149">
        <v>1</v>
      </c>
      <c r="AN149">
        <v>0</v>
      </c>
      <c r="AO149">
        <v>1</v>
      </c>
      <c r="AP149">
        <v>0</v>
      </c>
      <c r="AQ149">
        <v>0</v>
      </c>
      <c r="AR149">
        <v>0</v>
      </c>
      <c r="AS149" t="s">
        <v>2</v>
      </c>
      <c r="AT149">
        <v>0.03</v>
      </c>
      <c r="AU149" t="s">
        <v>2</v>
      </c>
      <c r="AV149">
        <v>0</v>
      </c>
      <c r="AW149">
        <v>2</v>
      </c>
      <c r="AX149">
        <v>41728762</v>
      </c>
      <c r="AY149">
        <v>1</v>
      </c>
      <c r="AZ149">
        <v>0</v>
      </c>
      <c r="BA149">
        <v>149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X149">
        <f>Y149*Source!I82</f>
        <v>0.18</v>
      </c>
      <c r="CY149">
        <f>AA149</f>
        <v>83</v>
      </c>
      <c r="CZ149">
        <f>AE149</f>
        <v>83</v>
      </c>
      <c r="DA149">
        <f>AI149</f>
        <v>1</v>
      </c>
      <c r="DB149">
        <f>ROUND(ROUND(AT149*CZ149,2),6)</f>
        <v>2.4900000000000002</v>
      </c>
      <c r="DC149">
        <f>ROUND(ROUND(AT149*AG149,2),6)</f>
        <v>0</v>
      </c>
    </row>
    <row r="150" spans="1:107" x14ac:dyDescent="0.2">
      <c r="A150">
        <f>ROW(Source!A82)</f>
        <v>82</v>
      </c>
      <c r="B150">
        <v>41727981</v>
      </c>
      <c r="C150">
        <v>41728753</v>
      </c>
      <c r="D150">
        <v>37309140</v>
      </c>
      <c r="E150">
        <v>1</v>
      </c>
      <c r="F150">
        <v>1</v>
      </c>
      <c r="G150">
        <v>1</v>
      </c>
      <c r="H150">
        <v>3</v>
      </c>
      <c r="I150" t="s">
        <v>616</v>
      </c>
      <c r="J150" t="s">
        <v>617</v>
      </c>
      <c r="K150" t="s">
        <v>618</v>
      </c>
      <c r="L150">
        <v>1348</v>
      </c>
      <c r="N150">
        <v>1009</v>
      </c>
      <c r="O150" t="s">
        <v>104</v>
      </c>
      <c r="P150" t="s">
        <v>104</v>
      </c>
      <c r="Q150">
        <v>1000</v>
      </c>
      <c r="W150">
        <v>0</v>
      </c>
      <c r="X150">
        <v>-385628651</v>
      </c>
      <c r="Y150">
        <v>2.0000000000000002E-5</v>
      </c>
      <c r="AA150">
        <v>729.98</v>
      </c>
      <c r="AB150">
        <v>0</v>
      </c>
      <c r="AC150">
        <v>0</v>
      </c>
      <c r="AD150">
        <v>0</v>
      </c>
      <c r="AE150">
        <v>729.98</v>
      </c>
      <c r="AF150">
        <v>0</v>
      </c>
      <c r="AG150">
        <v>0</v>
      </c>
      <c r="AH150">
        <v>0</v>
      </c>
      <c r="AI150">
        <v>1</v>
      </c>
      <c r="AJ150">
        <v>1</v>
      </c>
      <c r="AK150">
        <v>1</v>
      </c>
      <c r="AL150">
        <v>1</v>
      </c>
      <c r="AN150">
        <v>0</v>
      </c>
      <c r="AO150">
        <v>1</v>
      </c>
      <c r="AP150">
        <v>0</v>
      </c>
      <c r="AQ150">
        <v>0</v>
      </c>
      <c r="AR150">
        <v>0</v>
      </c>
      <c r="AS150" t="s">
        <v>2</v>
      </c>
      <c r="AT150">
        <v>2.0000000000000002E-5</v>
      </c>
      <c r="AU150" t="s">
        <v>2</v>
      </c>
      <c r="AV150">
        <v>0</v>
      </c>
      <c r="AW150">
        <v>2</v>
      </c>
      <c r="AX150">
        <v>41728763</v>
      </c>
      <c r="AY150">
        <v>1</v>
      </c>
      <c r="AZ150">
        <v>0</v>
      </c>
      <c r="BA150">
        <v>150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X150">
        <f>Y150*Source!I82</f>
        <v>1.2000000000000002E-4</v>
      </c>
      <c r="CY150">
        <f>AA150</f>
        <v>729.98</v>
      </c>
      <c r="CZ150">
        <f>AE150</f>
        <v>729.98</v>
      </c>
      <c r="DA150">
        <f>AI150</f>
        <v>1</v>
      </c>
      <c r="DB150">
        <f>ROUND(ROUND(AT150*CZ150,2),6)</f>
        <v>0.01</v>
      </c>
      <c r="DC150">
        <f>ROUND(ROUND(AT150*AG150,2),6)</f>
        <v>0</v>
      </c>
    </row>
    <row r="151" spans="1:107" x14ac:dyDescent="0.2">
      <c r="A151">
        <f>ROW(Source!A82)</f>
        <v>82</v>
      </c>
      <c r="B151">
        <v>41727981</v>
      </c>
      <c r="C151">
        <v>41728753</v>
      </c>
      <c r="D151">
        <v>37342602</v>
      </c>
      <c r="E151">
        <v>1</v>
      </c>
      <c r="F151">
        <v>1</v>
      </c>
      <c r="G151">
        <v>1</v>
      </c>
      <c r="H151">
        <v>3</v>
      </c>
      <c r="I151" t="s">
        <v>619</v>
      </c>
      <c r="J151" t="s">
        <v>620</v>
      </c>
      <c r="K151" t="s">
        <v>621</v>
      </c>
      <c r="L151">
        <v>1348</v>
      </c>
      <c r="N151">
        <v>1009</v>
      </c>
      <c r="O151" t="s">
        <v>104</v>
      </c>
      <c r="P151" t="s">
        <v>104</v>
      </c>
      <c r="Q151">
        <v>1000</v>
      </c>
      <c r="W151">
        <v>0</v>
      </c>
      <c r="X151">
        <v>-1929795800</v>
      </c>
      <c r="Y151">
        <v>4.0000000000000003E-5</v>
      </c>
      <c r="AA151">
        <v>65750</v>
      </c>
      <c r="AB151">
        <v>0</v>
      </c>
      <c r="AC151">
        <v>0</v>
      </c>
      <c r="AD151">
        <v>0</v>
      </c>
      <c r="AE151">
        <v>65750</v>
      </c>
      <c r="AF151">
        <v>0</v>
      </c>
      <c r="AG151">
        <v>0</v>
      </c>
      <c r="AH151">
        <v>0</v>
      </c>
      <c r="AI151">
        <v>1</v>
      </c>
      <c r="AJ151">
        <v>1</v>
      </c>
      <c r="AK151">
        <v>1</v>
      </c>
      <c r="AL151">
        <v>1</v>
      </c>
      <c r="AN151">
        <v>0</v>
      </c>
      <c r="AO151">
        <v>1</v>
      </c>
      <c r="AP151">
        <v>0</v>
      </c>
      <c r="AQ151">
        <v>0</v>
      </c>
      <c r="AR151">
        <v>0</v>
      </c>
      <c r="AS151" t="s">
        <v>2</v>
      </c>
      <c r="AT151">
        <v>4.0000000000000003E-5</v>
      </c>
      <c r="AU151" t="s">
        <v>2</v>
      </c>
      <c r="AV151">
        <v>0</v>
      </c>
      <c r="AW151">
        <v>2</v>
      </c>
      <c r="AX151">
        <v>41728764</v>
      </c>
      <c r="AY151">
        <v>1</v>
      </c>
      <c r="AZ151">
        <v>0</v>
      </c>
      <c r="BA151">
        <v>151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X151">
        <f>Y151*Source!I82</f>
        <v>2.4000000000000003E-4</v>
      </c>
      <c r="CY151">
        <f>AA151</f>
        <v>65750</v>
      </c>
      <c r="CZ151">
        <f>AE151</f>
        <v>65750</v>
      </c>
      <c r="DA151">
        <f>AI151</f>
        <v>1</v>
      </c>
      <c r="DB151">
        <f>ROUND(ROUND(AT151*CZ151,2),6)</f>
        <v>2.63</v>
      </c>
      <c r="DC151">
        <f>ROUND(ROUND(AT151*AG151,2),6)</f>
        <v>0</v>
      </c>
    </row>
    <row r="152" spans="1:107" x14ac:dyDescent="0.2">
      <c r="A152">
        <f>ROW(Source!A82)</f>
        <v>82</v>
      </c>
      <c r="B152">
        <v>41727981</v>
      </c>
      <c r="C152">
        <v>41728753</v>
      </c>
      <c r="D152">
        <v>37292595</v>
      </c>
      <c r="E152">
        <v>70</v>
      </c>
      <c r="F152">
        <v>1</v>
      </c>
      <c r="G152">
        <v>1</v>
      </c>
      <c r="H152">
        <v>3</v>
      </c>
      <c r="I152" t="s">
        <v>565</v>
      </c>
      <c r="J152" t="s">
        <v>2</v>
      </c>
      <c r="K152" t="s">
        <v>566</v>
      </c>
      <c r="L152">
        <v>1374</v>
      </c>
      <c r="N152">
        <v>1013</v>
      </c>
      <c r="O152" t="s">
        <v>567</v>
      </c>
      <c r="P152" t="s">
        <v>567</v>
      </c>
      <c r="Q152">
        <v>1</v>
      </c>
      <c r="W152">
        <v>0</v>
      </c>
      <c r="X152">
        <v>-1731369543</v>
      </c>
      <c r="Y152">
        <v>0.87</v>
      </c>
      <c r="AA152">
        <v>1</v>
      </c>
      <c r="AB152">
        <v>0</v>
      </c>
      <c r="AC152">
        <v>0</v>
      </c>
      <c r="AD152">
        <v>0</v>
      </c>
      <c r="AE152">
        <v>1</v>
      </c>
      <c r="AF152">
        <v>0</v>
      </c>
      <c r="AG152">
        <v>0</v>
      </c>
      <c r="AH152">
        <v>0</v>
      </c>
      <c r="AI152">
        <v>1</v>
      </c>
      <c r="AJ152">
        <v>1</v>
      </c>
      <c r="AK152">
        <v>1</v>
      </c>
      <c r="AL152">
        <v>1</v>
      </c>
      <c r="AN152">
        <v>0</v>
      </c>
      <c r="AO152">
        <v>1</v>
      </c>
      <c r="AP152">
        <v>0</v>
      </c>
      <c r="AQ152">
        <v>0</v>
      </c>
      <c r="AR152">
        <v>0</v>
      </c>
      <c r="AS152" t="s">
        <v>2</v>
      </c>
      <c r="AT152">
        <v>0.87</v>
      </c>
      <c r="AU152" t="s">
        <v>2</v>
      </c>
      <c r="AV152">
        <v>0</v>
      </c>
      <c r="AW152">
        <v>2</v>
      </c>
      <c r="AX152">
        <v>41728765</v>
      </c>
      <c r="AY152">
        <v>1</v>
      </c>
      <c r="AZ152">
        <v>0</v>
      </c>
      <c r="BA152">
        <v>152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X152">
        <f>Y152*Source!I82</f>
        <v>5.22</v>
      </c>
      <c r="CY152">
        <f>AA152</f>
        <v>1</v>
      </c>
      <c r="CZ152">
        <f>AE152</f>
        <v>1</v>
      </c>
      <c r="DA152">
        <f>AI152</f>
        <v>1</v>
      </c>
      <c r="DB152">
        <f>ROUND(ROUND(AT152*CZ152,2),6)</f>
        <v>0.87</v>
      </c>
      <c r="DC152">
        <f>ROUND(ROUND(AT152*AG152,2),6)</f>
        <v>0</v>
      </c>
    </row>
    <row r="153" spans="1:107" x14ac:dyDescent="0.2">
      <c r="A153">
        <f>ROW(Source!A83)</f>
        <v>83</v>
      </c>
      <c r="B153">
        <v>41727979</v>
      </c>
      <c r="C153">
        <v>41728753</v>
      </c>
      <c r="D153">
        <v>37286973</v>
      </c>
      <c r="E153">
        <v>70</v>
      </c>
      <c r="F153">
        <v>1</v>
      </c>
      <c r="G153">
        <v>1</v>
      </c>
      <c r="H153">
        <v>1</v>
      </c>
      <c r="I153" t="s">
        <v>669</v>
      </c>
      <c r="J153" t="s">
        <v>2</v>
      </c>
      <c r="K153" t="s">
        <v>670</v>
      </c>
      <c r="L153">
        <v>1191</v>
      </c>
      <c r="N153">
        <v>1013</v>
      </c>
      <c r="O153" t="s">
        <v>551</v>
      </c>
      <c r="P153" t="s">
        <v>551</v>
      </c>
      <c r="Q153">
        <v>1</v>
      </c>
      <c r="W153">
        <v>0</v>
      </c>
      <c r="X153">
        <v>1318719038</v>
      </c>
      <c r="Y153">
        <v>5.6700000000000008</v>
      </c>
      <c r="AA153">
        <v>0</v>
      </c>
      <c r="AB153">
        <v>0</v>
      </c>
      <c r="AC153">
        <v>0</v>
      </c>
      <c r="AD153">
        <v>111.37</v>
      </c>
      <c r="AE153">
        <v>0</v>
      </c>
      <c r="AF153">
        <v>0</v>
      </c>
      <c r="AG153">
        <v>0</v>
      </c>
      <c r="AH153">
        <v>10.35</v>
      </c>
      <c r="AI153">
        <v>1</v>
      </c>
      <c r="AJ153">
        <v>1</v>
      </c>
      <c r="AK153">
        <v>1</v>
      </c>
      <c r="AL153">
        <v>10.76</v>
      </c>
      <c r="AN153">
        <v>0</v>
      </c>
      <c r="AO153">
        <v>1</v>
      </c>
      <c r="AP153">
        <v>1</v>
      </c>
      <c r="AQ153">
        <v>0</v>
      </c>
      <c r="AR153">
        <v>0</v>
      </c>
      <c r="AS153" t="s">
        <v>2</v>
      </c>
      <c r="AT153">
        <v>4.2</v>
      </c>
      <c r="AU153" t="s">
        <v>21</v>
      </c>
      <c r="AV153">
        <v>1</v>
      </c>
      <c r="AW153">
        <v>2</v>
      </c>
      <c r="AX153">
        <v>41728760</v>
      </c>
      <c r="AY153">
        <v>1</v>
      </c>
      <c r="AZ153">
        <v>0</v>
      </c>
      <c r="BA153">
        <v>153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X153">
        <f>Y153*Source!I83</f>
        <v>34.020000000000003</v>
      </c>
      <c r="CY153">
        <f>AD153</f>
        <v>111.37</v>
      </c>
      <c r="CZ153">
        <f>AH153</f>
        <v>10.35</v>
      </c>
      <c r="DA153">
        <f>AL153</f>
        <v>10.76</v>
      </c>
      <c r="DB153">
        <f>ROUND((ROUND(AT153*CZ153,2)*ROUND(1.35,7)),6)</f>
        <v>58.6845</v>
      </c>
      <c r="DC153">
        <f>ROUND((ROUND(AT153*AG153,2)*ROUND(1.35,7)),6)</f>
        <v>0</v>
      </c>
    </row>
    <row r="154" spans="1:107" x14ac:dyDescent="0.2">
      <c r="A154">
        <f>ROW(Source!A83)</f>
        <v>83</v>
      </c>
      <c r="B154">
        <v>41727979</v>
      </c>
      <c r="C154">
        <v>41728753</v>
      </c>
      <c r="D154">
        <v>37299205</v>
      </c>
      <c r="E154">
        <v>1</v>
      </c>
      <c r="F154">
        <v>1</v>
      </c>
      <c r="G154">
        <v>1</v>
      </c>
      <c r="H154">
        <v>3</v>
      </c>
      <c r="I154" t="s">
        <v>610</v>
      </c>
      <c r="J154" t="s">
        <v>611</v>
      </c>
      <c r="K154" t="s">
        <v>612</v>
      </c>
      <c r="L154">
        <v>1346</v>
      </c>
      <c r="N154">
        <v>1009</v>
      </c>
      <c r="O154" t="s">
        <v>564</v>
      </c>
      <c r="P154" t="s">
        <v>564</v>
      </c>
      <c r="Q154">
        <v>1</v>
      </c>
      <c r="W154">
        <v>0</v>
      </c>
      <c r="X154">
        <v>818898041</v>
      </c>
      <c r="Y154">
        <v>4.0000000000000001E-3</v>
      </c>
      <c r="AA154">
        <v>298.48</v>
      </c>
      <c r="AB154">
        <v>0</v>
      </c>
      <c r="AC154">
        <v>0</v>
      </c>
      <c r="AD154">
        <v>0</v>
      </c>
      <c r="AE154">
        <v>27.74</v>
      </c>
      <c r="AF154">
        <v>0</v>
      </c>
      <c r="AG154">
        <v>0</v>
      </c>
      <c r="AH154">
        <v>0</v>
      </c>
      <c r="AI154">
        <v>10.76</v>
      </c>
      <c r="AJ154">
        <v>1</v>
      </c>
      <c r="AK154">
        <v>1</v>
      </c>
      <c r="AL154">
        <v>1</v>
      </c>
      <c r="AN154">
        <v>0</v>
      </c>
      <c r="AO154">
        <v>1</v>
      </c>
      <c r="AP154">
        <v>0</v>
      </c>
      <c r="AQ154">
        <v>0</v>
      </c>
      <c r="AR154">
        <v>0</v>
      </c>
      <c r="AS154" t="s">
        <v>2</v>
      </c>
      <c r="AT154">
        <v>4.0000000000000001E-3</v>
      </c>
      <c r="AU154" t="s">
        <v>2</v>
      </c>
      <c r="AV154">
        <v>0</v>
      </c>
      <c r="AW154">
        <v>2</v>
      </c>
      <c r="AX154">
        <v>41728761</v>
      </c>
      <c r="AY154">
        <v>1</v>
      </c>
      <c r="AZ154">
        <v>0</v>
      </c>
      <c r="BA154">
        <v>154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X154">
        <f>Y154*Source!I83</f>
        <v>2.4E-2</v>
      </c>
      <c r="CY154">
        <f>AA154</f>
        <v>298.48</v>
      </c>
      <c r="CZ154">
        <f>AE154</f>
        <v>27.74</v>
      </c>
      <c r="DA154">
        <f>AI154</f>
        <v>10.76</v>
      </c>
      <c r="DB154">
        <f>ROUND(ROUND(AT154*CZ154,2),6)</f>
        <v>0.11</v>
      </c>
      <c r="DC154">
        <f>ROUND(ROUND(AT154*AG154,2),6)</f>
        <v>0</v>
      </c>
    </row>
    <row r="155" spans="1:107" x14ac:dyDescent="0.2">
      <c r="A155">
        <f>ROW(Source!A83)</f>
        <v>83</v>
      </c>
      <c r="B155">
        <v>41727979</v>
      </c>
      <c r="C155">
        <v>41728753</v>
      </c>
      <c r="D155">
        <v>37305581</v>
      </c>
      <c r="E155">
        <v>1</v>
      </c>
      <c r="F155">
        <v>1</v>
      </c>
      <c r="G155">
        <v>1</v>
      </c>
      <c r="H155">
        <v>3</v>
      </c>
      <c r="I155" t="s">
        <v>613</v>
      </c>
      <c r="J155" t="s">
        <v>614</v>
      </c>
      <c r="K155" t="s">
        <v>615</v>
      </c>
      <c r="L155">
        <v>1425</v>
      </c>
      <c r="N155">
        <v>1013</v>
      </c>
      <c r="O155" t="s">
        <v>165</v>
      </c>
      <c r="P155" t="s">
        <v>165</v>
      </c>
      <c r="Q155">
        <v>1</v>
      </c>
      <c r="W155">
        <v>0</v>
      </c>
      <c r="X155">
        <v>43090968</v>
      </c>
      <c r="Y155">
        <v>0.03</v>
      </c>
      <c r="AA155">
        <v>893.08</v>
      </c>
      <c r="AB155">
        <v>0</v>
      </c>
      <c r="AC155">
        <v>0</v>
      </c>
      <c r="AD155">
        <v>0</v>
      </c>
      <c r="AE155">
        <v>83</v>
      </c>
      <c r="AF155">
        <v>0</v>
      </c>
      <c r="AG155">
        <v>0</v>
      </c>
      <c r="AH155">
        <v>0</v>
      </c>
      <c r="AI155">
        <v>10.76</v>
      </c>
      <c r="AJ155">
        <v>1</v>
      </c>
      <c r="AK155">
        <v>1</v>
      </c>
      <c r="AL155">
        <v>1</v>
      </c>
      <c r="AN155">
        <v>0</v>
      </c>
      <c r="AO155">
        <v>1</v>
      </c>
      <c r="AP155">
        <v>0</v>
      </c>
      <c r="AQ155">
        <v>0</v>
      </c>
      <c r="AR155">
        <v>0</v>
      </c>
      <c r="AS155" t="s">
        <v>2</v>
      </c>
      <c r="AT155">
        <v>0.03</v>
      </c>
      <c r="AU155" t="s">
        <v>2</v>
      </c>
      <c r="AV155">
        <v>0</v>
      </c>
      <c r="AW155">
        <v>2</v>
      </c>
      <c r="AX155">
        <v>41728762</v>
      </c>
      <c r="AY155">
        <v>1</v>
      </c>
      <c r="AZ155">
        <v>0</v>
      </c>
      <c r="BA155">
        <v>155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X155">
        <f>Y155*Source!I83</f>
        <v>0.18</v>
      </c>
      <c r="CY155">
        <f>AA155</f>
        <v>893.08</v>
      </c>
      <c r="CZ155">
        <f>AE155</f>
        <v>83</v>
      </c>
      <c r="DA155">
        <f>AI155</f>
        <v>10.76</v>
      </c>
      <c r="DB155">
        <f>ROUND(ROUND(AT155*CZ155,2),6)</f>
        <v>2.4900000000000002</v>
      </c>
      <c r="DC155">
        <f>ROUND(ROUND(AT155*AG155,2),6)</f>
        <v>0</v>
      </c>
    </row>
    <row r="156" spans="1:107" x14ac:dyDescent="0.2">
      <c r="A156">
        <f>ROW(Source!A83)</f>
        <v>83</v>
      </c>
      <c r="B156">
        <v>41727979</v>
      </c>
      <c r="C156">
        <v>41728753</v>
      </c>
      <c r="D156">
        <v>37309140</v>
      </c>
      <c r="E156">
        <v>1</v>
      </c>
      <c r="F156">
        <v>1</v>
      </c>
      <c r="G156">
        <v>1</v>
      </c>
      <c r="H156">
        <v>3</v>
      </c>
      <c r="I156" t="s">
        <v>616</v>
      </c>
      <c r="J156" t="s">
        <v>617</v>
      </c>
      <c r="K156" t="s">
        <v>618</v>
      </c>
      <c r="L156">
        <v>1348</v>
      </c>
      <c r="N156">
        <v>1009</v>
      </c>
      <c r="O156" t="s">
        <v>104</v>
      </c>
      <c r="P156" t="s">
        <v>104</v>
      </c>
      <c r="Q156">
        <v>1000</v>
      </c>
      <c r="W156">
        <v>0</v>
      </c>
      <c r="X156">
        <v>-385628651</v>
      </c>
      <c r="Y156">
        <v>2.0000000000000002E-5</v>
      </c>
      <c r="AA156">
        <v>7854.58</v>
      </c>
      <c r="AB156">
        <v>0</v>
      </c>
      <c r="AC156">
        <v>0</v>
      </c>
      <c r="AD156">
        <v>0</v>
      </c>
      <c r="AE156">
        <v>729.98</v>
      </c>
      <c r="AF156">
        <v>0</v>
      </c>
      <c r="AG156">
        <v>0</v>
      </c>
      <c r="AH156">
        <v>0</v>
      </c>
      <c r="AI156">
        <v>10.76</v>
      </c>
      <c r="AJ156">
        <v>1</v>
      </c>
      <c r="AK156">
        <v>1</v>
      </c>
      <c r="AL156">
        <v>1</v>
      </c>
      <c r="AN156">
        <v>0</v>
      </c>
      <c r="AO156">
        <v>1</v>
      </c>
      <c r="AP156">
        <v>0</v>
      </c>
      <c r="AQ156">
        <v>0</v>
      </c>
      <c r="AR156">
        <v>0</v>
      </c>
      <c r="AS156" t="s">
        <v>2</v>
      </c>
      <c r="AT156">
        <v>2.0000000000000002E-5</v>
      </c>
      <c r="AU156" t="s">
        <v>2</v>
      </c>
      <c r="AV156">
        <v>0</v>
      </c>
      <c r="AW156">
        <v>2</v>
      </c>
      <c r="AX156">
        <v>41728763</v>
      </c>
      <c r="AY156">
        <v>1</v>
      </c>
      <c r="AZ156">
        <v>0</v>
      </c>
      <c r="BA156">
        <v>156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X156">
        <f>Y156*Source!I83</f>
        <v>1.2000000000000002E-4</v>
      </c>
      <c r="CY156">
        <f>AA156</f>
        <v>7854.58</v>
      </c>
      <c r="CZ156">
        <f>AE156</f>
        <v>729.98</v>
      </c>
      <c r="DA156">
        <f>AI156</f>
        <v>10.76</v>
      </c>
      <c r="DB156">
        <f>ROUND(ROUND(AT156*CZ156,2),6)</f>
        <v>0.01</v>
      </c>
      <c r="DC156">
        <f>ROUND(ROUND(AT156*AG156,2),6)</f>
        <v>0</v>
      </c>
    </row>
    <row r="157" spans="1:107" x14ac:dyDescent="0.2">
      <c r="A157">
        <f>ROW(Source!A83)</f>
        <v>83</v>
      </c>
      <c r="B157">
        <v>41727979</v>
      </c>
      <c r="C157">
        <v>41728753</v>
      </c>
      <c r="D157">
        <v>37342602</v>
      </c>
      <c r="E157">
        <v>1</v>
      </c>
      <c r="F157">
        <v>1</v>
      </c>
      <c r="G157">
        <v>1</v>
      </c>
      <c r="H157">
        <v>3</v>
      </c>
      <c r="I157" t="s">
        <v>619</v>
      </c>
      <c r="J157" t="s">
        <v>620</v>
      </c>
      <c r="K157" t="s">
        <v>621</v>
      </c>
      <c r="L157">
        <v>1348</v>
      </c>
      <c r="N157">
        <v>1009</v>
      </c>
      <c r="O157" t="s">
        <v>104</v>
      </c>
      <c r="P157" t="s">
        <v>104</v>
      </c>
      <c r="Q157">
        <v>1000</v>
      </c>
      <c r="W157">
        <v>0</v>
      </c>
      <c r="X157">
        <v>-1929795800</v>
      </c>
      <c r="Y157">
        <v>4.0000000000000003E-5</v>
      </c>
      <c r="AA157">
        <v>707470</v>
      </c>
      <c r="AB157">
        <v>0</v>
      </c>
      <c r="AC157">
        <v>0</v>
      </c>
      <c r="AD157">
        <v>0</v>
      </c>
      <c r="AE157">
        <v>65750</v>
      </c>
      <c r="AF157">
        <v>0</v>
      </c>
      <c r="AG157">
        <v>0</v>
      </c>
      <c r="AH157">
        <v>0</v>
      </c>
      <c r="AI157">
        <v>10.76</v>
      </c>
      <c r="AJ157">
        <v>1</v>
      </c>
      <c r="AK157">
        <v>1</v>
      </c>
      <c r="AL157">
        <v>1</v>
      </c>
      <c r="AN157">
        <v>0</v>
      </c>
      <c r="AO157">
        <v>1</v>
      </c>
      <c r="AP157">
        <v>0</v>
      </c>
      <c r="AQ157">
        <v>0</v>
      </c>
      <c r="AR157">
        <v>0</v>
      </c>
      <c r="AS157" t="s">
        <v>2</v>
      </c>
      <c r="AT157">
        <v>4.0000000000000003E-5</v>
      </c>
      <c r="AU157" t="s">
        <v>2</v>
      </c>
      <c r="AV157">
        <v>0</v>
      </c>
      <c r="AW157">
        <v>2</v>
      </c>
      <c r="AX157">
        <v>41728764</v>
      </c>
      <c r="AY157">
        <v>1</v>
      </c>
      <c r="AZ157">
        <v>0</v>
      </c>
      <c r="BA157">
        <v>157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X157">
        <f>Y157*Source!I83</f>
        <v>2.4000000000000003E-4</v>
      </c>
      <c r="CY157">
        <f>AA157</f>
        <v>707470</v>
      </c>
      <c r="CZ157">
        <f>AE157</f>
        <v>65750</v>
      </c>
      <c r="DA157">
        <f>AI157</f>
        <v>10.76</v>
      </c>
      <c r="DB157">
        <f>ROUND(ROUND(AT157*CZ157,2),6)</f>
        <v>2.63</v>
      </c>
      <c r="DC157">
        <f>ROUND(ROUND(AT157*AG157,2),6)</f>
        <v>0</v>
      </c>
    </row>
    <row r="158" spans="1:107" x14ac:dyDescent="0.2">
      <c r="A158">
        <f>ROW(Source!A83)</f>
        <v>83</v>
      </c>
      <c r="B158">
        <v>41727979</v>
      </c>
      <c r="C158">
        <v>41728753</v>
      </c>
      <c r="D158">
        <v>37292595</v>
      </c>
      <c r="E158">
        <v>70</v>
      </c>
      <c r="F158">
        <v>1</v>
      </c>
      <c r="G158">
        <v>1</v>
      </c>
      <c r="H158">
        <v>3</v>
      </c>
      <c r="I158" t="s">
        <v>565</v>
      </c>
      <c r="J158" t="s">
        <v>2</v>
      </c>
      <c r="K158" t="s">
        <v>566</v>
      </c>
      <c r="L158">
        <v>1374</v>
      </c>
      <c r="N158">
        <v>1013</v>
      </c>
      <c r="O158" t="s">
        <v>567</v>
      </c>
      <c r="P158" t="s">
        <v>567</v>
      </c>
      <c r="Q158">
        <v>1</v>
      </c>
      <c r="W158">
        <v>0</v>
      </c>
      <c r="X158">
        <v>-1731369543</v>
      </c>
      <c r="Y158">
        <v>0.87</v>
      </c>
      <c r="AA158">
        <v>1</v>
      </c>
      <c r="AB158">
        <v>0</v>
      </c>
      <c r="AC158">
        <v>0</v>
      </c>
      <c r="AD158">
        <v>0</v>
      </c>
      <c r="AE158">
        <v>1</v>
      </c>
      <c r="AF158">
        <v>0</v>
      </c>
      <c r="AG158">
        <v>0</v>
      </c>
      <c r="AH158">
        <v>0</v>
      </c>
      <c r="AI158">
        <v>1</v>
      </c>
      <c r="AJ158">
        <v>1</v>
      </c>
      <c r="AK158">
        <v>1</v>
      </c>
      <c r="AL158">
        <v>1</v>
      </c>
      <c r="AN158">
        <v>0</v>
      </c>
      <c r="AO158">
        <v>1</v>
      </c>
      <c r="AP158">
        <v>0</v>
      </c>
      <c r="AQ158">
        <v>0</v>
      </c>
      <c r="AR158">
        <v>0</v>
      </c>
      <c r="AS158" t="s">
        <v>2</v>
      </c>
      <c r="AT158">
        <v>0.87</v>
      </c>
      <c r="AU158" t="s">
        <v>2</v>
      </c>
      <c r="AV158">
        <v>0</v>
      </c>
      <c r="AW158">
        <v>2</v>
      </c>
      <c r="AX158">
        <v>41728765</v>
      </c>
      <c r="AY158">
        <v>1</v>
      </c>
      <c r="AZ158">
        <v>0</v>
      </c>
      <c r="BA158">
        <v>158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X158">
        <f>Y158*Source!I83</f>
        <v>5.22</v>
      </c>
      <c r="CY158">
        <f>AA158</f>
        <v>1</v>
      </c>
      <c r="CZ158">
        <f>AE158</f>
        <v>1</v>
      </c>
      <c r="DA158">
        <f>AI158</f>
        <v>1</v>
      </c>
      <c r="DB158">
        <f>ROUND(ROUND(AT158*CZ158,2),6)</f>
        <v>0.87</v>
      </c>
      <c r="DC158">
        <f>ROUND(ROUND(AT158*AG158,2),6)</f>
        <v>0</v>
      </c>
    </row>
    <row r="159" spans="1:107" x14ac:dyDescent="0.2">
      <c r="A159">
        <f>ROW(Source!A86)</f>
        <v>86</v>
      </c>
      <c r="B159">
        <v>41727981</v>
      </c>
      <c r="C159">
        <v>41728767</v>
      </c>
      <c r="D159">
        <v>37286973</v>
      </c>
      <c r="E159">
        <v>70</v>
      </c>
      <c r="F159">
        <v>1</v>
      </c>
      <c r="G159">
        <v>1</v>
      </c>
      <c r="H159">
        <v>1</v>
      </c>
      <c r="I159" t="s">
        <v>669</v>
      </c>
      <c r="J159" t="s">
        <v>2</v>
      </c>
      <c r="K159" t="s">
        <v>670</v>
      </c>
      <c r="L159">
        <v>1191</v>
      </c>
      <c r="N159">
        <v>1013</v>
      </c>
      <c r="O159" t="s">
        <v>551</v>
      </c>
      <c r="P159" t="s">
        <v>551</v>
      </c>
      <c r="Q159">
        <v>1</v>
      </c>
      <c r="W159">
        <v>0</v>
      </c>
      <c r="X159">
        <v>1318719038</v>
      </c>
      <c r="Y159">
        <v>7.6950000000000012</v>
      </c>
      <c r="AA159">
        <v>0</v>
      </c>
      <c r="AB159">
        <v>0</v>
      </c>
      <c r="AC159">
        <v>0</v>
      </c>
      <c r="AD159">
        <v>10.35</v>
      </c>
      <c r="AE159">
        <v>0</v>
      </c>
      <c r="AF159">
        <v>0</v>
      </c>
      <c r="AG159">
        <v>0</v>
      </c>
      <c r="AH159">
        <v>10.35</v>
      </c>
      <c r="AI159">
        <v>1</v>
      </c>
      <c r="AJ159">
        <v>1</v>
      </c>
      <c r="AK159">
        <v>1</v>
      </c>
      <c r="AL159">
        <v>1</v>
      </c>
      <c r="AN159">
        <v>0</v>
      </c>
      <c r="AO159">
        <v>1</v>
      </c>
      <c r="AP159">
        <v>1</v>
      </c>
      <c r="AQ159">
        <v>0</v>
      </c>
      <c r="AR159">
        <v>0</v>
      </c>
      <c r="AS159" t="s">
        <v>2</v>
      </c>
      <c r="AT159">
        <v>5.7</v>
      </c>
      <c r="AU159" t="s">
        <v>21</v>
      </c>
      <c r="AV159">
        <v>1</v>
      </c>
      <c r="AW159">
        <v>2</v>
      </c>
      <c r="AX159">
        <v>41728774</v>
      </c>
      <c r="AY159">
        <v>1</v>
      </c>
      <c r="AZ159">
        <v>0</v>
      </c>
      <c r="BA159">
        <v>159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X159">
        <f>Y159*Source!I86</f>
        <v>46.170000000000009</v>
      </c>
      <c r="CY159">
        <f>AD159</f>
        <v>10.35</v>
      </c>
      <c r="CZ159">
        <f>AH159</f>
        <v>10.35</v>
      </c>
      <c r="DA159">
        <f>AL159</f>
        <v>1</v>
      </c>
      <c r="DB159">
        <f>ROUND((ROUND(AT159*CZ159,2)*ROUND(1.35,7)),6)</f>
        <v>79.650000000000006</v>
      </c>
      <c r="DC159">
        <f>ROUND((ROUND(AT159*AG159,2)*ROUND(1.35,7)),6)</f>
        <v>0</v>
      </c>
    </row>
    <row r="160" spans="1:107" x14ac:dyDescent="0.2">
      <c r="A160">
        <f>ROW(Source!A86)</f>
        <v>86</v>
      </c>
      <c r="B160">
        <v>41727981</v>
      </c>
      <c r="C160">
        <v>41728767</v>
      </c>
      <c r="D160">
        <v>37299205</v>
      </c>
      <c r="E160">
        <v>1</v>
      </c>
      <c r="F160">
        <v>1</v>
      </c>
      <c r="G160">
        <v>1</v>
      </c>
      <c r="H160">
        <v>3</v>
      </c>
      <c r="I160" t="s">
        <v>610</v>
      </c>
      <c r="J160" t="s">
        <v>611</v>
      </c>
      <c r="K160" t="s">
        <v>612</v>
      </c>
      <c r="L160">
        <v>1346</v>
      </c>
      <c r="N160">
        <v>1009</v>
      </c>
      <c r="O160" t="s">
        <v>564</v>
      </c>
      <c r="P160" t="s">
        <v>564</v>
      </c>
      <c r="Q160">
        <v>1</v>
      </c>
      <c r="W160">
        <v>0</v>
      </c>
      <c r="X160">
        <v>818898041</v>
      </c>
      <c r="Y160">
        <v>1.4E-3</v>
      </c>
      <c r="AA160">
        <v>27.74</v>
      </c>
      <c r="AB160">
        <v>0</v>
      </c>
      <c r="AC160">
        <v>0</v>
      </c>
      <c r="AD160">
        <v>0</v>
      </c>
      <c r="AE160">
        <v>27.74</v>
      </c>
      <c r="AF160">
        <v>0</v>
      </c>
      <c r="AG160">
        <v>0</v>
      </c>
      <c r="AH160">
        <v>0</v>
      </c>
      <c r="AI160">
        <v>1</v>
      </c>
      <c r="AJ160">
        <v>1</v>
      </c>
      <c r="AK160">
        <v>1</v>
      </c>
      <c r="AL160">
        <v>1</v>
      </c>
      <c r="AN160">
        <v>0</v>
      </c>
      <c r="AO160">
        <v>1</v>
      </c>
      <c r="AP160">
        <v>0</v>
      </c>
      <c r="AQ160">
        <v>0</v>
      </c>
      <c r="AR160">
        <v>0</v>
      </c>
      <c r="AS160" t="s">
        <v>2</v>
      </c>
      <c r="AT160">
        <v>1.4E-3</v>
      </c>
      <c r="AU160" t="s">
        <v>2</v>
      </c>
      <c r="AV160">
        <v>0</v>
      </c>
      <c r="AW160">
        <v>2</v>
      </c>
      <c r="AX160">
        <v>41728775</v>
      </c>
      <c r="AY160">
        <v>1</v>
      </c>
      <c r="AZ160">
        <v>0</v>
      </c>
      <c r="BA160">
        <v>160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X160">
        <f>Y160*Source!I86</f>
        <v>8.3999999999999995E-3</v>
      </c>
      <c r="CY160">
        <f>AA160</f>
        <v>27.74</v>
      </c>
      <c r="CZ160">
        <f>AE160</f>
        <v>27.74</v>
      </c>
      <c r="DA160">
        <f>AI160</f>
        <v>1</v>
      </c>
      <c r="DB160">
        <f>ROUND(ROUND(AT160*CZ160,2),6)</f>
        <v>0.04</v>
      </c>
      <c r="DC160">
        <f>ROUND(ROUND(AT160*AG160,2),6)</f>
        <v>0</v>
      </c>
    </row>
    <row r="161" spans="1:107" x14ac:dyDescent="0.2">
      <c r="A161">
        <f>ROW(Source!A86)</f>
        <v>86</v>
      </c>
      <c r="B161">
        <v>41727981</v>
      </c>
      <c r="C161">
        <v>41728767</v>
      </c>
      <c r="D161">
        <v>37305581</v>
      </c>
      <c r="E161">
        <v>1</v>
      </c>
      <c r="F161">
        <v>1</v>
      </c>
      <c r="G161">
        <v>1</v>
      </c>
      <c r="H161">
        <v>3</v>
      </c>
      <c r="I161" t="s">
        <v>613</v>
      </c>
      <c r="J161" t="s">
        <v>614</v>
      </c>
      <c r="K161" t="s">
        <v>615</v>
      </c>
      <c r="L161">
        <v>1425</v>
      </c>
      <c r="N161">
        <v>1013</v>
      </c>
      <c r="O161" t="s">
        <v>165</v>
      </c>
      <c r="P161" t="s">
        <v>165</v>
      </c>
      <c r="Q161">
        <v>1</v>
      </c>
      <c r="W161">
        <v>0</v>
      </c>
      <c r="X161">
        <v>43090968</v>
      </c>
      <c r="Y161">
        <v>0.03</v>
      </c>
      <c r="AA161">
        <v>83</v>
      </c>
      <c r="AB161">
        <v>0</v>
      </c>
      <c r="AC161">
        <v>0</v>
      </c>
      <c r="AD161">
        <v>0</v>
      </c>
      <c r="AE161">
        <v>83</v>
      </c>
      <c r="AF161">
        <v>0</v>
      </c>
      <c r="AG161">
        <v>0</v>
      </c>
      <c r="AH161">
        <v>0</v>
      </c>
      <c r="AI161">
        <v>1</v>
      </c>
      <c r="AJ161">
        <v>1</v>
      </c>
      <c r="AK161">
        <v>1</v>
      </c>
      <c r="AL161">
        <v>1</v>
      </c>
      <c r="AN161">
        <v>0</v>
      </c>
      <c r="AO161">
        <v>1</v>
      </c>
      <c r="AP161">
        <v>0</v>
      </c>
      <c r="AQ161">
        <v>0</v>
      </c>
      <c r="AR161">
        <v>0</v>
      </c>
      <c r="AS161" t="s">
        <v>2</v>
      </c>
      <c r="AT161">
        <v>0.03</v>
      </c>
      <c r="AU161" t="s">
        <v>2</v>
      </c>
      <c r="AV161">
        <v>0</v>
      </c>
      <c r="AW161">
        <v>2</v>
      </c>
      <c r="AX161">
        <v>41728776</v>
      </c>
      <c r="AY161">
        <v>1</v>
      </c>
      <c r="AZ161">
        <v>0</v>
      </c>
      <c r="BA161">
        <v>161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X161">
        <f>Y161*Source!I86</f>
        <v>0.18</v>
      </c>
      <c r="CY161">
        <f>AA161</f>
        <v>83</v>
      </c>
      <c r="CZ161">
        <f>AE161</f>
        <v>83</v>
      </c>
      <c r="DA161">
        <f>AI161</f>
        <v>1</v>
      </c>
      <c r="DB161">
        <f>ROUND(ROUND(AT161*CZ161,2),6)</f>
        <v>2.4900000000000002</v>
      </c>
      <c r="DC161">
        <f>ROUND(ROUND(AT161*AG161,2),6)</f>
        <v>0</v>
      </c>
    </row>
    <row r="162" spans="1:107" x14ac:dyDescent="0.2">
      <c r="A162">
        <f>ROW(Source!A86)</f>
        <v>86</v>
      </c>
      <c r="B162">
        <v>41727981</v>
      </c>
      <c r="C162">
        <v>41728767</v>
      </c>
      <c r="D162">
        <v>37309140</v>
      </c>
      <c r="E162">
        <v>1</v>
      </c>
      <c r="F162">
        <v>1</v>
      </c>
      <c r="G162">
        <v>1</v>
      </c>
      <c r="H162">
        <v>3</v>
      </c>
      <c r="I162" t="s">
        <v>616</v>
      </c>
      <c r="J162" t="s">
        <v>617</v>
      </c>
      <c r="K162" t="s">
        <v>618</v>
      </c>
      <c r="L162">
        <v>1348</v>
      </c>
      <c r="N162">
        <v>1009</v>
      </c>
      <c r="O162" t="s">
        <v>104</v>
      </c>
      <c r="P162" t="s">
        <v>104</v>
      </c>
      <c r="Q162">
        <v>1000</v>
      </c>
      <c r="W162">
        <v>0</v>
      </c>
      <c r="X162">
        <v>-385628651</v>
      </c>
      <c r="Y162">
        <v>2.0000000000000002E-5</v>
      </c>
      <c r="AA162">
        <v>729.98</v>
      </c>
      <c r="AB162">
        <v>0</v>
      </c>
      <c r="AC162">
        <v>0</v>
      </c>
      <c r="AD162">
        <v>0</v>
      </c>
      <c r="AE162">
        <v>729.98</v>
      </c>
      <c r="AF162">
        <v>0</v>
      </c>
      <c r="AG162">
        <v>0</v>
      </c>
      <c r="AH162">
        <v>0</v>
      </c>
      <c r="AI162">
        <v>1</v>
      </c>
      <c r="AJ162">
        <v>1</v>
      </c>
      <c r="AK162">
        <v>1</v>
      </c>
      <c r="AL162">
        <v>1</v>
      </c>
      <c r="AN162">
        <v>0</v>
      </c>
      <c r="AO162">
        <v>1</v>
      </c>
      <c r="AP162">
        <v>0</v>
      </c>
      <c r="AQ162">
        <v>0</v>
      </c>
      <c r="AR162">
        <v>0</v>
      </c>
      <c r="AS162" t="s">
        <v>2</v>
      </c>
      <c r="AT162">
        <v>2.0000000000000002E-5</v>
      </c>
      <c r="AU162" t="s">
        <v>2</v>
      </c>
      <c r="AV162">
        <v>0</v>
      </c>
      <c r="AW162">
        <v>2</v>
      </c>
      <c r="AX162">
        <v>41728777</v>
      </c>
      <c r="AY162">
        <v>1</v>
      </c>
      <c r="AZ162">
        <v>0</v>
      </c>
      <c r="BA162">
        <v>162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X162">
        <f>Y162*Source!I86</f>
        <v>1.2000000000000002E-4</v>
      </c>
      <c r="CY162">
        <f>AA162</f>
        <v>729.98</v>
      </c>
      <c r="CZ162">
        <f>AE162</f>
        <v>729.98</v>
      </c>
      <c r="DA162">
        <f>AI162</f>
        <v>1</v>
      </c>
      <c r="DB162">
        <f>ROUND(ROUND(AT162*CZ162,2),6)</f>
        <v>0.01</v>
      </c>
      <c r="DC162">
        <f>ROUND(ROUND(AT162*AG162,2),6)</f>
        <v>0</v>
      </c>
    </row>
    <row r="163" spans="1:107" x14ac:dyDescent="0.2">
      <c r="A163">
        <f>ROW(Source!A86)</f>
        <v>86</v>
      </c>
      <c r="B163">
        <v>41727981</v>
      </c>
      <c r="C163">
        <v>41728767</v>
      </c>
      <c r="D163">
        <v>37342602</v>
      </c>
      <c r="E163">
        <v>1</v>
      </c>
      <c r="F163">
        <v>1</v>
      </c>
      <c r="G163">
        <v>1</v>
      </c>
      <c r="H163">
        <v>3</v>
      </c>
      <c r="I163" t="s">
        <v>619</v>
      </c>
      <c r="J163" t="s">
        <v>620</v>
      </c>
      <c r="K163" t="s">
        <v>621</v>
      </c>
      <c r="L163">
        <v>1348</v>
      </c>
      <c r="N163">
        <v>1009</v>
      </c>
      <c r="O163" t="s">
        <v>104</v>
      </c>
      <c r="P163" t="s">
        <v>104</v>
      </c>
      <c r="Q163">
        <v>1000</v>
      </c>
      <c r="W163">
        <v>0</v>
      </c>
      <c r="X163">
        <v>-1929795800</v>
      </c>
      <c r="Y163">
        <v>1.0000000000000001E-5</v>
      </c>
      <c r="AA163">
        <v>65750</v>
      </c>
      <c r="AB163">
        <v>0</v>
      </c>
      <c r="AC163">
        <v>0</v>
      </c>
      <c r="AD163">
        <v>0</v>
      </c>
      <c r="AE163">
        <v>65750</v>
      </c>
      <c r="AF163">
        <v>0</v>
      </c>
      <c r="AG163">
        <v>0</v>
      </c>
      <c r="AH163">
        <v>0</v>
      </c>
      <c r="AI163">
        <v>1</v>
      </c>
      <c r="AJ163">
        <v>1</v>
      </c>
      <c r="AK163">
        <v>1</v>
      </c>
      <c r="AL163">
        <v>1</v>
      </c>
      <c r="AN163">
        <v>0</v>
      </c>
      <c r="AO163">
        <v>1</v>
      </c>
      <c r="AP163">
        <v>0</v>
      </c>
      <c r="AQ163">
        <v>0</v>
      </c>
      <c r="AR163">
        <v>0</v>
      </c>
      <c r="AS163" t="s">
        <v>2</v>
      </c>
      <c r="AT163">
        <v>1.0000000000000001E-5</v>
      </c>
      <c r="AU163" t="s">
        <v>2</v>
      </c>
      <c r="AV163">
        <v>0</v>
      </c>
      <c r="AW163">
        <v>2</v>
      </c>
      <c r="AX163">
        <v>41728778</v>
      </c>
      <c r="AY163">
        <v>1</v>
      </c>
      <c r="AZ163">
        <v>0</v>
      </c>
      <c r="BA163">
        <v>163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X163">
        <f>Y163*Source!I86</f>
        <v>6.0000000000000008E-5</v>
      </c>
      <c r="CY163">
        <f>AA163</f>
        <v>65750</v>
      </c>
      <c r="CZ163">
        <f>AE163</f>
        <v>65750</v>
      </c>
      <c r="DA163">
        <f>AI163</f>
        <v>1</v>
      </c>
      <c r="DB163">
        <f>ROUND(ROUND(AT163*CZ163,2),6)</f>
        <v>0.66</v>
      </c>
      <c r="DC163">
        <f>ROUND(ROUND(AT163*AG163,2),6)</f>
        <v>0</v>
      </c>
    </row>
    <row r="164" spans="1:107" x14ac:dyDescent="0.2">
      <c r="A164">
        <f>ROW(Source!A86)</f>
        <v>86</v>
      </c>
      <c r="B164">
        <v>41727981</v>
      </c>
      <c r="C164">
        <v>41728767</v>
      </c>
      <c r="D164">
        <v>37292595</v>
      </c>
      <c r="E164">
        <v>70</v>
      </c>
      <c r="F164">
        <v>1</v>
      </c>
      <c r="G164">
        <v>1</v>
      </c>
      <c r="H164">
        <v>3</v>
      </c>
      <c r="I164" t="s">
        <v>565</v>
      </c>
      <c r="J164" t="s">
        <v>2</v>
      </c>
      <c r="K164" t="s">
        <v>566</v>
      </c>
      <c r="L164">
        <v>1374</v>
      </c>
      <c r="N164">
        <v>1013</v>
      </c>
      <c r="O164" t="s">
        <v>567</v>
      </c>
      <c r="P164" t="s">
        <v>567</v>
      </c>
      <c r="Q164">
        <v>1</v>
      </c>
      <c r="W164">
        <v>0</v>
      </c>
      <c r="X164">
        <v>-1731369543</v>
      </c>
      <c r="Y164">
        <v>1.18</v>
      </c>
      <c r="AA164">
        <v>1</v>
      </c>
      <c r="AB164">
        <v>0</v>
      </c>
      <c r="AC164">
        <v>0</v>
      </c>
      <c r="AD164">
        <v>0</v>
      </c>
      <c r="AE164">
        <v>1</v>
      </c>
      <c r="AF164">
        <v>0</v>
      </c>
      <c r="AG164">
        <v>0</v>
      </c>
      <c r="AH164">
        <v>0</v>
      </c>
      <c r="AI164">
        <v>1</v>
      </c>
      <c r="AJ164">
        <v>1</v>
      </c>
      <c r="AK164">
        <v>1</v>
      </c>
      <c r="AL164">
        <v>1</v>
      </c>
      <c r="AN164">
        <v>0</v>
      </c>
      <c r="AO164">
        <v>1</v>
      </c>
      <c r="AP164">
        <v>0</v>
      </c>
      <c r="AQ164">
        <v>0</v>
      </c>
      <c r="AR164">
        <v>0</v>
      </c>
      <c r="AS164" t="s">
        <v>2</v>
      </c>
      <c r="AT164">
        <v>1.18</v>
      </c>
      <c r="AU164" t="s">
        <v>2</v>
      </c>
      <c r="AV164">
        <v>0</v>
      </c>
      <c r="AW164">
        <v>2</v>
      </c>
      <c r="AX164">
        <v>41728779</v>
      </c>
      <c r="AY164">
        <v>1</v>
      </c>
      <c r="AZ164">
        <v>0</v>
      </c>
      <c r="BA164">
        <v>164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X164">
        <f>Y164*Source!I86</f>
        <v>7.08</v>
      </c>
      <c r="CY164">
        <f>AA164</f>
        <v>1</v>
      </c>
      <c r="CZ164">
        <f>AE164</f>
        <v>1</v>
      </c>
      <c r="DA164">
        <f>AI164</f>
        <v>1</v>
      </c>
      <c r="DB164">
        <f>ROUND(ROUND(AT164*CZ164,2),6)</f>
        <v>1.18</v>
      </c>
      <c r="DC164">
        <f>ROUND(ROUND(AT164*AG164,2),6)</f>
        <v>0</v>
      </c>
    </row>
    <row r="165" spans="1:107" x14ac:dyDescent="0.2">
      <c r="A165">
        <f>ROW(Source!A87)</f>
        <v>87</v>
      </c>
      <c r="B165">
        <v>41727979</v>
      </c>
      <c r="C165">
        <v>41728767</v>
      </c>
      <c r="D165">
        <v>37286973</v>
      </c>
      <c r="E165">
        <v>70</v>
      </c>
      <c r="F165">
        <v>1</v>
      </c>
      <c r="G165">
        <v>1</v>
      </c>
      <c r="H165">
        <v>1</v>
      </c>
      <c r="I165" t="s">
        <v>669</v>
      </c>
      <c r="J165" t="s">
        <v>2</v>
      </c>
      <c r="K165" t="s">
        <v>670</v>
      </c>
      <c r="L165">
        <v>1191</v>
      </c>
      <c r="N165">
        <v>1013</v>
      </c>
      <c r="O165" t="s">
        <v>551</v>
      </c>
      <c r="P165" t="s">
        <v>551</v>
      </c>
      <c r="Q165">
        <v>1</v>
      </c>
      <c r="W165">
        <v>0</v>
      </c>
      <c r="X165">
        <v>1318719038</v>
      </c>
      <c r="Y165">
        <v>7.6950000000000012</v>
      </c>
      <c r="AA165">
        <v>0</v>
      </c>
      <c r="AB165">
        <v>0</v>
      </c>
      <c r="AC165">
        <v>0</v>
      </c>
      <c r="AD165">
        <v>111.37</v>
      </c>
      <c r="AE165">
        <v>0</v>
      </c>
      <c r="AF165">
        <v>0</v>
      </c>
      <c r="AG165">
        <v>0</v>
      </c>
      <c r="AH165">
        <v>10.35</v>
      </c>
      <c r="AI165">
        <v>1</v>
      </c>
      <c r="AJ165">
        <v>1</v>
      </c>
      <c r="AK165">
        <v>1</v>
      </c>
      <c r="AL165">
        <v>10.76</v>
      </c>
      <c r="AN165">
        <v>0</v>
      </c>
      <c r="AO165">
        <v>1</v>
      </c>
      <c r="AP165">
        <v>1</v>
      </c>
      <c r="AQ165">
        <v>0</v>
      </c>
      <c r="AR165">
        <v>0</v>
      </c>
      <c r="AS165" t="s">
        <v>2</v>
      </c>
      <c r="AT165">
        <v>5.7</v>
      </c>
      <c r="AU165" t="s">
        <v>21</v>
      </c>
      <c r="AV165">
        <v>1</v>
      </c>
      <c r="AW165">
        <v>2</v>
      </c>
      <c r="AX165">
        <v>41728774</v>
      </c>
      <c r="AY165">
        <v>1</v>
      </c>
      <c r="AZ165">
        <v>0</v>
      </c>
      <c r="BA165">
        <v>165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X165">
        <f>Y165*Source!I87</f>
        <v>46.170000000000009</v>
      </c>
      <c r="CY165">
        <f>AD165</f>
        <v>111.37</v>
      </c>
      <c r="CZ165">
        <f>AH165</f>
        <v>10.35</v>
      </c>
      <c r="DA165">
        <f>AL165</f>
        <v>10.76</v>
      </c>
      <c r="DB165">
        <f>ROUND((ROUND(AT165*CZ165,2)*ROUND(1.35,7)),6)</f>
        <v>79.650000000000006</v>
      </c>
      <c r="DC165">
        <f>ROUND((ROUND(AT165*AG165,2)*ROUND(1.35,7)),6)</f>
        <v>0</v>
      </c>
    </row>
    <row r="166" spans="1:107" x14ac:dyDescent="0.2">
      <c r="A166">
        <f>ROW(Source!A87)</f>
        <v>87</v>
      </c>
      <c r="B166">
        <v>41727979</v>
      </c>
      <c r="C166">
        <v>41728767</v>
      </c>
      <c r="D166">
        <v>37299205</v>
      </c>
      <c r="E166">
        <v>1</v>
      </c>
      <c r="F166">
        <v>1</v>
      </c>
      <c r="G166">
        <v>1</v>
      </c>
      <c r="H166">
        <v>3</v>
      </c>
      <c r="I166" t="s">
        <v>610</v>
      </c>
      <c r="J166" t="s">
        <v>611</v>
      </c>
      <c r="K166" t="s">
        <v>612</v>
      </c>
      <c r="L166">
        <v>1346</v>
      </c>
      <c r="N166">
        <v>1009</v>
      </c>
      <c r="O166" t="s">
        <v>564</v>
      </c>
      <c r="P166" t="s">
        <v>564</v>
      </c>
      <c r="Q166">
        <v>1</v>
      </c>
      <c r="W166">
        <v>0</v>
      </c>
      <c r="X166">
        <v>818898041</v>
      </c>
      <c r="Y166">
        <v>1.4E-3</v>
      </c>
      <c r="AA166">
        <v>298.48</v>
      </c>
      <c r="AB166">
        <v>0</v>
      </c>
      <c r="AC166">
        <v>0</v>
      </c>
      <c r="AD166">
        <v>0</v>
      </c>
      <c r="AE166">
        <v>27.74</v>
      </c>
      <c r="AF166">
        <v>0</v>
      </c>
      <c r="AG166">
        <v>0</v>
      </c>
      <c r="AH166">
        <v>0</v>
      </c>
      <c r="AI166">
        <v>10.76</v>
      </c>
      <c r="AJ166">
        <v>1</v>
      </c>
      <c r="AK166">
        <v>1</v>
      </c>
      <c r="AL166">
        <v>1</v>
      </c>
      <c r="AN166">
        <v>0</v>
      </c>
      <c r="AO166">
        <v>1</v>
      </c>
      <c r="AP166">
        <v>0</v>
      </c>
      <c r="AQ166">
        <v>0</v>
      </c>
      <c r="AR166">
        <v>0</v>
      </c>
      <c r="AS166" t="s">
        <v>2</v>
      </c>
      <c r="AT166">
        <v>1.4E-3</v>
      </c>
      <c r="AU166" t="s">
        <v>2</v>
      </c>
      <c r="AV166">
        <v>0</v>
      </c>
      <c r="AW166">
        <v>2</v>
      </c>
      <c r="AX166">
        <v>41728775</v>
      </c>
      <c r="AY166">
        <v>1</v>
      </c>
      <c r="AZ166">
        <v>0</v>
      </c>
      <c r="BA166">
        <v>166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X166">
        <f>Y166*Source!I87</f>
        <v>8.3999999999999995E-3</v>
      </c>
      <c r="CY166">
        <f>AA166</f>
        <v>298.48</v>
      </c>
      <c r="CZ166">
        <f>AE166</f>
        <v>27.74</v>
      </c>
      <c r="DA166">
        <f>AI166</f>
        <v>10.76</v>
      </c>
      <c r="DB166">
        <f>ROUND(ROUND(AT166*CZ166,2),6)</f>
        <v>0.04</v>
      </c>
      <c r="DC166">
        <f>ROUND(ROUND(AT166*AG166,2),6)</f>
        <v>0</v>
      </c>
    </row>
    <row r="167" spans="1:107" x14ac:dyDescent="0.2">
      <c r="A167">
        <f>ROW(Source!A87)</f>
        <v>87</v>
      </c>
      <c r="B167">
        <v>41727979</v>
      </c>
      <c r="C167">
        <v>41728767</v>
      </c>
      <c r="D167">
        <v>37305581</v>
      </c>
      <c r="E167">
        <v>1</v>
      </c>
      <c r="F167">
        <v>1</v>
      </c>
      <c r="G167">
        <v>1</v>
      </c>
      <c r="H167">
        <v>3</v>
      </c>
      <c r="I167" t="s">
        <v>613</v>
      </c>
      <c r="J167" t="s">
        <v>614</v>
      </c>
      <c r="K167" t="s">
        <v>615</v>
      </c>
      <c r="L167">
        <v>1425</v>
      </c>
      <c r="N167">
        <v>1013</v>
      </c>
      <c r="O167" t="s">
        <v>165</v>
      </c>
      <c r="P167" t="s">
        <v>165</v>
      </c>
      <c r="Q167">
        <v>1</v>
      </c>
      <c r="W167">
        <v>0</v>
      </c>
      <c r="X167">
        <v>43090968</v>
      </c>
      <c r="Y167">
        <v>0.03</v>
      </c>
      <c r="AA167">
        <v>893.08</v>
      </c>
      <c r="AB167">
        <v>0</v>
      </c>
      <c r="AC167">
        <v>0</v>
      </c>
      <c r="AD167">
        <v>0</v>
      </c>
      <c r="AE167">
        <v>83</v>
      </c>
      <c r="AF167">
        <v>0</v>
      </c>
      <c r="AG167">
        <v>0</v>
      </c>
      <c r="AH167">
        <v>0</v>
      </c>
      <c r="AI167">
        <v>10.76</v>
      </c>
      <c r="AJ167">
        <v>1</v>
      </c>
      <c r="AK167">
        <v>1</v>
      </c>
      <c r="AL167">
        <v>1</v>
      </c>
      <c r="AN167">
        <v>0</v>
      </c>
      <c r="AO167">
        <v>1</v>
      </c>
      <c r="AP167">
        <v>0</v>
      </c>
      <c r="AQ167">
        <v>0</v>
      </c>
      <c r="AR167">
        <v>0</v>
      </c>
      <c r="AS167" t="s">
        <v>2</v>
      </c>
      <c r="AT167">
        <v>0.03</v>
      </c>
      <c r="AU167" t="s">
        <v>2</v>
      </c>
      <c r="AV167">
        <v>0</v>
      </c>
      <c r="AW167">
        <v>2</v>
      </c>
      <c r="AX167">
        <v>41728776</v>
      </c>
      <c r="AY167">
        <v>1</v>
      </c>
      <c r="AZ167">
        <v>0</v>
      </c>
      <c r="BA167">
        <v>167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X167">
        <f>Y167*Source!I87</f>
        <v>0.18</v>
      </c>
      <c r="CY167">
        <f>AA167</f>
        <v>893.08</v>
      </c>
      <c r="CZ167">
        <f>AE167</f>
        <v>83</v>
      </c>
      <c r="DA167">
        <f>AI167</f>
        <v>10.76</v>
      </c>
      <c r="DB167">
        <f>ROUND(ROUND(AT167*CZ167,2),6)</f>
        <v>2.4900000000000002</v>
      </c>
      <c r="DC167">
        <f>ROUND(ROUND(AT167*AG167,2),6)</f>
        <v>0</v>
      </c>
    </row>
    <row r="168" spans="1:107" x14ac:dyDescent="0.2">
      <c r="A168">
        <f>ROW(Source!A87)</f>
        <v>87</v>
      </c>
      <c r="B168">
        <v>41727979</v>
      </c>
      <c r="C168">
        <v>41728767</v>
      </c>
      <c r="D168">
        <v>37309140</v>
      </c>
      <c r="E168">
        <v>1</v>
      </c>
      <c r="F168">
        <v>1</v>
      </c>
      <c r="G168">
        <v>1</v>
      </c>
      <c r="H168">
        <v>3</v>
      </c>
      <c r="I168" t="s">
        <v>616</v>
      </c>
      <c r="J168" t="s">
        <v>617</v>
      </c>
      <c r="K168" t="s">
        <v>618</v>
      </c>
      <c r="L168">
        <v>1348</v>
      </c>
      <c r="N168">
        <v>1009</v>
      </c>
      <c r="O168" t="s">
        <v>104</v>
      </c>
      <c r="P168" t="s">
        <v>104</v>
      </c>
      <c r="Q168">
        <v>1000</v>
      </c>
      <c r="W168">
        <v>0</v>
      </c>
      <c r="X168">
        <v>-385628651</v>
      </c>
      <c r="Y168">
        <v>2.0000000000000002E-5</v>
      </c>
      <c r="AA168">
        <v>7854.58</v>
      </c>
      <c r="AB168">
        <v>0</v>
      </c>
      <c r="AC168">
        <v>0</v>
      </c>
      <c r="AD168">
        <v>0</v>
      </c>
      <c r="AE168">
        <v>729.98</v>
      </c>
      <c r="AF168">
        <v>0</v>
      </c>
      <c r="AG168">
        <v>0</v>
      </c>
      <c r="AH168">
        <v>0</v>
      </c>
      <c r="AI168">
        <v>10.76</v>
      </c>
      <c r="AJ168">
        <v>1</v>
      </c>
      <c r="AK168">
        <v>1</v>
      </c>
      <c r="AL168">
        <v>1</v>
      </c>
      <c r="AN168">
        <v>0</v>
      </c>
      <c r="AO168">
        <v>1</v>
      </c>
      <c r="AP168">
        <v>0</v>
      </c>
      <c r="AQ168">
        <v>0</v>
      </c>
      <c r="AR168">
        <v>0</v>
      </c>
      <c r="AS168" t="s">
        <v>2</v>
      </c>
      <c r="AT168">
        <v>2.0000000000000002E-5</v>
      </c>
      <c r="AU168" t="s">
        <v>2</v>
      </c>
      <c r="AV168">
        <v>0</v>
      </c>
      <c r="AW168">
        <v>2</v>
      </c>
      <c r="AX168">
        <v>41728777</v>
      </c>
      <c r="AY168">
        <v>1</v>
      </c>
      <c r="AZ168">
        <v>0</v>
      </c>
      <c r="BA168">
        <v>168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X168">
        <f>Y168*Source!I87</f>
        <v>1.2000000000000002E-4</v>
      </c>
      <c r="CY168">
        <f>AA168</f>
        <v>7854.58</v>
      </c>
      <c r="CZ168">
        <f>AE168</f>
        <v>729.98</v>
      </c>
      <c r="DA168">
        <f>AI168</f>
        <v>10.76</v>
      </c>
      <c r="DB168">
        <f>ROUND(ROUND(AT168*CZ168,2),6)</f>
        <v>0.01</v>
      </c>
      <c r="DC168">
        <f>ROUND(ROUND(AT168*AG168,2),6)</f>
        <v>0</v>
      </c>
    </row>
    <row r="169" spans="1:107" x14ac:dyDescent="0.2">
      <c r="A169">
        <f>ROW(Source!A87)</f>
        <v>87</v>
      </c>
      <c r="B169">
        <v>41727979</v>
      </c>
      <c r="C169">
        <v>41728767</v>
      </c>
      <c r="D169">
        <v>37342602</v>
      </c>
      <c r="E169">
        <v>1</v>
      </c>
      <c r="F169">
        <v>1</v>
      </c>
      <c r="G169">
        <v>1</v>
      </c>
      <c r="H169">
        <v>3</v>
      </c>
      <c r="I169" t="s">
        <v>619</v>
      </c>
      <c r="J169" t="s">
        <v>620</v>
      </c>
      <c r="K169" t="s">
        <v>621</v>
      </c>
      <c r="L169">
        <v>1348</v>
      </c>
      <c r="N169">
        <v>1009</v>
      </c>
      <c r="O169" t="s">
        <v>104</v>
      </c>
      <c r="P169" t="s">
        <v>104</v>
      </c>
      <c r="Q169">
        <v>1000</v>
      </c>
      <c r="W169">
        <v>0</v>
      </c>
      <c r="X169">
        <v>-1929795800</v>
      </c>
      <c r="Y169">
        <v>1.0000000000000001E-5</v>
      </c>
      <c r="AA169">
        <v>707470</v>
      </c>
      <c r="AB169">
        <v>0</v>
      </c>
      <c r="AC169">
        <v>0</v>
      </c>
      <c r="AD169">
        <v>0</v>
      </c>
      <c r="AE169">
        <v>65750</v>
      </c>
      <c r="AF169">
        <v>0</v>
      </c>
      <c r="AG169">
        <v>0</v>
      </c>
      <c r="AH169">
        <v>0</v>
      </c>
      <c r="AI169">
        <v>10.76</v>
      </c>
      <c r="AJ169">
        <v>1</v>
      </c>
      <c r="AK169">
        <v>1</v>
      </c>
      <c r="AL169">
        <v>1</v>
      </c>
      <c r="AN169">
        <v>0</v>
      </c>
      <c r="AO169">
        <v>1</v>
      </c>
      <c r="AP169">
        <v>0</v>
      </c>
      <c r="AQ169">
        <v>0</v>
      </c>
      <c r="AR169">
        <v>0</v>
      </c>
      <c r="AS169" t="s">
        <v>2</v>
      </c>
      <c r="AT169">
        <v>1.0000000000000001E-5</v>
      </c>
      <c r="AU169" t="s">
        <v>2</v>
      </c>
      <c r="AV169">
        <v>0</v>
      </c>
      <c r="AW169">
        <v>2</v>
      </c>
      <c r="AX169">
        <v>41728778</v>
      </c>
      <c r="AY169">
        <v>1</v>
      </c>
      <c r="AZ169">
        <v>0</v>
      </c>
      <c r="BA169">
        <v>169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X169">
        <f>Y169*Source!I87</f>
        <v>6.0000000000000008E-5</v>
      </c>
      <c r="CY169">
        <f>AA169</f>
        <v>707470</v>
      </c>
      <c r="CZ169">
        <f>AE169</f>
        <v>65750</v>
      </c>
      <c r="DA169">
        <f>AI169</f>
        <v>10.76</v>
      </c>
      <c r="DB169">
        <f>ROUND(ROUND(AT169*CZ169,2),6)</f>
        <v>0.66</v>
      </c>
      <c r="DC169">
        <f>ROUND(ROUND(AT169*AG169,2),6)</f>
        <v>0</v>
      </c>
    </row>
    <row r="170" spans="1:107" x14ac:dyDescent="0.2">
      <c r="A170">
        <f>ROW(Source!A87)</f>
        <v>87</v>
      </c>
      <c r="B170">
        <v>41727979</v>
      </c>
      <c r="C170">
        <v>41728767</v>
      </c>
      <c r="D170">
        <v>37292595</v>
      </c>
      <c r="E170">
        <v>70</v>
      </c>
      <c r="F170">
        <v>1</v>
      </c>
      <c r="G170">
        <v>1</v>
      </c>
      <c r="H170">
        <v>3</v>
      </c>
      <c r="I170" t="s">
        <v>565</v>
      </c>
      <c r="J170" t="s">
        <v>2</v>
      </c>
      <c r="K170" t="s">
        <v>566</v>
      </c>
      <c r="L170">
        <v>1374</v>
      </c>
      <c r="N170">
        <v>1013</v>
      </c>
      <c r="O170" t="s">
        <v>567</v>
      </c>
      <c r="P170" t="s">
        <v>567</v>
      </c>
      <c r="Q170">
        <v>1</v>
      </c>
      <c r="W170">
        <v>0</v>
      </c>
      <c r="X170">
        <v>-1731369543</v>
      </c>
      <c r="Y170">
        <v>1.18</v>
      </c>
      <c r="AA170">
        <v>1</v>
      </c>
      <c r="AB170">
        <v>0</v>
      </c>
      <c r="AC170">
        <v>0</v>
      </c>
      <c r="AD170">
        <v>0</v>
      </c>
      <c r="AE170">
        <v>1</v>
      </c>
      <c r="AF170">
        <v>0</v>
      </c>
      <c r="AG170">
        <v>0</v>
      </c>
      <c r="AH170">
        <v>0</v>
      </c>
      <c r="AI170">
        <v>1</v>
      </c>
      <c r="AJ170">
        <v>1</v>
      </c>
      <c r="AK170">
        <v>1</v>
      </c>
      <c r="AL170">
        <v>1</v>
      </c>
      <c r="AN170">
        <v>0</v>
      </c>
      <c r="AO170">
        <v>1</v>
      </c>
      <c r="AP170">
        <v>0</v>
      </c>
      <c r="AQ170">
        <v>0</v>
      </c>
      <c r="AR170">
        <v>0</v>
      </c>
      <c r="AS170" t="s">
        <v>2</v>
      </c>
      <c r="AT170">
        <v>1.18</v>
      </c>
      <c r="AU170" t="s">
        <v>2</v>
      </c>
      <c r="AV170">
        <v>0</v>
      </c>
      <c r="AW170">
        <v>2</v>
      </c>
      <c r="AX170">
        <v>41728779</v>
      </c>
      <c r="AY170">
        <v>1</v>
      </c>
      <c r="AZ170">
        <v>0</v>
      </c>
      <c r="BA170">
        <v>170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X170">
        <f>Y170*Source!I87</f>
        <v>7.08</v>
      </c>
      <c r="CY170">
        <f>AA170</f>
        <v>1</v>
      </c>
      <c r="CZ170">
        <f>AE170</f>
        <v>1</v>
      </c>
      <c r="DA170">
        <f>AI170</f>
        <v>1</v>
      </c>
      <c r="DB170">
        <f>ROUND(ROUND(AT170*CZ170,2),6)</f>
        <v>1.18</v>
      </c>
      <c r="DC170">
        <f>ROUND(ROUND(AT170*AG170,2),6)</f>
        <v>0</v>
      </c>
    </row>
    <row r="171" spans="1:107" x14ac:dyDescent="0.2">
      <c r="A171">
        <f>ROW(Source!A90)</f>
        <v>90</v>
      </c>
      <c r="B171">
        <v>41727981</v>
      </c>
      <c r="C171">
        <v>41728781</v>
      </c>
      <c r="D171">
        <v>37286949</v>
      </c>
      <c r="E171">
        <v>70</v>
      </c>
      <c r="F171">
        <v>1</v>
      </c>
      <c r="G171">
        <v>1</v>
      </c>
      <c r="H171">
        <v>1</v>
      </c>
      <c r="I171" t="s">
        <v>594</v>
      </c>
      <c r="J171" t="s">
        <v>2</v>
      </c>
      <c r="K171" t="s">
        <v>595</v>
      </c>
      <c r="L171">
        <v>1191</v>
      </c>
      <c r="N171">
        <v>1013</v>
      </c>
      <c r="O171" t="s">
        <v>551</v>
      </c>
      <c r="P171" t="s">
        <v>551</v>
      </c>
      <c r="Q171">
        <v>1</v>
      </c>
      <c r="W171">
        <v>0</v>
      </c>
      <c r="X171">
        <v>-1111239348</v>
      </c>
      <c r="Y171">
        <v>1.1340000000000001</v>
      </c>
      <c r="AA171">
        <v>0</v>
      </c>
      <c r="AB171">
        <v>0</v>
      </c>
      <c r="AC171">
        <v>0</v>
      </c>
      <c r="AD171">
        <v>9.6199999999999992</v>
      </c>
      <c r="AE171">
        <v>0</v>
      </c>
      <c r="AF171">
        <v>0</v>
      </c>
      <c r="AG171">
        <v>0</v>
      </c>
      <c r="AH171">
        <v>9.6199999999999992</v>
      </c>
      <c r="AI171">
        <v>1</v>
      </c>
      <c r="AJ171">
        <v>1</v>
      </c>
      <c r="AK171">
        <v>1</v>
      </c>
      <c r="AL171">
        <v>1</v>
      </c>
      <c r="AN171">
        <v>0</v>
      </c>
      <c r="AO171">
        <v>1</v>
      </c>
      <c r="AP171">
        <v>1</v>
      </c>
      <c r="AQ171">
        <v>0</v>
      </c>
      <c r="AR171">
        <v>0</v>
      </c>
      <c r="AS171" t="s">
        <v>2</v>
      </c>
      <c r="AT171">
        <v>0.84</v>
      </c>
      <c r="AU171" t="s">
        <v>21</v>
      </c>
      <c r="AV171">
        <v>1</v>
      </c>
      <c r="AW171">
        <v>2</v>
      </c>
      <c r="AX171">
        <v>41728789</v>
      </c>
      <c r="AY171">
        <v>1</v>
      </c>
      <c r="AZ171">
        <v>0</v>
      </c>
      <c r="BA171">
        <v>171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X171">
        <f>Y171*Source!I90</f>
        <v>4.5360000000000005</v>
      </c>
      <c r="CY171">
        <f>AD171</f>
        <v>9.6199999999999992</v>
      </c>
      <c r="CZ171">
        <f>AH171</f>
        <v>9.6199999999999992</v>
      </c>
      <c r="DA171">
        <f>AL171</f>
        <v>1</v>
      </c>
      <c r="DB171">
        <f>ROUND((ROUND(AT171*CZ171,2)*ROUND(1.35,7)),6)</f>
        <v>10.907999999999999</v>
      </c>
      <c r="DC171">
        <f>ROUND((ROUND(AT171*AG171,2)*ROUND(1.35,7)),6)</f>
        <v>0</v>
      </c>
    </row>
    <row r="172" spans="1:107" x14ac:dyDescent="0.2">
      <c r="A172">
        <f>ROW(Source!A90)</f>
        <v>90</v>
      </c>
      <c r="B172">
        <v>41727981</v>
      </c>
      <c r="C172">
        <v>41728781</v>
      </c>
      <c r="D172">
        <v>37299205</v>
      </c>
      <c r="E172">
        <v>1</v>
      </c>
      <c r="F172">
        <v>1</v>
      </c>
      <c r="G172">
        <v>1</v>
      </c>
      <c r="H172">
        <v>3</v>
      </c>
      <c r="I172" t="s">
        <v>610</v>
      </c>
      <c r="J172" t="s">
        <v>611</v>
      </c>
      <c r="K172" t="s">
        <v>612</v>
      </c>
      <c r="L172">
        <v>1346</v>
      </c>
      <c r="N172">
        <v>1009</v>
      </c>
      <c r="O172" t="s">
        <v>564</v>
      </c>
      <c r="P172" t="s">
        <v>564</v>
      </c>
      <c r="Q172">
        <v>1</v>
      </c>
      <c r="W172">
        <v>0</v>
      </c>
      <c r="X172">
        <v>818898041</v>
      </c>
      <c r="Y172">
        <v>2.0000000000000001E-4</v>
      </c>
      <c r="AA172">
        <v>27.74</v>
      </c>
      <c r="AB172">
        <v>0</v>
      </c>
      <c r="AC172">
        <v>0</v>
      </c>
      <c r="AD172">
        <v>0</v>
      </c>
      <c r="AE172">
        <v>27.74</v>
      </c>
      <c r="AF172">
        <v>0</v>
      </c>
      <c r="AG172">
        <v>0</v>
      </c>
      <c r="AH172">
        <v>0</v>
      </c>
      <c r="AI172">
        <v>1</v>
      </c>
      <c r="AJ172">
        <v>1</v>
      </c>
      <c r="AK172">
        <v>1</v>
      </c>
      <c r="AL172">
        <v>1</v>
      </c>
      <c r="AN172">
        <v>0</v>
      </c>
      <c r="AO172">
        <v>1</v>
      </c>
      <c r="AP172">
        <v>0</v>
      </c>
      <c r="AQ172">
        <v>0</v>
      </c>
      <c r="AR172">
        <v>0</v>
      </c>
      <c r="AS172" t="s">
        <v>2</v>
      </c>
      <c r="AT172">
        <v>2.0000000000000001E-4</v>
      </c>
      <c r="AU172" t="s">
        <v>2</v>
      </c>
      <c r="AV172">
        <v>0</v>
      </c>
      <c r="AW172">
        <v>2</v>
      </c>
      <c r="AX172">
        <v>41728790</v>
      </c>
      <c r="AY172">
        <v>1</v>
      </c>
      <c r="AZ172">
        <v>0</v>
      </c>
      <c r="BA172">
        <v>172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X172">
        <f>Y172*Source!I90</f>
        <v>8.0000000000000004E-4</v>
      </c>
      <c r="CY172">
        <f t="shared" ref="CY172:CY177" si="34">AA172</f>
        <v>27.74</v>
      </c>
      <c r="CZ172">
        <f t="shared" ref="CZ172:CZ177" si="35">AE172</f>
        <v>27.74</v>
      </c>
      <c r="DA172">
        <f t="shared" ref="DA172:DA177" si="36">AI172</f>
        <v>1</v>
      </c>
      <c r="DB172">
        <f t="shared" ref="DB172:DB177" si="37">ROUND(ROUND(AT172*CZ172,2),6)</f>
        <v>0.01</v>
      </c>
      <c r="DC172">
        <f t="shared" ref="DC172:DC177" si="38">ROUND(ROUND(AT172*AG172,2),6)</f>
        <v>0</v>
      </c>
    </row>
    <row r="173" spans="1:107" x14ac:dyDescent="0.2">
      <c r="A173">
        <f>ROW(Source!A90)</f>
        <v>90</v>
      </c>
      <c r="B173">
        <v>41727981</v>
      </c>
      <c r="C173">
        <v>41728781</v>
      </c>
      <c r="D173">
        <v>37306270</v>
      </c>
      <c r="E173">
        <v>1</v>
      </c>
      <c r="F173">
        <v>1</v>
      </c>
      <c r="G173">
        <v>1</v>
      </c>
      <c r="H173">
        <v>3</v>
      </c>
      <c r="I173" t="s">
        <v>671</v>
      </c>
      <c r="J173" t="s">
        <v>672</v>
      </c>
      <c r="K173" t="s">
        <v>673</v>
      </c>
      <c r="L173">
        <v>1348</v>
      </c>
      <c r="N173">
        <v>1009</v>
      </c>
      <c r="O173" t="s">
        <v>104</v>
      </c>
      <c r="P173" t="s">
        <v>104</v>
      </c>
      <c r="Q173">
        <v>1000</v>
      </c>
      <c r="W173">
        <v>0</v>
      </c>
      <c r="X173">
        <v>1937223940</v>
      </c>
      <c r="Y173">
        <v>1E-4</v>
      </c>
      <c r="AA173">
        <v>12430</v>
      </c>
      <c r="AB173">
        <v>0</v>
      </c>
      <c r="AC173">
        <v>0</v>
      </c>
      <c r="AD173">
        <v>0</v>
      </c>
      <c r="AE173">
        <v>12430</v>
      </c>
      <c r="AF173">
        <v>0</v>
      </c>
      <c r="AG173">
        <v>0</v>
      </c>
      <c r="AH173">
        <v>0</v>
      </c>
      <c r="AI173">
        <v>1</v>
      </c>
      <c r="AJ173">
        <v>1</v>
      </c>
      <c r="AK173">
        <v>1</v>
      </c>
      <c r="AL173">
        <v>1</v>
      </c>
      <c r="AN173">
        <v>0</v>
      </c>
      <c r="AO173">
        <v>1</v>
      </c>
      <c r="AP173">
        <v>0</v>
      </c>
      <c r="AQ173">
        <v>0</v>
      </c>
      <c r="AR173">
        <v>0</v>
      </c>
      <c r="AS173" t="s">
        <v>2</v>
      </c>
      <c r="AT173">
        <v>1E-4</v>
      </c>
      <c r="AU173" t="s">
        <v>2</v>
      </c>
      <c r="AV173">
        <v>0</v>
      </c>
      <c r="AW173">
        <v>2</v>
      </c>
      <c r="AX173">
        <v>41728791</v>
      </c>
      <c r="AY173">
        <v>1</v>
      </c>
      <c r="AZ173">
        <v>0</v>
      </c>
      <c r="BA173">
        <v>173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X173">
        <f>Y173*Source!I90</f>
        <v>4.0000000000000002E-4</v>
      </c>
      <c r="CY173">
        <f t="shared" si="34"/>
        <v>12430</v>
      </c>
      <c r="CZ173">
        <f t="shared" si="35"/>
        <v>12430</v>
      </c>
      <c r="DA173">
        <f t="shared" si="36"/>
        <v>1</v>
      </c>
      <c r="DB173">
        <f t="shared" si="37"/>
        <v>1.24</v>
      </c>
      <c r="DC173">
        <f t="shared" si="38"/>
        <v>0</v>
      </c>
    </row>
    <row r="174" spans="1:107" x14ac:dyDescent="0.2">
      <c r="A174">
        <f>ROW(Source!A90)</f>
        <v>90</v>
      </c>
      <c r="B174">
        <v>41727981</v>
      </c>
      <c r="C174">
        <v>41728781</v>
      </c>
      <c r="D174">
        <v>37342602</v>
      </c>
      <c r="E174">
        <v>1</v>
      </c>
      <c r="F174">
        <v>1</v>
      </c>
      <c r="G174">
        <v>1</v>
      </c>
      <c r="H174">
        <v>3</v>
      </c>
      <c r="I174" t="s">
        <v>619</v>
      </c>
      <c r="J174" t="s">
        <v>620</v>
      </c>
      <c r="K174" t="s">
        <v>621</v>
      </c>
      <c r="L174">
        <v>1348</v>
      </c>
      <c r="N174">
        <v>1009</v>
      </c>
      <c r="O174" t="s">
        <v>104</v>
      </c>
      <c r="P174" t="s">
        <v>104</v>
      </c>
      <c r="Q174">
        <v>1000</v>
      </c>
      <c r="W174">
        <v>0</v>
      </c>
      <c r="X174">
        <v>-1929795800</v>
      </c>
      <c r="Y174">
        <v>1.9999999999999999E-6</v>
      </c>
      <c r="AA174">
        <v>65750</v>
      </c>
      <c r="AB174">
        <v>0</v>
      </c>
      <c r="AC174">
        <v>0</v>
      </c>
      <c r="AD174">
        <v>0</v>
      </c>
      <c r="AE174">
        <v>65750</v>
      </c>
      <c r="AF174">
        <v>0</v>
      </c>
      <c r="AG174">
        <v>0</v>
      </c>
      <c r="AH174">
        <v>0</v>
      </c>
      <c r="AI174">
        <v>1</v>
      </c>
      <c r="AJ174">
        <v>1</v>
      </c>
      <c r="AK174">
        <v>1</v>
      </c>
      <c r="AL174">
        <v>1</v>
      </c>
      <c r="AN174">
        <v>0</v>
      </c>
      <c r="AO174">
        <v>1</v>
      </c>
      <c r="AP174">
        <v>0</v>
      </c>
      <c r="AQ174">
        <v>0</v>
      </c>
      <c r="AR174">
        <v>0</v>
      </c>
      <c r="AS174" t="s">
        <v>2</v>
      </c>
      <c r="AT174">
        <v>1.9999999999999999E-6</v>
      </c>
      <c r="AU174" t="s">
        <v>2</v>
      </c>
      <c r="AV174">
        <v>0</v>
      </c>
      <c r="AW174">
        <v>2</v>
      </c>
      <c r="AX174">
        <v>41728792</v>
      </c>
      <c r="AY174">
        <v>1</v>
      </c>
      <c r="AZ174">
        <v>0</v>
      </c>
      <c r="BA174">
        <v>174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CX174">
        <f>Y174*Source!I90</f>
        <v>7.9999999999999996E-6</v>
      </c>
      <c r="CY174">
        <f t="shared" si="34"/>
        <v>65750</v>
      </c>
      <c r="CZ174">
        <f t="shared" si="35"/>
        <v>65750</v>
      </c>
      <c r="DA174">
        <f t="shared" si="36"/>
        <v>1</v>
      </c>
      <c r="DB174">
        <f t="shared" si="37"/>
        <v>0.13</v>
      </c>
      <c r="DC174">
        <f t="shared" si="38"/>
        <v>0</v>
      </c>
    </row>
    <row r="175" spans="1:107" x14ac:dyDescent="0.2">
      <c r="A175">
        <f>ROW(Source!A90)</f>
        <v>90</v>
      </c>
      <c r="B175">
        <v>41727981</v>
      </c>
      <c r="C175">
        <v>41728781</v>
      </c>
      <c r="D175">
        <v>37356415</v>
      </c>
      <c r="E175">
        <v>1</v>
      </c>
      <c r="F175">
        <v>1</v>
      </c>
      <c r="G175">
        <v>1</v>
      </c>
      <c r="H175">
        <v>3</v>
      </c>
      <c r="I175" t="s">
        <v>666</v>
      </c>
      <c r="J175" t="s">
        <v>667</v>
      </c>
      <c r="K175" t="s">
        <v>668</v>
      </c>
      <c r="L175">
        <v>1346</v>
      </c>
      <c r="N175">
        <v>1009</v>
      </c>
      <c r="O175" t="s">
        <v>564</v>
      </c>
      <c r="P175" t="s">
        <v>564</v>
      </c>
      <c r="Q175">
        <v>1</v>
      </c>
      <c r="W175">
        <v>0</v>
      </c>
      <c r="X175">
        <v>134949135</v>
      </c>
      <c r="Y175">
        <v>0.01</v>
      </c>
      <c r="AA175">
        <v>28.93</v>
      </c>
      <c r="AB175">
        <v>0</v>
      </c>
      <c r="AC175">
        <v>0</v>
      </c>
      <c r="AD175">
        <v>0</v>
      </c>
      <c r="AE175">
        <v>28.93</v>
      </c>
      <c r="AF175">
        <v>0</v>
      </c>
      <c r="AG175">
        <v>0</v>
      </c>
      <c r="AH175">
        <v>0</v>
      </c>
      <c r="AI175">
        <v>1</v>
      </c>
      <c r="AJ175">
        <v>1</v>
      </c>
      <c r="AK175">
        <v>1</v>
      </c>
      <c r="AL175">
        <v>1</v>
      </c>
      <c r="AN175">
        <v>0</v>
      </c>
      <c r="AO175">
        <v>1</v>
      </c>
      <c r="AP175">
        <v>0</v>
      </c>
      <c r="AQ175">
        <v>0</v>
      </c>
      <c r="AR175">
        <v>0</v>
      </c>
      <c r="AS175" t="s">
        <v>2</v>
      </c>
      <c r="AT175">
        <v>0.01</v>
      </c>
      <c r="AU175" t="s">
        <v>2</v>
      </c>
      <c r="AV175">
        <v>0</v>
      </c>
      <c r="AW175">
        <v>2</v>
      </c>
      <c r="AX175">
        <v>41728793</v>
      </c>
      <c r="AY175">
        <v>1</v>
      </c>
      <c r="AZ175">
        <v>0</v>
      </c>
      <c r="BA175">
        <v>175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CX175">
        <f>Y175*Source!I90</f>
        <v>0.04</v>
      </c>
      <c r="CY175">
        <f t="shared" si="34"/>
        <v>28.93</v>
      </c>
      <c r="CZ175">
        <f t="shared" si="35"/>
        <v>28.93</v>
      </c>
      <c r="DA175">
        <f t="shared" si="36"/>
        <v>1</v>
      </c>
      <c r="DB175">
        <f t="shared" si="37"/>
        <v>0.28999999999999998</v>
      </c>
      <c r="DC175">
        <f t="shared" si="38"/>
        <v>0</v>
      </c>
    </row>
    <row r="176" spans="1:107" x14ac:dyDescent="0.2">
      <c r="A176">
        <f>ROW(Source!A90)</f>
        <v>90</v>
      </c>
      <c r="B176">
        <v>41727981</v>
      </c>
      <c r="C176">
        <v>41728781</v>
      </c>
      <c r="D176">
        <v>37409453</v>
      </c>
      <c r="E176">
        <v>1</v>
      </c>
      <c r="F176">
        <v>1</v>
      </c>
      <c r="G176">
        <v>1</v>
      </c>
      <c r="H176">
        <v>3</v>
      </c>
      <c r="I176" t="s">
        <v>631</v>
      </c>
      <c r="J176" t="s">
        <v>632</v>
      </c>
      <c r="K176" t="s">
        <v>633</v>
      </c>
      <c r="L176">
        <v>1346</v>
      </c>
      <c r="N176">
        <v>1009</v>
      </c>
      <c r="O176" t="s">
        <v>564</v>
      </c>
      <c r="P176" t="s">
        <v>564</v>
      </c>
      <c r="Q176">
        <v>1</v>
      </c>
      <c r="W176">
        <v>0</v>
      </c>
      <c r="X176">
        <v>1790942940</v>
      </c>
      <c r="Y176">
        <v>1.42E-3</v>
      </c>
      <c r="AA176">
        <v>38.340000000000003</v>
      </c>
      <c r="AB176">
        <v>0</v>
      </c>
      <c r="AC176">
        <v>0</v>
      </c>
      <c r="AD176">
        <v>0</v>
      </c>
      <c r="AE176">
        <v>38.340000000000003</v>
      </c>
      <c r="AF176">
        <v>0</v>
      </c>
      <c r="AG176">
        <v>0</v>
      </c>
      <c r="AH176">
        <v>0</v>
      </c>
      <c r="AI176">
        <v>1</v>
      </c>
      <c r="AJ176">
        <v>1</v>
      </c>
      <c r="AK176">
        <v>1</v>
      </c>
      <c r="AL176">
        <v>1</v>
      </c>
      <c r="AN176">
        <v>0</v>
      </c>
      <c r="AO176">
        <v>1</v>
      </c>
      <c r="AP176">
        <v>0</v>
      </c>
      <c r="AQ176">
        <v>0</v>
      </c>
      <c r="AR176">
        <v>0</v>
      </c>
      <c r="AS176" t="s">
        <v>2</v>
      </c>
      <c r="AT176">
        <v>1.42E-3</v>
      </c>
      <c r="AU176" t="s">
        <v>2</v>
      </c>
      <c r="AV176">
        <v>0</v>
      </c>
      <c r="AW176">
        <v>2</v>
      </c>
      <c r="AX176">
        <v>41728794</v>
      </c>
      <c r="AY176">
        <v>1</v>
      </c>
      <c r="AZ176">
        <v>0</v>
      </c>
      <c r="BA176">
        <v>176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CX176">
        <f>Y176*Source!I90</f>
        <v>5.6800000000000002E-3</v>
      </c>
      <c r="CY176">
        <f t="shared" si="34"/>
        <v>38.340000000000003</v>
      </c>
      <c r="CZ176">
        <f t="shared" si="35"/>
        <v>38.340000000000003</v>
      </c>
      <c r="DA176">
        <f t="shared" si="36"/>
        <v>1</v>
      </c>
      <c r="DB176">
        <f t="shared" si="37"/>
        <v>0.05</v>
      </c>
      <c r="DC176">
        <f t="shared" si="38"/>
        <v>0</v>
      </c>
    </row>
    <row r="177" spans="1:107" x14ac:dyDescent="0.2">
      <c r="A177">
        <f>ROW(Source!A90)</f>
        <v>90</v>
      </c>
      <c r="B177">
        <v>41727981</v>
      </c>
      <c r="C177">
        <v>41728781</v>
      </c>
      <c r="D177">
        <v>37292595</v>
      </c>
      <c r="E177">
        <v>70</v>
      </c>
      <c r="F177">
        <v>1</v>
      </c>
      <c r="G177">
        <v>1</v>
      </c>
      <c r="H177">
        <v>3</v>
      </c>
      <c r="I177" t="s">
        <v>565</v>
      </c>
      <c r="J177" t="s">
        <v>2</v>
      </c>
      <c r="K177" t="s">
        <v>566</v>
      </c>
      <c r="L177">
        <v>1374</v>
      </c>
      <c r="N177">
        <v>1013</v>
      </c>
      <c r="O177" t="s">
        <v>567</v>
      </c>
      <c r="P177" t="s">
        <v>567</v>
      </c>
      <c r="Q177">
        <v>1</v>
      </c>
      <c r="W177">
        <v>0</v>
      </c>
      <c r="X177">
        <v>-1731369543</v>
      </c>
      <c r="Y177">
        <v>0.16</v>
      </c>
      <c r="AA177">
        <v>1</v>
      </c>
      <c r="AB177">
        <v>0</v>
      </c>
      <c r="AC177">
        <v>0</v>
      </c>
      <c r="AD177">
        <v>0</v>
      </c>
      <c r="AE177">
        <v>1</v>
      </c>
      <c r="AF177">
        <v>0</v>
      </c>
      <c r="AG177">
        <v>0</v>
      </c>
      <c r="AH177">
        <v>0</v>
      </c>
      <c r="AI177">
        <v>1</v>
      </c>
      <c r="AJ177">
        <v>1</v>
      </c>
      <c r="AK177">
        <v>1</v>
      </c>
      <c r="AL177">
        <v>1</v>
      </c>
      <c r="AN177">
        <v>0</v>
      </c>
      <c r="AO177">
        <v>1</v>
      </c>
      <c r="AP177">
        <v>0</v>
      </c>
      <c r="AQ177">
        <v>0</v>
      </c>
      <c r="AR177">
        <v>0</v>
      </c>
      <c r="AS177" t="s">
        <v>2</v>
      </c>
      <c r="AT177">
        <v>0.16</v>
      </c>
      <c r="AU177" t="s">
        <v>2</v>
      </c>
      <c r="AV177">
        <v>0</v>
      </c>
      <c r="AW177">
        <v>2</v>
      </c>
      <c r="AX177">
        <v>41728795</v>
      </c>
      <c r="AY177">
        <v>1</v>
      </c>
      <c r="AZ177">
        <v>0</v>
      </c>
      <c r="BA177">
        <v>177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X177">
        <f>Y177*Source!I90</f>
        <v>0.64</v>
      </c>
      <c r="CY177">
        <f t="shared" si="34"/>
        <v>1</v>
      </c>
      <c r="CZ177">
        <f t="shared" si="35"/>
        <v>1</v>
      </c>
      <c r="DA177">
        <f t="shared" si="36"/>
        <v>1</v>
      </c>
      <c r="DB177">
        <f t="shared" si="37"/>
        <v>0.16</v>
      </c>
      <c r="DC177">
        <f t="shared" si="38"/>
        <v>0</v>
      </c>
    </row>
    <row r="178" spans="1:107" x14ac:dyDescent="0.2">
      <c r="A178">
        <f>ROW(Source!A91)</f>
        <v>91</v>
      </c>
      <c r="B178">
        <v>41727979</v>
      </c>
      <c r="C178">
        <v>41728781</v>
      </c>
      <c r="D178">
        <v>37286949</v>
      </c>
      <c r="E178">
        <v>70</v>
      </c>
      <c r="F178">
        <v>1</v>
      </c>
      <c r="G178">
        <v>1</v>
      </c>
      <c r="H178">
        <v>1</v>
      </c>
      <c r="I178" t="s">
        <v>594</v>
      </c>
      <c r="J178" t="s">
        <v>2</v>
      </c>
      <c r="K178" t="s">
        <v>595</v>
      </c>
      <c r="L178">
        <v>1191</v>
      </c>
      <c r="N178">
        <v>1013</v>
      </c>
      <c r="O178" t="s">
        <v>551</v>
      </c>
      <c r="P178" t="s">
        <v>551</v>
      </c>
      <c r="Q178">
        <v>1</v>
      </c>
      <c r="W178">
        <v>0</v>
      </c>
      <c r="X178">
        <v>-1111239348</v>
      </c>
      <c r="Y178">
        <v>1.1340000000000001</v>
      </c>
      <c r="AA178">
        <v>0</v>
      </c>
      <c r="AB178">
        <v>0</v>
      </c>
      <c r="AC178">
        <v>0</v>
      </c>
      <c r="AD178">
        <v>103.51</v>
      </c>
      <c r="AE178">
        <v>0</v>
      </c>
      <c r="AF178">
        <v>0</v>
      </c>
      <c r="AG178">
        <v>0</v>
      </c>
      <c r="AH178">
        <v>9.6199999999999992</v>
      </c>
      <c r="AI178">
        <v>1</v>
      </c>
      <c r="AJ178">
        <v>1</v>
      </c>
      <c r="AK178">
        <v>1</v>
      </c>
      <c r="AL178">
        <v>10.76</v>
      </c>
      <c r="AN178">
        <v>0</v>
      </c>
      <c r="AO178">
        <v>1</v>
      </c>
      <c r="AP178">
        <v>1</v>
      </c>
      <c r="AQ178">
        <v>0</v>
      </c>
      <c r="AR178">
        <v>0</v>
      </c>
      <c r="AS178" t="s">
        <v>2</v>
      </c>
      <c r="AT178">
        <v>0.84</v>
      </c>
      <c r="AU178" t="s">
        <v>21</v>
      </c>
      <c r="AV178">
        <v>1</v>
      </c>
      <c r="AW178">
        <v>2</v>
      </c>
      <c r="AX178">
        <v>41728789</v>
      </c>
      <c r="AY178">
        <v>1</v>
      </c>
      <c r="AZ178">
        <v>0</v>
      </c>
      <c r="BA178">
        <v>178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X178">
        <f>Y178*Source!I91</f>
        <v>4.5360000000000005</v>
      </c>
      <c r="CY178">
        <f>AD178</f>
        <v>103.51</v>
      </c>
      <c r="CZ178">
        <f>AH178</f>
        <v>9.6199999999999992</v>
      </c>
      <c r="DA178">
        <f>AL178</f>
        <v>10.76</v>
      </c>
      <c r="DB178">
        <f>ROUND((ROUND(AT178*CZ178,2)*ROUND(1.35,7)),6)</f>
        <v>10.907999999999999</v>
      </c>
      <c r="DC178">
        <f>ROUND((ROUND(AT178*AG178,2)*ROUND(1.35,7)),6)</f>
        <v>0</v>
      </c>
    </row>
    <row r="179" spans="1:107" x14ac:dyDescent="0.2">
      <c r="A179">
        <f>ROW(Source!A91)</f>
        <v>91</v>
      </c>
      <c r="B179">
        <v>41727979</v>
      </c>
      <c r="C179">
        <v>41728781</v>
      </c>
      <c r="D179">
        <v>37299205</v>
      </c>
      <c r="E179">
        <v>1</v>
      </c>
      <c r="F179">
        <v>1</v>
      </c>
      <c r="G179">
        <v>1</v>
      </c>
      <c r="H179">
        <v>3</v>
      </c>
      <c r="I179" t="s">
        <v>610</v>
      </c>
      <c r="J179" t="s">
        <v>611</v>
      </c>
      <c r="K179" t="s">
        <v>612</v>
      </c>
      <c r="L179">
        <v>1346</v>
      </c>
      <c r="N179">
        <v>1009</v>
      </c>
      <c r="O179" t="s">
        <v>564</v>
      </c>
      <c r="P179" t="s">
        <v>564</v>
      </c>
      <c r="Q179">
        <v>1</v>
      </c>
      <c r="W179">
        <v>0</v>
      </c>
      <c r="X179">
        <v>818898041</v>
      </c>
      <c r="Y179">
        <v>2.0000000000000001E-4</v>
      </c>
      <c r="AA179">
        <v>298.48</v>
      </c>
      <c r="AB179">
        <v>0</v>
      </c>
      <c r="AC179">
        <v>0</v>
      </c>
      <c r="AD179">
        <v>0</v>
      </c>
      <c r="AE179">
        <v>27.74</v>
      </c>
      <c r="AF179">
        <v>0</v>
      </c>
      <c r="AG179">
        <v>0</v>
      </c>
      <c r="AH179">
        <v>0</v>
      </c>
      <c r="AI179">
        <v>10.76</v>
      </c>
      <c r="AJ179">
        <v>1</v>
      </c>
      <c r="AK179">
        <v>1</v>
      </c>
      <c r="AL179">
        <v>1</v>
      </c>
      <c r="AN179">
        <v>0</v>
      </c>
      <c r="AO179">
        <v>1</v>
      </c>
      <c r="AP179">
        <v>0</v>
      </c>
      <c r="AQ179">
        <v>0</v>
      </c>
      <c r="AR179">
        <v>0</v>
      </c>
      <c r="AS179" t="s">
        <v>2</v>
      </c>
      <c r="AT179">
        <v>2.0000000000000001E-4</v>
      </c>
      <c r="AU179" t="s">
        <v>2</v>
      </c>
      <c r="AV179">
        <v>0</v>
      </c>
      <c r="AW179">
        <v>2</v>
      </c>
      <c r="AX179">
        <v>41728790</v>
      </c>
      <c r="AY179">
        <v>1</v>
      </c>
      <c r="AZ179">
        <v>0</v>
      </c>
      <c r="BA179">
        <v>179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X179">
        <f>Y179*Source!I91</f>
        <v>8.0000000000000004E-4</v>
      </c>
      <c r="CY179">
        <f t="shared" ref="CY179:CY184" si="39">AA179</f>
        <v>298.48</v>
      </c>
      <c r="CZ179">
        <f t="shared" ref="CZ179:CZ184" si="40">AE179</f>
        <v>27.74</v>
      </c>
      <c r="DA179">
        <f t="shared" ref="DA179:DA184" si="41">AI179</f>
        <v>10.76</v>
      </c>
      <c r="DB179">
        <f t="shared" ref="DB179:DB184" si="42">ROUND(ROUND(AT179*CZ179,2),6)</f>
        <v>0.01</v>
      </c>
      <c r="DC179">
        <f t="shared" ref="DC179:DC184" si="43">ROUND(ROUND(AT179*AG179,2),6)</f>
        <v>0</v>
      </c>
    </row>
    <row r="180" spans="1:107" x14ac:dyDescent="0.2">
      <c r="A180">
        <f>ROW(Source!A91)</f>
        <v>91</v>
      </c>
      <c r="B180">
        <v>41727979</v>
      </c>
      <c r="C180">
        <v>41728781</v>
      </c>
      <c r="D180">
        <v>37306270</v>
      </c>
      <c r="E180">
        <v>1</v>
      </c>
      <c r="F180">
        <v>1</v>
      </c>
      <c r="G180">
        <v>1</v>
      </c>
      <c r="H180">
        <v>3</v>
      </c>
      <c r="I180" t="s">
        <v>671</v>
      </c>
      <c r="J180" t="s">
        <v>672</v>
      </c>
      <c r="K180" t="s">
        <v>673</v>
      </c>
      <c r="L180">
        <v>1348</v>
      </c>
      <c r="N180">
        <v>1009</v>
      </c>
      <c r="O180" t="s">
        <v>104</v>
      </c>
      <c r="P180" t="s">
        <v>104</v>
      </c>
      <c r="Q180">
        <v>1000</v>
      </c>
      <c r="W180">
        <v>0</v>
      </c>
      <c r="X180">
        <v>1937223940</v>
      </c>
      <c r="Y180">
        <v>1E-4</v>
      </c>
      <c r="AA180">
        <v>133746.79999999999</v>
      </c>
      <c r="AB180">
        <v>0</v>
      </c>
      <c r="AC180">
        <v>0</v>
      </c>
      <c r="AD180">
        <v>0</v>
      </c>
      <c r="AE180">
        <v>12430</v>
      </c>
      <c r="AF180">
        <v>0</v>
      </c>
      <c r="AG180">
        <v>0</v>
      </c>
      <c r="AH180">
        <v>0</v>
      </c>
      <c r="AI180">
        <v>10.76</v>
      </c>
      <c r="AJ180">
        <v>1</v>
      </c>
      <c r="AK180">
        <v>1</v>
      </c>
      <c r="AL180">
        <v>1</v>
      </c>
      <c r="AN180">
        <v>0</v>
      </c>
      <c r="AO180">
        <v>1</v>
      </c>
      <c r="AP180">
        <v>0</v>
      </c>
      <c r="AQ180">
        <v>0</v>
      </c>
      <c r="AR180">
        <v>0</v>
      </c>
      <c r="AS180" t="s">
        <v>2</v>
      </c>
      <c r="AT180">
        <v>1E-4</v>
      </c>
      <c r="AU180" t="s">
        <v>2</v>
      </c>
      <c r="AV180">
        <v>0</v>
      </c>
      <c r="AW180">
        <v>2</v>
      </c>
      <c r="AX180">
        <v>41728791</v>
      </c>
      <c r="AY180">
        <v>1</v>
      </c>
      <c r="AZ180">
        <v>0</v>
      </c>
      <c r="BA180">
        <v>180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X180">
        <f>Y180*Source!I91</f>
        <v>4.0000000000000002E-4</v>
      </c>
      <c r="CY180">
        <f t="shared" si="39"/>
        <v>133746.79999999999</v>
      </c>
      <c r="CZ180">
        <f t="shared" si="40"/>
        <v>12430</v>
      </c>
      <c r="DA180">
        <f t="shared" si="41"/>
        <v>10.76</v>
      </c>
      <c r="DB180">
        <f t="shared" si="42"/>
        <v>1.24</v>
      </c>
      <c r="DC180">
        <f t="shared" si="43"/>
        <v>0</v>
      </c>
    </row>
    <row r="181" spans="1:107" x14ac:dyDescent="0.2">
      <c r="A181">
        <f>ROW(Source!A91)</f>
        <v>91</v>
      </c>
      <c r="B181">
        <v>41727979</v>
      </c>
      <c r="C181">
        <v>41728781</v>
      </c>
      <c r="D181">
        <v>37342602</v>
      </c>
      <c r="E181">
        <v>1</v>
      </c>
      <c r="F181">
        <v>1</v>
      </c>
      <c r="G181">
        <v>1</v>
      </c>
      <c r="H181">
        <v>3</v>
      </c>
      <c r="I181" t="s">
        <v>619</v>
      </c>
      <c r="J181" t="s">
        <v>620</v>
      </c>
      <c r="K181" t="s">
        <v>621</v>
      </c>
      <c r="L181">
        <v>1348</v>
      </c>
      <c r="N181">
        <v>1009</v>
      </c>
      <c r="O181" t="s">
        <v>104</v>
      </c>
      <c r="P181" t="s">
        <v>104</v>
      </c>
      <c r="Q181">
        <v>1000</v>
      </c>
      <c r="W181">
        <v>0</v>
      </c>
      <c r="X181">
        <v>-1929795800</v>
      </c>
      <c r="Y181">
        <v>1.9999999999999999E-6</v>
      </c>
      <c r="AA181">
        <v>707470</v>
      </c>
      <c r="AB181">
        <v>0</v>
      </c>
      <c r="AC181">
        <v>0</v>
      </c>
      <c r="AD181">
        <v>0</v>
      </c>
      <c r="AE181">
        <v>65750</v>
      </c>
      <c r="AF181">
        <v>0</v>
      </c>
      <c r="AG181">
        <v>0</v>
      </c>
      <c r="AH181">
        <v>0</v>
      </c>
      <c r="AI181">
        <v>10.76</v>
      </c>
      <c r="AJ181">
        <v>1</v>
      </c>
      <c r="AK181">
        <v>1</v>
      </c>
      <c r="AL181">
        <v>1</v>
      </c>
      <c r="AN181">
        <v>0</v>
      </c>
      <c r="AO181">
        <v>1</v>
      </c>
      <c r="AP181">
        <v>0</v>
      </c>
      <c r="AQ181">
        <v>0</v>
      </c>
      <c r="AR181">
        <v>0</v>
      </c>
      <c r="AS181" t="s">
        <v>2</v>
      </c>
      <c r="AT181">
        <v>1.9999999999999999E-6</v>
      </c>
      <c r="AU181" t="s">
        <v>2</v>
      </c>
      <c r="AV181">
        <v>0</v>
      </c>
      <c r="AW181">
        <v>2</v>
      </c>
      <c r="AX181">
        <v>41728792</v>
      </c>
      <c r="AY181">
        <v>1</v>
      </c>
      <c r="AZ181">
        <v>0</v>
      </c>
      <c r="BA181">
        <v>181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X181">
        <f>Y181*Source!I91</f>
        <v>7.9999999999999996E-6</v>
      </c>
      <c r="CY181">
        <f t="shared" si="39"/>
        <v>707470</v>
      </c>
      <c r="CZ181">
        <f t="shared" si="40"/>
        <v>65750</v>
      </c>
      <c r="DA181">
        <f t="shared" si="41"/>
        <v>10.76</v>
      </c>
      <c r="DB181">
        <f t="shared" si="42"/>
        <v>0.13</v>
      </c>
      <c r="DC181">
        <f t="shared" si="43"/>
        <v>0</v>
      </c>
    </row>
    <row r="182" spans="1:107" x14ac:dyDescent="0.2">
      <c r="A182">
        <f>ROW(Source!A91)</f>
        <v>91</v>
      </c>
      <c r="B182">
        <v>41727979</v>
      </c>
      <c r="C182">
        <v>41728781</v>
      </c>
      <c r="D182">
        <v>37356415</v>
      </c>
      <c r="E182">
        <v>1</v>
      </c>
      <c r="F182">
        <v>1</v>
      </c>
      <c r="G182">
        <v>1</v>
      </c>
      <c r="H182">
        <v>3</v>
      </c>
      <c r="I182" t="s">
        <v>666</v>
      </c>
      <c r="J182" t="s">
        <v>667</v>
      </c>
      <c r="K182" t="s">
        <v>668</v>
      </c>
      <c r="L182">
        <v>1346</v>
      </c>
      <c r="N182">
        <v>1009</v>
      </c>
      <c r="O182" t="s">
        <v>564</v>
      </c>
      <c r="P182" t="s">
        <v>564</v>
      </c>
      <c r="Q182">
        <v>1</v>
      </c>
      <c r="W182">
        <v>0</v>
      </c>
      <c r="X182">
        <v>134949135</v>
      </c>
      <c r="Y182">
        <v>0.01</v>
      </c>
      <c r="AA182">
        <v>311.29000000000002</v>
      </c>
      <c r="AB182">
        <v>0</v>
      </c>
      <c r="AC182">
        <v>0</v>
      </c>
      <c r="AD182">
        <v>0</v>
      </c>
      <c r="AE182">
        <v>28.93</v>
      </c>
      <c r="AF182">
        <v>0</v>
      </c>
      <c r="AG182">
        <v>0</v>
      </c>
      <c r="AH182">
        <v>0</v>
      </c>
      <c r="AI182">
        <v>10.76</v>
      </c>
      <c r="AJ182">
        <v>1</v>
      </c>
      <c r="AK182">
        <v>1</v>
      </c>
      <c r="AL182">
        <v>1</v>
      </c>
      <c r="AN182">
        <v>0</v>
      </c>
      <c r="AO182">
        <v>1</v>
      </c>
      <c r="AP182">
        <v>0</v>
      </c>
      <c r="AQ182">
        <v>0</v>
      </c>
      <c r="AR182">
        <v>0</v>
      </c>
      <c r="AS182" t="s">
        <v>2</v>
      </c>
      <c r="AT182">
        <v>0.01</v>
      </c>
      <c r="AU182" t="s">
        <v>2</v>
      </c>
      <c r="AV182">
        <v>0</v>
      </c>
      <c r="AW182">
        <v>2</v>
      </c>
      <c r="AX182">
        <v>41728793</v>
      </c>
      <c r="AY182">
        <v>1</v>
      </c>
      <c r="AZ182">
        <v>0</v>
      </c>
      <c r="BA182">
        <v>182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X182">
        <f>Y182*Source!I91</f>
        <v>0.04</v>
      </c>
      <c r="CY182">
        <f t="shared" si="39"/>
        <v>311.29000000000002</v>
      </c>
      <c r="CZ182">
        <f t="shared" si="40"/>
        <v>28.93</v>
      </c>
      <c r="DA182">
        <f t="shared" si="41"/>
        <v>10.76</v>
      </c>
      <c r="DB182">
        <f t="shared" si="42"/>
        <v>0.28999999999999998</v>
      </c>
      <c r="DC182">
        <f t="shared" si="43"/>
        <v>0</v>
      </c>
    </row>
    <row r="183" spans="1:107" x14ac:dyDescent="0.2">
      <c r="A183">
        <f>ROW(Source!A91)</f>
        <v>91</v>
      </c>
      <c r="B183">
        <v>41727979</v>
      </c>
      <c r="C183">
        <v>41728781</v>
      </c>
      <c r="D183">
        <v>37409453</v>
      </c>
      <c r="E183">
        <v>1</v>
      </c>
      <c r="F183">
        <v>1</v>
      </c>
      <c r="G183">
        <v>1</v>
      </c>
      <c r="H183">
        <v>3</v>
      </c>
      <c r="I183" t="s">
        <v>631</v>
      </c>
      <c r="J183" t="s">
        <v>632</v>
      </c>
      <c r="K183" t="s">
        <v>633</v>
      </c>
      <c r="L183">
        <v>1346</v>
      </c>
      <c r="N183">
        <v>1009</v>
      </c>
      <c r="O183" t="s">
        <v>564</v>
      </c>
      <c r="P183" t="s">
        <v>564</v>
      </c>
      <c r="Q183">
        <v>1</v>
      </c>
      <c r="W183">
        <v>0</v>
      </c>
      <c r="X183">
        <v>1790942940</v>
      </c>
      <c r="Y183">
        <v>1.42E-3</v>
      </c>
      <c r="AA183">
        <v>412.54</v>
      </c>
      <c r="AB183">
        <v>0</v>
      </c>
      <c r="AC183">
        <v>0</v>
      </c>
      <c r="AD183">
        <v>0</v>
      </c>
      <c r="AE183">
        <v>38.340000000000003</v>
      </c>
      <c r="AF183">
        <v>0</v>
      </c>
      <c r="AG183">
        <v>0</v>
      </c>
      <c r="AH183">
        <v>0</v>
      </c>
      <c r="AI183">
        <v>10.76</v>
      </c>
      <c r="AJ183">
        <v>1</v>
      </c>
      <c r="AK183">
        <v>1</v>
      </c>
      <c r="AL183">
        <v>1</v>
      </c>
      <c r="AN183">
        <v>0</v>
      </c>
      <c r="AO183">
        <v>1</v>
      </c>
      <c r="AP183">
        <v>0</v>
      </c>
      <c r="AQ183">
        <v>0</v>
      </c>
      <c r="AR183">
        <v>0</v>
      </c>
      <c r="AS183" t="s">
        <v>2</v>
      </c>
      <c r="AT183">
        <v>1.42E-3</v>
      </c>
      <c r="AU183" t="s">
        <v>2</v>
      </c>
      <c r="AV183">
        <v>0</v>
      </c>
      <c r="AW183">
        <v>2</v>
      </c>
      <c r="AX183">
        <v>41728794</v>
      </c>
      <c r="AY183">
        <v>1</v>
      </c>
      <c r="AZ183">
        <v>0</v>
      </c>
      <c r="BA183">
        <v>183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CX183">
        <f>Y183*Source!I91</f>
        <v>5.6800000000000002E-3</v>
      </c>
      <c r="CY183">
        <f t="shared" si="39"/>
        <v>412.54</v>
      </c>
      <c r="CZ183">
        <f t="shared" si="40"/>
        <v>38.340000000000003</v>
      </c>
      <c r="DA183">
        <f t="shared" si="41"/>
        <v>10.76</v>
      </c>
      <c r="DB183">
        <f t="shared" si="42"/>
        <v>0.05</v>
      </c>
      <c r="DC183">
        <f t="shared" si="43"/>
        <v>0</v>
      </c>
    </row>
    <row r="184" spans="1:107" x14ac:dyDescent="0.2">
      <c r="A184">
        <f>ROW(Source!A91)</f>
        <v>91</v>
      </c>
      <c r="B184">
        <v>41727979</v>
      </c>
      <c r="C184">
        <v>41728781</v>
      </c>
      <c r="D184">
        <v>37292595</v>
      </c>
      <c r="E184">
        <v>70</v>
      </c>
      <c r="F184">
        <v>1</v>
      </c>
      <c r="G184">
        <v>1</v>
      </c>
      <c r="H184">
        <v>3</v>
      </c>
      <c r="I184" t="s">
        <v>565</v>
      </c>
      <c r="J184" t="s">
        <v>2</v>
      </c>
      <c r="K184" t="s">
        <v>566</v>
      </c>
      <c r="L184">
        <v>1374</v>
      </c>
      <c r="N184">
        <v>1013</v>
      </c>
      <c r="O184" t="s">
        <v>567</v>
      </c>
      <c r="P184" t="s">
        <v>567</v>
      </c>
      <c r="Q184">
        <v>1</v>
      </c>
      <c r="W184">
        <v>0</v>
      </c>
      <c r="X184">
        <v>-1731369543</v>
      </c>
      <c r="Y184">
        <v>0.16</v>
      </c>
      <c r="AA184">
        <v>1</v>
      </c>
      <c r="AB184">
        <v>0</v>
      </c>
      <c r="AC184">
        <v>0</v>
      </c>
      <c r="AD184">
        <v>0</v>
      </c>
      <c r="AE184">
        <v>1</v>
      </c>
      <c r="AF184">
        <v>0</v>
      </c>
      <c r="AG184">
        <v>0</v>
      </c>
      <c r="AH184">
        <v>0</v>
      </c>
      <c r="AI184">
        <v>1</v>
      </c>
      <c r="AJ184">
        <v>1</v>
      </c>
      <c r="AK184">
        <v>1</v>
      </c>
      <c r="AL184">
        <v>1</v>
      </c>
      <c r="AN184">
        <v>0</v>
      </c>
      <c r="AO184">
        <v>1</v>
      </c>
      <c r="AP184">
        <v>0</v>
      </c>
      <c r="AQ184">
        <v>0</v>
      </c>
      <c r="AR184">
        <v>0</v>
      </c>
      <c r="AS184" t="s">
        <v>2</v>
      </c>
      <c r="AT184">
        <v>0.16</v>
      </c>
      <c r="AU184" t="s">
        <v>2</v>
      </c>
      <c r="AV184">
        <v>0</v>
      </c>
      <c r="AW184">
        <v>2</v>
      </c>
      <c r="AX184">
        <v>41728795</v>
      </c>
      <c r="AY184">
        <v>1</v>
      </c>
      <c r="AZ184">
        <v>0</v>
      </c>
      <c r="BA184">
        <v>184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CX184">
        <f>Y184*Source!I91</f>
        <v>0.64</v>
      </c>
      <c r="CY184">
        <f t="shared" si="39"/>
        <v>1</v>
      </c>
      <c r="CZ184">
        <f t="shared" si="40"/>
        <v>1</v>
      </c>
      <c r="DA184">
        <f t="shared" si="41"/>
        <v>1</v>
      </c>
      <c r="DB184">
        <f t="shared" si="42"/>
        <v>0.16</v>
      </c>
      <c r="DC184">
        <f t="shared" si="43"/>
        <v>0</v>
      </c>
    </row>
    <row r="185" spans="1:107" x14ac:dyDescent="0.2">
      <c r="A185">
        <f>ROW(Source!A94)</f>
        <v>94</v>
      </c>
      <c r="B185">
        <v>41727981</v>
      </c>
      <c r="C185">
        <v>41728797</v>
      </c>
      <c r="D185">
        <v>37286962</v>
      </c>
      <c r="E185">
        <v>70</v>
      </c>
      <c r="F185">
        <v>1</v>
      </c>
      <c r="G185">
        <v>1</v>
      </c>
      <c r="H185">
        <v>1</v>
      </c>
      <c r="I185" t="s">
        <v>568</v>
      </c>
      <c r="J185" t="s">
        <v>2</v>
      </c>
      <c r="K185" t="s">
        <v>569</v>
      </c>
      <c r="L185">
        <v>1191</v>
      </c>
      <c r="N185">
        <v>1013</v>
      </c>
      <c r="O185" t="s">
        <v>551</v>
      </c>
      <c r="P185" t="s">
        <v>551</v>
      </c>
      <c r="Q185">
        <v>1</v>
      </c>
      <c r="W185">
        <v>0</v>
      </c>
      <c r="X185">
        <v>-1936699058</v>
      </c>
      <c r="Y185">
        <v>106.05600000000001</v>
      </c>
      <c r="AA185">
        <v>0</v>
      </c>
      <c r="AB185">
        <v>0</v>
      </c>
      <c r="AC185">
        <v>0</v>
      </c>
      <c r="AD185">
        <v>9.92</v>
      </c>
      <c r="AE185">
        <v>0</v>
      </c>
      <c r="AF185">
        <v>0</v>
      </c>
      <c r="AG185">
        <v>0</v>
      </c>
      <c r="AH185">
        <v>9.92</v>
      </c>
      <c r="AI185">
        <v>1</v>
      </c>
      <c r="AJ185">
        <v>1</v>
      </c>
      <c r="AK185">
        <v>1</v>
      </c>
      <c r="AL185">
        <v>1</v>
      </c>
      <c r="AN185">
        <v>0</v>
      </c>
      <c r="AO185">
        <v>1</v>
      </c>
      <c r="AP185">
        <v>1</v>
      </c>
      <c r="AQ185">
        <v>0</v>
      </c>
      <c r="AR185">
        <v>0</v>
      </c>
      <c r="AS185" t="s">
        <v>2</v>
      </c>
      <c r="AT185">
        <v>78.56</v>
      </c>
      <c r="AU185" t="s">
        <v>21</v>
      </c>
      <c r="AV185">
        <v>1</v>
      </c>
      <c r="AW185">
        <v>2</v>
      </c>
      <c r="AX185">
        <v>41728806</v>
      </c>
      <c r="AY185">
        <v>1</v>
      </c>
      <c r="AZ185">
        <v>0</v>
      </c>
      <c r="BA185">
        <v>185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CX185">
        <f>Y185*Source!I94</f>
        <v>14.847840000000003</v>
      </c>
      <c r="CY185">
        <f>AD185</f>
        <v>9.92</v>
      </c>
      <c r="CZ185">
        <f>AH185</f>
        <v>9.92</v>
      </c>
      <c r="DA185">
        <f>AL185</f>
        <v>1</v>
      </c>
      <c r="DB185">
        <f>ROUND((ROUND(AT185*CZ185,2)*ROUND(1.35,7)),6)</f>
        <v>1052.0820000000001</v>
      </c>
      <c r="DC185">
        <f>ROUND((ROUND(AT185*AG185,2)*ROUND(1.35,7)),6)</f>
        <v>0</v>
      </c>
    </row>
    <row r="186" spans="1:107" x14ac:dyDescent="0.2">
      <c r="A186">
        <f>ROW(Source!A94)</f>
        <v>94</v>
      </c>
      <c r="B186">
        <v>41727981</v>
      </c>
      <c r="C186">
        <v>41728797</v>
      </c>
      <c r="D186">
        <v>37287167</v>
      </c>
      <c r="E186">
        <v>70</v>
      </c>
      <c r="F186">
        <v>1</v>
      </c>
      <c r="G186">
        <v>1</v>
      </c>
      <c r="H186">
        <v>1</v>
      </c>
      <c r="I186" t="s">
        <v>552</v>
      </c>
      <c r="J186" t="s">
        <v>2</v>
      </c>
      <c r="K186" t="s">
        <v>553</v>
      </c>
      <c r="L186">
        <v>1191</v>
      </c>
      <c r="N186">
        <v>1013</v>
      </c>
      <c r="O186" t="s">
        <v>551</v>
      </c>
      <c r="P186" t="s">
        <v>551</v>
      </c>
      <c r="Q186">
        <v>1</v>
      </c>
      <c r="W186">
        <v>0</v>
      </c>
      <c r="X186">
        <v>-1417349443</v>
      </c>
      <c r="Y186">
        <v>0.54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1</v>
      </c>
      <c r="AJ186">
        <v>1</v>
      </c>
      <c r="AK186">
        <v>1</v>
      </c>
      <c r="AL186">
        <v>1</v>
      </c>
      <c r="AN186">
        <v>0</v>
      </c>
      <c r="AO186">
        <v>1</v>
      </c>
      <c r="AP186">
        <v>1</v>
      </c>
      <c r="AQ186">
        <v>0</v>
      </c>
      <c r="AR186">
        <v>0</v>
      </c>
      <c r="AS186" t="s">
        <v>2</v>
      </c>
      <c r="AT186">
        <v>0.4</v>
      </c>
      <c r="AU186" t="s">
        <v>21</v>
      </c>
      <c r="AV186">
        <v>2</v>
      </c>
      <c r="AW186">
        <v>2</v>
      </c>
      <c r="AX186">
        <v>41728807</v>
      </c>
      <c r="AY186">
        <v>1</v>
      </c>
      <c r="AZ186">
        <v>0</v>
      </c>
      <c r="BA186">
        <v>186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CX186">
        <f>Y186*Source!I94</f>
        <v>7.5600000000000014E-2</v>
      </c>
      <c r="CY186">
        <f>AD186</f>
        <v>0</v>
      </c>
      <c r="CZ186">
        <f>AH186</f>
        <v>0</v>
      </c>
      <c r="DA186">
        <f>AL186</f>
        <v>1</v>
      </c>
      <c r="DB186">
        <f>ROUND((ROUND(AT186*CZ186,2)*ROUND(1.35,7)),6)</f>
        <v>0</v>
      </c>
      <c r="DC186">
        <f>ROUND((ROUND(AT186*AG186,2)*ROUND(1.35,7)),6)</f>
        <v>0</v>
      </c>
    </row>
    <row r="187" spans="1:107" x14ac:dyDescent="0.2">
      <c r="A187">
        <f>ROW(Source!A94)</f>
        <v>94</v>
      </c>
      <c r="B187">
        <v>41727981</v>
      </c>
      <c r="C187">
        <v>41728797</v>
      </c>
      <c r="D187">
        <v>37509388</v>
      </c>
      <c r="E187">
        <v>1</v>
      </c>
      <c r="F187">
        <v>1</v>
      </c>
      <c r="G187">
        <v>1</v>
      </c>
      <c r="H187">
        <v>2</v>
      </c>
      <c r="I187" t="s">
        <v>573</v>
      </c>
      <c r="J187" t="s">
        <v>574</v>
      </c>
      <c r="K187" t="s">
        <v>575</v>
      </c>
      <c r="L187">
        <v>1367</v>
      </c>
      <c r="N187">
        <v>1011</v>
      </c>
      <c r="O187" t="s">
        <v>557</v>
      </c>
      <c r="P187" t="s">
        <v>557</v>
      </c>
      <c r="Q187">
        <v>1</v>
      </c>
      <c r="W187">
        <v>0</v>
      </c>
      <c r="X187">
        <v>-430484415</v>
      </c>
      <c r="Y187">
        <v>0.27</v>
      </c>
      <c r="AA187">
        <v>0</v>
      </c>
      <c r="AB187">
        <v>115.4</v>
      </c>
      <c r="AC187">
        <v>13.5</v>
      </c>
      <c r="AD187">
        <v>0</v>
      </c>
      <c r="AE187">
        <v>0</v>
      </c>
      <c r="AF187">
        <v>115.4</v>
      </c>
      <c r="AG187">
        <v>13.5</v>
      </c>
      <c r="AH187">
        <v>0</v>
      </c>
      <c r="AI187">
        <v>1</v>
      </c>
      <c r="AJ187">
        <v>1</v>
      </c>
      <c r="AK187">
        <v>1</v>
      </c>
      <c r="AL187">
        <v>1</v>
      </c>
      <c r="AN187">
        <v>0</v>
      </c>
      <c r="AO187">
        <v>1</v>
      </c>
      <c r="AP187">
        <v>1</v>
      </c>
      <c r="AQ187">
        <v>0</v>
      </c>
      <c r="AR187">
        <v>0</v>
      </c>
      <c r="AS187" t="s">
        <v>2</v>
      </c>
      <c r="AT187">
        <v>0.2</v>
      </c>
      <c r="AU187" t="s">
        <v>21</v>
      </c>
      <c r="AV187">
        <v>0</v>
      </c>
      <c r="AW187">
        <v>2</v>
      </c>
      <c r="AX187">
        <v>41728808</v>
      </c>
      <c r="AY187">
        <v>1</v>
      </c>
      <c r="AZ187">
        <v>0</v>
      </c>
      <c r="BA187">
        <v>187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CX187">
        <f>Y187*Source!I94</f>
        <v>3.7800000000000007E-2</v>
      </c>
      <c r="CY187">
        <f>AB187</f>
        <v>115.4</v>
      </c>
      <c r="CZ187">
        <f>AF187</f>
        <v>115.4</v>
      </c>
      <c r="DA187">
        <f>AJ187</f>
        <v>1</v>
      </c>
      <c r="DB187">
        <f>ROUND((ROUND(AT187*CZ187,2)*ROUND(1.35,7)),6)</f>
        <v>31.158000000000001</v>
      </c>
      <c r="DC187">
        <f>ROUND((ROUND(AT187*AG187,2)*ROUND(1.35,7)),6)</f>
        <v>3.645</v>
      </c>
    </row>
    <row r="188" spans="1:107" x14ac:dyDescent="0.2">
      <c r="A188">
        <f>ROW(Source!A94)</f>
        <v>94</v>
      </c>
      <c r="B188">
        <v>41727981</v>
      </c>
      <c r="C188">
        <v>41728797</v>
      </c>
      <c r="D188">
        <v>37510757</v>
      </c>
      <c r="E188">
        <v>1</v>
      </c>
      <c r="F188">
        <v>1</v>
      </c>
      <c r="G188">
        <v>1</v>
      </c>
      <c r="H188">
        <v>2</v>
      </c>
      <c r="I188" t="s">
        <v>558</v>
      </c>
      <c r="J188" t="s">
        <v>559</v>
      </c>
      <c r="K188" t="s">
        <v>560</v>
      </c>
      <c r="L188">
        <v>1367</v>
      </c>
      <c r="N188">
        <v>1011</v>
      </c>
      <c r="O188" t="s">
        <v>557</v>
      </c>
      <c r="P188" t="s">
        <v>557</v>
      </c>
      <c r="Q188">
        <v>1</v>
      </c>
      <c r="W188">
        <v>0</v>
      </c>
      <c r="X188">
        <v>509054691</v>
      </c>
      <c r="Y188">
        <v>0.27</v>
      </c>
      <c r="AA188">
        <v>0</v>
      </c>
      <c r="AB188">
        <v>65.709999999999994</v>
      </c>
      <c r="AC188">
        <v>11.6</v>
      </c>
      <c r="AD188">
        <v>0</v>
      </c>
      <c r="AE188">
        <v>0</v>
      </c>
      <c r="AF188">
        <v>65.709999999999994</v>
      </c>
      <c r="AG188">
        <v>11.6</v>
      </c>
      <c r="AH188">
        <v>0</v>
      </c>
      <c r="AI188">
        <v>1</v>
      </c>
      <c r="AJ188">
        <v>1</v>
      </c>
      <c r="AK188">
        <v>1</v>
      </c>
      <c r="AL188">
        <v>1</v>
      </c>
      <c r="AN188">
        <v>0</v>
      </c>
      <c r="AO188">
        <v>1</v>
      </c>
      <c r="AP188">
        <v>1</v>
      </c>
      <c r="AQ188">
        <v>0</v>
      </c>
      <c r="AR188">
        <v>0</v>
      </c>
      <c r="AS188" t="s">
        <v>2</v>
      </c>
      <c r="AT188">
        <v>0.2</v>
      </c>
      <c r="AU188" t="s">
        <v>21</v>
      </c>
      <c r="AV188">
        <v>0</v>
      </c>
      <c r="AW188">
        <v>2</v>
      </c>
      <c r="AX188">
        <v>41728809</v>
      </c>
      <c r="AY188">
        <v>1</v>
      </c>
      <c r="AZ188">
        <v>0</v>
      </c>
      <c r="BA188">
        <v>188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CX188">
        <f>Y188*Source!I94</f>
        <v>3.7800000000000007E-2</v>
      </c>
      <c r="CY188">
        <f>AB188</f>
        <v>65.709999999999994</v>
      </c>
      <c r="CZ188">
        <f>AF188</f>
        <v>65.709999999999994</v>
      </c>
      <c r="DA188">
        <f>AJ188</f>
        <v>1</v>
      </c>
      <c r="DB188">
        <f>ROUND((ROUND(AT188*CZ188,2)*ROUND(1.35,7)),6)</f>
        <v>17.739000000000001</v>
      </c>
      <c r="DC188">
        <f>ROUND((ROUND(AT188*AG188,2)*ROUND(1.35,7)),6)</f>
        <v>3.1320000000000001</v>
      </c>
    </row>
    <row r="189" spans="1:107" x14ac:dyDescent="0.2">
      <c r="A189">
        <f>ROW(Source!A94)</f>
        <v>94</v>
      </c>
      <c r="B189">
        <v>41727981</v>
      </c>
      <c r="C189">
        <v>41728797</v>
      </c>
      <c r="D189">
        <v>37301997</v>
      </c>
      <c r="E189">
        <v>1</v>
      </c>
      <c r="F189">
        <v>1</v>
      </c>
      <c r="G189">
        <v>1</v>
      </c>
      <c r="H189">
        <v>3</v>
      </c>
      <c r="I189" t="s">
        <v>645</v>
      </c>
      <c r="J189" t="s">
        <v>646</v>
      </c>
      <c r="K189" t="s">
        <v>647</v>
      </c>
      <c r="L189">
        <v>1346</v>
      </c>
      <c r="N189">
        <v>1009</v>
      </c>
      <c r="O189" t="s">
        <v>564</v>
      </c>
      <c r="P189" t="s">
        <v>564</v>
      </c>
      <c r="Q189">
        <v>1</v>
      </c>
      <c r="W189">
        <v>0</v>
      </c>
      <c r="X189">
        <v>1682799448</v>
      </c>
      <c r="Y189">
        <v>0.21</v>
      </c>
      <c r="AA189">
        <v>30.4</v>
      </c>
      <c r="AB189">
        <v>0</v>
      </c>
      <c r="AC189">
        <v>0</v>
      </c>
      <c r="AD189">
        <v>0</v>
      </c>
      <c r="AE189">
        <v>30.4</v>
      </c>
      <c r="AF189">
        <v>0</v>
      </c>
      <c r="AG189">
        <v>0</v>
      </c>
      <c r="AH189">
        <v>0</v>
      </c>
      <c r="AI189">
        <v>1</v>
      </c>
      <c r="AJ189">
        <v>1</v>
      </c>
      <c r="AK189">
        <v>1</v>
      </c>
      <c r="AL189">
        <v>1</v>
      </c>
      <c r="AN189">
        <v>0</v>
      </c>
      <c r="AO189">
        <v>1</v>
      </c>
      <c r="AP189">
        <v>0</v>
      </c>
      <c r="AQ189">
        <v>0</v>
      </c>
      <c r="AR189">
        <v>0</v>
      </c>
      <c r="AS189" t="s">
        <v>2</v>
      </c>
      <c r="AT189">
        <v>0.21</v>
      </c>
      <c r="AU189" t="s">
        <v>2</v>
      </c>
      <c r="AV189">
        <v>0</v>
      </c>
      <c r="AW189">
        <v>2</v>
      </c>
      <c r="AX189">
        <v>41728810</v>
      </c>
      <c r="AY189">
        <v>1</v>
      </c>
      <c r="AZ189">
        <v>0</v>
      </c>
      <c r="BA189">
        <v>189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X189">
        <f>Y189*Source!I94</f>
        <v>2.9400000000000003E-2</v>
      </c>
      <c r="CY189">
        <f>AA189</f>
        <v>30.4</v>
      </c>
      <c r="CZ189">
        <f>AE189</f>
        <v>30.4</v>
      </c>
      <c r="DA189">
        <f>AI189</f>
        <v>1</v>
      </c>
      <c r="DB189">
        <f>ROUND(ROUND(AT189*CZ189,2),6)</f>
        <v>6.38</v>
      </c>
      <c r="DC189">
        <f>ROUND(ROUND(AT189*AG189,2),6)</f>
        <v>0</v>
      </c>
    </row>
    <row r="190" spans="1:107" x14ac:dyDescent="0.2">
      <c r="A190">
        <f>ROW(Source!A94)</f>
        <v>94</v>
      </c>
      <c r="B190">
        <v>41727981</v>
      </c>
      <c r="C190">
        <v>41728797</v>
      </c>
      <c r="D190">
        <v>37305584</v>
      </c>
      <c r="E190">
        <v>1</v>
      </c>
      <c r="F190">
        <v>1</v>
      </c>
      <c r="G190">
        <v>1</v>
      </c>
      <c r="H190">
        <v>3</v>
      </c>
      <c r="I190" t="s">
        <v>648</v>
      </c>
      <c r="J190" t="s">
        <v>649</v>
      </c>
      <c r="K190" t="s">
        <v>650</v>
      </c>
      <c r="L190">
        <v>1425</v>
      </c>
      <c r="N190">
        <v>1013</v>
      </c>
      <c r="O190" t="s">
        <v>165</v>
      </c>
      <c r="P190" t="s">
        <v>165</v>
      </c>
      <c r="Q190">
        <v>1</v>
      </c>
      <c r="W190">
        <v>0</v>
      </c>
      <c r="X190">
        <v>777401066</v>
      </c>
      <c r="Y190">
        <v>4.08</v>
      </c>
      <c r="AA190">
        <v>86</v>
      </c>
      <c r="AB190">
        <v>0</v>
      </c>
      <c r="AC190">
        <v>0</v>
      </c>
      <c r="AD190">
        <v>0</v>
      </c>
      <c r="AE190">
        <v>86</v>
      </c>
      <c r="AF190">
        <v>0</v>
      </c>
      <c r="AG190">
        <v>0</v>
      </c>
      <c r="AH190">
        <v>0</v>
      </c>
      <c r="AI190">
        <v>1</v>
      </c>
      <c r="AJ190">
        <v>1</v>
      </c>
      <c r="AK190">
        <v>1</v>
      </c>
      <c r="AL190">
        <v>1</v>
      </c>
      <c r="AN190">
        <v>0</v>
      </c>
      <c r="AO190">
        <v>1</v>
      </c>
      <c r="AP190">
        <v>0</v>
      </c>
      <c r="AQ190">
        <v>0</v>
      </c>
      <c r="AR190">
        <v>0</v>
      </c>
      <c r="AS190" t="s">
        <v>2</v>
      </c>
      <c r="AT190">
        <v>4.08</v>
      </c>
      <c r="AU190" t="s">
        <v>2</v>
      </c>
      <c r="AV190">
        <v>0</v>
      </c>
      <c r="AW190">
        <v>2</v>
      </c>
      <c r="AX190">
        <v>41728811</v>
      </c>
      <c r="AY190">
        <v>1</v>
      </c>
      <c r="AZ190">
        <v>0</v>
      </c>
      <c r="BA190">
        <v>190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X190">
        <f>Y190*Source!I94</f>
        <v>0.57120000000000004</v>
      </c>
      <c r="CY190">
        <f>AA190</f>
        <v>86</v>
      </c>
      <c r="CZ190">
        <f>AE190</f>
        <v>86</v>
      </c>
      <c r="DA190">
        <f>AI190</f>
        <v>1</v>
      </c>
      <c r="DB190">
        <f>ROUND(ROUND(AT190*CZ190,2),6)</f>
        <v>350.88</v>
      </c>
      <c r="DC190">
        <f>ROUND(ROUND(AT190*AG190,2),6)</f>
        <v>0</v>
      </c>
    </row>
    <row r="191" spans="1:107" x14ac:dyDescent="0.2">
      <c r="A191">
        <f>ROW(Source!A94)</f>
        <v>94</v>
      </c>
      <c r="B191">
        <v>41727981</v>
      </c>
      <c r="C191">
        <v>41728797</v>
      </c>
      <c r="D191">
        <v>37395210</v>
      </c>
      <c r="E191">
        <v>1</v>
      </c>
      <c r="F191">
        <v>1</v>
      </c>
      <c r="G191">
        <v>1</v>
      </c>
      <c r="H191">
        <v>3</v>
      </c>
      <c r="I191" t="s">
        <v>674</v>
      </c>
      <c r="J191" t="s">
        <v>675</v>
      </c>
      <c r="K191" t="s">
        <v>676</v>
      </c>
      <c r="L191">
        <v>1348</v>
      </c>
      <c r="N191">
        <v>1009</v>
      </c>
      <c r="O191" t="s">
        <v>104</v>
      </c>
      <c r="P191" t="s">
        <v>104</v>
      </c>
      <c r="Q191">
        <v>1000</v>
      </c>
      <c r="W191">
        <v>0</v>
      </c>
      <c r="X191">
        <v>1539915194</v>
      </c>
      <c r="Y191">
        <v>1.5299999999999999E-3</v>
      </c>
      <c r="AA191">
        <v>96440</v>
      </c>
      <c r="AB191">
        <v>0</v>
      </c>
      <c r="AC191">
        <v>0</v>
      </c>
      <c r="AD191">
        <v>0</v>
      </c>
      <c r="AE191">
        <v>96440</v>
      </c>
      <c r="AF191">
        <v>0</v>
      </c>
      <c r="AG191">
        <v>0</v>
      </c>
      <c r="AH191">
        <v>0</v>
      </c>
      <c r="AI191">
        <v>1</v>
      </c>
      <c r="AJ191">
        <v>1</v>
      </c>
      <c r="AK191">
        <v>1</v>
      </c>
      <c r="AL191">
        <v>1</v>
      </c>
      <c r="AN191">
        <v>0</v>
      </c>
      <c r="AO191">
        <v>1</v>
      </c>
      <c r="AP191">
        <v>0</v>
      </c>
      <c r="AQ191">
        <v>0</v>
      </c>
      <c r="AR191">
        <v>0</v>
      </c>
      <c r="AS191" t="s">
        <v>2</v>
      </c>
      <c r="AT191">
        <v>1.5299999999999999E-3</v>
      </c>
      <c r="AU191" t="s">
        <v>2</v>
      </c>
      <c r="AV191">
        <v>0</v>
      </c>
      <c r="AW191">
        <v>2</v>
      </c>
      <c r="AX191">
        <v>41728812</v>
      </c>
      <c r="AY191">
        <v>1</v>
      </c>
      <c r="AZ191">
        <v>0</v>
      </c>
      <c r="BA191">
        <v>191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X191">
        <f>Y191*Source!I94</f>
        <v>2.142E-4</v>
      </c>
      <c r="CY191">
        <f>AA191</f>
        <v>96440</v>
      </c>
      <c r="CZ191">
        <f>AE191</f>
        <v>96440</v>
      </c>
      <c r="DA191">
        <f>AI191</f>
        <v>1</v>
      </c>
      <c r="DB191">
        <f>ROUND(ROUND(AT191*CZ191,2),6)</f>
        <v>147.55000000000001</v>
      </c>
      <c r="DC191">
        <f>ROUND(ROUND(AT191*AG191,2),6)</f>
        <v>0</v>
      </c>
    </row>
    <row r="192" spans="1:107" x14ac:dyDescent="0.2">
      <c r="A192">
        <f>ROW(Source!A94)</f>
        <v>94</v>
      </c>
      <c r="B192">
        <v>41727981</v>
      </c>
      <c r="C192">
        <v>41728797</v>
      </c>
      <c r="D192">
        <v>37292595</v>
      </c>
      <c r="E192">
        <v>70</v>
      </c>
      <c r="F192">
        <v>1</v>
      </c>
      <c r="G192">
        <v>1</v>
      </c>
      <c r="H192">
        <v>3</v>
      </c>
      <c r="I192" t="s">
        <v>565</v>
      </c>
      <c r="J192" t="s">
        <v>2</v>
      </c>
      <c r="K192" t="s">
        <v>566</v>
      </c>
      <c r="L192">
        <v>1374</v>
      </c>
      <c r="N192">
        <v>1013</v>
      </c>
      <c r="O192" t="s">
        <v>567</v>
      </c>
      <c r="P192" t="s">
        <v>567</v>
      </c>
      <c r="Q192">
        <v>1</v>
      </c>
      <c r="W192">
        <v>0</v>
      </c>
      <c r="X192">
        <v>-1731369543</v>
      </c>
      <c r="Y192">
        <v>15.59</v>
      </c>
      <c r="AA192">
        <v>1</v>
      </c>
      <c r="AB192">
        <v>0</v>
      </c>
      <c r="AC192">
        <v>0</v>
      </c>
      <c r="AD192">
        <v>0</v>
      </c>
      <c r="AE192">
        <v>1</v>
      </c>
      <c r="AF192">
        <v>0</v>
      </c>
      <c r="AG192">
        <v>0</v>
      </c>
      <c r="AH192">
        <v>0</v>
      </c>
      <c r="AI192">
        <v>1</v>
      </c>
      <c r="AJ192">
        <v>1</v>
      </c>
      <c r="AK192">
        <v>1</v>
      </c>
      <c r="AL192">
        <v>1</v>
      </c>
      <c r="AN192">
        <v>0</v>
      </c>
      <c r="AO192">
        <v>1</v>
      </c>
      <c r="AP192">
        <v>0</v>
      </c>
      <c r="AQ192">
        <v>0</v>
      </c>
      <c r="AR192">
        <v>0</v>
      </c>
      <c r="AS192" t="s">
        <v>2</v>
      </c>
      <c r="AT192">
        <v>15.59</v>
      </c>
      <c r="AU192" t="s">
        <v>2</v>
      </c>
      <c r="AV192">
        <v>0</v>
      </c>
      <c r="AW192">
        <v>2</v>
      </c>
      <c r="AX192">
        <v>41728813</v>
      </c>
      <c r="AY192">
        <v>1</v>
      </c>
      <c r="AZ192">
        <v>0</v>
      </c>
      <c r="BA192">
        <v>192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X192">
        <f>Y192*Source!I94</f>
        <v>2.1826000000000003</v>
      </c>
      <c r="CY192">
        <f>AA192</f>
        <v>1</v>
      </c>
      <c r="CZ192">
        <f>AE192</f>
        <v>1</v>
      </c>
      <c r="DA192">
        <f>AI192</f>
        <v>1</v>
      </c>
      <c r="DB192">
        <f>ROUND(ROUND(AT192*CZ192,2),6)</f>
        <v>15.59</v>
      </c>
      <c r="DC192">
        <f>ROUND(ROUND(AT192*AG192,2),6)</f>
        <v>0</v>
      </c>
    </row>
    <row r="193" spans="1:107" x14ac:dyDescent="0.2">
      <c r="A193">
        <f>ROW(Source!A95)</f>
        <v>95</v>
      </c>
      <c r="B193">
        <v>41727979</v>
      </c>
      <c r="C193">
        <v>41728797</v>
      </c>
      <c r="D193">
        <v>37286962</v>
      </c>
      <c r="E193">
        <v>70</v>
      </c>
      <c r="F193">
        <v>1</v>
      </c>
      <c r="G193">
        <v>1</v>
      </c>
      <c r="H193">
        <v>1</v>
      </c>
      <c r="I193" t="s">
        <v>568</v>
      </c>
      <c r="J193" t="s">
        <v>2</v>
      </c>
      <c r="K193" t="s">
        <v>569</v>
      </c>
      <c r="L193">
        <v>1191</v>
      </c>
      <c r="N193">
        <v>1013</v>
      </c>
      <c r="O193" t="s">
        <v>551</v>
      </c>
      <c r="P193" t="s">
        <v>551</v>
      </c>
      <c r="Q193">
        <v>1</v>
      </c>
      <c r="W193">
        <v>0</v>
      </c>
      <c r="X193">
        <v>-1936699058</v>
      </c>
      <c r="Y193">
        <v>106.05600000000001</v>
      </c>
      <c r="AA193">
        <v>0</v>
      </c>
      <c r="AB193">
        <v>0</v>
      </c>
      <c r="AC193">
        <v>0</v>
      </c>
      <c r="AD193">
        <v>106.74</v>
      </c>
      <c r="AE193">
        <v>0</v>
      </c>
      <c r="AF193">
        <v>0</v>
      </c>
      <c r="AG193">
        <v>0</v>
      </c>
      <c r="AH193">
        <v>9.92</v>
      </c>
      <c r="AI193">
        <v>1</v>
      </c>
      <c r="AJ193">
        <v>1</v>
      </c>
      <c r="AK193">
        <v>1</v>
      </c>
      <c r="AL193">
        <v>10.76</v>
      </c>
      <c r="AN193">
        <v>0</v>
      </c>
      <c r="AO193">
        <v>1</v>
      </c>
      <c r="AP193">
        <v>1</v>
      </c>
      <c r="AQ193">
        <v>0</v>
      </c>
      <c r="AR193">
        <v>0</v>
      </c>
      <c r="AS193" t="s">
        <v>2</v>
      </c>
      <c r="AT193">
        <v>78.56</v>
      </c>
      <c r="AU193" t="s">
        <v>21</v>
      </c>
      <c r="AV193">
        <v>1</v>
      </c>
      <c r="AW193">
        <v>2</v>
      </c>
      <c r="AX193">
        <v>41728806</v>
      </c>
      <c r="AY193">
        <v>1</v>
      </c>
      <c r="AZ193">
        <v>0</v>
      </c>
      <c r="BA193">
        <v>193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X193">
        <f>Y193*Source!I95</f>
        <v>14.847840000000003</v>
      </c>
      <c r="CY193">
        <f>AD193</f>
        <v>106.74</v>
      </c>
      <c r="CZ193">
        <f>AH193</f>
        <v>9.92</v>
      </c>
      <c r="DA193">
        <f>AL193</f>
        <v>10.76</v>
      </c>
      <c r="DB193">
        <f>ROUND((ROUND(AT193*CZ193,2)*ROUND(1.35,7)),6)</f>
        <v>1052.0820000000001</v>
      </c>
      <c r="DC193">
        <f>ROUND((ROUND(AT193*AG193,2)*ROUND(1.35,7)),6)</f>
        <v>0</v>
      </c>
    </row>
    <row r="194" spans="1:107" x14ac:dyDescent="0.2">
      <c r="A194">
        <f>ROW(Source!A95)</f>
        <v>95</v>
      </c>
      <c r="B194">
        <v>41727979</v>
      </c>
      <c r="C194">
        <v>41728797</v>
      </c>
      <c r="D194">
        <v>37287167</v>
      </c>
      <c r="E194">
        <v>70</v>
      </c>
      <c r="F194">
        <v>1</v>
      </c>
      <c r="G194">
        <v>1</v>
      </c>
      <c r="H194">
        <v>1</v>
      </c>
      <c r="I194" t="s">
        <v>552</v>
      </c>
      <c r="J194" t="s">
        <v>2</v>
      </c>
      <c r="K194" t="s">
        <v>553</v>
      </c>
      <c r="L194">
        <v>1191</v>
      </c>
      <c r="N194">
        <v>1013</v>
      </c>
      <c r="O194" t="s">
        <v>551</v>
      </c>
      <c r="P194" t="s">
        <v>551</v>
      </c>
      <c r="Q194">
        <v>1</v>
      </c>
      <c r="W194">
        <v>0</v>
      </c>
      <c r="X194">
        <v>-1417349443</v>
      </c>
      <c r="Y194">
        <v>0.54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1</v>
      </c>
      <c r="AJ194">
        <v>1</v>
      </c>
      <c r="AK194">
        <v>10.76</v>
      </c>
      <c r="AL194">
        <v>1</v>
      </c>
      <c r="AN194">
        <v>0</v>
      </c>
      <c r="AO194">
        <v>1</v>
      </c>
      <c r="AP194">
        <v>1</v>
      </c>
      <c r="AQ194">
        <v>0</v>
      </c>
      <c r="AR194">
        <v>0</v>
      </c>
      <c r="AS194" t="s">
        <v>2</v>
      </c>
      <c r="AT194">
        <v>0.4</v>
      </c>
      <c r="AU194" t="s">
        <v>21</v>
      </c>
      <c r="AV194">
        <v>2</v>
      </c>
      <c r="AW194">
        <v>2</v>
      </c>
      <c r="AX194">
        <v>41728807</v>
      </c>
      <c r="AY194">
        <v>1</v>
      </c>
      <c r="AZ194">
        <v>0</v>
      </c>
      <c r="BA194">
        <v>194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CX194">
        <f>Y194*Source!I95</f>
        <v>7.5600000000000014E-2</v>
      </c>
      <c r="CY194">
        <f>AD194</f>
        <v>0</v>
      </c>
      <c r="CZ194">
        <f>AH194</f>
        <v>0</v>
      </c>
      <c r="DA194">
        <f>AL194</f>
        <v>1</v>
      </c>
      <c r="DB194">
        <f>ROUND((ROUND(AT194*CZ194,2)*ROUND(1.35,7)),6)</f>
        <v>0</v>
      </c>
      <c r="DC194">
        <f>ROUND((ROUND(AT194*AG194,2)*ROUND(1.35,7)),6)</f>
        <v>0</v>
      </c>
    </row>
    <row r="195" spans="1:107" x14ac:dyDescent="0.2">
      <c r="A195">
        <f>ROW(Source!A95)</f>
        <v>95</v>
      </c>
      <c r="B195">
        <v>41727979</v>
      </c>
      <c r="C195">
        <v>41728797</v>
      </c>
      <c r="D195">
        <v>37509388</v>
      </c>
      <c r="E195">
        <v>1</v>
      </c>
      <c r="F195">
        <v>1</v>
      </c>
      <c r="G195">
        <v>1</v>
      </c>
      <c r="H195">
        <v>2</v>
      </c>
      <c r="I195" t="s">
        <v>573</v>
      </c>
      <c r="J195" t="s">
        <v>574</v>
      </c>
      <c r="K195" t="s">
        <v>575</v>
      </c>
      <c r="L195">
        <v>1367</v>
      </c>
      <c r="N195">
        <v>1011</v>
      </c>
      <c r="O195" t="s">
        <v>557</v>
      </c>
      <c r="P195" t="s">
        <v>557</v>
      </c>
      <c r="Q195">
        <v>1</v>
      </c>
      <c r="W195">
        <v>0</v>
      </c>
      <c r="X195">
        <v>-430484415</v>
      </c>
      <c r="Y195">
        <v>0.27</v>
      </c>
      <c r="AA195">
        <v>0</v>
      </c>
      <c r="AB195">
        <v>1241.7</v>
      </c>
      <c r="AC195">
        <v>13.5</v>
      </c>
      <c r="AD195">
        <v>0</v>
      </c>
      <c r="AE195">
        <v>0</v>
      </c>
      <c r="AF195">
        <v>115.4</v>
      </c>
      <c r="AG195">
        <v>13.5</v>
      </c>
      <c r="AH195">
        <v>0</v>
      </c>
      <c r="AI195">
        <v>1</v>
      </c>
      <c r="AJ195">
        <v>10.76</v>
      </c>
      <c r="AK195">
        <v>1</v>
      </c>
      <c r="AL195">
        <v>1</v>
      </c>
      <c r="AN195">
        <v>0</v>
      </c>
      <c r="AO195">
        <v>1</v>
      </c>
      <c r="AP195">
        <v>1</v>
      </c>
      <c r="AQ195">
        <v>0</v>
      </c>
      <c r="AR195">
        <v>0</v>
      </c>
      <c r="AS195" t="s">
        <v>2</v>
      </c>
      <c r="AT195">
        <v>0.2</v>
      </c>
      <c r="AU195" t="s">
        <v>21</v>
      </c>
      <c r="AV195">
        <v>0</v>
      </c>
      <c r="AW195">
        <v>2</v>
      </c>
      <c r="AX195">
        <v>41728808</v>
      </c>
      <c r="AY195">
        <v>1</v>
      </c>
      <c r="AZ195">
        <v>0</v>
      </c>
      <c r="BA195">
        <v>195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CX195">
        <f>Y195*Source!I95</f>
        <v>3.7800000000000007E-2</v>
      </c>
      <c r="CY195">
        <f>AB195</f>
        <v>1241.7</v>
      </c>
      <c r="CZ195">
        <f>AF195</f>
        <v>115.4</v>
      </c>
      <c r="DA195">
        <f>AJ195</f>
        <v>10.76</v>
      </c>
      <c r="DB195">
        <f>ROUND((ROUND(AT195*CZ195,2)*ROUND(1.35,7)),6)</f>
        <v>31.158000000000001</v>
      </c>
      <c r="DC195">
        <f>ROUND((ROUND(AT195*AG195,2)*ROUND(1.35,7)),6)</f>
        <v>3.645</v>
      </c>
    </row>
    <row r="196" spans="1:107" x14ac:dyDescent="0.2">
      <c r="A196">
        <f>ROW(Source!A95)</f>
        <v>95</v>
      </c>
      <c r="B196">
        <v>41727979</v>
      </c>
      <c r="C196">
        <v>41728797</v>
      </c>
      <c r="D196">
        <v>37510757</v>
      </c>
      <c r="E196">
        <v>1</v>
      </c>
      <c r="F196">
        <v>1</v>
      </c>
      <c r="G196">
        <v>1</v>
      </c>
      <c r="H196">
        <v>2</v>
      </c>
      <c r="I196" t="s">
        <v>558</v>
      </c>
      <c r="J196" t="s">
        <v>559</v>
      </c>
      <c r="K196" t="s">
        <v>560</v>
      </c>
      <c r="L196">
        <v>1367</v>
      </c>
      <c r="N196">
        <v>1011</v>
      </c>
      <c r="O196" t="s">
        <v>557</v>
      </c>
      <c r="P196" t="s">
        <v>557</v>
      </c>
      <c r="Q196">
        <v>1</v>
      </c>
      <c r="W196">
        <v>0</v>
      </c>
      <c r="X196">
        <v>509054691</v>
      </c>
      <c r="Y196">
        <v>0.27</v>
      </c>
      <c r="AA196">
        <v>0</v>
      </c>
      <c r="AB196">
        <v>707.04</v>
      </c>
      <c r="AC196">
        <v>11.6</v>
      </c>
      <c r="AD196">
        <v>0</v>
      </c>
      <c r="AE196">
        <v>0</v>
      </c>
      <c r="AF196">
        <v>65.709999999999994</v>
      </c>
      <c r="AG196">
        <v>11.6</v>
      </c>
      <c r="AH196">
        <v>0</v>
      </c>
      <c r="AI196">
        <v>1</v>
      </c>
      <c r="AJ196">
        <v>10.76</v>
      </c>
      <c r="AK196">
        <v>1</v>
      </c>
      <c r="AL196">
        <v>1</v>
      </c>
      <c r="AN196">
        <v>0</v>
      </c>
      <c r="AO196">
        <v>1</v>
      </c>
      <c r="AP196">
        <v>1</v>
      </c>
      <c r="AQ196">
        <v>0</v>
      </c>
      <c r="AR196">
        <v>0</v>
      </c>
      <c r="AS196" t="s">
        <v>2</v>
      </c>
      <c r="AT196">
        <v>0.2</v>
      </c>
      <c r="AU196" t="s">
        <v>21</v>
      </c>
      <c r="AV196">
        <v>0</v>
      </c>
      <c r="AW196">
        <v>2</v>
      </c>
      <c r="AX196">
        <v>41728809</v>
      </c>
      <c r="AY196">
        <v>1</v>
      </c>
      <c r="AZ196">
        <v>0</v>
      </c>
      <c r="BA196">
        <v>196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CX196">
        <f>Y196*Source!I95</f>
        <v>3.7800000000000007E-2</v>
      </c>
      <c r="CY196">
        <f>AB196</f>
        <v>707.04</v>
      </c>
      <c r="CZ196">
        <f>AF196</f>
        <v>65.709999999999994</v>
      </c>
      <c r="DA196">
        <f>AJ196</f>
        <v>10.76</v>
      </c>
      <c r="DB196">
        <f>ROUND((ROUND(AT196*CZ196,2)*ROUND(1.35,7)),6)</f>
        <v>17.739000000000001</v>
      </c>
      <c r="DC196">
        <f>ROUND((ROUND(AT196*AG196,2)*ROUND(1.35,7)),6)</f>
        <v>3.1320000000000001</v>
      </c>
    </row>
    <row r="197" spans="1:107" x14ac:dyDescent="0.2">
      <c r="A197">
        <f>ROW(Source!A95)</f>
        <v>95</v>
      </c>
      <c r="B197">
        <v>41727979</v>
      </c>
      <c r="C197">
        <v>41728797</v>
      </c>
      <c r="D197">
        <v>37301997</v>
      </c>
      <c r="E197">
        <v>1</v>
      </c>
      <c r="F197">
        <v>1</v>
      </c>
      <c r="G197">
        <v>1</v>
      </c>
      <c r="H197">
        <v>3</v>
      </c>
      <c r="I197" t="s">
        <v>645</v>
      </c>
      <c r="J197" t="s">
        <v>646</v>
      </c>
      <c r="K197" t="s">
        <v>647</v>
      </c>
      <c r="L197">
        <v>1346</v>
      </c>
      <c r="N197">
        <v>1009</v>
      </c>
      <c r="O197" t="s">
        <v>564</v>
      </c>
      <c r="P197" t="s">
        <v>564</v>
      </c>
      <c r="Q197">
        <v>1</v>
      </c>
      <c r="W197">
        <v>0</v>
      </c>
      <c r="X197">
        <v>1682799448</v>
      </c>
      <c r="Y197">
        <v>0.21</v>
      </c>
      <c r="AA197">
        <v>327.10000000000002</v>
      </c>
      <c r="AB197">
        <v>0</v>
      </c>
      <c r="AC197">
        <v>0</v>
      </c>
      <c r="AD197">
        <v>0</v>
      </c>
      <c r="AE197">
        <v>30.4</v>
      </c>
      <c r="AF197">
        <v>0</v>
      </c>
      <c r="AG197">
        <v>0</v>
      </c>
      <c r="AH197">
        <v>0</v>
      </c>
      <c r="AI197">
        <v>10.76</v>
      </c>
      <c r="AJ197">
        <v>1</v>
      </c>
      <c r="AK197">
        <v>1</v>
      </c>
      <c r="AL197">
        <v>1</v>
      </c>
      <c r="AN197">
        <v>0</v>
      </c>
      <c r="AO197">
        <v>1</v>
      </c>
      <c r="AP197">
        <v>0</v>
      </c>
      <c r="AQ197">
        <v>0</v>
      </c>
      <c r="AR197">
        <v>0</v>
      </c>
      <c r="AS197" t="s">
        <v>2</v>
      </c>
      <c r="AT197">
        <v>0.21</v>
      </c>
      <c r="AU197" t="s">
        <v>2</v>
      </c>
      <c r="AV197">
        <v>0</v>
      </c>
      <c r="AW197">
        <v>2</v>
      </c>
      <c r="AX197">
        <v>41728810</v>
      </c>
      <c r="AY197">
        <v>1</v>
      </c>
      <c r="AZ197">
        <v>0</v>
      </c>
      <c r="BA197">
        <v>197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CX197">
        <f>Y197*Source!I95</f>
        <v>2.9400000000000003E-2</v>
      </c>
      <c r="CY197">
        <f>AA197</f>
        <v>327.10000000000002</v>
      </c>
      <c r="CZ197">
        <f>AE197</f>
        <v>30.4</v>
      </c>
      <c r="DA197">
        <f>AI197</f>
        <v>10.76</v>
      </c>
      <c r="DB197">
        <f>ROUND(ROUND(AT197*CZ197,2),6)</f>
        <v>6.38</v>
      </c>
      <c r="DC197">
        <f>ROUND(ROUND(AT197*AG197,2),6)</f>
        <v>0</v>
      </c>
    </row>
    <row r="198" spans="1:107" x14ac:dyDescent="0.2">
      <c r="A198">
        <f>ROW(Source!A95)</f>
        <v>95</v>
      </c>
      <c r="B198">
        <v>41727979</v>
      </c>
      <c r="C198">
        <v>41728797</v>
      </c>
      <c r="D198">
        <v>37305584</v>
      </c>
      <c r="E198">
        <v>1</v>
      </c>
      <c r="F198">
        <v>1</v>
      </c>
      <c r="G198">
        <v>1</v>
      </c>
      <c r="H198">
        <v>3</v>
      </c>
      <c r="I198" t="s">
        <v>648</v>
      </c>
      <c r="J198" t="s">
        <v>649</v>
      </c>
      <c r="K198" t="s">
        <v>650</v>
      </c>
      <c r="L198">
        <v>1425</v>
      </c>
      <c r="N198">
        <v>1013</v>
      </c>
      <c r="O198" t="s">
        <v>165</v>
      </c>
      <c r="P198" t="s">
        <v>165</v>
      </c>
      <c r="Q198">
        <v>1</v>
      </c>
      <c r="W198">
        <v>0</v>
      </c>
      <c r="X198">
        <v>777401066</v>
      </c>
      <c r="Y198">
        <v>4.08</v>
      </c>
      <c r="AA198">
        <v>925.36</v>
      </c>
      <c r="AB198">
        <v>0</v>
      </c>
      <c r="AC198">
        <v>0</v>
      </c>
      <c r="AD198">
        <v>0</v>
      </c>
      <c r="AE198">
        <v>86</v>
      </c>
      <c r="AF198">
        <v>0</v>
      </c>
      <c r="AG198">
        <v>0</v>
      </c>
      <c r="AH198">
        <v>0</v>
      </c>
      <c r="AI198">
        <v>10.76</v>
      </c>
      <c r="AJ198">
        <v>1</v>
      </c>
      <c r="AK198">
        <v>1</v>
      </c>
      <c r="AL198">
        <v>1</v>
      </c>
      <c r="AN198">
        <v>0</v>
      </c>
      <c r="AO198">
        <v>1</v>
      </c>
      <c r="AP198">
        <v>0</v>
      </c>
      <c r="AQ198">
        <v>0</v>
      </c>
      <c r="AR198">
        <v>0</v>
      </c>
      <c r="AS198" t="s">
        <v>2</v>
      </c>
      <c r="AT198">
        <v>4.08</v>
      </c>
      <c r="AU198" t="s">
        <v>2</v>
      </c>
      <c r="AV198">
        <v>0</v>
      </c>
      <c r="AW198">
        <v>2</v>
      </c>
      <c r="AX198">
        <v>41728811</v>
      </c>
      <c r="AY198">
        <v>1</v>
      </c>
      <c r="AZ198">
        <v>0</v>
      </c>
      <c r="BA198">
        <v>198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CX198">
        <f>Y198*Source!I95</f>
        <v>0.57120000000000004</v>
      </c>
      <c r="CY198">
        <f>AA198</f>
        <v>925.36</v>
      </c>
      <c r="CZ198">
        <f>AE198</f>
        <v>86</v>
      </c>
      <c r="DA198">
        <f>AI198</f>
        <v>10.76</v>
      </c>
      <c r="DB198">
        <f>ROUND(ROUND(AT198*CZ198,2),6)</f>
        <v>350.88</v>
      </c>
      <c r="DC198">
        <f>ROUND(ROUND(AT198*AG198,2),6)</f>
        <v>0</v>
      </c>
    </row>
    <row r="199" spans="1:107" x14ac:dyDescent="0.2">
      <c r="A199">
        <f>ROW(Source!A95)</f>
        <v>95</v>
      </c>
      <c r="B199">
        <v>41727979</v>
      </c>
      <c r="C199">
        <v>41728797</v>
      </c>
      <c r="D199">
        <v>37395210</v>
      </c>
      <c r="E199">
        <v>1</v>
      </c>
      <c r="F199">
        <v>1</v>
      </c>
      <c r="G199">
        <v>1</v>
      </c>
      <c r="H199">
        <v>3</v>
      </c>
      <c r="I199" t="s">
        <v>674</v>
      </c>
      <c r="J199" t="s">
        <v>675</v>
      </c>
      <c r="K199" t="s">
        <v>676</v>
      </c>
      <c r="L199">
        <v>1348</v>
      </c>
      <c r="N199">
        <v>1009</v>
      </c>
      <c r="O199" t="s">
        <v>104</v>
      </c>
      <c r="P199" t="s">
        <v>104</v>
      </c>
      <c r="Q199">
        <v>1000</v>
      </c>
      <c r="W199">
        <v>0</v>
      </c>
      <c r="X199">
        <v>1539915194</v>
      </c>
      <c r="Y199">
        <v>1.5299999999999999E-3</v>
      </c>
      <c r="AA199">
        <v>1037694.4</v>
      </c>
      <c r="AB199">
        <v>0</v>
      </c>
      <c r="AC199">
        <v>0</v>
      </c>
      <c r="AD199">
        <v>0</v>
      </c>
      <c r="AE199">
        <v>96440</v>
      </c>
      <c r="AF199">
        <v>0</v>
      </c>
      <c r="AG199">
        <v>0</v>
      </c>
      <c r="AH199">
        <v>0</v>
      </c>
      <c r="AI199">
        <v>10.76</v>
      </c>
      <c r="AJ199">
        <v>1</v>
      </c>
      <c r="AK199">
        <v>1</v>
      </c>
      <c r="AL199">
        <v>1</v>
      </c>
      <c r="AN199">
        <v>0</v>
      </c>
      <c r="AO199">
        <v>1</v>
      </c>
      <c r="AP199">
        <v>0</v>
      </c>
      <c r="AQ199">
        <v>0</v>
      </c>
      <c r="AR199">
        <v>0</v>
      </c>
      <c r="AS199" t="s">
        <v>2</v>
      </c>
      <c r="AT199">
        <v>1.5299999999999999E-3</v>
      </c>
      <c r="AU199" t="s">
        <v>2</v>
      </c>
      <c r="AV199">
        <v>0</v>
      </c>
      <c r="AW199">
        <v>2</v>
      </c>
      <c r="AX199">
        <v>41728812</v>
      </c>
      <c r="AY199">
        <v>1</v>
      </c>
      <c r="AZ199">
        <v>0</v>
      </c>
      <c r="BA199">
        <v>199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X199">
        <f>Y199*Source!I95</f>
        <v>2.142E-4</v>
      </c>
      <c r="CY199">
        <f>AA199</f>
        <v>1037694.4</v>
      </c>
      <c r="CZ199">
        <f>AE199</f>
        <v>96440</v>
      </c>
      <c r="DA199">
        <f>AI199</f>
        <v>10.76</v>
      </c>
      <c r="DB199">
        <f>ROUND(ROUND(AT199*CZ199,2),6)</f>
        <v>147.55000000000001</v>
      </c>
      <c r="DC199">
        <f>ROUND(ROUND(AT199*AG199,2),6)</f>
        <v>0</v>
      </c>
    </row>
    <row r="200" spans="1:107" x14ac:dyDescent="0.2">
      <c r="A200">
        <f>ROW(Source!A95)</f>
        <v>95</v>
      </c>
      <c r="B200">
        <v>41727979</v>
      </c>
      <c r="C200">
        <v>41728797</v>
      </c>
      <c r="D200">
        <v>37292595</v>
      </c>
      <c r="E200">
        <v>70</v>
      </c>
      <c r="F200">
        <v>1</v>
      </c>
      <c r="G200">
        <v>1</v>
      </c>
      <c r="H200">
        <v>3</v>
      </c>
      <c r="I200" t="s">
        <v>565</v>
      </c>
      <c r="J200" t="s">
        <v>2</v>
      </c>
      <c r="K200" t="s">
        <v>566</v>
      </c>
      <c r="L200">
        <v>1374</v>
      </c>
      <c r="N200">
        <v>1013</v>
      </c>
      <c r="O200" t="s">
        <v>567</v>
      </c>
      <c r="P200" t="s">
        <v>567</v>
      </c>
      <c r="Q200">
        <v>1</v>
      </c>
      <c r="W200">
        <v>0</v>
      </c>
      <c r="X200">
        <v>-1731369543</v>
      </c>
      <c r="Y200">
        <v>15.59</v>
      </c>
      <c r="AA200">
        <v>1</v>
      </c>
      <c r="AB200">
        <v>0</v>
      </c>
      <c r="AC200">
        <v>0</v>
      </c>
      <c r="AD200">
        <v>0</v>
      </c>
      <c r="AE200">
        <v>1</v>
      </c>
      <c r="AF200">
        <v>0</v>
      </c>
      <c r="AG200">
        <v>0</v>
      </c>
      <c r="AH200">
        <v>0</v>
      </c>
      <c r="AI200">
        <v>1</v>
      </c>
      <c r="AJ200">
        <v>1</v>
      </c>
      <c r="AK200">
        <v>1</v>
      </c>
      <c r="AL200">
        <v>1</v>
      </c>
      <c r="AN200">
        <v>0</v>
      </c>
      <c r="AO200">
        <v>1</v>
      </c>
      <c r="AP200">
        <v>0</v>
      </c>
      <c r="AQ200">
        <v>0</v>
      </c>
      <c r="AR200">
        <v>0</v>
      </c>
      <c r="AS200" t="s">
        <v>2</v>
      </c>
      <c r="AT200">
        <v>15.59</v>
      </c>
      <c r="AU200" t="s">
        <v>2</v>
      </c>
      <c r="AV200">
        <v>0</v>
      </c>
      <c r="AW200">
        <v>2</v>
      </c>
      <c r="AX200">
        <v>41728813</v>
      </c>
      <c r="AY200">
        <v>1</v>
      </c>
      <c r="AZ200">
        <v>0</v>
      </c>
      <c r="BA200">
        <v>200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X200">
        <f>Y200*Source!I95</f>
        <v>2.1826000000000003</v>
      </c>
      <c r="CY200">
        <f>AA200</f>
        <v>1</v>
      </c>
      <c r="CZ200">
        <f>AE200</f>
        <v>1</v>
      </c>
      <c r="DA200">
        <f>AI200</f>
        <v>1</v>
      </c>
      <c r="DB200">
        <f>ROUND(ROUND(AT200*CZ200,2),6)</f>
        <v>15.59</v>
      </c>
      <c r="DC200">
        <f>ROUND(ROUND(AT200*AG200,2),6)</f>
        <v>0</v>
      </c>
    </row>
    <row r="201" spans="1:107" x14ac:dyDescent="0.2">
      <c r="A201">
        <f>ROW(Source!A102)</f>
        <v>102</v>
      </c>
      <c r="B201">
        <v>41727981</v>
      </c>
      <c r="C201">
        <v>41728817</v>
      </c>
      <c r="D201">
        <v>37286917</v>
      </c>
      <c r="E201">
        <v>70</v>
      </c>
      <c r="F201">
        <v>1</v>
      </c>
      <c r="G201">
        <v>1</v>
      </c>
      <c r="H201">
        <v>1</v>
      </c>
      <c r="I201" t="s">
        <v>677</v>
      </c>
      <c r="J201" t="s">
        <v>2</v>
      </c>
      <c r="K201" t="s">
        <v>678</v>
      </c>
      <c r="L201">
        <v>1191</v>
      </c>
      <c r="N201">
        <v>1013</v>
      </c>
      <c r="O201" t="s">
        <v>551</v>
      </c>
      <c r="P201" t="s">
        <v>551</v>
      </c>
      <c r="Q201">
        <v>1</v>
      </c>
      <c r="W201">
        <v>0</v>
      </c>
      <c r="X201">
        <v>1893946532</v>
      </c>
      <c r="Y201">
        <v>2.7</v>
      </c>
      <c r="AA201">
        <v>0</v>
      </c>
      <c r="AB201">
        <v>0</v>
      </c>
      <c r="AC201">
        <v>0</v>
      </c>
      <c r="AD201">
        <v>9.07</v>
      </c>
      <c r="AE201">
        <v>0</v>
      </c>
      <c r="AF201">
        <v>0</v>
      </c>
      <c r="AG201">
        <v>0</v>
      </c>
      <c r="AH201">
        <v>9.07</v>
      </c>
      <c r="AI201">
        <v>1</v>
      </c>
      <c r="AJ201">
        <v>1</v>
      </c>
      <c r="AK201">
        <v>1</v>
      </c>
      <c r="AL201">
        <v>1</v>
      </c>
      <c r="AN201">
        <v>0</v>
      </c>
      <c r="AO201">
        <v>1</v>
      </c>
      <c r="AP201">
        <v>1</v>
      </c>
      <c r="AQ201">
        <v>0</v>
      </c>
      <c r="AR201">
        <v>0</v>
      </c>
      <c r="AS201" t="s">
        <v>2</v>
      </c>
      <c r="AT201">
        <v>2</v>
      </c>
      <c r="AU201" t="s">
        <v>21</v>
      </c>
      <c r="AV201">
        <v>1</v>
      </c>
      <c r="AW201">
        <v>2</v>
      </c>
      <c r="AX201">
        <v>41728823</v>
      </c>
      <c r="AY201">
        <v>1</v>
      </c>
      <c r="AZ201">
        <v>0</v>
      </c>
      <c r="BA201">
        <v>201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X201">
        <f>Y201*Source!I102</f>
        <v>13.5</v>
      </c>
      <c r="CY201">
        <f>AD201</f>
        <v>9.07</v>
      </c>
      <c r="CZ201">
        <f>AH201</f>
        <v>9.07</v>
      </c>
      <c r="DA201">
        <f>AL201</f>
        <v>1</v>
      </c>
      <c r="DB201">
        <f>ROUND((ROUND(AT201*CZ201,2)*ROUND(1.35,7)),6)</f>
        <v>24.489000000000001</v>
      </c>
      <c r="DC201">
        <f>ROUND((ROUND(AT201*AG201,2)*ROUND(1.35,7)),6)</f>
        <v>0</v>
      </c>
    </row>
    <row r="202" spans="1:107" x14ac:dyDescent="0.2">
      <c r="A202">
        <f>ROW(Source!A102)</f>
        <v>102</v>
      </c>
      <c r="B202">
        <v>41727981</v>
      </c>
      <c r="C202">
        <v>41728817</v>
      </c>
      <c r="D202">
        <v>37301999</v>
      </c>
      <c r="E202">
        <v>1</v>
      </c>
      <c r="F202">
        <v>1</v>
      </c>
      <c r="G202">
        <v>1</v>
      </c>
      <c r="H202">
        <v>3</v>
      </c>
      <c r="I202" t="s">
        <v>622</v>
      </c>
      <c r="J202" t="s">
        <v>623</v>
      </c>
      <c r="K202" t="s">
        <v>624</v>
      </c>
      <c r="L202">
        <v>1346</v>
      </c>
      <c r="N202">
        <v>1009</v>
      </c>
      <c r="O202" t="s">
        <v>564</v>
      </c>
      <c r="P202" t="s">
        <v>564</v>
      </c>
      <c r="Q202">
        <v>1</v>
      </c>
      <c r="W202">
        <v>0</v>
      </c>
      <c r="X202">
        <v>2109306601</v>
      </c>
      <c r="Y202">
        <v>1.4999999999999999E-2</v>
      </c>
      <c r="AA202">
        <v>91.29</v>
      </c>
      <c r="AB202">
        <v>0</v>
      </c>
      <c r="AC202">
        <v>0</v>
      </c>
      <c r="AD202">
        <v>0</v>
      </c>
      <c r="AE202">
        <v>91.29</v>
      </c>
      <c r="AF202">
        <v>0</v>
      </c>
      <c r="AG202">
        <v>0</v>
      </c>
      <c r="AH202">
        <v>0</v>
      </c>
      <c r="AI202">
        <v>1</v>
      </c>
      <c r="AJ202">
        <v>1</v>
      </c>
      <c r="AK202">
        <v>1</v>
      </c>
      <c r="AL202">
        <v>1</v>
      </c>
      <c r="AN202">
        <v>0</v>
      </c>
      <c r="AO202">
        <v>1</v>
      </c>
      <c r="AP202">
        <v>0</v>
      </c>
      <c r="AQ202">
        <v>0</v>
      </c>
      <c r="AR202">
        <v>0</v>
      </c>
      <c r="AS202" t="s">
        <v>2</v>
      </c>
      <c r="AT202">
        <v>1.4999999999999999E-2</v>
      </c>
      <c r="AU202" t="s">
        <v>2</v>
      </c>
      <c r="AV202">
        <v>0</v>
      </c>
      <c r="AW202">
        <v>2</v>
      </c>
      <c r="AX202">
        <v>41728824</v>
      </c>
      <c r="AY202">
        <v>1</v>
      </c>
      <c r="AZ202">
        <v>0</v>
      </c>
      <c r="BA202">
        <v>202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X202">
        <f>Y202*Source!I102</f>
        <v>7.4999999999999997E-2</v>
      </c>
      <c r="CY202">
        <f>AA202</f>
        <v>91.29</v>
      </c>
      <c r="CZ202">
        <f>AE202</f>
        <v>91.29</v>
      </c>
      <c r="DA202">
        <f>AI202</f>
        <v>1</v>
      </c>
      <c r="DB202">
        <f>ROUND(ROUND(AT202*CZ202,2),6)</f>
        <v>1.37</v>
      </c>
      <c r="DC202">
        <f>ROUND(ROUND(AT202*AG202,2),6)</f>
        <v>0</v>
      </c>
    </row>
    <row r="203" spans="1:107" x14ac:dyDescent="0.2">
      <c r="A203">
        <f>ROW(Source!A102)</f>
        <v>102</v>
      </c>
      <c r="B203">
        <v>41727981</v>
      </c>
      <c r="C203">
        <v>41728817</v>
      </c>
      <c r="D203">
        <v>37395858</v>
      </c>
      <c r="E203">
        <v>1</v>
      </c>
      <c r="F203">
        <v>1</v>
      </c>
      <c r="G203">
        <v>1</v>
      </c>
      <c r="H203">
        <v>3</v>
      </c>
      <c r="I203" t="s">
        <v>679</v>
      </c>
      <c r="J203" t="s">
        <v>680</v>
      </c>
      <c r="K203" t="s">
        <v>681</v>
      </c>
      <c r="L203">
        <v>1477</v>
      </c>
      <c r="N203">
        <v>1013</v>
      </c>
      <c r="O203" t="s">
        <v>682</v>
      </c>
      <c r="P203" t="s">
        <v>683</v>
      </c>
      <c r="Q203">
        <v>1</v>
      </c>
      <c r="W203">
        <v>0</v>
      </c>
      <c r="X203">
        <v>469504824</v>
      </c>
      <c r="Y203">
        <v>5.0000000000000001E-3</v>
      </c>
      <c r="AA203">
        <v>1819.3</v>
      </c>
      <c r="AB203">
        <v>0</v>
      </c>
      <c r="AC203">
        <v>0</v>
      </c>
      <c r="AD203">
        <v>0</v>
      </c>
      <c r="AE203">
        <v>1819.3</v>
      </c>
      <c r="AF203">
        <v>0</v>
      </c>
      <c r="AG203">
        <v>0</v>
      </c>
      <c r="AH203">
        <v>0</v>
      </c>
      <c r="AI203">
        <v>1</v>
      </c>
      <c r="AJ203">
        <v>1</v>
      </c>
      <c r="AK203">
        <v>1</v>
      </c>
      <c r="AL203">
        <v>1</v>
      </c>
      <c r="AN203">
        <v>0</v>
      </c>
      <c r="AO203">
        <v>1</v>
      </c>
      <c r="AP203">
        <v>0</v>
      </c>
      <c r="AQ203">
        <v>0</v>
      </c>
      <c r="AR203">
        <v>0</v>
      </c>
      <c r="AS203" t="s">
        <v>2</v>
      </c>
      <c r="AT203">
        <v>5.0000000000000001E-3</v>
      </c>
      <c r="AU203" t="s">
        <v>2</v>
      </c>
      <c r="AV203">
        <v>0</v>
      </c>
      <c r="AW203">
        <v>2</v>
      </c>
      <c r="AX203">
        <v>41728825</v>
      </c>
      <c r="AY203">
        <v>1</v>
      </c>
      <c r="AZ203">
        <v>0</v>
      </c>
      <c r="BA203">
        <v>203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X203">
        <f>Y203*Source!I102</f>
        <v>2.5000000000000001E-2</v>
      </c>
      <c r="CY203">
        <f>AA203</f>
        <v>1819.3</v>
      </c>
      <c r="CZ203">
        <f>AE203</f>
        <v>1819.3</v>
      </c>
      <c r="DA203">
        <f>AI203</f>
        <v>1</v>
      </c>
      <c r="DB203">
        <f>ROUND(ROUND(AT203*CZ203,2),6)</f>
        <v>9.1</v>
      </c>
      <c r="DC203">
        <f>ROUND(ROUND(AT203*AG203,2),6)</f>
        <v>0</v>
      </c>
    </row>
    <row r="204" spans="1:107" x14ac:dyDescent="0.2">
      <c r="A204">
        <f>ROW(Source!A102)</f>
        <v>102</v>
      </c>
      <c r="B204">
        <v>41727981</v>
      </c>
      <c r="C204">
        <v>41728817</v>
      </c>
      <c r="D204">
        <v>37396648</v>
      </c>
      <c r="E204">
        <v>1</v>
      </c>
      <c r="F204">
        <v>1</v>
      </c>
      <c r="G204">
        <v>1</v>
      </c>
      <c r="H204">
        <v>3</v>
      </c>
      <c r="I204" t="s">
        <v>684</v>
      </c>
      <c r="J204" t="s">
        <v>685</v>
      </c>
      <c r="K204" t="s">
        <v>686</v>
      </c>
      <c r="L204">
        <v>1425</v>
      </c>
      <c r="N204">
        <v>1013</v>
      </c>
      <c r="O204" t="s">
        <v>165</v>
      </c>
      <c r="P204" t="s">
        <v>165</v>
      </c>
      <c r="Q204">
        <v>1</v>
      </c>
      <c r="W204">
        <v>0</v>
      </c>
      <c r="X204">
        <v>-770750439</v>
      </c>
      <c r="Y204">
        <v>1.0999999999999999E-2</v>
      </c>
      <c r="AA204">
        <v>164</v>
      </c>
      <c r="AB204">
        <v>0</v>
      </c>
      <c r="AC204">
        <v>0</v>
      </c>
      <c r="AD204">
        <v>0</v>
      </c>
      <c r="AE204">
        <v>164</v>
      </c>
      <c r="AF204">
        <v>0</v>
      </c>
      <c r="AG204">
        <v>0</v>
      </c>
      <c r="AH204">
        <v>0</v>
      </c>
      <c r="AI204">
        <v>1</v>
      </c>
      <c r="AJ204">
        <v>1</v>
      </c>
      <c r="AK204">
        <v>1</v>
      </c>
      <c r="AL204">
        <v>1</v>
      </c>
      <c r="AN204">
        <v>0</v>
      </c>
      <c r="AO204">
        <v>1</v>
      </c>
      <c r="AP204">
        <v>0</v>
      </c>
      <c r="AQ204">
        <v>0</v>
      </c>
      <c r="AR204">
        <v>0</v>
      </c>
      <c r="AS204" t="s">
        <v>2</v>
      </c>
      <c r="AT204">
        <v>1.0999999999999999E-2</v>
      </c>
      <c r="AU204" t="s">
        <v>2</v>
      </c>
      <c r="AV204">
        <v>0</v>
      </c>
      <c r="AW204">
        <v>2</v>
      </c>
      <c r="AX204">
        <v>41728826</v>
      </c>
      <c r="AY204">
        <v>1</v>
      </c>
      <c r="AZ204">
        <v>0</v>
      </c>
      <c r="BA204">
        <v>204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X204">
        <f>Y204*Source!I102</f>
        <v>5.4999999999999993E-2</v>
      </c>
      <c r="CY204">
        <f>AA204</f>
        <v>164</v>
      </c>
      <c r="CZ204">
        <f>AE204</f>
        <v>164</v>
      </c>
      <c r="DA204">
        <f>AI204</f>
        <v>1</v>
      </c>
      <c r="DB204">
        <f>ROUND(ROUND(AT204*CZ204,2),6)</f>
        <v>1.8</v>
      </c>
      <c r="DC204">
        <f>ROUND(ROUND(AT204*AG204,2),6)</f>
        <v>0</v>
      </c>
    </row>
    <row r="205" spans="1:107" x14ac:dyDescent="0.2">
      <c r="A205">
        <f>ROW(Source!A102)</f>
        <v>102</v>
      </c>
      <c r="B205">
        <v>41727981</v>
      </c>
      <c r="C205">
        <v>41728817</v>
      </c>
      <c r="D205">
        <v>37292595</v>
      </c>
      <c r="E205">
        <v>70</v>
      </c>
      <c r="F205">
        <v>1</v>
      </c>
      <c r="G205">
        <v>1</v>
      </c>
      <c r="H205">
        <v>3</v>
      </c>
      <c r="I205" t="s">
        <v>565</v>
      </c>
      <c r="J205" t="s">
        <v>2</v>
      </c>
      <c r="K205" t="s">
        <v>566</v>
      </c>
      <c r="L205">
        <v>1374</v>
      </c>
      <c r="N205">
        <v>1013</v>
      </c>
      <c r="O205" t="s">
        <v>567</v>
      </c>
      <c r="P205" t="s">
        <v>567</v>
      </c>
      <c r="Q205">
        <v>1</v>
      </c>
      <c r="W205">
        <v>0</v>
      </c>
      <c r="X205">
        <v>-1731369543</v>
      </c>
      <c r="Y205">
        <v>0.36</v>
      </c>
      <c r="AA205">
        <v>1</v>
      </c>
      <c r="AB205">
        <v>0</v>
      </c>
      <c r="AC205">
        <v>0</v>
      </c>
      <c r="AD205">
        <v>0</v>
      </c>
      <c r="AE205">
        <v>1</v>
      </c>
      <c r="AF205">
        <v>0</v>
      </c>
      <c r="AG205">
        <v>0</v>
      </c>
      <c r="AH205">
        <v>0</v>
      </c>
      <c r="AI205">
        <v>1</v>
      </c>
      <c r="AJ205">
        <v>1</v>
      </c>
      <c r="AK205">
        <v>1</v>
      </c>
      <c r="AL205">
        <v>1</v>
      </c>
      <c r="AN205">
        <v>0</v>
      </c>
      <c r="AO205">
        <v>1</v>
      </c>
      <c r="AP205">
        <v>0</v>
      </c>
      <c r="AQ205">
        <v>0</v>
      </c>
      <c r="AR205">
        <v>0</v>
      </c>
      <c r="AS205" t="s">
        <v>2</v>
      </c>
      <c r="AT205">
        <v>0.36</v>
      </c>
      <c r="AU205" t="s">
        <v>2</v>
      </c>
      <c r="AV205">
        <v>0</v>
      </c>
      <c r="AW205">
        <v>2</v>
      </c>
      <c r="AX205">
        <v>41728827</v>
      </c>
      <c r="AY205">
        <v>1</v>
      </c>
      <c r="AZ205">
        <v>0</v>
      </c>
      <c r="BA205">
        <v>205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X205">
        <f>Y205*Source!I102</f>
        <v>1.7999999999999998</v>
      </c>
      <c r="CY205">
        <f>AA205</f>
        <v>1</v>
      </c>
      <c r="CZ205">
        <f>AE205</f>
        <v>1</v>
      </c>
      <c r="DA205">
        <f>AI205</f>
        <v>1</v>
      </c>
      <c r="DB205">
        <f>ROUND(ROUND(AT205*CZ205,2),6)</f>
        <v>0.36</v>
      </c>
      <c r="DC205">
        <f>ROUND(ROUND(AT205*AG205,2),6)</f>
        <v>0</v>
      </c>
    </row>
    <row r="206" spans="1:107" x14ac:dyDescent="0.2">
      <c r="A206">
        <f>ROW(Source!A103)</f>
        <v>103</v>
      </c>
      <c r="B206">
        <v>41727979</v>
      </c>
      <c r="C206">
        <v>41728817</v>
      </c>
      <c r="D206">
        <v>37286917</v>
      </c>
      <c r="E206">
        <v>70</v>
      </c>
      <c r="F206">
        <v>1</v>
      </c>
      <c r="G206">
        <v>1</v>
      </c>
      <c r="H206">
        <v>1</v>
      </c>
      <c r="I206" t="s">
        <v>677</v>
      </c>
      <c r="J206" t="s">
        <v>2</v>
      </c>
      <c r="K206" t="s">
        <v>678</v>
      </c>
      <c r="L206">
        <v>1191</v>
      </c>
      <c r="N206">
        <v>1013</v>
      </c>
      <c r="O206" t="s">
        <v>551</v>
      </c>
      <c r="P206" t="s">
        <v>551</v>
      </c>
      <c r="Q206">
        <v>1</v>
      </c>
      <c r="W206">
        <v>0</v>
      </c>
      <c r="X206">
        <v>1893946532</v>
      </c>
      <c r="Y206">
        <v>2.7</v>
      </c>
      <c r="AA206">
        <v>0</v>
      </c>
      <c r="AB206">
        <v>0</v>
      </c>
      <c r="AC206">
        <v>0</v>
      </c>
      <c r="AD206">
        <v>97.59</v>
      </c>
      <c r="AE206">
        <v>0</v>
      </c>
      <c r="AF206">
        <v>0</v>
      </c>
      <c r="AG206">
        <v>0</v>
      </c>
      <c r="AH206">
        <v>9.07</v>
      </c>
      <c r="AI206">
        <v>1</v>
      </c>
      <c r="AJ206">
        <v>1</v>
      </c>
      <c r="AK206">
        <v>1</v>
      </c>
      <c r="AL206">
        <v>10.76</v>
      </c>
      <c r="AN206">
        <v>0</v>
      </c>
      <c r="AO206">
        <v>1</v>
      </c>
      <c r="AP206">
        <v>1</v>
      </c>
      <c r="AQ206">
        <v>0</v>
      </c>
      <c r="AR206">
        <v>0</v>
      </c>
      <c r="AS206" t="s">
        <v>2</v>
      </c>
      <c r="AT206">
        <v>2</v>
      </c>
      <c r="AU206" t="s">
        <v>21</v>
      </c>
      <c r="AV206">
        <v>1</v>
      </c>
      <c r="AW206">
        <v>2</v>
      </c>
      <c r="AX206">
        <v>41728823</v>
      </c>
      <c r="AY206">
        <v>1</v>
      </c>
      <c r="AZ206">
        <v>0</v>
      </c>
      <c r="BA206">
        <v>206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CX206">
        <f>Y206*Source!I103</f>
        <v>13.5</v>
      </c>
      <c r="CY206">
        <f>AD206</f>
        <v>97.59</v>
      </c>
      <c r="CZ206">
        <f>AH206</f>
        <v>9.07</v>
      </c>
      <c r="DA206">
        <f>AL206</f>
        <v>10.76</v>
      </c>
      <c r="DB206">
        <f>ROUND((ROUND(AT206*CZ206,2)*ROUND(1.35,7)),6)</f>
        <v>24.489000000000001</v>
      </c>
      <c r="DC206">
        <f>ROUND((ROUND(AT206*AG206,2)*ROUND(1.35,7)),6)</f>
        <v>0</v>
      </c>
    </row>
    <row r="207" spans="1:107" x14ac:dyDescent="0.2">
      <c r="A207">
        <f>ROW(Source!A103)</f>
        <v>103</v>
      </c>
      <c r="B207">
        <v>41727979</v>
      </c>
      <c r="C207">
        <v>41728817</v>
      </c>
      <c r="D207">
        <v>37301999</v>
      </c>
      <c r="E207">
        <v>1</v>
      </c>
      <c r="F207">
        <v>1</v>
      </c>
      <c r="G207">
        <v>1</v>
      </c>
      <c r="H207">
        <v>3</v>
      </c>
      <c r="I207" t="s">
        <v>622</v>
      </c>
      <c r="J207" t="s">
        <v>623</v>
      </c>
      <c r="K207" t="s">
        <v>624</v>
      </c>
      <c r="L207">
        <v>1346</v>
      </c>
      <c r="N207">
        <v>1009</v>
      </c>
      <c r="O207" t="s">
        <v>564</v>
      </c>
      <c r="P207" t="s">
        <v>564</v>
      </c>
      <c r="Q207">
        <v>1</v>
      </c>
      <c r="W207">
        <v>0</v>
      </c>
      <c r="X207">
        <v>2109306601</v>
      </c>
      <c r="Y207">
        <v>1.4999999999999999E-2</v>
      </c>
      <c r="AA207">
        <v>982.28</v>
      </c>
      <c r="AB207">
        <v>0</v>
      </c>
      <c r="AC207">
        <v>0</v>
      </c>
      <c r="AD207">
        <v>0</v>
      </c>
      <c r="AE207">
        <v>91.29</v>
      </c>
      <c r="AF207">
        <v>0</v>
      </c>
      <c r="AG207">
        <v>0</v>
      </c>
      <c r="AH207">
        <v>0</v>
      </c>
      <c r="AI207">
        <v>10.76</v>
      </c>
      <c r="AJ207">
        <v>1</v>
      </c>
      <c r="AK207">
        <v>1</v>
      </c>
      <c r="AL207">
        <v>1</v>
      </c>
      <c r="AN207">
        <v>0</v>
      </c>
      <c r="AO207">
        <v>1</v>
      </c>
      <c r="AP207">
        <v>0</v>
      </c>
      <c r="AQ207">
        <v>0</v>
      </c>
      <c r="AR207">
        <v>0</v>
      </c>
      <c r="AS207" t="s">
        <v>2</v>
      </c>
      <c r="AT207">
        <v>1.4999999999999999E-2</v>
      </c>
      <c r="AU207" t="s">
        <v>2</v>
      </c>
      <c r="AV207">
        <v>0</v>
      </c>
      <c r="AW207">
        <v>2</v>
      </c>
      <c r="AX207">
        <v>41728824</v>
      </c>
      <c r="AY207">
        <v>1</v>
      </c>
      <c r="AZ207">
        <v>0</v>
      </c>
      <c r="BA207">
        <v>207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CX207">
        <f>Y207*Source!I103</f>
        <v>7.4999999999999997E-2</v>
      </c>
      <c r="CY207">
        <f>AA207</f>
        <v>982.28</v>
      </c>
      <c r="CZ207">
        <f>AE207</f>
        <v>91.29</v>
      </c>
      <c r="DA207">
        <f>AI207</f>
        <v>10.76</v>
      </c>
      <c r="DB207">
        <f>ROUND(ROUND(AT207*CZ207,2),6)</f>
        <v>1.37</v>
      </c>
      <c r="DC207">
        <f>ROUND(ROUND(AT207*AG207,2),6)</f>
        <v>0</v>
      </c>
    </row>
    <row r="208" spans="1:107" x14ac:dyDescent="0.2">
      <c r="A208">
        <f>ROW(Source!A103)</f>
        <v>103</v>
      </c>
      <c r="B208">
        <v>41727979</v>
      </c>
      <c r="C208">
        <v>41728817</v>
      </c>
      <c r="D208">
        <v>37395858</v>
      </c>
      <c r="E208">
        <v>1</v>
      </c>
      <c r="F208">
        <v>1</v>
      </c>
      <c r="G208">
        <v>1</v>
      </c>
      <c r="H208">
        <v>3</v>
      </c>
      <c r="I208" t="s">
        <v>679</v>
      </c>
      <c r="J208" t="s">
        <v>680</v>
      </c>
      <c r="K208" t="s">
        <v>681</v>
      </c>
      <c r="L208">
        <v>1477</v>
      </c>
      <c r="N208">
        <v>1013</v>
      </c>
      <c r="O208" t="s">
        <v>682</v>
      </c>
      <c r="P208" t="s">
        <v>683</v>
      </c>
      <c r="Q208">
        <v>1</v>
      </c>
      <c r="W208">
        <v>0</v>
      </c>
      <c r="X208">
        <v>469504824</v>
      </c>
      <c r="Y208">
        <v>5.0000000000000001E-3</v>
      </c>
      <c r="AA208">
        <v>19575.669999999998</v>
      </c>
      <c r="AB208">
        <v>0</v>
      </c>
      <c r="AC208">
        <v>0</v>
      </c>
      <c r="AD208">
        <v>0</v>
      </c>
      <c r="AE208">
        <v>1819.3</v>
      </c>
      <c r="AF208">
        <v>0</v>
      </c>
      <c r="AG208">
        <v>0</v>
      </c>
      <c r="AH208">
        <v>0</v>
      </c>
      <c r="AI208">
        <v>10.76</v>
      </c>
      <c r="AJ208">
        <v>1</v>
      </c>
      <c r="AK208">
        <v>1</v>
      </c>
      <c r="AL208">
        <v>1</v>
      </c>
      <c r="AN208">
        <v>0</v>
      </c>
      <c r="AO208">
        <v>1</v>
      </c>
      <c r="AP208">
        <v>0</v>
      </c>
      <c r="AQ208">
        <v>0</v>
      </c>
      <c r="AR208">
        <v>0</v>
      </c>
      <c r="AS208" t="s">
        <v>2</v>
      </c>
      <c r="AT208">
        <v>5.0000000000000001E-3</v>
      </c>
      <c r="AU208" t="s">
        <v>2</v>
      </c>
      <c r="AV208">
        <v>0</v>
      </c>
      <c r="AW208">
        <v>2</v>
      </c>
      <c r="AX208">
        <v>41728825</v>
      </c>
      <c r="AY208">
        <v>1</v>
      </c>
      <c r="AZ208">
        <v>0</v>
      </c>
      <c r="BA208">
        <v>208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CX208">
        <f>Y208*Source!I103</f>
        <v>2.5000000000000001E-2</v>
      </c>
      <c r="CY208">
        <f>AA208</f>
        <v>19575.669999999998</v>
      </c>
      <c r="CZ208">
        <f>AE208</f>
        <v>1819.3</v>
      </c>
      <c r="DA208">
        <f>AI208</f>
        <v>10.76</v>
      </c>
      <c r="DB208">
        <f>ROUND(ROUND(AT208*CZ208,2),6)</f>
        <v>9.1</v>
      </c>
      <c r="DC208">
        <f>ROUND(ROUND(AT208*AG208,2),6)</f>
        <v>0</v>
      </c>
    </row>
    <row r="209" spans="1:107" x14ac:dyDescent="0.2">
      <c r="A209">
        <f>ROW(Source!A103)</f>
        <v>103</v>
      </c>
      <c r="B209">
        <v>41727979</v>
      </c>
      <c r="C209">
        <v>41728817</v>
      </c>
      <c r="D209">
        <v>37396648</v>
      </c>
      <c r="E209">
        <v>1</v>
      </c>
      <c r="F209">
        <v>1</v>
      </c>
      <c r="G209">
        <v>1</v>
      </c>
      <c r="H209">
        <v>3</v>
      </c>
      <c r="I209" t="s">
        <v>684</v>
      </c>
      <c r="J209" t="s">
        <v>685</v>
      </c>
      <c r="K209" t="s">
        <v>686</v>
      </c>
      <c r="L209">
        <v>1425</v>
      </c>
      <c r="N209">
        <v>1013</v>
      </c>
      <c r="O209" t="s">
        <v>165</v>
      </c>
      <c r="P209" t="s">
        <v>165</v>
      </c>
      <c r="Q209">
        <v>1</v>
      </c>
      <c r="W209">
        <v>0</v>
      </c>
      <c r="X209">
        <v>-770750439</v>
      </c>
      <c r="Y209">
        <v>1.0999999999999999E-2</v>
      </c>
      <c r="AA209">
        <v>1764.64</v>
      </c>
      <c r="AB209">
        <v>0</v>
      </c>
      <c r="AC209">
        <v>0</v>
      </c>
      <c r="AD209">
        <v>0</v>
      </c>
      <c r="AE209">
        <v>164</v>
      </c>
      <c r="AF209">
        <v>0</v>
      </c>
      <c r="AG209">
        <v>0</v>
      </c>
      <c r="AH209">
        <v>0</v>
      </c>
      <c r="AI209">
        <v>10.76</v>
      </c>
      <c r="AJ209">
        <v>1</v>
      </c>
      <c r="AK209">
        <v>1</v>
      </c>
      <c r="AL209">
        <v>1</v>
      </c>
      <c r="AN209">
        <v>0</v>
      </c>
      <c r="AO209">
        <v>1</v>
      </c>
      <c r="AP209">
        <v>0</v>
      </c>
      <c r="AQ209">
        <v>0</v>
      </c>
      <c r="AR209">
        <v>0</v>
      </c>
      <c r="AS209" t="s">
        <v>2</v>
      </c>
      <c r="AT209">
        <v>1.0999999999999999E-2</v>
      </c>
      <c r="AU209" t="s">
        <v>2</v>
      </c>
      <c r="AV209">
        <v>0</v>
      </c>
      <c r="AW209">
        <v>2</v>
      </c>
      <c r="AX209">
        <v>41728826</v>
      </c>
      <c r="AY209">
        <v>1</v>
      </c>
      <c r="AZ209">
        <v>0</v>
      </c>
      <c r="BA209">
        <v>209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CX209">
        <f>Y209*Source!I103</f>
        <v>5.4999999999999993E-2</v>
      </c>
      <c r="CY209">
        <f>AA209</f>
        <v>1764.64</v>
      </c>
      <c r="CZ209">
        <f>AE209</f>
        <v>164</v>
      </c>
      <c r="DA209">
        <f>AI209</f>
        <v>10.76</v>
      </c>
      <c r="DB209">
        <f>ROUND(ROUND(AT209*CZ209,2),6)</f>
        <v>1.8</v>
      </c>
      <c r="DC209">
        <f>ROUND(ROUND(AT209*AG209,2),6)</f>
        <v>0</v>
      </c>
    </row>
    <row r="210" spans="1:107" x14ac:dyDescent="0.2">
      <c r="A210">
        <f>ROW(Source!A103)</f>
        <v>103</v>
      </c>
      <c r="B210">
        <v>41727979</v>
      </c>
      <c r="C210">
        <v>41728817</v>
      </c>
      <c r="D210">
        <v>37292595</v>
      </c>
      <c r="E210">
        <v>70</v>
      </c>
      <c r="F210">
        <v>1</v>
      </c>
      <c r="G210">
        <v>1</v>
      </c>
      <c r="H210">
        <v>3</v>
      </c>
      <c r="I210" t="s">
        <v>565</v>
      </c>
      <c r="J210" t="s">
        <v>2</v>
      </c>
      <c r="K210" t="s">
        <v>566</v>
      </c>
      <c r="L210">
        <v>1374</v>
      </c>
      <c r="N210">
        <v>1013</v>
      </c>
      <c r="O210" t="s">
        <v>567</v>
      </c>
      <c r="P210" t="s">
        <v>567</v>
      </c>
      <c r="Q210">
        <v>1</v>
      </c>
      <c r="W210">
        <v>0</v>
      </c>
      <c r="X210">
        <v>-1731369543</v>
      </c>
      <c r="Y210">
        <v>0.36</v>
      </c>
      <c r="AA210">
        <v>1</v>
      </c>
      <c r="AB210">
        <v>0</v>
      </c>
      <c r="AC210">
        <v>0</v>
      </c>
      <c r="AD210">
        <v>0</v>
      </c>
      <c r="AE210">
        <v>1</v>
      </c>
      <c r="AF210">
        <v>0</v>
      </c>
      <c r="AG210">
        <v>0</v>
      </c>
      <c r="AH210">
        <v>0</v>
      </c>
      <c r="AI210">
        <v>1</v>
      </c>
      <c r="AJ210">
        <v>1</v>
      </c>
      <c r="AK210">
        <v>1</v>
      </c>
      <c r="AL210">
        <v>1</v>
      </c>
      <c r="AN210">
        <v>0</v>
      </c>
      <c r="AO210">
        <v>1</v>
      </c>
      <c r="AP210">
        <v>0</v>
      </c>
      <c r="AQ210">
        <v>0</v>
      </c>
      <c r="AR210">
        <v>0</v>
      </c>
      <c r="AS210" t="s">
        <v>2</v>
      </c>
      <c r="AT210">
        <v>0.36</v>
      </c>
      <c r="AU210" t="s">
        <v>2</v>
      </c>
      <c r="AV210">
        <v>0</v>
      </c>
      <c r="AW210">
        <v>2</v>
      </c>
      <c r="AX210">
        <v>41728827</v>
      </c>
      <c r="AY210">
        <v>1</v>
      </c>
      <c r="AZ210">
        <v>0</v>
      </c>
      <c r="BA210">
        <v>210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CX210">
        <f>Y210*Source!I103</f>
        <v>1.7999999999999998</v>
      </c>
      <c r="CY210">
        <f>AA210</f>
        <v>1</v>
      </c>
      <c r="CZ210">
        <f>AE210</f>
        <v>1</v>
      </c>
      <c r="DA210">
        <f>AI210</f>
        <v>1</v>
      </c>
      <c r="DB210">
        <f>ROUND(ROUND(AT210*CZ210,2),6)</f>
        <v>0.36</v>
      </c>
      <c r="DC210">
        <f>ROUND(ROUND(AT210*AG210,2),6)</f>
        <v>0</v>
      </c>
    </row>
    <row r="211" spans="1:107" x14ac:dyDescent="0.2">
      <c r="A211">
        <f>ROW(Source!A106)</f>
        <v>106</v>
      </c>
      <c r="B211">
        <v>41727981</v>
      </c>
      <c r="C211">
        <v>41728829</v>
      </c>
      <c r="D211">
        <v>37286939</v>
      </c>
      <c r="E211">
        <v>70</v>
      </c>
      <c r="F211">
        <v>1</v>
      </c>
      <c r="G211">
        <v>1</v>
      </c>
      <c r="H211">
        <v>1</v>
      </c>
      <c r="I211" t="s">
        <v>687</v>
      </c>
      <c r="J211" t="s">
        <v>2</v>
      </c>
      <c r="K211" t="s">
        <v>688</v>
      </c>
      <c r="L211">
        <v>1191</v>
      </c>
      <c r="N211">
        <v>1013</v>
      </c>
      <c r="O211" t="s">
        <v>551</v>
      </c>
      <c r="P211" t="s">
        <v>551</v>
      </c>
      <c r="Q211">
        <v>1</v>
      </c>
      <c r="W211">
        <v>0</v>
      </c>
      <c r="X211">
        <v>-2012709214</v>
      </c>
      <c r="Y211">
        <v>37.476000000000006</v>
      </c>
      <c r="AA211">
        <v>0</v>
      </c>
      <c r="AB211">
        <v>0</v>
      </c>
      <c r="AC211">
        <v>0</v>
      </c>
      <c r="AD211">
        <v>9.4</v>
      </c>
      <c r="AE211">
        <v>0</v>
      </c>
      <c r="AF211">
        <v>0</v>
      </c>
      <c r="AG211">
        <v>0</v>
      </c>
      <c r="AH211">
        <v>9.4</v>
      </c>
      <c r="AI211">
        <v>1</v>
      </c>
      <c r="AJ211">
        <v>1</v>
      </c>
      <c r="AK211">
        <v>1</v>
      </c>
      <c r="AL211">
        <v>1</v>
      </c>
      <c r="AN211">
        <v>0</v>
      </c>
      <c r="AO211">
        <v>1</v>
      </c>
      <c r="AP211">
        <v>1</v>
      </c>
      <c r="AQ211">
        <v>0</v>
      </c>
      <c r="AR211">
        <v>0</v>
      </c>
      <c r="AS211" t="s">
        <v>2</v>
      </c>
      <c r="AT211">
        <v>27.76</v>
      </c>
      <c r="AU211" t="s">
        <v>21</v>
      </c>
      <c r="AV211">
        <v>1</v>
      </c>
      <c r="AW211">
        <v>2</v>
      </c>
      <c r="AX211">
        <v>41728842</v>
      </c>
      <c r="AY211">
        <v>1</v>
      </c>
      <c r="AZ211">
        <v>0</v>
      </c>
      <c r="BA211">
        <v>211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CX211">
        <f>Y211*Source!I106</f>
        <v>430.97400000000005</v>
      </c>
      <c r="CY211">
        <f>AD211</f>
        <v>9.4</v>
      </c>
      <c r="CZ211">
        <f>AH211</f>
        <v>9.4</v>
      </c>
      <c r="DA211">
        <f>AL211</f>
        <v>1</v>
      </c>
      <c r="DB211">
        <f>ROUND((ROUND(AT211*CZ211,2)*ROUND(1.35,7)),6)</f>
        <v>352.26900000000001</v>
      </c>
      <c r="DC211">
        <f>ROUND((ROUND(AT211*AG211,2)*ROUND(1.35,7)),6)</f>
        <v>0</v>
      </c>
    </row>
    <row r="212" spans="1:107" x14ac:dyDescent="0.2">
      <c r="A212">
        <f>ROW(Source!A106)</f>
        <v>106</v>
      </c>
      <c r="B212">
        <v>41727981</v>
      </c>
      <c r="C212">
        <v>41728829</v>
      </c>
      <c r="D212">
        <v>37287167</v>
      </c>
      <c r="E212">
        <v>70</v>
      </c>
      <c r="F212">
        <v>1</v>
      </c>
      <c r="G212">
        <v>1</v>
      </c>
      <c r="H212">
        <v>1</v>
      </c>
      <c r="I212" t="s">
        <v>552</v>
      </c>
      <c r="J212" t="s">
        <v>2</v>
      </c>
      <c r="K212" t="s">
        <v>553</v>
      </c>
      <c r="L212">
        <v>1191</v>
      </c>
      <c r="N212">
        <v>1013</v>
      </c>
      <c r="O212" t="s">
        <v>551</v>
      </c>
      <c r="P212" t="s">
        <v>551</v>
      </c>
      <c r="Q212">
        <v>1</v>
      </c>
      <c r="W212">
        <v>0</v>
      </c>
      <c r="X212">
        <v>-1417349443</v>
      </c>
      <c r="Y212">
        <v>0.48599999999999999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1</v>
      </c>
      <c r="AJ212">
        <v>1</v>
      </c>
      <c r="AK212">
        <v>1</v>
      </c>
      <c r="AL212">
        <v>1</v>
      </c>
      <c r="AN212">
        <v>0</v>
      </c>
      <c r="AO212">
        <v>1</v>
      </c>
      <c r="AP212">
        <v>1</v>
      </c>
      <c r="AQ212">
        <v>0</v>
      </c>
      <c r="AR212">
        <v>0</v>
      </c>
      <c r="AS212" t="s">
        <v>2</v>
      </c>
      <c r="AT212">
        <v>0.36</v>
      </c>
      <c r="AU212" t="s">
        <v>21</v>
      </c>
      <c r="AV212">
        <v>2</v>
      </c>
      <c r="AW212">
        <v>2</v>
      </c>
      <c r="AX212">
        <v>41728843</v>
      </c>
      <c r="AY212">
        <v>1</v>
      </c>
      <c r="AZ212">
        <v>0</v>
      </c>
      <c r="BA212">
        <v>212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CX212">
        <f>Y212*Source!I106</f>
        <v>5.5889999999999995</v>
      </c>
      <c r="CY212">
        <f>AD212</f>
        <v>0</v>
      </c>
      <c r="CZ212">
        <f>AH212</f>
        <v>0</v>
      </c>
      <c r="DA212">
        <f>AL212</f>
        <v>1</v>
      </c>
      <c r="DB212">
        <f>ROUND((ROUND(AT212*CZ212,2)*ROUND(1.35,7)),6)</f>
        <v>0</v>
      </c>
      <c r="DC212">
        <f>ROUND((ROUND(AT212*AG212,2)*ROUND(1.35,7)),6)</f>
        <v>0</v>
      </c>
    </row>
    <row r="213" spans="1:107" x14ac:dyDescent="0.2">
      <c r="A213">
        <f>ROW(Source!A106)</f>
        <v>106</v>
      </c>
      <c r="B213">
        <v>41727981</v>
      </c>
      <c r="C213">
        <v>41728829</v>
      </c>
      <c r="D213">
        <v>37509388</v>
      </c>
      <c r="E213">
        <v>1</v>
      </c>
      <c r="F213">
        <v>1</v>
      </c>
      <c r="G213">
        <v>1</v>
      </c>
      <c r="H213">
        <v>2</v>
      </c>
      <c r="I213" t="s">
        <v>573</v>
      </c>
      <c r="J213" t="s">
        <v>574</v>
      </c>
      <c r="K213" t="s">
        <v>575</v>
      </c>
      <c r="L213">
        <v>1367</v>
      </c>
      <c r="N213">
        <v>1011</v>
      </c>
      <c r="O213" t="s">
        <v>557</v>
      </c>
      <c r="P213" t="s">
        <v>557</v>
      </c>
      <c r="Q213">
        <v>1</v>
      </c>
      <c r="W213">
        <v>0</v>
      </c>
      <c r="X213">
        <v>-430484415</v>
      </c>
      <c r="Y213">
        <v>0.24299999999999999</v>
      </c>
      <c r="AA213">
        <v>0</v>
      </c>
      <c r="AB213">
        <v>115.4</v>
      </c>
      <c r="AC213">
        <v>13.5</v>
      </c>
      <c r="AD213">
        <v>0</v>
      </c>
      <c r="AE213">
        <v>0</v>
      </c>
      <c r="AF213">
        <v>115.4</v>
      </c>
      <c r="AG213">
        <v>13.5</v>
      </c>
      <c r="AH213">
        <v>0</v>
      </c>
      <c r="AI213">
        <v>1</v>
      </c>
      <c r="AJ213">
        <v>1</v>
      </c>
      <c r="AK213">
        <v>1</v>
      </c>
      <c r="AL213">
        <v>1</v>
      </c>
      <c r="AN213">
        <v>0</v>
      </c>
      <c r="AO213">
        <v>1</v>
      </c>
      <c r="AP213">
        <v>1</v>
      </c>
      <c r="AQ213">
        <v>0</v>
      </c>
      <c r="AR213">
        <v>0</v>
      </c>
      <c r="AS213" t="s">
        <v>2</v>
      </c>
      <c r="AT213">
        <v>0.18</v>
      </c>
      <c r="AU213" t="s">
        <v>21</v>
      </c>
      <c r="AV213">
        <v>0</v>
      </c>
      <c r="AW213">
        <v>2</v>
      </c>
      <c r="AX213">
        <v>41728844</v>
      </c>
      <c r="AY213">
        <v>1</v>
      </c>
      <c r="AZ213">
        <v>0</v>
      </c>
      <c r="BA213">
        <v>213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X213">
        <f>Y213*Source!I106</f>
        <v>2.7944999999999998</v>
      </c>
      <c r="CY213">
        <f>AB213</f>
        <v>115.4</v>
      </c>
      <c r="CZ213">
        <f>AF213</f>
        <v>115.4</v>
      </c>
      <c r="DA213">
        <f>AJ213</f>
        <v>1</v>
      </c>
      <c r="DB213">
        <f>ROUND((ROUND(AT213*CZ213,2)*ROUND(1.35,7)),6)</f>
        <v>28.0395</v>
      </c>
      <c r="DC213">
        <f>ROUND((ROUND(AT213*AG213,2)*ROUND(1.35,7)),6)</f>
        <v>3.2805</v>
      </c>
    </row>
    <row r="214" spans="1:107" x14ac:dyDescent="0.2">
      <c r="A214">
        <f>ROW(Source!A106)</f>
        <v>106</v>
      </c>
      <c r="B214">
        <v>41727981</v>
      </c>
      <c r="C214">
        <v>41728829</v>
      </c>
      <c r="D214">
        <v>37510757</v>
      </c>
      <c r="E214">
        <v>1</v>
      </c>
      <c r="F214">
        <v>1</v>
      </c>
      <c r="G214">
        <v>1</v>
      </c>
      <c r="H214">
        <v>2</v>
      </c>
      <c r="I214" t="s">
        <v>558</v>
      </c>
      <c r="J214" t="s">
        <v>559</v>
      </c>
      <c r="K214" t="s">
        <v>560</v>
      </c>
      <c r="L214">
        <v>1367</v>
      </c>
      <c r="N214">
        <v>1011</v>
      </c>
      <c r="O214" t="s">
        <v>557</v>
      </c>
      <c r="P214" t="s">
        <v>557</v>
      </c>
      <c r="Q214">
        <v>1</v>
      </c>
      <c r="W214">
        <v>0</v>
      </c>
      <c r="X214">
        <v>509054691</v>
      </c>
      <c r="Y214">
        <v>0.24299999999999999</v>
      </c>
      <c r="AA214">
        <v>0</v>
      </c>
      <c r="AB214">
        <v>65.709999999999994</v>
      </c>
      <c r="AC214">
        <v>11.6</v>
      </c>
      <c r="AD214">
        <v>0</v>
      </c>
      <c r="AE214">
        <v>0</v>
      </c>
      <c r="AF214">
        <v>65.709999999999994</v>
      </c>
      <c r="AG214">
        <v>11.6</v>
      </c>
      <c r="AH214">
        <v>0</v>
      </c>
      <c r="AI214">
        <v>1</v>
      </c>
      <c r="AJ214">
        <v>1</v>
      </c>
      <c r="AK214">
        <v>1</v>
      </c>
      <c r="AL214">
        <v>1</v>
      </c>
      <c r="AN214">
        <v>0</v>
      </c>
      <c r="AO214">
        <v>1</v>
      </c>
      <c r="AP214">
        <v>1</v>
      </c>
      <c r="AQ214">
        <v>0</v>
      </c>
      <c r="AR214">
        <v>0</v>
      </c>
      <c r="AS214" t="s">
        <v>2</v>
      </c>
      <c r="AT214">
        <v>0.18</v>
      </c>
      <c r="AU214" t="s">
        <v>21</v>
      </c>
      <c r="AV214">
        <v>0</v>
      </c>
      <c r="AW214">
        <v>2</v>
      </c>
      <c r="AX214">
        <v>41728845</v>
      </c>
      <c r="AY214">
        <v>1</v>
      </c>
      <c r="AZ214">
        <v>0</v>
      </c>
      <c r="BA214">
        <v>214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X214">
        <f>Y214*Source!I106</f>
        <v>2.7944999999999998</v>
      </c>
      <c r="CY214">
        <f>AB214</f>
        <v>65.709999999999994</v>
      </c>
      <c r="CZ214">
        <f>AF214</f>
        <v>65.709999999999994</v>
      </c>
      <c r="DA214">
        <f>AJ214</f>
        <v>1</v>
      </c>
      <c r="DB214">
        <f>ROUND((ROUND(AT214*CZ214,2)*ROUND(1.35,7)),6)</f>
        <v>15.970499999999999</v>
      </c>
      <c r="DC214">
        <f>ROUND((ROUND(AT214*AG214,2)*ROUND(1.35,7)),6)</f>
        <v>2.8214999999999999</v>
      </c>
    </row>
    <row r="215" spans="1:107" x14ac:dyDescent="0.2">
      <c r="A215">
        <f>ROW(Source!A106)</f>
        <v>106</v>
      </c>
      <c r="B215">
        <v>41727981</v>
      </c>
      <c r="C215">
        <v>41728829</v>
      </c>
      <c r="D215">
        <v>37511092</v>
      </c>
      <c r="E215">
        <v>1</v>
      </c>
      <c r="F215">
        <v>1</v>
      </c>
      <c r="G215">
        <v>1</v>
      </c>
      <c r="H215">
        <v>2</v>
      </c>
      <c r="I215" t="s">
        <v>576</v>
      </c>
      <c r="J215" t="s">
        <v>577</v>
      </c>
      <c r="K215" t="s">
        <v>578</v>
      </c>
      <c r="L215">
        <v>1367</v>
      </c>
      <c r="N215">
        <v>1011</v>
      </c>
      <c r="O215" t="s">
        <v>557</v>
      </c>
      <c r="P215" t="s">
        <v>557</v>
      </c>
      <c r="Q215">
        <v>1</v>
      </c>
      <c r="W215">
        <v>0</v>
      </c>
      <c r="X215">
        <v>829370094</v>
      </c>
      <c r="Y215">
        <v>19.332000000000001</v>
      </c>
      <c r="AA215">
        <v>0</v>
      </c>
      <c r="AB215">
        <v>8.1</v>
      </c>
      <c r="AC215">
        <v>0</v>
      </c>
      <c r="AD215">
        <v>0</v>
      </c>
      <c r="AE215">
        <v>0</v>
      </c>
      <c r="AF215">
        <v>8.1</v>
      </c>
      <c r="AG215">
        <v>0</v>
      </c>
      <c r="AH215">
        <v>0</v>
      </c>
      <c r="AI215">
        <v>1</v>
      </c>
      <c r="AJ215">
        <v>1</v>
      </c>
      <c r="AK215">
        <v>1</v>
      </c>
      <c r="AL215">
        <v>1</v>
      </c>
      <c r="AN215">
        <v>0</v>
      </c>
      <c r="AO215">
        <v>1</v>
      </c>
      <c r="AP215">
        <v>1</v>
      </c>
      <c r="AQ215">
        <v>0</v>
      </c>
      <c r="AR215">
        <v>0</v>
      </c>
      <c r="AS215" t="s">
        <v>2</v>
      </c>
      <c r="AT215">
        <v>14.32</v>
      </c>
      <c r="AU215" t="s">
        <v>21</v>
      </c>
      <c r="AV215">
        <v>0</v>
      </c>
      <c r="AW215">
        <v>2</v>
      </c>
      <c r="AX215">
        <v>41728846</v>
      </c>
      <c r="AY215">
        <v>1</v>
      </c>
      <c r="AZ215">
        <v>0</v>
      </c>
      <c r="BA215">
        <v>215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CX215">
        <f>Y215*Source!I106</f>
        <v>222.31800000000001</v>
      </c>
      <c r="CY215">
        <f>AB215</f>
        <v>8.1</v>
      </c>
      <c r="CZ215">
        <f>AF215</f>
        <v>8.1</v>
      </c>
      <c r="DA215">
        <f>AJ215</f>
        <v>1</v>
      </c>
      <c r="DB215">
        <f>ROUND((ROUND(AT215*CZ215,2)*ROUND(1.35,7)),6)</f>
        <v>156.5865</v>
      </c>
      <c r="DC215">
        <f>ROUND((ROUND(AT215*AG215,2)*ROUND(1.35,7)),6)</f>
        <v>0</v>
      </c>
    </row>
    <row r="216" spans="1:107" x14ac:dyDescent="0.2">
      <c r="A216">
        <f>ROW(Source!A106)</f>
        <v>106</v>
      </c>
      <c r="B216">
        <v>41727981</v>
      </c>
      <c r="C216">
        <v>41728829</v>
      </c>
      <c r="D216">
        <v>37303175</v>
      </c>
      <c r="E216">
        <v>1</v>
      </c>
      <c r="F216">
        <v>1</v>
      </c>
      <c r="G216">
        <v>1</v>
      </c>
      <c r="H216">
        <v>3</v>
      </c>
      <c r="I216" t="s">
        <v>582</v>
      </c>
      <c r="J216" t="s">
        <v>583</v>
      </c>
      <c r="K216" t="s">
        <v>584</v>
      </c>
      <c r="L216">
        <v>1346</v>
      </c>
      <c r="N216">
        <v>1009</v>
      </c>
      <c r="O216" t="s">
        <v>564</v>
      </c>
      <c r="P216" t="s">
        <v>564</v>
      </c>
      <c r="Q216">
        <v>1</v>
      </c>
      <c r="W216">
        <v>0</v>
      </c>
      <c r="X216">
        <v>397095127</v>
      </c>
      <c r="Y216">
        <v>1.05</v>
      </c>
      <c r="AA216">
        <v>10.57</v>
      </c>
      <c r="AB216">
        <v>0</v>
      </c>
      <c r="AC216">
        <v>0</v>
      </c>
      <c r="AD216">
        <v>0</v>
      </c>
      <c r="AE216">
        <v>10.57</v>
      </c>
      <c r="AF216">
        <v>0</v>
      </c>
      <c r="AG216">
        <v>0</v>
      </c>
      <c r="AH216">
        <v>0</v>
      </c>
      <c r="AI216">
        <v>1</v>
      </c>
      <c r="AJ216">
        <v>1</v>
      </c>
      <c r="AK216">
        <v>1</v>
      </c>
      <c r="AL216">
        <v>1</v>
      </c>
      <c r="AN216">
        <v>0</v>
      </c>
      <c r="AO216">
        <v>1</v>
      </c>
      <c r="AP216">
        <v>0</v>
      </c>
      <c r="AQ216">
        <v>0</v>
      </c>
      <c r="AR216">
        <v>0</v>
      </c>
      <c r="AS216" t="s">
        <v>2</v>
      </c>
      <c r="AT216">
        <v>1.05</v>
      </c>
      <c r="AU216" t="s">
        <v>2</v>
      </c>
      <c r="AV216">
        <v>0</v>
      </c>
      <c r="AW216">
        <v>2</v>
      </c>
      <c r="AX216">
        <v>41728847</v>
      </c>
      <c r="AY216">
        <v>1</v>
      </c>
      <c r="AZ216">
        <v>0</v>
      </c>
      <c r="BA216">
        <v>216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CX216">
        <f>Y216*Source!I106</f>
        <v>12.075000000000001</v>
      </c>
      <c r="CY216">
        <f t="shared" ref="CY216:CY222" si="44">AA216</f>
        <v>10.57</v>
      </c>
      <c r="CZ216">
        <f t="shared" ref="CZ216:CZ222" si="45">AE216</f>
        <v>10.57</v>
      </c>
      <c r="DA216">
        <f t="shared" ref="DA216:DA222" si="46">AI216</f>
        <v>1</v>
      </c>
      <c r="DB216">
        <f t="shared" ref="DB216:DB222" si="47">ROUND(ROUND(AT216*CZ216,2),6)</f>
        <v>11.1</v>
      </c>
      <c r="DC216">
        <f t="shared" ref="DC216:DC222" si="48">ROUND(ROUND(AT216*AG216,2),6)</f>
        <v>0</v>
      </c>
    </row>
    <row r="217" spans="1:107" x14ac:dyDescent="0.2">
      <c r="A217">
        <f>ROW(Source!A106)</f>
        <v>106</v>
      </c>
      <c r="B217">
        <v>41727981</v>
      </c>
      <c r="C217">
        <v>41728829</v>
      </c>
      <c r="D217">
        <v>37305355</v>
      </c>
      <c r="E217">
        <v>1</v>
      </c>
      <c r="F217">
        <v>1</v>
      </c>
      <c r="G217">
        <v>1</v>
      </c>
      <c r="H217">
        <v>3</v>
      </c>
      <c r="I217" t="s">
        <v>689</v>
      </c>
      <c r="J217" t="s">
        <v>690</v>
      </c>
      <c r="K217" t="s">
        <v>691</v>
      </c>
      <c r="L217">
        <v>1348</v>
      </c>
      <c r="N217">
        <v>1009</v>
      </c>
      <c r="O217" t="s">
        <v>104</v>
      </c>
      <c r="P217" t="s">
        <v>104</v>
      </c>
      <c r="Q217">
        <v>1000</v>
      </c>
      <c r="W217">
        <v>0</v>
      </c>
      <c r="X217">
        <v>-116031132</v>
      </c>
      <c r="Y217">
        <v>2.1800000000000001E-3</v>
      </c>
      <c r="AA217">
        <v>12430</v>
      </c>
      <c r="AB217">
        <v>0</v>
      </c>
      <c r="AC217">
        <v>0</v>
      </c>
      <c r="AD217">
        <v>0</v>
      </c>
      <c r="AE217">
        <v>12430</v>
      </c>
      <c r="AF217">
        <v>0</v>
      </c>
      <c r="AG217">
        <v>0</v>
      </c>
      <c r="AH217">
        <v>0</v>
      </c>
      <c r="AI217">
        <v>1</v>
      </c>
      <c r="AJ217">
        <v>1</v>
      </c>
      <c r="AK217">
        <v>1</v>
      </c>
      <c r="AL217">
        <v>1</v>
      </c>
      <c r="AN217">
        <v>0</v>
      </c>
      <c r="AO217">
        <v>1</v>
      </c>
      <c r="AP217">
        <v>0</v>
      </c>
      <c r="AQ217">
        <v>0</v>
      </c>
      <c r="AR217">
        <v>0</v>
      </c>
      <c r="AS217" t="s">
        <v>2</v>
      </c>
      <c r="AT217">
        <v>2.1800000000000001E-3</v>
      </c>
      <c r="AU217" t="s">
        <v>2</v>
      </c>
      <c r="AV217">
        <v>0</v>
      </c>
      <c r="AW217">
        <v>2</v>
      </c>
      <c r="AX217">
        <v>41728848</v>
      </c>
      <c r="AY217">
        <v>1</v>
      </c>
      <c r="AZ217">
        <v>0</v>
      </c>
      <c r="BA217">
        <v>217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CX217">
        <f>Y217*Source!I106</f>
        <v>2.5070000000000002E-2</v>
      </c>
      <c r="CY217">
        <f t="shared" si="44"/>
        <v>12430</v>
      </c>
      <c r="CZ217">
        <f t="shared" si="45"/>
        <v>12430</v>
      </c>
      <c r="DA217">
        <f t="shared" si="46"/>
        <v>1</v>
      </c>
      <c r="DB217">
        <f t="shared" si="47"/>
        <v>27.1</v>
      </c>
      <c r="DC217">
        <f t="shared" si="48"/>
        <v>0</v>
      </c>
    </row>
    <row r="218" spans="1:107" x14ac:dyDescent="0.2">
      <c r="A218">
        <f>ROW(Source!A106)</f>
        <v>106</v>
      </c>
      <c r="B218">
        <v>41727981</v>
      </c>
      <c r="C218">
        <v>41728829</v>
      </c>
      <c r="D218">
        <v>37337256</v>
      </c>
      <c r="E218">
        <v>1</v>
      </c>
      <c r="F218">
        <v>1</v>
      </c>
      <c r="G218">
        <v>1</v>
      </c>
      <c r="H218">
        <v>3</v>
      </c>
      <c r="I218" t="s">
        <v>692</v>
      </c>
      <c r="J218" t="s">
        <v>693</v>
      </c>
      <c r="K218" t="s">
        <v>694</v>
      </c>
      <c r="L218">
        <v>1348</v>
      </c>
      <c r="N218">
        <v>1009</v>
      </c>
      <c r="O218" t="s">
        <v>104</v>
      </c>
      <c r="P218" t="s">
        <v>104</v>
      </c>
      <c r="Q218">
        <v>1000</v>
      </c>
      <c r="W218">
        <v>0</v>
      </c>
      <c r="X218">
        <v>-958641064</v>
      </c>
      <c r="Y218">
        <v>5.1499999999999997E-2</v>
      </c>
      <c r="AA218">
        <v>5000</v>
      </c>
      <c r="AB218">
        <v>0</v>
      </c>
      <c r="AC218">
        <v>0</v>
      </c>
      <c r="AD218">
        <v>0</v>
      </c>
      <c r="AE218">
        <v>5000</v>
      </c>
      <c r="AF218">
        <v>0</v>
      </c>
      <c r="AG218">
        <v>0</v>
      </c>
      <c r="AH218">
        <v>0</v>
      </c>
      <c r="AI218">
        <v>1</v>
      </c>
      <c r="AJ218">
        <v>1</v>
      </c>
      <c r="AK218">
        <v>1</v>
      </c>
      <c r="AL218">
        <v>1</v>
      </c>
      <c r="AN218">
        <v>0</v>
      </c>
      <c r="AO218">
        <v>1</v>
      </c>
      <c r="AP218">
        <v>0</v>
      </c>
      <c r="AQ218">
        <v>0</v>
      </c>
      <c r="AR218">
        <v>0</v>
      </c>
      <c r="AS218" t="s">
        <v>2</v>
      </c>
      <c r="AT218">
        <v>5.1499999999999997E-2</v>
      </c>
      <c r="AU218" t="s">
        <v>2</v>
      </c>
      <c r="AV218">
        <v>0</v>
      </c>
      <c r="AW218">
        <v>2</v>
      </c>
      <c r="AX218">
        <v>41728849</v>
      </c>
      <c r="AY218">
        <v>1</v>
      </c>
      <c r="AZ218">
        <v>0</v>
      </c>
      <c r="BA218">
        <v>218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CX218">
        <f>Y218*Source!I106</f>
        <v>0.59224999999999994</v>
      </c>
      <c r="CY218">
        <f t="shared" si="44"/>
        <v>5000</v>
      </c>
      <c r="CZ218">
        <f t="shared" si="45"/>
        <v>5000</v>
      </c>
      <c r="DA218">
        <f t="shared" si="46"/>
        <v>1</v>
      </c>
      <c r="DB218">
        <f t="shared" si="47"/>
        <v>257.5</v>
      </c>
      <c r="DC218">
        <f t="shared" si="48"/>
        <v>0</v>
      </c>
    </row>
    <row r="219" spans="1:107" x14ac:dyDescent="0.2">
      <c r="A219">
        <f>ROW(Source!A106)</f>
        <v>106</v>
      </c>
      <c r="B219">
        <v>41727981</v>
      </c>
      <c r="C219">
        <v>41728829</v>
      </c>
      <c r="D219">
        <v>37373865</v>
      </c>
      <c r="E219">
        <v>1</v>
      </c>
      <c r="F219">
        <v>1</v>
      </c>
      <c r="G219">
        <v>1</v>
      </c>
      <c r="H219">
        <v>3</v>
      </c>
      <c r="I219" t="s">
        <v>695</v>
      </c>
      <c r="J219" t="s">
        <v>696</v>
      </c>
      <c r="K219" t="s">
        <v>697</v>
      </c>
      <c r="L219">
        <v>1455</v>
      </c>
      <c r="N219">
        <v>1013</v>
      </c>
      <c r="O219" t="s">
        <v>160</v>
      </c>
      <c r="P219" t="s">
        <v>160</v>
      </c>
      <c r="Q219">
        <v>1</v>
      </c>
      <c r="W219">
        <v>0</v>
      </c>
      <c r="X219">
        <v>-984666861</v>
      </c>
      <c r="Y219">
        <v>1</v>
      </c>
      <c r="AA219">
        <v>277.5</v>
      </c>
      <c r="AB219">
        <v>0</v>
      </c>
      <c r="AC219">
        <v>0</v>
      </c>
      <c r="AD219">
        <v>0</v>
      </c>
      <c r="AE219">
        <v>277.5</v>
      </c>
      <c r="AF219">
        <v>0</v>
      </c>
      <c r="AG219">
        <v>0</v>
      </c>
      <c r="AH219">
        <v>0</v>
      </c>
      <c r="AI219">
        <v>1</v>
      </c>
      <c r="AJ219">
        <v>1</v>
      </c>
      <c r="AK219">
        <v>1</v>
      </c>
      <c r="AL219">
        <v>1</v>
      </c>
      <c r="AN219">
        <v>0</v>
      </c>
      <c r="AO219">
        <v>1</v>
      </c>
      <c r="AP219">
        <v>0</v>
      </c>
      <c r="AQ219">
        <v>0</v>
      </c>
      <c r="AR219">
        <v>0</v>
      </c>
      <c r="AS219" t="s">
        <v>2</v>
      </c>
      <c r="AT219">
        <v>1</v>
      </c>
      <c r="AU219" t="s">
        <v>2</v>
      </c>
      <c r="AV219">
        <v>0</v>
      </c>
      <c r="AW219">
        <v>2</v>
      </c>
      <c r="AX219">
        <v>41728850</v>
      </c>
      <c r="AY219">
        <v>1</v>
      </c>
      <c r="AZ219">
        <v>0</v>
      </c>
      <c r="BA219">
        <v>219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CX219">
        <f>Y219*Source!I106</f>
        <v>11.5</v>
      </c>
      <c r="CY219">
        <f t="shared" si="44"/>
        <v>277.5</v>
      </c>
      <c r="CZ219">
        <f t="shared" si="45"/>
        <v>277.5</v>
      </c>
      <c r="DA219">
        <f t="shared" si="46"/>
        <v>1</v>
      </c>
      <c r="DB219">
        <f t="shared" si="47"/>
        <v>277.5</v>
      </c>
      <c r="DC219">
        <f t="shared" si="48"/>
        <v>0</v>
      </c>
    </row>
    <row r="220" spans="1:107" x14ac:dyDescent="0.2">
      <c r="A220">
        <f>ROW(Source!A106)</f>
        <v>106</v>
      </c>
      <c r="B220">
        <v>41727981</v>
      </c>
      <c r="C220">
        <v>41728829</v>
      </c>
      <c r="D220">
        <v>37381899</v>
      </c>
      <c r="E220">
        <v>1</v>
      </c>
      <c r="F220">
        <v>1</v>
      </c>
      <c r="G220">
        <v>1</v>
      </c>
      <c r="H220">
        <v>3</v>
      </c>
      <c r="I220" t="s">
        <v>660</v>
      </c>
      <c r="J220" t="s">
        <v>661</v>
      </c>
      <c r="K220" t="s">
        <v>662</v>
      </c>
      <c r="L220">
        <v>1455</v>
      </c>
      <c r="N220">
        <v>1013</v>
      </c>
      <c r="O220" t="s">
        <v>160</v>
      </c>
      <c r="P220" t="s">
        <v>160</v>
      </c>
      <c r="Q220">
        <v>1</v>
      </c>
      <c r="W220">
        <v>0</v>
      </c>
      <c r="X220">
        <v>-979010618</v>
      </c>
      <c r="Y220">
        <v>0.5</v>
      </c>
      <c r="AA220">
        <v>39</v>
      </c>
      <c r="AB220">
        <v>0</v>
      </c>
      <c r="AC220">
        <v>0</v>
      </c>
      <c r="AD220">
        <v>0</v>
      </c>
      <c r="AE220">
        <v>39</v>
      </c>
      <c r="AF220">
        <v>0</v>
      </c>
      <c r="AG220">
        <v>0</v>
      </c>
      <c r="AH220">
        <v>0</v>
      </c>
      <c r="AI220">
        <v>1</v>
      </c>
      <c r="AJ220">
        <v>1</v>
      </c>
      <c r="AK220">
        <v>1</v>
      </c>
      <c r="AL220">
        <v>1</v>
      </c>
      <c r="AN220">
        <v>0</v>
      </c>
      <c r="AO220">
        <v>1</v>
      </c>
      <c r="AP220">
        <v>0</v>
      </c>
      <c r="AQ220">
        <v>0</v>
      </c>
      <c r="AR220">
        <v>0</v>
      </c>
      <c r="AS220" t="s">
        <v>2</v>
      </c>
      <c r="AT220">
        <v>0.5</v>
      </c>
      <c r="AU220" t="s">
        <v>2</v>
      </c>
      <c r="AV220">
        <v>0</v>
      </c>
      <c r="AW220">
        <v>2</v>
      </c>
      <c r="AX220">
        <v>41728851</v>
      </c>
      <c r="AY220">
        <v>1</v>
      </c>
      <c r="AZ220">
        <v>0</v>
      </c>
      <c r="BA220">
        <v>220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CX220">
        <f>Y220*Source!I106</f>
        <v>5.75</v>
      </c>
      <c r="CY220">
        <f t="shared" si="44"/>
        <v>39</v>
      </c>
      <c r="CZ220">
        <f t="shared" si="45"/>
        <v>39</v>
      </c>
      <c r="DA220">
        <f t="shared" si="46"/>
        <v>1</v>
      </c>
      <c r="DB220">
        <f t="shared" si="47"/>
        <v>19.5</v>
      </c>
      <c r="DC220">
        <f t="shared" si="48"/>
        <v>0</v>
      </c>
    </row>
    <row r="221" spans="1:107" x14ac:dyDescent="0.2">
      <c r="A221">
        <f>ROW(Source!A106)</f>
        <v>106</v>
      </c>
      <c r="B221">
        <v>41727981</v>
      </c>
      <c r="C221">
        <v>41728829</v>
      </c>
      <c r="D221">
        <v>37382084</v>
      </c>
      <c r="E221">
        <v>1</v>
      </c>
      <c r="F221">
        <v>1</v>
      </c>
      <c r="G221">
        <v>1</v>
      </c>
      <c r="H221">
        <v>3</v>
      </c>
      <c r="I221" t="s">
        <v>698</v>
      </c>
      <c r="J221" t="s">
        <v>699</v>
      </c>
      <c r="K221" t="s">
        <v>700</v>
      </c>
      <c r="L221">
        <v>1407</v>
      </c>
      <c r="N221">
        <v>1013</v>
      </c>
      <c r="O221" t="s">
        <v>701</v>
      </c>
      <c r="P221" t="s">
        <v>701</v>
      </c>
      <c r="Q221">
        <v>1</v>
      </c>
      <c r="W221">
        <v>0</v>
      </c>
      <c r="X221">
        <v>631936042</v>
      </c>
      <c r="Y221">
        <v>0.01</v>
      </c>
      <c r="AA221">
        <v>270</v>
      </c>
      <c r="AB221">
        <v>0</v>
      </c>
      <c r="AC221">
        <v>0</v>
      </c>
      <c r="AD221">
        <v>0</v>
      </c>
      <c r="AE221">
        <v>270</v>
      </c>
      <c r="AF221">
        <v>0</v>
      </c>
      <c r="AG221">
        <v>0</v>
      </c>
      <c r="AH221">
        <v>0</v>
      </c>
      <c r="AI221">
        <v>1</v>
      </c>
      <c r="AJ221">
        <v>1</v>
      </c>
      <c r="AK221">
        <v>1</v>
      </c>
      <c r="AL221">
        <v>1</v>
      </c>
      <c r="AN221">
        <v>0</v>
      </c>
      <c r="AO221">
        <v>1</v>
      </c>
      <c r="AP221">
        <v>0</v>
      </c>
      <c r="AQ221">
        <v>0</v>
      </c>
      <c r="AR221">
        <v>0</v>
      </c>
      <c r="AS221" t="s">
        <v>2</v>
      </c>
      <c r="AT221">
        <v>0.01</v>
      </c>
      <c r="AU221" t="s">
        <v>2</v>
      </c>
      <c r="AV221">
        <v>0</v>
      </c>
      <c r="AW221">
        <v>2</v>
      </c>
      <c r="AX221">
        <v>41728852</v>
      </c>
      <c r="AY221">
        <v>1</v>
      </c>
      <c r="AZ221">
        <v>0</v>
      </c>
      <c r="BA221">
        <v>221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CX221">
        <f>Y221*Source!I106</f>
        <v>0.115</v>
      </c>
      <c r="CY221">
        <f t="shared" si="44"/>
        <v>270</v>
      </c>
      <c r="CZ221">
        <f t="shared" si="45"/>
        <v>270</v>
      </c>
      <c r="DA221">
        <f t="shared" si="46"/>
        <v>1</v>
      </c>
      <c r="DB221">
        <f t="shared" si="47"/>
        <v>2.7</v>
      </c>
      <c r="DC221">
        <f t="shared" si="48"/>
        <v>0</v>
      </c>
    </row>
    <row r="222" spans="1:107" x14ac:dyDescent="0.2">
      <c r="A222">
        <f>ROW(Source!A106)</f>
        <v>106</v>
      </c>
      <c r="B222">
        <v>41727981</v>
      </c>
      <c r="C222">
        <v>41728829</v>
      </c>
      <c r="D222">
        <v>37292595</v>
      </c>
      <c r="E222">
        <v>70</v>
      </c>
      <c r="F222">
        <v>1</v>
      </c>
      <c r="G222">
        <v>1</v>
      </c>
      <c r="H222">
        <v>3</v>
      </c>
      <c r="I222" t="s">
        <v>565</v>
      </c>
      <c r="J222" t="s">
        <v>2</v>
      </c>
      <c r="K222" t="s">
        <v>566</v>
      </c>
      <c r="L222">
        <v>1374</v>
      </c>
      <c r="N222">
        <v>1013</v>
      </c>
      <c r="O222" t="s">
        <v>567</v>
      </c>
      <c r="P222" t="s">
        <v>567</v>
      </c>
      <c r="Q222">
        <v>1</v>
      </c>
      <c r="W222">
        <v>0</v>
      </c>
      <c r="X222">
        <v>-1731369543</v>
      </c>
      <c r="Y222">
        <v>5.22</v>
      </c>
      <c r="AA222">
        <v>1</v>
      </c>
      <c r="AB222">
        <v>0</v>
      </c>
      <c r="AC222">
        <v>0</v>
      </c>
      <c r="AD222">
        <v>0</v>
      </c>
      <c r="AE222">
        <v>1</v>
      </c>
      <c r="AF222">
        <v>0</v>
      </c>
      <c r="AG222">
        <v>0</v>
      </c>
      <c r="AH222">
        <v>0</v>
      </c>
      <c r="AI222">
        <v>1</v>
      </c>
      <c r="AJ222">
        <v>1</v>
      </c>
      <c r="AK222">
        <v>1</v>
      </c>
      <c r="AL222">
        <v>1</v>
      </c>
      <c r="AN222">
        <v>0</v>
      </c>
      <c r="AO222">
        <v>1</v>
      </c>
      <c r="AP222">
        <v>0</v>
      </c>
      <c r="AQ222">
        <v>0</v>
      </c>
      <c r="AR222">
        <v>0</v>
      </c>
      <c r="AS222" t="s">
        <v>2</v>
      </c>
      <c r="AT222">
        <v>5.22</v>
      </c>
      <c r="AU222" t="s">
        <v>2</v>
      </c>
      <c r="AV222">
        <v>0</v>
      </c>
      <c r="AW222">
        <v>2</v>
      </c>
      <c r="AX222">
        <v>41728853</v>
      </c>
      <c r="AY222">
        <v>1</v>
      </c>
      <c r="AZ222">
        <v>0</v>
      </c>
      <c r="BA222">
        <v>222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CX222">
        <f>Y222*Source!I106</f>
        <v>60.029999999999994</v>
      </c>
      <c r="CY222">
        <f t="shared" si="44"/>
        <v>1</v>
      </c>
      <c r="CZ222">
        <f t="shared" si="45"/>
        <v>1</v>
      </c>
      <c r="DA222">
        <f t="shared" si="46"/>
        <v>1</v>
      </c>
      <c r="DB222">
        <f t="shared" si="47"/>
        <v>5.22</v>
      </c>
      <c r="DC222">
        <f t="shared" si="48"/>
        <v>0</v>
      </c>
    </row>
    <row r="223" spans="1:107" x14ac:dyDescent="0.2">
      <c r="A223">
        <f>ROW(Source!A107)</f>
        <v>107</v>
      </c>
      <c r="B223">
        <v>41727979</v>
      </c>
      <c r="C223">
        <v>41728829</v>
      </c>
      <c r="D223">
        <v>37286939</v>
      </c>
      <c r="E223">
        <v>70</v>
      </c>
      <c r="F223">
        <v>1</v>
      </c>
      <c r="G223">
        <v>1</v>
      </c>
      <c r="H223">
        <v>1</v>
      </c>
      <c r="I223" t="s">
        <v>687</v>
      </c>
      <c r="J223" t="s">
        <v>2</v>
      </c>
      <c r="K223" t="s">
        <v>688</v>
      </c>
      <c r="L223">
        <v>1191</v>
      </c>
      <c r="N223">
        <v>1013</v>
      </c>
      <c r="O223" t="s">
        <v>551</v>
      </c>
      <c r="P223" t="s">
        <v>551</v>
      </c>
      <c r="Q223">
        <v>1</v>
      </c>
      <c r="W223">
        <v>0</v>
      </c>
      <c r="X223">
        <v>-2012709214</v>
      </c>
      <c r="Y223">
        <v>37.476000000000006</v>
      </c>
      <c r="AA223">
        <v>0</v>
      </c>
      <c r="AB223">
        <v>0</v>
      </c>
      <c r="AC223">
        <v>0</v>
      </c>
      <c r="AD223">
        <v>101.14</v>
      </c>
      <c r="AE223">
        <v>0</v>
      </c>
      <c r="AF223">
        <v>0</v>
      </c>
      <c r="AG223">
        <v>0</v>
      </c>
      <c r="AH223">
        <v>9.4</v>
      </c>
      <c r="AI223">
        <v>1</v>
      </c>
      <c r="AJ223">
        <v>1</v>
      </c>
      <c r="AK223">
        <v>1</v>
      </c>
      <c r="AL223">
        <v>10.76</v>
      </c>
      <c r="AN223">
        <v>0</v>
      </c>
      <c r="AO223">
        <v>1</v>
      </c>
      <c r="AP223">
        <v>1</v>
      </c>
      <c r="AQ223">
        <v>0</v>
      </c>
      <c r="AR223">
        <v>0</v>
      </c>
      <c r="AS223" t="s">
        <v>2</v>
      </c>
      <c r="AT223">
        <v>27.76</v>
      </c>
      <c r="AU223" t="s">
        <v>21</v>
      </c>
      <c r="AV223">
        <v>1</v>
      </c>
      <c r="AW223">
        <v>2</v>
      </c>
      <c r="AX223">
        <v>41728842</v>
      </c>
      <c r="AY223">
        <v>1</v>
      </c>
      <c r="AZ223">
        <v>0</v>
      </c>
      <c r="BA223">
        <v>223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CX223">
        <f>Y223*Source!I107</f>
        <v>430.97400000000005</v>
      </c>
      <c r="CY223">
        <f>AD223</f>
        <v>101.14</v>
      </c>
      <c r="CZ223">
        <f>AH223</f>
        <v>9.4</v>
      </c>
      <c r="DA223">
        <f>AL223</f>
        <v>10.76</v>
      </c>
      <c r="DB223">
        <f>ROUND((ROUND(AT223*CZ223,2)*ROUND(1.35,7)),6)</f>
        <v>352.26900000000001</v>
      </c>
      <c r="DC223">
        <f>ROUND((ROUND(AT223*AG223,2)*ROUND(1.35,7)),6)</f>
        <v>0</v>
      </c>
    </row>
    <row r="224" spans="1:107" x14ac:dyDescent="0.2">
      <c r="A224">
        <f>ROW(Source!A107)</f>
        <v>107</v>
      </c>
      <c r="B224">
        <v>41727979</v>
      </c>
      <c r="C224">
        <v>41728829</v>
      </c>
      <c r="D224">
        <v>37287167</v>
      </c>
      <c r="E224">
        <v>70</v>
      </c>
      <c r="F224">
        <v>1</v>
      </c>
      <c r="G224">
        <v>1</v>
      </c>
      <c r="H224">
        <v>1</v>
      </c>
      <c r="I224" t="s">
        <v>552</v>
      </c>
      <c r="J224" t="s">
        <v>2</v>
      </c>
      <c r="K224" t="s">
        <v>553</v>
      </c>
      <c r="L224">
        <v>1191</v>
      </c>
      <c r="N224">
        <v>1013</v>
      </c>
      <c r="O224" t="s">
        <v>551</v>
      </c>
      <c r="P224" t="s">
        <v>551</v>
      </c>
      <c r="Q224">
        <v>1</v>
      </c>
      <c r="W224">
        <v>0</v>
      </c>
      <c r="X224">
        <v>-1417349443</v>
      </c>
      <c r="Y224">
        <v>0.48599999999999999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1</v>
      </c>
      <c r="AJ224">
        <v>1</v>
      </c>
      <c r="AK224">
        <v>10.76</v>
      </c>
      <c r="AL224">
        <v>1</v>
      </c>
      <c r="AN224">
        <v>0</v>
      </c>
      <c r="AO224">
        <v>1</v>
      </c>
      <c r="AP224">
        <v>1</v>
      </c>
      <c r="AQ224">
        <v>0</v>
      </c>
      <c r="AR224">
        <v>0</v>
      </c>
      <c r="AS224" t="s">
        <v>2</v>
      </c>
      <c r="AT224">
        <v>0.36</v>
      </c>
      <c r="AU224" t="s">
        <v>21</v>
      </c>
      <c r="AV224">
        <v>2</v>
      </c>
      <c r="AW224">
        <v>2</v>
      </c>
      <c r="AX224">
        <v>41728843</v>
      </c>
      <c r="AY224">
        <v>1</v>
      </c>
      <c r="AZ224">
        <v>0</v>
      </c>
      <c r="BA224">
        <v>224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CX224">
        <f>Y224*Source!I107</f>
        <v>5.5889999999999995</v>
      </c>
      <c r="CY224">
        <f>AD224</f>
        <v>0</v>
      </c>
      <c r="CZ224">
        <f>AH224</f>
        <v>0</v>
      </c>
      <c r="DA224">
        <f>AL224</f>
        <v>1</v>
      </c>
      <c r="DB224">
        <f>ROUND((ROUND(AT224*CZ224,2)*ROUND(1.35,7)),6)</f>
        <v>0</v>
      </c>
      <c r="DC224">
        <f>ROUND((ROUND(AT224*AG224,2)*ROUND(1.35,7)),6)</f>
        <v>0</v>
      </c>
    </row>
    <row r="225" spans="1:107" x14ac:dyDescent="0.2">
      <c r="A225">
        <f>ROW(Source!A107)</f>
        <v>107</v>
      </c>
      <c r="B225">
        <v>41727979</v>
      </c>
      <c r="C225">
        <v>41728829</v>
      </c>
      <c r="D225">
        <v>37509388</v>
      </c>
      <c r="E225">
        <v>1</v>
      </c>
      <c r="F225">
        <v>1</v>
      </c>
      <c r="G225">
        <v>1</v>
      </c>
      <c r="H225">
        <v>2</v>
      </c>
      <c r="I225" t="s">
        <v>573</v>
      </c>
      <c r="J225" t="s">
        <v>574</v>
      </c>
      <c r="K225" t="s">
        <v>575</v>
      </c>
      <c r="L225">
        <v>1367</v>
      </c>
      <c r="N225">
        <v>1011</v>
      </c>
      <c r="O225" t="s">
        <v>557</v>
      </c>
      <c r="P225" t="s">
        <v>557</v>
      </c>
      <c r="Q225">
        <v>1</v>
      </c>
      <c r="W225">
        <v>0</v>
      </c>
      <c r="X225">
        <v>-430484415</v>
      </c>
      <c r="Y225">
        <v>0.24299999999999999</v>
      </c>
      <c r="AA225">
        <v>0</v>
      </c>
      <c r="AB225">
        <v>1241.7</v>
      </c>
      <c r="AC225">
        <v>13.5</v>
      </c>
      <c r="AD225">
        <v>0</v>
      </c>
      <c r="AE225">
        <v>0</v>
      </c>
      <c r="AF225">
        <v>115.4</v>
      </c>
      <c r="AG225">
        <v>13.5</v>
      </c>
      <c r="AH225">
        <v>0</v>
      </c>
      <c r="AI225">
        <v>1</v>
      </c>
      <c r="AJ225">
        <v>10.76</v>
      </c>
      <c r="AK225">
        <v>1</v>
      </c>
      <c r="AL225">
        <v>1</v>
      </c>
      <c r="AN225">
        <v>0</v>
      </c>
      <c r="AO225">
        <v>1</v>
      </c>
      <c r="AP225">
        <v>1</v>
      </c>
      <c r="AQ225">
        <v>0</v>
      </c>
      <c r="AR225">
        <v>0</v>
      </c>
      <c r="AS225" t="s">
        <v>2</v>
      </c>
      <c r="AT225">
        <v>0.18</v>
      </c>
      <c r="AU225" t="s">
        <v>21</v>
      </c>
      <c r="AV225">
        <v>0</v>
      </c>
      <c r="AW225">
        <v>2</v>
      </c>
      <c r="AX225">
        <v>41728844</v>
      </c>
      <c r="AY225">
        <v>1</v>
      </c>
      <c r="AZ225">
        <v>0</v>
      </c>
      <c r="BA225">
        <v>225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CX225">
        <f>Y225*Source!I107</f>
        <v>2.7944999999999998</v>
      </c>
      <c r="CY225">
        <f>AB225</f>
        <v>1241.7</v>
      </c>
      <c r="CZ225">
        <f>AF225</f>
        <v>115.4</v>
      </c>
      <c r="DA225">
        <f>AJ225</f>
        <v>10.76</v>
      </c>
      <c r="DB225">
        <f>ROUND((ROUND(AT225*CZ225,2)*ROUND(1.35,7)),6)</f>
        <v>28.0395</v>
      </c>
      <c r="DC225">
        <f>ROUND((ROUND(AT225*AG225,2)*ROUND(1.35,7)),6)</f>
        <v>3.2805</v>
      </c>
    </row>
    <row r="226" spans="1:107" x14ac:dyDescent="0.2">
      <c r="A226">
        <f>ROW(Source!A107)</f>
        <v>107</v>
      </c>
      <c r="B226">
        <v>41727979</v>
      </c>
      <c r="C226">
        <v>41728829</v>
      </c>
      <c r="D226">
        <v>37510757</v>
      </c>
      <c r="E226">
        <v>1</v>
      </c>
      <c r="F226">
        <v>1</v>
      </c>
      <c r="G226">
        <v>1</v>
      </c>
      <c r="H226">
        <v>2</v>
      </c>
      <c r="I226" t="s">
        <v>558</v>
      </c>
      <c r="J226" t="s">
        <v>559</v>
      </c>
      <c r="K226" t="s">
        <v>560</v>
      </c>
      <c r="L226">
        <v>1367</v>
      </c>
      <c r="N226">
        <v>1011</v>
      </c>
      <c r="O226" t="s">
        <v>557</v>
      </c>
      <c r="P226" t="s">
        <v>557</v>
      </c>
      <c r="Q226">
        <v>1</v>
      </c>
      <c r="W226">
        <v>0</v>
      </c>
      <c r="X226">
        <v>509054691</v>
      </c>
      <c r="Y226">
        <v>0.24299999999999999</v>
      </c>
      <c r="AA226">
        <v>0</v>
      </c>
      <c r="AB226">
        <v>707.04</v>
      </c>
      <c r="AC226">
        <v>11.6</v>
      </c>
      <c r="AD226">
        <v>0</v>
      </c>
      <c r="AE226">
        <v>0</v>
      </c>
      <c r="AF226">
        <v>65.709999999999994</v>
      </c>
      <c r="AG226">
        <v>11.6</v>
      </c>
      <c r="AH226">
        <v>0</v>
      </c>
      <c r="AI226">
        <v>1</v>
      </c>
      <c r="AJ226">
        <v>10.76</v>
      </c>
      <c r="AK226">
        <v>1</v>
      </c>
      <c r="AL226">
        <v>1</v>
      </c>
      <c r="AN226">
        <v>0</v>
      </c>
      <c r="AO226">
        <v>1</v>
      </c>
      <c r="AP226">
        <v>1</v>
      </c>
      <c r="AQ226">
        <v>0</v>
      </c>
      <c r="AR226">
        <v>0</v>
      </c>
      <c r="AS226" t="s">
        <v>2</v>
      </c>
      <c r="AT226">
        <v>0.18</v>
      </c>
      <c r="AU226" t="s">
        <v>21</v>
      </c>
      <c r="AV226">
        <v>0</v>
      </c>
      <c r="AW226">
        <v>2</v>
      </c>
      <c r="AX226">
        <v>41728845</v>
      </c>
      <c r="AY226">
        <v>1</v>
      </c>
      <c r="AZ226">
        <v>0</v>
      </c>
      <c r="BA226">
        <v>226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CX226">
        <f>Y226*Source!I107</f>
        <v>2.7944999999999998</v>
      </c>
      <c r="CY226">
        <f>AB226</f>
        <v>707.04</v>
      </c>
      <c r="CZ226">
        <f>AF226</f>
        <v>65.709999999999994</v>
      </c>
      <c r="DA226">
        <f>AJ226</f>
        <v>10.76</v>
      </c>
      <c r="DB226">
        <f>ROUND((ROUND(AT226*CZ226,2)*ROUND(1.35,7)),6)</f>
        <v>15.970499999999999</v>
      </c>
      <c r="DC226">
        <f>ROUND((ROUND(AT226*AG226,2)*ROUND(1.35,7)),6)</f>
        <v>2.8214999999999999</v>
      </c>
    </row>
    <row r="227" spans="1:107" x14ac:dyDescent="0.2">
      <c r="A227">
        <f>ROW(Source!A107)</f>
        <v>107</v>
      </c>
      <c r="B227">
        <v>41727979</v>
      </c>
      <c r="C227">
        <v>41728829</v>
      </c>
      <c r="D227">
        <v>37511092</v>
      </c>
      <c r="E227">
        <v>1</v>
      </c>
      <c r="F227">
        <v>1</v>
      </c>
      <c r="G227">
        <v>1</v>
      </c>
      <c r="H227">
        <v>2</v>
      </c>
      <c r="I227" t="s">
        <v>576</v>
      </c>
      <c r="J227" t="s">
        <v>577</v>
      </c>
      <c r="K227" t="s">
        <v>578</v>
      </c>
      <c r="L227">
        <v>1367</v>
      </c>
      <c r="N227">
        <v>1011</v>
      </c>
      <c r="O227" t="s">
        <v>557</v>
      </c>
      <c r="P227" t="s">
        <v>557</v>
      </c>
      <c r="Q227">
        <v>1</v>
      </c>
      <c r="W227">
        <v>0</v>
      </c>
      <c r="X227">
        <v>829370094</v>
      </c>
      <c r="Y227">
        <v>19.332000000000001</v>
      </c>
      <c r="AA227">
        <v>0</v>
      </c>
      <c r="AB227">
        <v>87.16</v>
      </c>
      <c r="AC227">
        <v>0</v>
      </c>
      <c r="AD227">
        <v>0</v>
      </c>
      <c r="AE227">
        <v>0</v>
      </c>
      <c r="AF227">
        <v>8.1</v>
      </c>
      <c r="AG227">
        <v>0</v>
      </c>
      <c r="AH227">
        <v>0</v>
      </c>
      <c r="AI227">
        <v>1</v>
      </c>
      <c r="AJ227">
        <v>10.76</v>
      </c>
      <c r="AK227">
        <v>1</v>
      </c>
      <c r="AL227">
        <v>1</v>
      </c>
      <c r="AN227">
        <v>0</v>
      </c>
      <c r="AO227">
        <v>1</v>
      </c>
      <c r="AP227">
        <v>1</v>
      </c>
      <c r="AQ227">
        <v>0</v>
      </c>
      <c r="AR227">
        <v>0</v>
      </c>
      <c r="AS227" t="s">
        <v>2</v>
      </c>
      <c r="AT227">
        <v>14.32</v>
      </c>
      <c r="AU227" t="s">
        <v>21</v>
      </c>
      <c r="AV227">
        <v>0</v>
      </c>
      <c r="AW227">
        <v>2</v>
      </c>
      <c r="AX227">
        <v>41728846</v>
      </c>
      <c r="AY227">
        <v>1</v>
      </c>
      <c r="AZ227">
        <v>0</v>
      </c>
      <c r="BA227">
        <v>227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CX227">
        <f>Y227*Source!I107</f>
        <v>222.31800000000001</v>
      </c>
      <c r="CY227">
        <f>AB227</f>
        <v>87.16</v>
      </c>
      <c r="CZ227">
        <f>AF227</f>
        <v>8.1</v>
      </c>
      <c r="DA227">
        <f>AJ227</f>
        <v>10.76</v>
      </c>
      <c r="DB227">
        <f>ROUND((ROUND(AT227*CZ227,2)*ROUND(1.35,7)),6)</f>
        <v>156.5865</v>
      </c>
      <c r="DC227">
        <f>ROUND((ROUND(AT227*AG227,2)*ROUND(1.35,7)),6)</f>
        <v>0</v>
      </c>
    </row>
    <row r="228" spans="1:107" x14ac:dyDescent="0.2">
      <c r="A228">
        <f>ROW(Source!A107)</f>
        <v>107</v>
      </c>
      <c r="B228">
        <v>41727979</v>
      </c>
      <c r="C228">
        <v>41728829</v>
      </c>
      <c r="D228">
        <v>37303175</v>
      </c>
      <c r="E228">
        <v>1</v>
      </c>
      <c r="F228">
        <v>1</v>
      </c>
      <c r="G228">
        <v>1</v>
      </c>
      <c r="H228">
        <v>3</v>
      </c>
      <c r="I228" t="s">
        <v>582</v>
      </c>
      <c r="J228" t="s">
        <v>583</v>
      </c>
      <c r="K228" t="s">
        <v>584</v>
      </c>
      <c r="L228">
        <v>1346</v>
      </c>
      <c r="N228">
        <v>1009</v>
      </c>
      <c r="O228" t="s">
        <v>564</v>
      </c>
      <c r="P228" t="s">
        <v>564</v>
      </c>
      <c r="Q228">
        <v>1</v>
      </c>
      <c r="W228">
        <v>0</v>
      </c>
      <c r="X228">
        <v>397095127</v>
      </c>
      <c r="Y228">
        <v>1.05</v>
      </c>
      <c r="AA228">
        <v>113.73</v>
      </c>
      <c r="AB228">
        <v>0</v>
      </c>
      <c r="AC228">
        <v>0</v>
      </c>
      <c r="AD228">
        <v>0</v>
      </c>
      <c r="AE228">
        <v>10.57</v>
      </c>
      <c r="AF228">
        <v>0</v>
      </c>
      <c r="AG228">
        <v>0</v>
      </c>
      <c r="AH228">
        <v>0</v>
      </c>
      <c r="AI228">
        <v>10.76</v>
      </c>
      <c r="AJ228">
        <v>1</v>
      </c>
      <c r="AK228">
        <v>1</v>
      </c>
      <c r="AL228">
        <v>1</v>
      </c>
      <c r="AN228">
        <v>0</v>
      </c>
      <c r="AO228">
        <v>1</v>
      </c>
      <c r="AP228">
        <v>0</v>
      </c>
      <c r="AQ228">
        <v>0</v>
      </c>
      <c r="AR228">
        <v>0</v>
      </c>
      <c r="AS228" t="s">
        <v>2</v>
      </c>
      <c r="AT228">
        <v>1.05</v>
      </c>
      <c r="AU228" t="s">
        <v>2</v>
      </c>
      <c r="AV228">
        <v>0</v>
      </c>
      <c r="AW228">
        <v>2</v>
      </c>
      <c r="AX228">
        <v>41728847</v>
      </c>
      <c r="AY228">
        <v>1</v>
      </c>
      <c r="AZ228">
        <v>0</v>
      </c>
      <c r="BA228">
        <v>228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CX228">
        <f>Y228*Source!I107</f>
        <v>12.075000000000001</v>
      </c>
      <c r="CY228">
        <f t="shared" ref="CY228:CY234" si="49">AA228</f>
        <v>113.73</v>
      </c>
      <c r="CZ228">
        <f t="shared" ref="CZ228:CZ234" si="50">AE228</f>
        <v>10.57</v>
      </c>
      <c r="DA228">
        <f t="shared" ref="DA228:DA234" si="51">AI228</f>
        <v>10.76</v>
      </c>
      <c r="DB228">
        <f t="shared" ref="DB228:DB234" si="52">ROUND(ROUND(AT228*CZ228,2),6)</f>
        <v>11.1</v>
      </c>
      <c r="DC228">
        <f t="shared" ref="DC228:DC234" si="53">ROUND(ROUND(AT228*AG228,2),6)</f>
        <v>0</v>
      </c>
    </row>
    <row r="229" spans="1:107" x14ac:dyDescent="0.2">
      <c r="A229">
        <f>ROW(Source!A107)</f>
        <v>107</v>
      </c>
      <c r="B229">
        <v>41727979</v>
      </c>
      <c r="C229">
        <v>41728829</v>
      </c>
      <c r="D229">
        <v>37305355</v>
      </c>
      <c r="E229">
        <v>1</v>
      </c>
      <c r="F229">
        <v>1</v>
      </c>
      <c r="G229">
        <v>1</v>
      </c>
      <c r="H229">
        <v>3</v>
      </c>
      <c r="I229" t="s">
        <v>689</v>
      </c>
      <c r="J229" t="s">
        <v>690</v>
      </c>
      <c r="K229" t="s">
        <v>691</v>
      </c>
      <c r="L229">
        <v>1348</v>
      </c>
      <c r="N229">
        <v>1009</v>
      </c>
      <c r="O229" t="s">
        <v>104</v>
      </c>
      <c r="P229" t="s">
        <v>104</v>
      </c>
      <c r="Q229">
        <v>1000</v>
      </c>
      <c r="W229">
        <v>0</v>
      </c>
      <c r="X229">
        <v>-116031132</v>
      </c>
      <c r="Y229">
        <v>2.1800000000000001E-3</v>
      </c>
      <c r="AA229">
        <v>133746.79999999999</v>
      </c>
      <c r="AB229">
        <v>0</v>
      </c>
      <c r="AC229">
        <v>0</v>
      </c>
      <c r="AD229">
        <v>0</v>
      </c>
      <c r="AE229">
        <v>12430</v>
      </c>
      <c r="AF229">
        <v>0</v>
      </c>
      <c r="AG229">
        <v>0</v>
      </c>
      <c r="AH229">
        <v>0</v>
      </c>
      <c r="AI229">
        <v>10.76</v>
      </c>
      <c r="AJ229">
        <v>1</v>
      </c>
      <c r="AK229">
        <v>1</v>
      </c>
      <c r="AL229">
        <v>1</v>
      </c>
      <c r="AN229">
        <v>0</v>
      </c>
      <c r="AO229">
        <v>1</v>
      </c>
      <c r="AP229">
        <v>0</v>
      </c>
      <c r="AQ229">
        <v>0</v>
      </c>
      <c r="AR229">
        <v>0</v>
      </c>
      <c r="AS229" t="s">
        <v>2</v>
      </c>
      <c r="AT229">
        <v>2.1800000000000001E-3</v>
      </c>
      <c r="AU229" t="s">
        <v>2</v>
      </c>
      <c r="AV229">
        <v>0</v>
      </c>
      <c r="AW229">
        <v>2</v>
      </c>
      <c r="AX229">
        <v>41728848</v>
      </c>
      <c r="AY229">
        <v>1</v>
      </c>
      <c r="AZ229">
        <v>0</v>
      </c>
      <c r="BA229">
        <v>229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CX229">
        <f>Y229*Source!I107</f>
        <v>2.5070000000000002E-2</v>
      </c>
      <c r="CY229">
        <f t="shared" si="49"/>
        <v>133746.79999999999</v>
      </c>
      <c r="CZ229">
        <f t="shared" si="50"/>
        <v>12430</v>
      </c>
      <c r="DA229">
        <f t="shared" si="51"/>
        <v>10.76</v>
      </c>
      <c r="DB229">
        <f t="shared" si="52"/>
        <v>27.1</v>
      </c>
      <c r="DC229">
        <f t="shared" si="53"/>
        <v>0</v>
      </c>
    </row>
    <row r="230" spans="1:107" x14ac:dyDescent="0.2">
      <c r="A230">
        <f>ROW(Source!A107)</f>
        <v>107</v>
      </c>
      <c r="B230">
        <v>41727979</v>
      </c>
      <c r="C230">
        <v>41728829</v>
      </c>
      <c r="D230">
        <v>37337256</v>
      </c>
      <c r="E230">
        <v>1</v>
      </c>
      <c r="F230">
        <v>1</v>
      </c>
      <c r="G230">
        <v>1</v>
      </c>
      <c r="H230">
        <v>3</v>
      </c>
      <c r="I230" t="s">
        <v>692</v>
      </c>
      <c r="J230" t="s">
        <v>693</v>
      </c>
      <c r="K230" t="s">
        <v>694</v>
      </c>
      <c r="L230">
        <v>1348</v>
      </c>
      <c r="N230">
        <v>1009</v>
      </c>
      <c r="O230" t="s">
        <v>104</v>
      </c>
      <c r="P230" t="s">
        <v>104</v>
      </c>
      <c r="Q230">
        <v>1000</v>
      </c>
      <c r="W230">
        <v>0</v>
      </c>
      <c r="X230">
        <v>-958641064</v>
      </c>
      <c r="Y230">
        <v>5.1499999999999997E-2</v>
      </c>
      <c r="AA230">
        <v>53800</v>
      </c>
      <c r="AB230">
        <v>0</v>
      </c>
      <c r="AC230">
        <v>0</v>
      </c>
      <c r="AD230">
        <v>0</v>
      </c>
      <c r="AE230">
        <v>5000</v>
      </c>
      <c r="AF230">
        <v>0</v>
      </c>
      <c r="AG230">
        <v>0</v>
      </c>
      <c r="AH230">
        <v>0</v>
      </c>
      <c r="AI230">
        <v>10.76</v>
      </c>
      <c r="AJ230">
        <v>1</v>
      </c>
      <c r="AK230">
        <v>1</v>
      </c>
      <c r="AL230">
        <v>1</v>
      </c>
      <c r="AN230">
        <v>0</v>
      </c>
      <c r="AO230">
        <v>1</v>
      </c>
      <c r="AP230">
        <v>0</v>
      </c>
      <c r="AQ230">
        <v>0</v>
      </c>
      <c r="AR230">
        <v>0</v>
      </c>
      <c r="AS230" t="s">
        <v>2</v>
      </c>
      <c r="AT230">
        <v>5.1499999999999997E-2</v>
      </c>
      <c r="AU230" t="s">
        <v>2</v>
      </c>
      <c r="AV230">
        <v>0</v>
      </c>
      <c r="AW230">
        <v>2</v>
      </c>
      <c r="AX230">
        <v>41728849</v>
      </c>
      <c r="AY230">
        <v>1</v>
      </c>
      <c r="AZ230">
        <v>0</v>
      </c>
      <c r="BA230">
        <v>230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CX230">
        <f>Y230*Source!I107</f>
        <v>0.59224999999999994</v>
      </c>
      <c r="CY230">
        <f t="shared" si="49"/>
        <v>53800</v>
      </c>
      <c r="CZ230">
        <f t="shared" si="50"/>
        <v>5000</v>
      </c>
      <c r="DA230">
        <f t="shared" si="51"/>
        <v>10.76</v>
      </c>
      <c r="DB230">
        <f t="shared" si="52"/>
        <v>257.5</v>
      </c>
      <c r="DC230">
        <f t="shared" si="53"/>
        <v>0</v>
      </c>
    </row>
    <row r="231" spans="1:107" x14ac:dyDescent="0.2">
      <c r="A231">
        <f>ROW(Source!A107)</f>
        <v>107</v>
      </c>
      <c r="B231">
        <v>41727979</v>
      </c>
      <c r="C231">
        <v>41728829</v>
      </c>
      <c r="D231">
        <v>37373865</v>
      </c>
      <c r="E231">
        <v>1</v>
      </c>
      <c r="F231">
        <v>1</v>
      </c>
      <c r="G231">
        <v>1</v>
      </c>
      <c r="H231">
        <v>3</v>
      </c>
      <c r="I231" t="s">
        <v>695</v>
      </c>
      <c r="J231" t="s">
        <v>696</v>
      </c>
      <c r="K231" t="s">
        <v>697</v>
      </c>
      <c r="L231">
        <v>1455</v>
      </c>
      <c r="N231">
        <v>1013</v>
      </c>
      <c r="O231" t="s">
        <v>160</v>
      </c>
      <c r="P231" t="s">
        <v>160</v>
      </c>
      <c r="Q231">
        <v>1</v>
      </c>
      <c r="W231">
        <v>0</v>
      </c>
      <c r="X231">
        <v>-984666861</v>
      </c>
      <c r="Y231">
        <v>1</v>
      </c>
      <c r="AA231">
        <v>2985.9</v>
      </c>
      <c r="AB231">
        <v>0</v>
      </c>
      <c r="AC231">
        <v>0</v>
      </c>
      <c r="AD231">
        <v>0</v>
      </c>
      <c r="AE231">
        <v>277.5</v>
      </c>
      <c r="AF231">
        <v>0</v>
      </c>
      <c r="AG231">
        <v>0</v>
      </c>
      <c r="AH231">
        <v>0</v>
      </c>
      <c r="AI231">
        <v>10.76</v>
      </c>
      <c r="AJ231">
        <v>1</v>
      </c>
      <c r="AK231">
        <v>1</v>
      </c>
      <c r="AL231">
        <v>1</v>
      </c>
      <c r="AN231">
        <v>0</v>
      </c>
      <c r="AO231">
        <v>1</v>
      </c>
      <c r="AP231">
        <v>0</v>
      </c>
      <c r="AQ231">
        <v>0</v>
      </c>
      <c r="AR231">
        <v>0</v>
      </c>
      <c r="AS231" t="s">
        <v>2</v>
      </c>
      <c r="AT231">
        <v>1</v>
      </c>
      <c r="AU231" t="s">
        <v>2</v>
      </c>
      <c r="AV231">
        <v>0</v>
      </c>
      <c r="AW231">
        <v>2</v>
      </c>
      <c r="AX231">
        <v>41728850</v>
      </c>
      <c r="AY231">
        <v>1</v>
      </c>
      <c r="AZ231">
        <v>0</v>
      </c>
      <c r="BA231">
        <v>231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CX231">
        <f>Y231*Source!I107</f>
        <v>11.5</v>
      </c>
      <c r="CY231">
        <f t="shared" si="49"/>
        <v>2985.9</v>
      </c>
      <c r="CZ231">
        <f t="shared" si="50"/>
        <v>277.5</v>
      </c>
      <c r="DA231">
        <f t="shared" si="51"/>
        <v>10.76</v>
      </c>
      <c r="DB231">
        <f t="shared" si="52"/>
        <v>277.5</v>
      </c>
      <c r="DC231">
        <f t="shared" si="53"/>
        <v>0</v>
      </c>
    </row>
    <row r="232" spans="1:107" x14ac:dyDescent="0.2">
      <c r="A232">
        <f>ROW(Source!A107)</f>
        <v>107</v>
      </c>
      <c r="B232">
        <v>41727979</v>
      </c>
      <c r="C232">
        <v>41728829</v>
      </c>
      <c r="D232">
        <v>37381899</v>
      </c>
      <c r="E232">
        <v>1</v>
      </c>
      <c r="F232">
        <v>1</v>
      </c>
      <c r="G232">
        <v>1</v>
      </c>
      <c r="H232">
        <v>3</v>
      </c>
      <c r="I232" t="s">
        <v>660</v>
      </c>
      <c r="J232" t="s">
        <v>661</v>
      </c>
      <c r="K232" t="s">
        <v>662</v>
      </c>
      <c r="L232">
        <v>1455</v>
      </c>
      <c r="N232">
        <v>1013</v>
      </c>
      <c r="O232" t="s">
        <v>160</v>
      </c>
      <c r="P232" t="s">
        <v>160</v>
      </c>
      <c r="Q232">
        <v>1</v>
      </c>
      <c r="W232">
        <v>0</v>
      </c>
      <c r="X232">
        <v>-979010618</v>
      </c>
      <c r="Y232">
        <v>0.5</v>
      </c>
      <c r="AA232">
        <v>419.64</v>
      </c>
      <c r="AB232">
        <v>0</v>
      </c>
      <c r="AC232">
        <v>0</v>
      </c>
      <c r="AD232">
        <v>0</v>
      </c>
      <c r="AE232">
        <v>39</v>
      </c>
      <c r="AF232">
        <v>0</v>
      </c>
      <c r="AG232">
        <v>0</v>
      </c>
      <c r="AH232">
        <v>0</v>
      </c>
      <c r="AI232">
        <v>10.76</v>
      </c>
      <c r="AJ232">
        <v>1</v>
      </c>
      <c r="AK232">
        <v>1</v>
      </c>
      <c r="AL232">
        <v>1</v>
      </c>
      <c r="AN232">
        <v>0</v>
      </c>
      <c r="AO232">
        <v>1</v>
      </c>
      <c r="AP232">
        <v>0</v>
      </c>
      <c r="AQ232">
        <v>0</v>
      </c>
      <c r="AR232">
        <v>0</v>
      </c>
      <c r="AS232" t="s">
        <v>2</v>
      </c>
      <c r="AT232">
        <v>0.5</v>
      </c>
      <c r="AU232" t="s">
        <v>2</v>
      </c>
      <c r="AV232">
        <v>0</v>
      </c>
      <c r="AW232">
        <v>2</v>
      </c>
      <c r="AX232">
        <v>41728851</v>
      </c>
      <c r="AY232">
        <v>1</v>
      </c>
      <c r="AZ232">
        <v>0</v>
      </c>
      <c r="BA232">
        <v>232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CX232">
        <f>Y232*Source!I107</f>
        <v>5.75</v>
      </c>
      <c r="CY232">
        <f t="shared" si="49"/>
        <v>419.64</v>
      </c>
      <c r="CZ232">
        <f t="shared" si="50"/>
        <v>39</v>
      </c>
      <c r="DA232">
        <f t="shared" si="51"/>
        <v>10.76</v>
      </c>
      <c r="DB232">
        <f t="shared" si="52"/>
        <v>19.5</v>
      </c>
      <c r="DC232">
        <f t="shared" si="53"/>
        <v>0</v>
      </c>
    </row>
    <row r="233" spans="1:107" x14ac:dyDescent="0.2">
      <c r="A233">
        <f>ROW(Source!A107)</f>
        <v>107</v>
      </c>
      <c r="B233">
        <v>41727979</v>
      </c>
      <c r="C233">
        <v>41728829</v>
      </c>
      <c r="D233">
        <v>37382084</v>
      </c>
      <c r="E233">
        <v>1</v>
      </c>
      <c r="F233">
        <v>1</v>
      </c>
      <c r="G233">
        <v>1</v>
      </c>
      <c r="H233">
        <v>3</v>
      </c>
      <c r="I233" t="s">
        <v>698</v>
      </c>
      <c r="J233" t="s">
        <v>699</v>
      </c>
      <c r="K233" t="s">
        <v>700</v>
      </c>
      <c r="L233">
        <v>1407</v>
      </c>
      <c r="N233">
        <v>1013</v>
      </c>
      <c r="O233" t="s">
        <v>701</v>
      </c>
      <c r="P233" t="s">
        <v>701</v>
      </c>
      <c r="Q233">
        <v>1</v>
      </c>
      <c r="W233">
        <v>0</v>
      </c>
      <c r="X233">
        <v>631936042</v>
      </c>
      <c r="Y233">
        <v>0.01</v>
      </c>
      <c r="AA233">
        <v>2905.2</v>
      </c>
      <c r="AB233">
        <v>0</v>
      </c>
      <c r="AC233">
        <v>0</v>
      </c>
      <c r="AD233">
        <v>0</v>
      </c>
      <c r="AE233">
        <v>270</v>
      </c>
      <c r="AF233">
        <v>0</v>
      </c>
      <c r="AG233">
        <v>0</v>
      </c>
      <c r="AH233">
        <v>0</v>
      </c>
      <c r="AI233">
        <v>10.76</v>
      </c>
      <c r="AJ233">
        <v>1</v>
      </c>
      <c r="AK233">
        <v>1</v>
      </c>
      <c r="AL233">
        <v>1</v>
      </c>
      <c r="AN233">
        <v>0</v>
      </c>
      <c r="AO233">
        <v>1</v>
      </c>
      <c r="AP233">
        <v>0</v>
      </c>
      <c r="AQ233">
        <v>0</v>
      </c>
      <c r="AR233">
        <v>0</v>
      </c>
      <c r="AS233" t="s">
        <v>2</v>
      </c>
      <c r="AT233">
        <v>0.01</v>
      </c>
      <c r="AU233" t="s">
        <v>2</v>
      </c>
      <c r="AV233">
        <v>0</v>
      </c>
      <c r="AW233">
        <v>2</v>
      </c>
      <c r="AX233">
        <v>41728852</v>
      </c>
      <c r="AY233">
        <v>1</v>
      </c>
      <c r="AZ233">
        <v>0</v>
      </c>
      <c r="BA233">
        <v>233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CX233">
        <f>Y233*Source!I107</f>
        <v>0.115</v>
      </c>
      <c r="CY233">
        <f t="shared" si="49"/>
        <v>2905.2</v>
      </c>
      <c r="CZ233">
        <f t="shared" si="50"/>
        <v>270</v>
      </c>
      <c r="DA233">
        <f t="shared" si="51"/>
        <v>10.76</v>
      </c>
      <c r="DB233">
        <f t="shared" si="52"/>
        <v>2.7</v>
      </c>
      <c r="DC233">
        <f t="shared" si="53"/>
        <v>0</v>
      </c>
    </row>
    <row r="234" spans="1:107" x14ac:dyDescent="0.2">
      <c r="A234">
        <f>ROW(Source!A107)</f>
        <v>107</v>
      </c>
      <c r="B234">
        <v>41727979</v>
      </c>
      <c r="C234">
        <v>41728829</v>
      </c>
      <c r="D234">
        <v>37292595</v>
      </c>
      <c r="E234">
        <v>70</v>
      </c>
      <c r="F234">
        <v>1</v>
      </c>
      <c r="G234">
        <v>1</v>
      </c>
      <c r="H234">
        <v>3</v>
      </c>
      <c r="I234" t="s">
        <v>565</v>
      </c>
      <c r="J234" t="s">
        <v>2</v>
      </c>
      <c r="K234" t="s">
        <v>566</v>
      </c>
      <c r="L234">
        <v>1374</v>
      </c>
      <c r="N234">
        <v>1013</v>
      </c>
      <c r="O234" t="s">
        <v>567</v>
      </c>
      <c r="P234" t="s">
        <v>567</v>
      </c>
      <c r="Q234">
        <v>1</v>
      </c>
      <c r="W234">
        <v>0</v>
      </c>
      <c r="X234">
        <v>-1731369543</v>
      </c>
      <c r="Y234">
        <v>5.22</v>
      </c>
      <c r="AA234">
        <v>1</v>
      </c>
      <c r="AB234">
        <v>0</v>
      </c>
      <c r="AC234">
        <v>0</v>
      </c>
      <c r="AD234">
        <v>0</v>
      </c>
      <c r="AE234">
        <v>1</v>
      </c>
      <c r="AF234">
        <v>0</v>
      </c>
      <c r="AG234">
        <v>0</v>
      </c>
      <c r="AH234">
        <v>0</v>
      </c>
      <c r="AI234">
        <v>1</v>
      </c>
      <c r="AJ234">
        <v>1</v>
      </c>
      <c r="AK234">
        <v>1</v>
      </c>
      <c r="AL234">
        <v>1</v>
      </c>
      <c r="AN234">
        <v>0</v>
      </c>
      <c r="AO234">
        <v>1</v>
      </c>
      <c r="AP234">
        <v>0</v>
      </c>
      <c r="AQ234">
        <v>0</v>
      </c>
      <c r="AR234">
        <v>0</v>
      </c>
      <c r="AS234" t="s">
        <v>2</v>
      </c>
      <c r="AT234">
        <v>5.22</v>
      </c>
      <c r="AU234" t="s">
        <v>2</v>
      </c>
      <c r="AV234">
        <v>0</v>
      </c>
      <c r="AW234">
        <v>2</v>
      </c>
      <c r="AX234">
        <v>41728853</v>
      </c>
      <c r="AY234">
        <v>1</v>
      </c>
      <c r="AZ234">
        <v>0</v>
      </c>
      <c r="BA234">
        <v>234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CX234">
        <f>Y234*Source!I107</f>
        <v>60.029999999999994</v>
      </c>
      <c r="CY234">
        <f t="shared" si="49"/>
        <v>1</v>
      </c>
      <c r="CZ234">
        <f t="shared" si="50"/>
        <v>1</v>
      </c>
      <c r="DA234">
        <f t="shared" si="51"/>
        <v>1</v>
      </c>
      <c r="DB234">
        <f t="shared" si="52"/>
        <v>5.22</v>
      </c>
      <c r="DC234">
        <f t="shared" si="53"/>
        <v>0</v>
      </c>
    </row>
    <row r="235" spans="1:107" x14ac:dyDescent="0.2">
      <c r="A235">
        <f>ROW(Source!A116)</f>
        <v>116</v>
      </c>
      <c r="B235">
        <v>41727981</v>
      </c>
      <c r="C235">
        <v>41728858</v>
      </c>
      <c r="D235">
        <v>37286958</v>
      </c>
      <c r="E235">
        <v>70</v>
      </c>
      <c r="F235">
        <v>1</v>
      </c>
      <c r="G235">
        <v>1</v>
      </c>
      <c r="H235">
        <v>1</v>
      </c>
      <c r="I235" t="s">
        <v>702</v>
      </c>
      <c r="J235" t="s">
        <v>2</v>
      </c>
      <c r="K235" t="s">
        <v>703</v>
      </c>
      <c r="L235">
        <v>1191</v>
      </c>
      <c r="N235">
        <v>1013</v>
      </c>
      <c r="O235" t="s">
        <v>551</v>
      </c>
      <c r="P235" t="s">
        <v>551</v>
      </c>
      <c r="Q235">
        <v>1</v>
      </c>
      <c r="W235">
        <v>0</v>
      </c>
      <c r="X235">
        <v>-946583284</v>
      </c>
      <c r="Y235">
        <v>0.67500000000000004</v>
      </c>
      <c r="AA235">
        <v>0</v>
      </c>
      <c r="AB235">
        <v>0</v>
      </c>
      <c r="AC235">
        <v>0</v>
      </c>
      <c r="AD235">
        <v>9.76</v>
      </c>
      <c r="AE235">
        <v>0</v>
      </c>
      <c r="AF235">
        <v>0</v>
      </c>
      <c r="AG235">
        <v>0</v>
      </c>
      <c r="AH235">
        <v>9.76</v>
      </c>
      <c r="AI235">
        <v>1</v>
      </c>
      <c r="AJ235">
        <v>1</v>
      </c>
      <c r="AK235">
        <v>1</v>
      </c>
      <c r="AL235">
        <v>1</v>
      </c>
      <c r="AN235">
        <v>0</v>
      </c>
      <c r="AO235">
        <v>1</v>
      </c>
      <c r="AP235">
        <v>1</v>
      </c>
      <c r="AQ235">
        <v>0</v>
      </c>
      <c r="AR235">
        <v>0</v>
      </c>
      <c r="AS235" t="s">
        <v>2</v>
      </c>
      <c r="AT235">
        <v>0.5</v>
      </c>
      <c r="AU235" t="s">
        <v>21</v>
      </c>
      <c r="AV235">
        <v>1</v>
      </c>
      <c r="AW235">
        <v>2</v>
      </c>
      <c r="AX235">
        <v>41728864</v>
      </c>
      <c r="AY235">
        <v>1</v>
      </c>
      <c r="AZ235">
        <v>0</v>
      </c>
      <c r="BA235">
        <v>235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CX235">
        <f>Y235*Source!I116</f>
        <v>18.900000000000002</v>
      </c>
      <c r="CY235">
        <f>AD235</f>
        <v>9.76</v>
      </c>
      <c r="CZ235">
        <f>AH235</f>
        <v>9.76</v>
      </c>
      <c r="DA235">
        <f>AL235</f>
        <v>1</v>
      </c>
      <c r="DB235">
        <f>ROUND((ROUND(AT235*CZ235,2)*ROUND(1.35,7)),6)</f>
        <v>6.5880000000000001</v>
      </c>
      <c r="DC235">
        <f>ROUND((ROUND(AT235*AG235,2)*ROUND(1.35,7)),6)</f>
        <v>0</v>
      </c>
    </row>
    <row r="236" spans="1:107" x14ac:dyDescent="0.2">
      <c r="A236">
        <f>ROW(Source!A116)</f>
        <v>116</v>
      </c>
      <c r="B236">
        <v>41727981</v>
      </c>
      <c r="C236">
        <v>41728858</v>
      </c>
      <c r="D236">
        <v>37306264</v>
      </c>
      <c r="E236">
        <v>1</v>
      </c>
      <c r="F236">
        <v>1</v>
      </c>
      <c r="G236">
        <v>1</v>
      </c>
      <c r="H236">
        <v>3</v>
      </c>
      <c r="I236" t="s">
        <v>704</v>
      </c>
      <c r="J236" t="s">
        <v>705</v>
      </c>
      <c r="K236" t="s">
        <v>706</v>
      </c>
      <c r="L236">
        <v>1348</v>
      </c>
      <c r="N236">
        <v>1009</v>
      </c>
      <c r="O236" t="s">
        <v>104</v>
      </c>
      <c r="P236" t="s">
        <v>104</v>
      </c>
      <c r="Q236">
        <v>1000</v>
      </c>
      <c r="W236">
        <v>0</v>
      </c>
      <c r="X236">
        <v>1216531897</v>
      </c>
      <c r="Y236">
        <v>1.0000000000000001E-5</v>
      </c>
      <c r="AA236">
        <v>12430</v>
      </c>
      <c r="AB236">
        <v>0</v>
      </c>
      <c r="AC236">
        <v>0</v>
      </c>
      <c r="AD236">
        <v>0</v>
      </c>
      <c r="AE236">
        <v>12430</v>
      </c>
      <c r="AF236">
        <v>0</v>
      </c>
      <c r="AG236">
        <v>0</v>
      </c>
      <c r="AH236">
        <v>0</v>
      </c>
      <c r="AI236">
        <v>1</v>
      </c>
      <c r="AJ236">
        <v>1</v>
      </c>
      <c r="AK236">
        <v>1</v>
      </c>
      <c r="AL236">
        <v>1</v>
      </c>
      <c r="AN236">
        <v>0</v>
      </c>
      <c r="AO236">
        <v>1</v>
      </c>
      <c r="AP236">
        <v>0</v>
      </c>
      <c r="AQ236">
        <v>0</v>
      </c>
      <c r="AR236">
        <v>0</v>
      </c>
      <c r="AS236" t="s">
        <v>2</v>
      </c>
      <c r="AT236">
        <v>1.0000000000000001E-5</v>
      </c>
      <c r="AU236" t="s">
        <v>2</v>
      </c>
      <c r="AV236">
        <v>0</v>
      </c>
      <c r="AW236">
        <v>2</v>
      </c>
      <c r="AX236">
        <v>41728865</v>
      </c>
      <c r="AY236">
        <v>1</v>
      </c>
      <c r="AZ236">
        <v>0</v>
      </c>
      <c r="BA236">
        <v>236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CX236">
        <f>Y236*Source!I116</f>
        <v>2.8000000000000003E-4</v>
      </c>
      <c r="CY236">
        <f>AA236</f>
        <v>12430</v>
      </c>
      <c r="CZ236">
        <f>AE236</f>
        <v>12430</v>
      </c>
      <c r="DA236">
        <f>AI236</f>
        <v>1</v>
      </c>
      <c r="DB236">
        <f>ROUND(ROUND(AT236*CZ236,2),6)</f>
        <v>0.12</v>
      </c>
      <c r="DC236">
        <f>ROUND(ROUND(AT236*AG236,2),6)</f>
        <v>0</v>
      </c>
    </row>
    <row r="237" spans="1:107" x14ac:dyDescent="0.2">
      <c r="A237">
        <f>ROW(Source!A116)</f>
        <v>116</v>
      </c>
      <c r="B237">
        <v>41727981</v>
      </c>
      <c r="C237">
        <v>41728858</v>
      </c>
      <c r="D237">
        <v>37309140</v>
      </c>
      <c r="E237">
        <v>1</v>
      </c>
      <c r="F237">
        <v>1</v>
      </c>
      <c r="G237">
        <v>1</v>
      </c>
      <c r="H237">
        <v>3</v>
      </c>
      <c r="I237" t="s">
        <v>616</v>
      </c>
      <c r="J237" t="s">
        <v>617</v>
      </c>
      <c r="K237" t="s">
        <v>618</v>
      </c>
      <c r="L237">
        <v>1348</v>
      </c>
      <c r="N237">
        <v>1009</v>
      </c>
      <c r="O237" t="s">
        <v>104</v>
      </c>
      <c r="P237" t="s">
        <v>104</v>
      </c>
      <c r="Q237">
        <v>1000</v>
      </c>
      <c r="W237">
        <v>0</v>
      </c>
      <c r="X237">
        <v>-385628651</v>
      </c>
      <c r="Y237">
        <v>5.0000000000000002E-5</v>
      </c>
      <c r="AA237">
        <v>729.98</v>
      </c>
      <c r="AB237">
        <v>0</v>
      </c>
      <c r="AC237">
        <v>0</v>
      </c>
      <c r="AD237">
        <v>0</v>
      </c>
      <c r="AE237">
        <v>729.98</v>
      </c>
      <c r="AF237">
        <v>0</v>
      </c>
      <c r="AG237">
        <v>0</v>
      </c>
      <c r="AH237">
        <v>0</v>
      </c>
      <c r="AI237">
        <v>1</v>
      </c>
      <c r="AJ237">
        <v>1</v>
      </c>
      <c r="AK237">
        <v>1</v>
      </c>
      <c r="AL237">
        <v>1</v>
      </c>
      <c r="AN237">
        <v>0</v>
      </c>
      <c r="AO237">
        <v>1</v>
      </c>
      <c r="AP237">
        <v>0</v>
      </c>
      <c r="AQ237">
        <v>0</v>
      </c>
      <c r="AR237">
        <v>0</v>
      </c>
      <c r="AS237" t="s">
        <v>2</v>
      </c>
      <c r="AT237">
        <v>5.0000000000000002E-5</v>
      </c>
      <c r="AU237" t="s">
        <v>2</v>
      </c>
      <c r="AV237">
        <v>0</v>
      </c>
      <c r="AW237">
        <v>2</v>
      </c>
      <c r="AX237">
        <v>41728866</v>
      </c>
      <c r="AY237">
        <v>1</v>
      </c>
      <c r="AZ237">
        <v>0</v>
      </c>
      <c r="BA237">
        <v>237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CX237">
        <f>Y237*Source!I116</f>
        <v>1.4E-3</v>
      </c>
      <c r="CY237">
        <f>AA237</f>
        <v>729.98</v>
      </c>
      <c r="CZ237">
        <f>AE237</f>
        <v>729.98</v>
      </c>
      <c r="DA237">
        <f>AI237</f>
        <v>1</v>
      </c>
      <c r="DB237">
        <f>ROUND(ROUND(AT237*CZ237,2),6)</f>
        <v>0.04</v>
      </c>
      <c r="DC237">
        <f>ROUND(ROUND(AT237*AG237,2),6)</f>
        <v>0</v>
      </c>
    </row>
    <row r="238" spans="1:107" x14ac:dyDescent="0.2">
      <c r="A238">
        <f>ROW(Source!A116)</f>
        <v>116</v>
      </c>
      <c r="B238">
        <v>41727981</v>
      </c>
      <c r="C238">
        <v>41728858</v>
      </c>
      <c r="D238">
        <v>37336603</v>
      </c>
      <c r="E238">
        <v>1</v>
      </c>
      <c r="F238">
        <v>1</v>
      </c>
      <c r="G238">
        <v>1</v>
      </c>
      <c r="H238">
        <v>3</v>
      </c>
      <c r="I238" t="s">
        <v>707</v>
      </c>
      <c r="J238" t="s">
        <v>708</v>
      </c>
      <c r="K238" t="s">
        <v>709</v>
      </c>
      <c r="L238">
        <v>1348</v>
      </c>
      <c r="N238">
        <v>1009</v>
      </c>
      <c r="O238" t="s">
        <v>104</v>
      </c>
      <c r="P238" t="s">
        <v>104</v>
      </c>
      <c r="Q238">
        <v>1000</v>
      </c>
      <c r="W238">
        <v>0</v>
      </c>
      <c r="X238">
        <v>1235822308</v>
      </c>
      <c r="Y238">
        <v>1.0000000000000001E-5</v>
      </c>
      <c r="AA238">
        <v>14690</v>
      </c>
      <c r="AB238">
        <v>0</v>
      </c>
      <c r="AC238">
        <v>0</v>
      </c>
      <c r="AD238">
        <v>0</v>
      </c>
      <c r="AE238">
        <v>14690</v>
      </c>
      <c r="AF238">
        <v>0</v>
      </c>
      <c r="AG238">
        <v>0</v>
      </c>
      <c r="AH238">
        <v>0</v>
      </c>
      <c r="AI238">
        <v>1</v>
      </c>
      <c r="AJ238">
        <v>1</v>
      </c>
      <c r="AK238">
        <v>1</v>
      </c>
      <c r="AL238">
        <v>1</v>
      </c>
      <c r="AN238">
        <v>0</v>
      </c>
      <c r="AO238">
        <v>1</v>
      </c>
      <c r="AP238">
        <v>0</v>
      </c>
      <c r="AQ238">
        <v>0</v>
      </c>
      <c r="AR238">
        <v>0</v>
      </c>
      <c r="AS238" t="s">
        <v>2</v>
      </c>
      <c r="AT238">
        <v>1.0000000000000001E-5</v>
      </c>
      <c r="AU238" t="s">
        <v>2</v>
      </c>
      <c r="AV238">
        <v>0</v>
      </c>
      <c r="AW238">
        <v>2</v>
      </c>
      <c r="AX238">
        <v>41728867</v>
      </c>
      <c r="AY238">
        <v>1</v>
      </c>
      <c r="AZ238">
        <v>0</v>
      </c>
      <c r="BA238">
        <v>238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CX238">
        <f>Y238*Source!I116</f>
        <v>2.8000000000000003E-4</v>
      </c>
      <c r="CY238">
        <f>AA238</f>
        <v>14690</v>
      </c>
      <c r="CZ238">
        <f>AE238</f>
        <v>14690</v>
      </c>
      <c r="DA238">
        <f>AI238</f>
        <v>1</v>
      </c>
      <c r="DB238">
        <f>ROUND(ROUND(AT238*CZ238,2),6)</f>
        <v>0.15</v>
      </c>
      <c r="DC238">
        <f>ROUND(ROUND(AT238*AG238,2),6)</f>
        <v>0</v>
      </c>
    </row>
    <row r="239" spans="1:107" x14ac:dyDescent="0.2">
      <c r="A239">
        <f>ROW(Source!A116)</f>
        <v>116</v>
      </c>
      <c r="B239">
        <v>41727981</v>
      </c>
      <c r="C239">
        <v>41728858</v>
      </c>
      <c r="D239">
        <v>37292595</v>
      </c>
      <c r="E239">
        <v>70</v>
      </c>
      <c r="F239">
        <v>1</v>
      </c>
      <c r="G239">
        <v>1</v>
      </c>
      <c r="H239">
        <v>3</v>
      </c>
      <c r="I239" t="s">
        <v>565</v>
      </c>
      <c r="J239" t="s">
        <v>2</v>
      </c>
      <c r="K239" t="s">
        <v>566</v>
      </c>
      <c r="L239">
        <v>1374</v>
      </c>
      <c r="N239">
        <v>1013</v>
      </c>
      <c r="O239" t="s">
        <v>567</v>
      </c>
      <c r="P239" t="s">
        <v>567</v>
      </c>
      <c r="Q239">
        <v>1</v>
      </c>
      <c r="W239">
        <v>0</v>
      </c>
      <c r="X239">
        <v>-1731369543</v>
      </c>
      <c r="Y239">
        <v>0.1</v>
      </c>
      <c r="AA239">
        <v>1</v>
      </c>
      <c r="AB239">
        <v>0</v>
      </c>
      <c r="AC239">
        <v>0</v>
      </c>
      <c r="AD239">
        <v>0</v>
      </c>
      <c r="AE239">
        <v>1</v>
      </c>
      <c r="AF239">
        <v>0</v>
      </c>
      <c r="AG239">
        <v>0</v>
      </c>
      <c r="AH239">
        <v>0</v>
      </c>
      <c r="AI239">
        <v>1</v>
      </c>
      <c r="AJ239">
        <v>1</v>
      </c>
      <c r="AK239">
        <v>1</v>
      </c>
      <c r="AL239">
        <v>1</v>
      </c>
      <c r="AN239">
        <v>0</v>
      </c>
      <c r="AO239">
        <v>1</v>
      </c>
      <c r="AP239">
        <v>0</v>
      </c>
      <c r="AQ239">
        <v>0</v>
      </c>
      <c r="AR239">
        <v>0</v>
      </c>
      <c r="AS239" t="s">
        <v>2</v>
      </c>
      <c r="AT239">
        <v>0.1</v>
      </c>
      <c r="AU239" t="s">
        <v>2</v>
      </c>
      <c r="AV239">
        <v>0</v>
      </c>
      <c r="AW239">
        <v>2</v>
      </c>
      <c r="AX239">
        <v>41728868</v>
      </c>
      <c r="AY239">
        <v>1</v>
      </c>
      <c r="AZ239">
        <v>0</v>
      </c>
      <c r="BA239">
        <v>239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CX239">
        <f>Y239*Source!I116</f>
        <v>2.8000000000000003</v>
      </c>
      <c r="CY239">
        <f>AA239</f>
        <v>1</v>
      </c>
      <c r="CZ239">
        <f>AE239</f>
        <v>1</v>
      </c>
      <c r="DA239">
        <f>AI239</f>
        <v>1</v>
      </c>
      <c r="DB239">
        <f>ROUND(ROUND(AT239*CZ239,2),6)</f>
        <v>0.1</v>
      </c>
      <c r="DC239">
        <f>ROUND(ROUND(AT239*AG239,2),6)</f>
        <v>0</v>
      </c>
    </row>
    <row r="240" spans="1:107" x14ac:dyDescent="0.2">
      <c r="A240">
        <f>ROW(Source!A117)</f>
        <v>117</v>
      </c>
      <c r="B240">
        <v>41727979</v>
      </c>
      <c r="C240">
        <v>41728858</v>
      </c>
      <c r="D240">
        <v>37286958</v>
      </c>
      <c r="E240">
        <v>70</v>
      </c>
      <c r="F240">
        <v>1</v>
      </c>
      <c r="G240">
        <v>1</v>
      </c>
      <c r="H240">
        <v>1</v>
      </c>
      <c r="I240" t="s">
        <v>702</v>
      </c>
      <c r="J240" t="s">
        <v>2</v>
      </c>
      <c r="K240" t="s">
        <v>703</v>
      </c>
      <c r="L240">
        <v>1191</v>
      </c>
      <c r="N240">
        <v>1013</v>
      </c>
      <c r="O240" t="s">
        <v>551</v>
      </c>
      <c r="P240" t="s">
        <v>551</v>
      </c>
      <c r="Q240">
        <v>1</v>
      </c>
      <c r="W240">
        <v>0</v>
      </c>
      <c r="X240">
        <v>-946583284</v>
      </c>
      <c r="Y240">
        <v>0.67500000000000004</v>
      </c>
      <c r="AA240">
        <v>0</v>
      </c>
      <c r="AB240">
        <v>0</v>
      </c>
      <c r="AC240">
        <v>0</v>
      </c>
      <c r="AD240">
        <v>105.02</v>
      </c>
      <c r="AE240">
        <v>0</v>
      </c>
      <c r="AF240">
        <v>0</v>
      </c>
      <c r="AG240">
        <v>0</v>
      </c>
      <c r="AH240">
        <v>9.76</v>
      </c>
      <c r="AI240">
        <v>1</v>
      </c>
      <c r="AJ240">
        <v>1</v>
      </c>
      <c r="AK240">
        <v>1</v>
      </c>
      <c r="AL240">
        <v>10.76</v>
      </c>
      <c r="AN240">
        <v>0</v>
      </c>
      <c r="AO240">
        <v>1</v>
      </c>
      <c r="AP240">
        <v>1</v>
      </c>
      <c r="AQ240">
        <v>0</v>
      </c>
      <c r="AR240">
        <v>0</v>
      </c>
      <c r="AS240" t="s">
        <v>2</v>
      </c>
      <c r="AT240">
        <v>0.5</v>
      </c>
      <c r="AU240" t="s">
        <v>21</v>
      </c>
      <c r="AV240">
        <v>1</v>
      </c>
      <c r="AW240">
        <v>2</v>
      </c>
      <c r="AX240">
        <v>41728864</v>
      </c>
      <c r="AY240">
        <v>1</v>
      </c>
      <c r="AZ240">
        <v>0</v>
      </c>
      <c r="BA240">
        <v>240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CX240">
        <f>Y240*Source!I117</f>
        <v>18.900000000000002</v>
      </c>
      <c r="CY240">
        <f>AD240</f>
        <v>105.02</v>
      </c>
      <c r="CZ240">
        <f>AH240</f>
        <v>9.76</v>
      </c>
      <c r="DA240">
        <f>AL240</f>
        <v>10.76</v>
      </c>
      <c r="DB240">
        <f>ROUND((ROUND(AT240*CZ240,2)*ROUND(1.35,7)),6)</f>
        <v>6.5880000000000001</v>
      </c>
      <c r="DC240">
        <f>ROUND((ROUND(AT240*AG240,2)*ROUND(1.35,7)),6)</f>
        <v>0</v>
      </c>
    </row>
    <row r="241" spans="1:107" x14ac:dyDescent="0.2">
      <c r="A241">
        <f>ROW(Source!A117)</f>
        <v>117</v>
      </c>
      <c r="B241">
        <v>41727979</v>
      </c>
      <c r="C241">
        <v>41728858</v>
      </c>
      <c r="D241">
        <v>37306264</v>
      </c>
      <c r="E241">
        <v>1</v>
      </c>
      <c r="F241">
        <v>1</v>
      </c>
      <c r="G241">
        <v>1</v>
      </c>
      <c r="H241">
        <v>3</v>
      </c>
      <c r="I241" t="s">
        <v>704</v>
      </c>
      <c r="J241" t="s">
        <v>705</v>
      </c>
      <c r="K241" t="s">
        <v>706</v>
      </c>
      <c r="L241">
        <v>1348</v>
      </c>
      <c r="N241">
        <v>1009</v>
      </c>
      <c r="O241" t="s">
        <v>104</v>
      </c>
      <c r="P241" t="s">
        <v>104</v>
      </c>
      <c r="Q241">
        <v>1000</v>
      </c>
      <c r="W241">
        <v>0</v>
      </c>
      <c r="X241">
        <v>1216531897</v>
      </c>
      <c r="Y241">
        <v>1.0000000000000001E-5</v>
      </c>
      <c r="AA241">
        <v>133746.79999999999</v>
      </c>
      <c r="AB241">
        <v>0</v>
      </c>
      <c r="AC241">
        <v>0</v>
      </c>
      <c r="AD241">
        <v>0</v>
      </c>
      <c r="AE241">
        <v>12430</v>
      </c>
      <c r="AF241">
        <v>0</v>
      </c>
      <c r="AG241">
        <v>0</v>
      </c>
      <c r="AH241">
        <v>0</v>
      </c>
      <c r="AI241">
        <v>10.76</v>
      </c>
      <c r="AJ241">
        <v>1</v>
      </c>
      <c r="AK241">
        <v>1</v>
      </c>
      <c r="AL241">
        <v>1</v>
      </c>
      <c r="AN241">
        <v>0</v>
      </c>
      <c r="AO241">
        <v>1</v>
      </c>
      <c r="AP241">
        <v>0</v>
      </c>
      <c r="AQ241">
        <v>0</v>
      </c>
      <c r="AR241">
        <v>0</v>
      </c>
      <c r="AS241" t="s">
        <v>2</v>
      </c>
      <c r="AT241">
        <v>1.0000000000000001E-5</v>
      </c>
      <c r="AU241" t="s">
        <v>2</v>
      </c>
      <c r="AV241">
        <v>0</v>
      </c>
      <c r="AW241">
        <v>2</v>
      </c>
      <c r="AX241">
        <v>41728865</v>
      </c>
      <c r="AY241">
        <v>1</v>
      </c>
      <c r="AZ241">
        <v>0</v>
      </c>
      <c r="BA241">
        <v>241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CX241">
        <f>Y241*Source!I117</f>
        <v>2.8000000000000003E-4</v>
      </c>
      <c r="CY241">
        <f>AA241</f>
        <v>133746.79999999999</v>
      </c>
      <c r="CZ241">
        <f>AE241</f>
        <v>12430</v>
      </c>
      <c r="DA241">
        <f>AI241</f>
        <v>10.76</v>
      </c>
      <c r="DB241">
        <f>ROUND(ROUND(AT241*CZ241,2),6)</f>
        <v>0.12</v>
      </c>
      <c r="DC241">
        <f>ROUND(ROUND(AT241*AG241,2),6)</f>
        <v>0</v>
      </c>
    </row>
    <row r="242" spans="1:107" x14ac:dyDescent="0.2">
      <c r="A242">
        <f>ROW(Source!A117)</f>
        <v>117</v>
      </c>
      <c r="B242">
        <v>41727979</v>
      </c>
      <c r="C242">
        <v>41728858</v>
      </c>
      <c r="D242">
        <v>37309140</v>
      </c>
      <c r="E242">
        <v>1</v>
      </c>
      <c r="F242">
        <v>1</v>
      </c>
      <c r="G242">
        <v>1</v>
      </c>
      <c r="H242">
        <v>3</v>
      </c>
      <c r="I242" t="s">
        <v>616</v>
      </c>
      <c r="J242" t="s">
        <v>617</v>
      </c>
      <c r="K242" t="s">
        <v>618</v>
      </c>
      <c r="L242">
        <v>1348</v>
      </c>
      <c r="N242">
        <v>1009</v>
      </c>
      <c r="O242" t="s">
        <v>104</v>
      </c>
      <c r="P242" t="s">
        <v>104</v>
      </c>
      <c r="Q242">
        <v>1000</v>
      </c>
      <c r="W242">
        <v>0</v>
      </c>
      <c r="X242">
        <v>-385628651</v>
      </c>
      <c r="Y242">
        <v>5.0000000000000002E-5</v>
      </c>
      <c r="AA242">
        <v>7854.58</v>
      </c>
      <c r="AB242">
        <v>0</v>
      </c>
      <c r="AC242">
        <v>0</v>
      </c>
      <c r="AD242">
        <v>0</v>
      </c>
      <c r="AE242">
        <v>729.98</v>
      </c>
      <c r="AF242">
        <v>0</v>
      </c>
      <c r="AG242">
        <v>0</v>
      </c>
      <c r="AH242">
        <v>0</v>
      </c>
      <c r="AI242">
        <v>10.76</v>
      </c>
      <c r="AJ242">
        <v>1</v>
      </c>
      <c r="AK242">
        <v>1</v>
      </c>
      <c r="AL242">
        <v>1</v>
      </c>
      <c r="AN242">
        <v>0</v>
      </c>
      <c r="AO242">
        <v>1</v>
      </c>
      <c r="AP242">
        <v>0</v>
      </c>
      <c r="AQ242">
        <v>0</v>
      </c>
      <c r="AR242">
        <v>0</v>
      </c>
      <c r="AS242" t="s">
        <v>2</v>
      </c>
      <c r="AT242">
        <v>5.0000000000000002E-5</v>
      </c>
      <c r="AU242" t="s">
        <v>2</v>
      </c>
      <c r="AV242">
        <v>0</v>
      </c>
      <c r="AW242">
        <v>2</v>
      </c>
      <c r="AX242">
        <v>41728866</v>
      </c>
      <c r="AY242">
        <v>1</v>
      </c>
      <c r="AZ242">
        <v>0</v>
      </c>
      <c r="BA242">
        <v>242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CX242">
        <f>Y242*Source!I117</f>
        <v>1.4E-3</v>
      </c>
      <c r="CY242">
        <f>AA242</f>
        <v>7854.58</v>
      </c>
      <c r="CZ242">
        <f>AE242</f>
        <v>729.98</v>
      </c>
      <c r="DA242">
        <f>AI242</f>
        <v>10.76</v>
      </c>
      <c r="DB242">
        <f>ROUND(ROUND(AT242*CZ242,2),6)</f>
        <v>0.04</v>
      </c>
      <c r="DC242">
        <f>ROUND(ROUND(AT242*AG242,2),6)</f>
        <v>0</v>
      </c>
    </row>
    <row r="243" spans="1:107" x14ac:dyDescent="0.2">
      <c r="A243">
        <f>ROW(Source!A117)</f>
        <v>117</v>
      </c>
      <c r="B243">
        <v>41727979</v>
      </c>
      <c r="C243">
        <v>41728858</v>
      </c>
      <c r="D243">
        <v>37336603</v>
      </c>
      <c r="E243">
        <v>1</v>
      </c>
      <c r="F243">
        <v>1</v>
      </c>
      <c r="G243">
        <v>1</v>
      </c>
      <c r="H243">
        <v>3</v>
      </c>
      <c r="I243" t="s">
        <v>707</v>
      </c>
      <c r="J243" t="s">
        <v>708</v>
      </c>
      <c r="K243" t="s">
        <v>709</v>
      </c>
      <c r="L243">
        <v>1348</v>
      </c>
      <c r="N243">
        <v>1009</v>
      </c>
      <c r="O243" t="s">
        <v>104</v>
      </c>
      <c r="P243" t="s">
        <v>104</v>
      </c>
      <c r="Q243">
        <v>1000</v>
      </c>
      <c r="W243">
        <v>0</v>
      </c>
      <c r="X243">
        <v>1235822308</v>
      </c>
      <c r="Y243">
        <v>1.0000000000000001E-5</v>
      </c>
      <c r="AA243">
        <v>158064.4</v>
      </c>
      <c r="AB243">
        <v>0</v>
      </c>
      <c r="AC243">
        <v>0</v>
      </c>
      <c r="AD243">
        <v>0</v>
      </c>
      <c r="AE243">
        <v>14690</v>
      </c>
      <c r="AF243">
        <v>0</v>
      </c>
      <c r="AG243">
        <v>0</v>
      </c>
      <c r="AH243">
        <v>0</v>
      </c>
      <c r="AI243">
        <v>10.76</v>
      </c>
      <c r="AJ243">
        <v>1</v>
      </c>
      <c r="AK243">
        <v>1</v>
      </c>
      <c r="AL243">
        <v>1</v>
      </c>
      <c r="AN243">
        <v>0</v>
      </c>
      <c r="AO243">
        <v>1</v>
      </c>
      <c r="AP243">
        <v>0</v>
      </c>
      <c r="AQ243">
        <v>0</v>
      </c>
      <c r="AR243">
        <v>0</v>
      </c>
      <c r="AS243" t="s">
        <v>2</v>
      </c>
      <c r="AT243">
        <v>1.0000000000000001E-5</v>
      </c>
      <c r="AU243" t="s">
        <v>2</v>
      </c>
      <c r="AV243">
        <v>0</v>
      </c>
      <c r="AW243">
        <v>2</v>
      </c>
      <c r="AX243">
        <v>41728867</v>
      </c>
      <c r="AY243">
        <v>1</v>
      </c>
      <c r="AZ243">
        <v>0</v>
      </c>
      <c r="BA243">
        <v>243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CX243">
        <f>Y243*Source!I117</f>
        <v>2.8000000000000003E-4</v>
      </c>
      <c r="CY243">
        <f>AA243</f>
        <v>158064.4</v>
      </c>
      <c r="CZ243">
        <f>AE243</f>
        <v>14690</v>
      </c>
      <c r="DA243">
        <f>AI243</f>
        <v>10.76</v>
      </c>
      <c r="DB243">
        <f>ROUND(ROUND(AT243*CZ243,2),6)</f>
        <v>0.15</v>
      </c>
      <c r="DC243">
        <f>ROUND(ROUND(AT243*AG243,2),6)</f>
        <v>0</v>
      </c>
    </row>
    <row r="244" spans="1:107" x14ac:dyDescent="0.2">
      <c r="A244">
        <f>ROW(Source!A117)</f>
        <v>117</v>
      </c>
      <c r="B244">
        <v>41727979</v>
      </c>
      <c r="C244">
        <v>41728858</v>
      </c>
      <c r="D244">
        <v>37292595</v>
      </c>
      <c r="E244">
        <v>70</v>
      </c>
      <c r="F244">
        <v>1</v>
      </c>
      <c r="G244">
        <v>1</v>
      </c>
      <c r="H244">
        <v>3</v>
      </c>
      <c r="I244" t="s">
        <v>565</v>
      </c>
      <c r="J244" t="s">
        <v>2</v>
      </c>
      <c r="K244" t="s">
        <v>566</v>
      </c>
      <c r="L244">
        <v>1374</v>
      </c>
      <c r="N244">
        <v>1013</v>
      </c>
      <c r="O244" t="s">
        <v>567</v>
      </c>
      <c r="P244" t="s">
        <v>567</v>
      </c>
      <c r="Q244">
        <v>1</v>
      </c>
      <c r="W244">
        <v>0</v>
      </c>
      <c r="X244">
        <v>-1731369543</v>
      </c>
      <c r="Y244">
        <v>0.1</v>
      </c>
      <c r="AA244">
        <v>1</v>
      </c>
      <c r="AB244">
        <v>0</v>
      </c>
      <c r="AC244">
        <v>0</v>
      </c>
      <c r="AD244">
        <v>0</v>
      </c>
      <c r="AE244">
        <v>1</v>
      </c>
      <c r="AF244">
        <v>0</v>
      </c>
      <c r="AG244">
        <v>0</v>
      </c>
      <c r="AH244">
        <v>0</v>
      </c>
      <c r="AI244">
        <v>1</v>
      </c>
      <c r="AJ244">
        <v>1</v>
      </c>
      <c r="AK244">
        <v>1</v>
      </c>
      <c r="AL244">
        <v>1</v>
      </c>
      <c r="AN244">
        <v>0</v>
      </c>
      <c r="AO244">
        <v>1</v>
      </c>
      <c r="AP244">
        <v>0</v>
      </c>
      <c r="AQ244">
        <v>0</v>
      </c>
      <c r="AR244">
        <v>0</v>
      </c>
      <c r="AS244" t="s">
        <v>2</v>
      </c>
      <c r="AT244">
        <v>0.1</v>
      </c>
      <c r="AU244" t="s">
        <v>2</v>
      </c>
      <c r="AV244">
        <v>0</v>
      </c>
      <c r="AW244">
        <v>2</v>
      </c>
      <c r="AX244">
        <v>41728868</v>
      </c>
      <c r="AY244">
        <v>1</v>
      </c>
      <c r="AZ244">
        <v>0</v>
      </c>
      <c r="BA244">
        <v>244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CX244">
        <f>Y244*Source!I117</f>
        <v>2.8000000000000003</v>
      </c>
      <c r="CY244">
        <f>AA244</f>
        <v>1</v>
      </c>
      <c r="CZ244">
        <f>AE244</f>
        <v>1</v>
      </c>
      <c r="DA244">
        <f>AI244</f>
        <v>1</v>
      </c>
      <c r="DB244">
        <f>ROUND(ROUND(AT244*CZ244,2),6)</f>
        <v>0.1</v>
      </c>
      <c r="DC244">
        <f>ROUND(ROUND(AT244*AG244,2),6)</f>
        <v>0</v>
      </c>
    </row>
    <row r="245" spans="1:107" x14ac:dyDescent="0.2">
      <c r="A245">
        <f>ROW(Source!A120)</f>
        <v>120</v>
      </c>
      <c r="B245">
        <v>41727981</v>
      </c>
      <c r="C245">
        <v>41728870</v>
      </c>
      <c r="D245">
        <v>37286939</v>
      </c>
      <c r="E245">
        <v>70</v>
      </c>
      <c r="F245">
        <v>1</v>
      </c>
      <c r="G245">
        <v>1</v>
      </c>
      <c r="H245">
        <v>1</v>
      </c>
      <c r="I245" t="s">
        <v>687</v>
      </c>
      <c r="J245" t="s">
        <v>2</v>
      </c>
      <c r="K245" t="s">
        <v>688</v>
      </c>
      <c r="L245">
        <v>1191</v>
      </c>
      <c r="N245">
        <v>1013</v>
      </c>
      <c r="O245" t="s">
        <v>551</v>
      </c>
      <c r="P245" t="s">
        <v>551</v>
      </c>
      <c r="Q245">
        <v>1</v>
      </c>
      <c r="W245">
        <v>0</v>
      </c>
      <c r="X245">
        <v>-2012709214</v>
      </c>
      <c r="Y245">
        <v>6.0615000000000006</v>
      </c>
      <c r="AA245">
        <v>0</v>
      </c>
      <c r="AB245">
        <v>0</v>
      </c>
      <c r="AC245">
        <v>0</v>
      </c>
      <c r="AD245">
        <v>9.4</v>
      </c>
      <c r="AE245">
        <v>0</v>
      </c>
      <c r="AF245">
        <v>0</v>
      </c>
      <c r="AG245">
        <v>0</v>
      </c>
      <c r="AH245">
        <v>9.4</v>
      </c>
      <c r="AI245">
        <v>1</v>
      </c>
      <c r="AJ245">
        <v>1</v>
      </c>
      <c r="AK245">
        <v>1</v>
      </c>
      <c r="AL245">
        <v>1</v>
      </c>
      <c r="AN245">
        <v>0</v>
      </c>
      <c r="AO245">
        <v>1</v>
      </c>
      <c r="AP245">
        <v>1</v>
      </c>
      <c r="AQ245">
        <v>0</v>
      </c>
      <c r="AR245">
        <v>0</v>
      </c>
      <c r="AS245" t="s">
        <v>2</v>
      </c>
      <c r="AT245">
        <v>4.49</v>
      </c>
      <c r="AU245" t="s">
        <v>21</v>
      </c>
      <c r="AV245">
        <v>1</v>
      </c>
      <c r="AW245">
        <v>2</v>
      </c>
      <c r="AX245">
        <v>41728881</v>
      </c>
      <c r="AY245">
        <v>1</v>
      </c>
      <c r="AZ245">
        <v>0</v>
      </c>
      <c r="BA245">
        <v>245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CX245">
        <f>Y245*Source!I120</f>
        <v>29.398275000000002</v>
      </c>
      <c r="CY245">
        <f>AD245</f>
        <v>9.4</v>
      </c>
      <c r="CZ245">
        <f>AH245</f>
        <v>9.4</v>
      </c>
      <c r="DA245">
        <f>AL245</f>
        <v>1</v>
      </c>
      <c r="DB245">
        <f>ROUND((ROUND(AT245*CZ245,2)*ROUND(1.35,7)),6)</f>
        <v>56.983499999999999</v>
      </c>
      <c r="DC245">
        <f>ROUND((ROUND(AT245*AG245,2)*ROUND(1.35,7)),6)</f>
        <v>0</v>
      </c>
    </row>
    <row r="246" spans="1:107" x14ac:dyDescent="0.2">
      <c r="A246">
        <f>ROW(Source!A120)</f>
        <v>120</v>
      </c>
      <c r="B246">
        <v>41727981</v>
      </c>
      <c r="C246">
        <v>41728870</v>
      </c>
      <c r="D246">
        <v>37287167</v>
      </c>
      <c r="E246">
        <v>70</v>
      </c>
      <c r="F246">
        <v>1</v>
      </c>
      <c r="G246">
        <v>1</v>
      </c>
      <c r="H246">
        <v>1</v>
      </c>
      <c r="I246" t="s">
        <v>552</v>
      </c>
      <c r="J246" t="s">
        <v>2</v>
      </c>
      <c r="K246" t="s">
        <v>553</v>
      </c>
      <c r="L246">
        <v>1191</v>
      </c>
      <c r="N246">
        <v>1013</v>
      </c>
      <c r="O246" t="s">
        <v>551</v>
      </c>
      <c r="P246" t="s">
        <v>551</v>
      </c>
      <c r="Q246">
        <v>1</v>
      </c>
      <c r="W246">
        <v>0</v>
      </c>
      <c r="X246">
        <v>-1417349443</v>
      </c>
      <c r="Y246">
        <v>2.7000000000000003E-2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1</v>
      </c>
      <c r="AJ246">
        <v>1</v>
      </c>
      <c r="AK246">
        <v>1</v>
      </c>
      <c r="AL246">
        <v>1</v>
      </c>
      <c r="AN246">
        <v>0</v>
      </c>
      <c r="AO246">
        <v>1</v>
      </c>
      <c r="AP246">
        <v>1</v>
      </c>
      <c r="AQ246">
        <v>0</v>
      </c>
      <c r="AR246">
        <v>0</v>
      </c>
      <c r="AS246" t="s">
        <v>2</v>
      </c>
      <c r="AT246">
        <v>0.02</v>
      </c>
      <c r="AU246" t="s">
        <v>21</v>
      </c>
      <c r="AV246">
        <v>2</v>
      </c>
      <c r="AW246">
        <v>2</v>
      </c>
      <c r="AX246">
        <v>41728882</v>
      </c>
      <c r="AY246">
        <v>1</v>
      </c>
      <c r="AZ246">
        <v>0</v>
      </c>
      <c r="BA246">
        <v>246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CX246">
        <f>Y246*Source!I120</f>
        <v>0.13095000000000001</v>
      </c>
      <c r="CY246">
        <f>AD246</f>
        <v>0</v>
      </c>
      <c r="CZ246">
        <f>AH246</f>
        <v>0</v>
      </c>
      <c r="DA246">
        <f>AL246</f>
        <v>1</v>
      </c>
      <c r="DB246">
        <f>ROUND((ROUND(AT246*CZ246,2)*ROUND(1.35,7)),6)</f>
        <v>0</v>
      </c>
      <c r="DC246">
        <f>ROUND((ROUND(AT246*AG246,2)*ROUND(1.35,7)),6)</f>
        <v>0</v>
      </c>
    </row>
    <row r="247" spans="1:107" x14ac:dyDescent="0.2">
      <c r="A247">
        <f>ROW(Source!A120)</f>
        <v>120</v>
      </c>
      <c r="B247">
        <v>41727981</v>
      </c>
      <c r="C247">
        <v>41728870</v>
      </c>
      <c r="D247">
        <v>37509388</v>
      </c>
      <c r="E247">
        <v>1</v>
      </c>
      <c r="F247">
        <v>1</v>
      </c>
      <c r="G247">
        <v>1</v>
      </c>
      <c r="H247">
        <v>2</v>
      </c>
      <c r="I247" t="s">
        <v>573</v>
      </c>
      <c r="J247" t="s">
        <v>574</v>
      </c>
      <c r="K247" t="s">
        <v>575</v>
      </c>
      <c r="L247">
        <v>1367</v>
      </c>
      <c r="N247">
        <v>1011</v>
      </c>
      <c r="O247" t="s">
        <v>557</v>
      </c>
      <c r="P247" t="s">
        <v>557</v>
      </c>
      <c r="Q247">
        <v>1</v>
      </c>
      <c r="W247">
        <v>0</v>
      </c>
      <c r="X247">
        <v>-430484415</v>
      </c>
      <c r="Y247">
        <v>1.3500000000000002E-2</v>
      </c>
      <c r="AA247">
        <v>0</v>
      </c>
      <c r="AB247">
        <v>115.4</v>
      </c>
      <c r="AC247">
        <v>13.5</v>
      </c>
      <c r="AD247">
        <v>0</v>
      </c>
      <c r="AE247">
        <v>0</v>
      </c>
      <c r="AF247">
        <v>115.4</v>
      </c>
      <c r="AG247">
        <v>13.5</v>
      </c>
      <c r="AH247">
        <v>0</v>
      </c>
      <c r="AI247">
        <v>1</v>
      </c>
      <c r="AJ247">
        <v>1</v>
      </c>
      <c r="AK247">
        <v>1</v>
      </c>
      <c r="AL247">
        <v>1</v>
      </c>
      <c r="AN247">
        <v>0</v>
      </c>
      <c r="AO247">
        <v>1</v>
      </c>
      <c r="AP247">
        <v>1</v>
      </c>
      <c r="AQ247">
        <v>0</v>
      </c>
      <c r="AR247">
        <v>0</v>
      </c>
      <c r="AS247" t="s">
        <v>2</v>
      </c>
      <c r="AT247">
        <v>0.01</v>
      </c>
      <c r="AU247" t="s">
        <v>21</v>
      </c>
      <c r="AV247">
        <v>0</v>
      </c>
      <c r="AW247">
        <v>2</v>
      </c>
      <c r="AX247">
        <v>41728883</v>
      </c>
      <c r="AY247">
        <v>1</v>
      </c>
      <c r="AZ247">
        <v>0</v>
      </c>
      <c r="BA247">
        <v>247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CX247">
        <f>Y247*Source!I120</f>
        <v>6.5475000000000005E-2</v>
      </c>
      <c r="CY247">
        <f>AB247</f>
        <v>115.4</v>
      </c>
      <c r="CZ247">
        <f>AF247</f>
        <v>115.4</v>
      </c>
      <c r="DA247">
        <f>AJ247</f>
        <v>1</v>
      </c>
      <c r="DB247">
        <f>ROUND((ROUND(AT247*CZ247,2)*ROUND(1.35,7)),6)</f>
        <v>1.5525</v>
      </c>
      <c r="DC247">
        <f>ROUND((ROUND(AT247*AG247,2)*ROUND(1.35,7)),6)</f>
        <v>0.189</v>
      </c>
    </row>
    <row r="248" spans="1:107" x14ac:dyDescent="0.2">
      <c r="A248">
        <f>ROW(Source!A120)</f>
        <v>120</v>
      </c>
      <c r="B248">
        <v>41727981</v>
      </c>
      <c r="C248">
        <v>41728870</v>
      </c>
      <c r="D248">
        <v>37510757</v>
      </c>
      <c r="E248">
        <v>1</v>
      </c>
      <c r="F248">
        <v>1</v>
      </c>
      <c r="G248">
        <v>1</v>
      </c>
      <c r="H248">
        <v>2</v>
      </c>
      <c r="I248" t="s">
        <v>558</v>
      </c>
      <c r="J248" t="s">
        <v>559</v>
      </c>
      <c r="K248" t="s">
        <v>560</v>
      </c>
      <c r="L248">
        <v>1367</v>
      </c>
      <c r="N248">
        <v>1011</v>
      </c>
      <c r="O248" t="s">
        <v>557</v>
      </c>
      <c r="P248" t="s">
        <v>557</v>
      </c>
      <c r="Q248">
        <v>1</v>
      </c>
      <c r="W248">
        <v>0</v>
      </c>
      <c r="X248">
        <v>509054691</v>
      </c>
      <c r="Y248">
        <v>1.3500000000000002E-2</v>
      </c>
      <c r="AA248">
        <v>0</v>
      </c>
      <c r="AB248">
        <v>65.709999999999994</v>
      </c>
      <c r="AC248">
        <v>11.6</v>
      </c>
      <c r="AD248">
        <v>0</v>
      </c>
      <c r="AE248">
        <v>0</v>
      </c>
      <c r="AF248">
        <v>65.709999999999994</v>
      </c>
      <c r="AG248">
        <v>11.6</v>
      </c>
      <c r="AH248">
        <v>0</v>
      </c>
      <c r="AI248">
        <v>1</v>
      </c>
      <c r="AJ248">
        <v>1</v>
      </c>
      <c r="AK248">
        <v>1</v>
      </c>
      <c r="AL248">
        <v>1</v>
      </c>
      <c r="AN248">
        <v>0</v>
      </c>
      <c r="AO248">
        <v>1</v>
      </c>
      <c r="AP248">
        <v>1</v>
      </c>
      <c r="AQ248">
        <v>0</v>
      </c>
      <c r="AR248">
        <v>0</v>
      </c>
      <c r="AS248" t="s">
        <v>2</v>
      </c>
      <c r="AT248">
        <v>0.01</v>
      </c>
      <c r="AU248" t="s">
        <v>21</v>
      </c>
      <c r="AV248">
        <v>0</v>
      </c>
      <c r="AW248">
        <v>2</v>
      </c>
      <c r="AX248">
        <v>41728884</v>
      </c>
      <c r="AY248">
        <v>1</v>
      </c>
      <c r="AZ248">
        <v>0</v>
      </c>
      <c r="BA248">
        <v>248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CX248">
        <f>Y248*Source!I120</f>
        <v>6.5475000000000005E-2</v>
      </c>
      <c r="CY248">
        <f>AB248</f>
        <v>65.709999999999994</v>
      </c>
      <c r="CZ248">
        <f>AF248</f>
        <v>65.709999999999994</v>
      </c>
      <c r="DA248">
        <f>AJ248</f>
        <v>1</v>
      </c>
      <c r="DB248">
        <f>ROUND((ROUND(AT248*CZ248,2)*ROUND(1.35,7)),6)</f>
        <v>0.89100000000000001</v>
      </c>
      <c r="DC248">
        <f>ROUND((ROUND(AT248*AG248,2)*ROUND(1.35,7)),6)</f>
        <v>0.16200000000000001</v>
      </c>
    </row>
    <row r="249" spans="1:107" x14ac:dyDescent="0.2">
      <c r="A249">
        <f>ROW(Source!A120)</f>
        <v>120</v>
      </c>
      <c r="B249">
        <v>41727981</v>
      </c>
      <c r="C249">
        <v>41728870</v>
      </c>
      <c r="D249">
        <v>37301997</v>
      </c>
      <c r="E249">
        <v>1</v>
      </c>
      <c r="F249">
        <v>1</v>
      </c>
      <c r="G249">
        <v>1</v>
      </c>
      <c r="H249">
        <v>3</v>
      </c>
      <c r="I249" t="s">
        <v>645</v>
      </c>
      <c r="J249" t="s">
        <v>646</v>
      </c>
      <c r="K249" t="s">
        <v>647</v>
      </c>
      <c r="L249">
        <v>1346</v>
      </c>
      <c r="N249">
        <v>1009</v>
      </c>
      <c r="O249" t="s">
        <v>564</v>
      </c>
      <c r="P249" t="s">
        <v>564</v>
      </c>
      <c r="Q249">
        <v>1</v>
      </c>
      <c r="W249">
        <v>0</v>
      </c>
      <c r="X249">
        <v>1682799448</v>
      </c>
      <c r="Y249">
        <v>0.16</v>
      </c>
      <c r="AA249">
        <v>30.4</v>
      </c>
      <c r="AB249">
        <v>0</v>
      </c>
      <c r="AC249">
        <v>0</v>
      </c>
      <c r="AD249">
        <v>0</v>
      </c>
      <c r="AE249">
        <v>30.4</v>
      </c>
      <c r="AF249">
        <v>0</v>
      </c>
      <c r="AG249">
        <v>0</v>
      </c>
      <c r="AH249">
        <v>0</v>
      </c>
      <c r="AI249">
        <v>1</v>
      </c>
      <c r="AJ249">
        <v>1</v>
      </c>
      <c r="AK249">
        <v>1</v>
      </c>
      <c r="AL249">
        <v>1</v>
      </c>
      <c r="AN249">
        <v>0</v>
      </c>
      <c r="AO249">
        <v>1</v>
      </c>
      <c r="AP249">
        <v>0</v>
      </c>
      <c r="AQ249">
        <v>0</v>
      </c>
      <c r="AR249">
        <v>0</v>
      </c>
      <c r="AS249" t="s">
        <v>2</v>
      </c>
      <c r="AT249">
        <v>0.16</v>
      </c>
      <c r="AU249" t="s">
        <v>2</v>
      </c>
      <c r="AV249">
        <v>0</v>
      </c>
      <c r="AW249">
        <v>2</v>
      </c>
      <c r="AX249">
        <v>41728885</v>
      </c>
      <c r="AY249">
        <v>1</v>
      </c>
      <c r="AZ249">
        <v>0</v>
      </c>
      <c r="BA249">
        <v>249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CX249">
        <f>Y249*Source!I120</f>
        <v>0.77599999999999991</v>
      </c>
      <c r="CY249">
        <f t="shared" ref="CY249:CY254" si="54">AA249</f>
        <v>30.4</v>
      </c>
      <c r="CZ249">
        <f t="shared" ref="CZ249:CZ254" si="55">AE249</f>
        <v>30.4</v>
      </c>
      <c r="DA249">
        <f t="shared" ref="DA249:DA254" si="56">AI249</f>
        <v>1</v>
      </c>
      <c r="DB249">
        <f t="shared" ref="DB249:DB254" si="57">ROUND(ROUND(AT249*CZ249,2),6)</f>
        <v>4.8600000000000003</v>
      </c>
      <c r="DC249">
        <f t="shared" ref="DC249:DC254" si="58">ROUND(ROUND(AT249*AG249,2),6)</f>
        <v>0</v>
      </c>
    </row>
    <row r="250" spans="1:107" x14ac:dyDescent="0.2">
      <c r="A250">
        <f>ROW(Source!A120)</f>
        <v>120</v>
      </c>
      <c r="B250">
        <v>41727981</v>
      </c>
      <c r="C250">
        <v>41728870</v>
      </c>
      <c r="D250">
        <v>37302421</v>
      </c>
      <c r="E250">
        <v>1</v>
      </c>
      <c r="F250">
        <v>1</v>
      </c>
      <c r="G250">
        <v>1</v>
      </c>
      <c r="H250">
        <v>3</v>
      </c>
      <c r="I250" t="s">
        <v>710</v>
      </c>
      <c r="J250" t="s">
        <v>711</v>
      </c>
      <c r="K250" t="s">
        <v>712</v>
      </c>
      <c r="L250">
        <v>1348</v>
      </c>
      <c r="N250">
        <v>1009</v>
      </c>
      <c r="O250" t="s">
        <v>104</v>
      </c>
      <c r="P250" t="s">
        <v>104</v>
      </c>
      <c r="Q250">
        <v>1000</v>
      </c>
      <c r="W250">
        <v>0</v>
      </c>
      <c r="X250">
        <v>1351694942</v>
      </c>
      <c r="Y250">
        <v>4.2999999999999999E-4</v>
      </c>
      <c r="AA250">
        <v>1820</v>
      </c>
      <c r="AB250">
        <v>0</v>
      </c>
      <c r="AC250">
        <v>0</v>
      </c>
      <c r="AD250">
        <v>0</v>
      </c>
      <c r="AE250">
        <v>1820</v>
      </c>
      <c r="AF250">
        <v>0</v>
      </c>
      <c r="AG250">
        <v>0</v>
      </c>
      <c r="AH250">
        <v>0</v>
      </c>
      <c r="AI250">
        <v>1</v>
      </c>
      <c r="AJ250">
        <v>1</v>
      </c>
      <c r="AK250">
        <v>1</v>
      </c>
      <c r="AL250">
        <v>1</v>
      </c>
      <c r="AN250">
        <v>0</v>
      </c>
      <c r="AO250">
        <v>1</v>
      </c>
      <c r="AP250">
        <v>0</v>
      </c>
      <c r="AQ250">
        <v>0</v>
      </c>
      <c r="AR250">
        <v>0</v>
      </c>
      <c r="AS250" t="s">
        <v>2</v>
      </c>
      <c r="AT250">
        <v>4.2999999999999999E-4</v>
      </c>
      <c r="AU250" t="s">
        <v>2</v>
      </c>
      <c r="AV250">
        <v>0</v>
      </c>
      <c r="AW250">
        <v>2</v>
      </c>
      <c r="AX250">
        <v>41728886</v>
      </c>
      <c r="AY250">
        <v>1</v>
      </c>
      <c r="AZ250">
        <v>0</v>
      </c>
      <c r="BA250">
        <v>250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CX250">
        <f>Y250*Source!I120</f>
        <v>2.0854999999999997E-3</v>
      </c>
      <c r="CY250">
        <f t="shared" si="54"/>
        <v>1820</v>
      </c>
      <c r="CZ250">
        <f t="shared" si="55"/>
        <v>1820</v>
      </c>
      <c r="DA250">
        <f t="shared" si="56"/>
        <v>1</v>
      </c>
      <c r="DB250">
        <f t="shared" si="57"/>
        <v>0.78</v>
      </c>
      <c r="DC250">
        <f t="shared" si="58"/>
        <v>0</v>
      </c>
    </row>
    <row r="251" spans="1:107" x14ac:dyDescent="0.2">
      <c r="A251">
        <f>ROW(Source!A120)</f>
        <v>120</v>
      </c>
      <c r="B251">
        <v>41727981</v>
      </c>
      <c r="C251">
        <v>41728870</v>
      </c>
      <c r="D251">
        <v>37358272</v>
      </c>
      <c r="E251">
        <v>1</v>
      </c>
      <c r="F251">
        <v>1</v>
      </c>
      <c r="G251">
        <v>1</v>
      </c>
      <c r="H251">
        <v>3</v>
      </c>
      <c r="I251" t="s">
        <v>588</v>
      </c>
      <c r="J251" t="s">
        <v>589</v>
      </c>
      <c r="K251" t="s">
        <v>590</v>
      </c>
      <c r="L251">
        <v>1346</v>
      </c>
      <c r="N251">
        <v>1009</v>
      </c>
      <c r="O251" t="s">
        <v>564</v>
      </c>
      <c r="P251" t="s">
        <v>564</v>
      </c>
      <c r="Q251">
        <v>1</v>
      </c>
      <c r="W251">
        <v>0</v>
      </c>
      <c r="X251">
        <v>-211331552</v>
      </c>
      <c r="Y251">
        <v>0.02</v>
      </c>
      <c r="AA251">
        <v>28.6</v>
      </c>
      <c r="AB251">
        <v>0</v>
      </c>
      <c r="AC251">
        <v>0</v>
      </c>
      <c r="AD251">
        <v>0</v>
      </c>
      <c r="AE251">
        <v>28.6</v>
      </c>
      <c r="AF251">
        <v>0</v>
      </c>
      <c r="AG251">
        <v>0</v>
      </c>
      <c r="AH251">
        <v>0</v>
      </c>
      <c r="AI251">
        <v>1</v>
      </c>
      <c r="AJ251">
        <v>1</v>
      </c>
      <c r="AK251">
        <v>1</v>
      </c>
      <c r="AL251">
        <v>1</v>
      </c>
      <c r="AN251">
        <v>0</v>
      </c>
      <c r="AO251">
        <v>1</v>
      </c>
      <c r="AP251">
        <v>0</v>
      </c>
      <c r="AQ251">
        <v>0</v>
      </c>
      <c r="AR251">
        <v>0</v>
      </c>
      <c r="AS251" t="s">
        <v>2</v>
      </c>
      <c r="AT251">
        <v>0.02</v>
      </c>
      <c r="AU251" t="s">
        <v>2</v>
      </c>
      <c r="AV251">
        <v>0</v>
      </c>
      <c r="AW251">
        <v>2</v>
      </c>
      <c r="AX251">
        <v>41728887</v>
      </c>
      <c r="AY251">
        <v>1</v>
      </c>
      <c r="AZ251">
        <v>0</v>
      </c>
      <c r="BA251">
        <v>251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CX251">
        <f>Y251*Source!I120</f>
        <v>9.6999999999999989E-2</v>
      </c>
      <c r="CY251">
        <f t="shared" si="54"/>
        <v>28.6</v>
      </c>
      <c r="CZ251">
        <f t="shared" si="55"/>
        <v>28.6</v>
      </c>
      <c r="DA251">
        <f t="shared" si="56"/>
        <v>1</v>
      </c>
      <c r="DB251">
        <f t="shared" si="57"/>
        <v>0.56999999999999995</v>
      </c>
      <c r="DC251">
        <f t="shared" si="58"/>
        <v>0</v>
      </c>
    </row>
    <row r="252" spans="1:107" x14ac:dyDescent="0.2">
      <c r="A252">
        <f>ROW(Source!A120)</f>
        <v>120</v>
      </c>
      <c r="B252">
        <v>41727981</v>
      </c>
      <c r="C252">
        <v>41728870</v>
      </c>
      <c r="D252">
        <v>37381982</v>
      </c>
      <c r="E252">
        <v>1</v>
      </c>
      <c r="F252">
        <v>1</v>
      </c>
      <c r="G252">
        <v>1</v>
      </c>
      <c r="H252">
        <v>3</v>
      </c>
      <c r="I252" t="s">
        <v>713</v>
      </c>
      <c r="J252" t="s">
        <v>714</v>
      </c>
      <c r="K252" t="s">
        <v>715</v>
      </c>
      <c r="L252">
        <v>1425</v>
      </c>
      <c r="N252">
        <v>1013</v>
      </c>
      <c r="O252" t="s">
        <v>165</v>
      </c>
      <c r="P252" t="s">
        <v>165</v>
      </c>
      <c r="Q252">
        <v>1</v>
      </c>
      <c r="W252">
        <v>0</v>
      </c>
      <c r="X252">
        <v>2062283944</v>
      </c>
      <c r="Y252">
        <v>0.05</v>
      </c>
      <c r="AA252">
        <v>66</v>
      </c>
      <c r="AB252">
        <v>0</v>
      </c>
      <c r="AC252">
        <v>0</v>
      </c>
      <c r="AD252">
        <v>0</v>
      </c>
      <c r="AE252">
        <v>66</v>
      </c>
      <c r="AF252">
        <v>0</v>
      </c>
      <c r="AG252">
        <v>0</v>
      </c>
      <c r="AH252">
        <v>0</v>
      </c>
      <c r="AI252">
        <v>1</v>
      </c>
      <c r="AJ252">
        <v>1</v>
      </c>
      <c r="AK252">
        <v>1</v>
      </c>
      <c r="AL252">
        <v>1</v>
      </c>
      <c r="AN252">
        <v>0</v>
      </c>
      <c r="AO252">
        <v>1</v>
      </c>
      <c r="AP252">
        <v>0</v>
      </c>
      <c r="AQ252">
        <v>0</v>
      </c>
      <c r="AR252">
        <v>0</v>
      </c>
      <c r="AS252" t="s">
        <v>2</v>
      </c>
      <c r="AT252">
        <v>0.05</v>
      </c>
      <c r="AU252" t="s">
        <v>2</v>
      </c>
      <c r="AV252">
        <v>0</v>
      </c>
      <c r="AW252">
        <v>2</v>
      </c>
      <c r="AX252">
        <v>41728888</v>
      </c>
      <c r="AY252">
        <v>1</v>
      </c>
      <c r="AZ252">
        <v>0</v>
      </c>
      <c r="BA252">
        <v>252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CX252">
        <f>Y252*Source!I120</f>
        <v>0.24249999999999999</v>
      </c>
      <c r="CY252">
        <f t="shared" si="54"/>
        <v>66</v>
      </c>
      <c r="CZ252">
        <f t="shared" si="55"/>
        <v>66</v>
      </c>
      <c r="DA252">
        <f t="shared" si="56"/>
        <v>1</v>
      </c>
      <c r="DB252">
        <f t="shared" si="57"/>
        <v>3.3</v>
      </c>
      <c r="DC252">
        <f t="shared" si="58"/>
        <v>0</v>
      </c>
    </row>
    <row r="253" spans="1:107" x14ac:dyDescent="0.2">
      <c r="A253">
        <f>ROW(Source!A120)</f>
        <v>120</v>
      </c>
      <c r="B253">
        <v>41727981</v>
      </c>
      <c r="C253">
        <v>41728870</v>
      </c>
      <c r="D253">
        <v>37382069</v>
      </c>
      <c r="E253">
        <v>1</v>
      </c>
      <c r="F253">
        <v>1</v>
      </c>
      <c r="G253">
        <v>1</v>
      </c>
      <c r="H253">
        <v>3</v>
      </c>
      <c r="I253" t="s">
        <v>716</v>
      </c>
      <c r="J253" t="s">
        <v>717</v>
      </c>
      <c r="K253" t="s">
        <v>718</v>
      </c>
      <c r="L253">
        <v>1407</v>
      </c>
      <c r="N253">
        <v>1013</v>
      </c>
      <c r="O253" t="s">
        <v>701</v>
      </c>
      <c r="P253" t="s">
        <v>701</v>
      </c>
      <c r="Q253">
        <v>1</v>
      </c>
      <c r="W253">
        <v>0</v>
      </c>
      <c r="X253">
        <v>-695112902</v>
      </c>
      <c r="Y253">
        <v>1.2200000000000001E-2</v>
      </c>
      <c r="AA253">
        <v>75.400000000000006</v>
      </c>
      <c r="AB253">
        <v>0</v>
      </c>
      <c r="AC253">
        <v>0</v>
      </c>
      <c r="AD253">
        <v>0</v>
      </c>
      <c r="AE253">
        <v>75.400000000000006</v>
      </c>
      <c r="AF253">
        <v>0</v>
      </c>
      <c r="AG253">
        <v>0</v>
      </c>
      <c r="AH253">
        <v>0</v>
      </c>
      <c r="AI253">
        <v>1</v>
      </c>
      <c r="AJ253">
        <v>1</v>
      </c>
      <c r="AK253">
        <v>1</v>
      </c>
      <c r="AL253">
        <v>1</v>
      </c>
      <c r="AN253">
        <v>0</v>
      </c>
      <c r="AO253">
        <v>1</v>
      </c>
      <c r="AP253">
        <v>0</v>
      </c>
      <c r="AQ253">
        <v>0</v>
      </c>
      <c r="AR253">
        <v>0</v>
      </c>
      <c r="AS253" t="s">
        <v>2</v>
      </c>
      <c r="AT253">
        <v>1.2200000000000001E-2</v>
      </c>
      <c r="AU253" t="s">
        <v>2</v>
      </c>
      <c r="AV253">
        <v>0</v>
      </c>
      <c r="AW253">
        <v>2</v>
      </c>
      <c r="AX253">
        <v>41728889</v>
      </c>
      <c r="AY253">
        <v>1</v>
      </c>
      <c r="AZ253">
        <v>0</v>
      </c>
      <c r="BA253">
        <v>253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CX253">
        <f>Y253*Source!I120</f>
        <v>5.917E-2</v>
      </c>
      <c r="CY253">
        <f t="shared" si="54"/>
        <v>75.400000000000006</v>
      </c>
      <c r="CZ253">
        <f t="shared" si="55"/>
        <v>75.400000000000006</v>
      </c>
      <c r="DA253">
        <f t="shared" si="56"/>
        <v>1</v>
      </c>
      <c r="DB253">
        <f t="shared" si="57"/>
        <v>0.92</v>
      </c>
      <c r="DC253">
        <f t="shared" si="58"/>
        <v>0</v>
      </c>
    </row>
    <row r="254" spans="1:107" x14ac:dyDescent="0.2">
      <c r="A254">
        <f>ROW(Source!A120)</f>
        <v>120</v>
      </c>
      <c r="B254">
        <v>41727981</v>
      </c>
      <c r="C254">
        <v>41728870</v>
      </c>
      <c r="D254">
        <v>37292595</v>
      </c>
      <c r="E254">
        <v>70</v>
      </c>
      <c r="F254">
        <v>1</v>
      </c>
      <c r="G254">
        <v>1</v>
      </c>
      <c r="H254">
        <v>3</v>
      </c>
      <c r="I254" t="s">
        <v>565</v>
      </c>
      <c r="J254" t="s">
        <v>2</v>
      </c>
      <c r="K254" t="s">
        <v>566</v>
      </c>
      <c r="L254">
        <v>1374</v>
      </c>
      <c r="N254">
        <v>1013</v>
      </c>
      <c r="O254" t="s">
        <v>567</v>
      </c>
      <c r="P254" t="s">
        <v>567</v>
      </c>
      <c r="Q254">
        <v>1</v>
      </c>
      <c r="W254">
        <v>0</v>
      </c>
      <c r="X254">
        <v>-1731369543</v>
      </c>
      <c r="Y254">
        <v>0.84</v>
      </c>
      <c r="AA254">
        <v>1</v>
      </c>
      <c r="AB254">
        <v>0</v>
      </c>
      <c r="AC254">
        <v>0</v>
      </c>
      <c r="AD254">
        <v>0</v>
      </c>
      <c r="AE254">
        <v>1</v>
      </c>
      <c r="AF254">
        <v>0</v>
      </c>
      <c r="AG254">
        <v>0</v>
      </c>
      <c r="AH254">
        <v>0</v>
      </c>
      <c r="AI254">
        <v>1</v>
      </c>
      <c r="AJ254">
        <v>1</v>
      </c>
      <c r="AK254">
        <v>1</v>
      </c>
      <c r="AL254">
        <v>1</v>
      </c>
      <c r="AN254">
        <v>0</v>
      </c>
      <c r="AO254">
        <v>1</v>
      </c>
      <c r="AP254">
        <v>0</v>
      </c>
      <c r="AQ254">
        <v>0</v>
      </c>
      <c r="AR254">
        <v>0</v>
      </c>
      <c r="AS254" t="s">
        <v>2</v>
      </c>
      <c r="AT254">
        <v>0.84</v>
      </c>
      <c r="AU254" t="s">
        <v>2</v>
      </c>
      <c r="AV254">
        <v>0</v>
      </c>
      <c r="AW254">
        <v>2</v>
      </c>
      <c r="AX254">
        <v>41728890</v>
      </c>
      <c r="AY254">
        <v>1</v>
      </c>
      <c r="AZ254">
        <v>0</v>
      </c>
      <c r="BA254">
        <v>254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CX254">
        <f>Y254*Source!I120</f>
        <v>4.0739999999999998</v>
      </c>
      <c r="CY254">
        <f t="shared" si="54"/>
        <v>1</v>
      </c>
      <c r="CZ254">
        <f t="shared" si="55"/>
        <v>1</v>
      </c>
      <c r="DA254">
        <f t="shared" si="56"/>
        <v>1</v>
      </c>
      <c r="DB254">
        <f t="shared" si="57"/>
        <v>0.84</v>
      </c>
      <c r="DC254">
        <f t="shared" si="58"/>
        <v>0</v>
      </c>
    </row>
    <row r="255" spans="1:107" x14ac:dyDescent="0.2">
      <c r="A255">
        <f>ROW(Source!A121)</f>
        <v>121</v>
      </c>
      <c r="B255">
        <v>41727979</v>
      </c>
      <c r="C255">
        <v>41728870</v>
      </c>
      <c r="D255">
        <v>37286939</v>
      </c>
      <c r="E255">
        <v>70</v>
      </c>
      <c r="F255">
        <v>1</v>
      </c>
      <c r="G255">
        <v>1</v>
      </c>
      <c r="H255">
        <v>1</v>
      </c>
      <c r="I255" t="s">
        <v>687</v>
      </c>
      <c r="J255" t="s">
        <v>2</v>
      </c>
      <c r="K255" t="s">
        <v>688</v>
      </c>
      <c r="L255">
        <v>1191</v>
      </c>
      <c r="N255">
        <v>1013</v>
      </c>
      <c r="O255" t="s">
        <v>551</v>
      </c>
      <c r="P255" t="s">
        <v>551</v>
      </c>
      <c r="Q255">
        <v>1</v>
      </c>
      <c r="W255">
        <v>0</v>
      </c>
      <c r="X255">
        <v>-2012709214</v>
      </c>
      <c r="Y255">
        <v>6.0615000000000006</v>
      </c>
      <c r="AA255">
        <v>0</v>
      </c>
      <c r="AB255">
        <v>0</v>
      </c>
      <c r="AC255">
        <v>0</v>
      </c>
      <c r="AD255">
        <v>101.14</v>
      </c>
      <c r="AE255">
        <v>0</v>
      </c>
      <c r="AF255">
        <v>0</v>
      </c>
      <c r="AG255">
        <v>0</v>
      </c>
      <c r="AH255">
        <v>9.4</v>
      </c>
      <c r="AI255">
        <v>1</v>
      </c>
      <c r="AJ255">
        <v>1</v>
      </c>
      <c r="AK255">
        <v>1</v>
      </c>
      <c r="AL255">
        <v>10.76</v>
      </c>
      <c r="AN255">
        <v>0</v>
      </c>
      <c r="AO255">
        <v>1</v>
      </c>
      <c r="AP255">
        <v>1</v>
      </c>
      <c r="AQ255">
        <v>0</v>
      </c>
      <c r="AR255">
        <v>0</v>
      </c>
      <c r="AS255" t="s">
        <v>2</v>
      </c>
      <c r="AT255">
        <v>4.49</v>
      </c>
      <c r="AU255" t="s">
        <v>21</v>
      </c>
      <c r="AV255">
        <v>1</v>
      </c>
      <c r="AW255">
        <v>2</v>
      </c>
      <c r="AX255">
        <v>41728881</v>
      </c>
      <c r="AY255">
        <v>1</v>
      </c>
      <c r="AZ255">
        <v>0</v>
      </c>
      <c r="BA255">
        <v>255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CX255">
        <f>Y255*Source!I121</f>
        <v>29.398275000000002</v>
      </c>
      <c r="CY255">
        <f>AD255</f>
        <v>101.14</v>
      </c>
      <c r="CZ255">
        <f>AH255</f>
        <v>9.4</v>
      </c>
      <c r="DA255">
        <f>AL255</f>
        <v>10.76</v>
      </c>
      <c r="DB255">
        <f>ROUND((ROUND(AT255*CZ255,2)*ROUND(1.35,7)),6)</f>
        <v>56.983499999999999</v>
      </c>
      <c r="DC255">
        <f>ROUND((ROUND(AT255*AG255,2)*ROUND(1.35,7)),6)</f>
        <v>0</v>
      </c>
    </row>
    <row r="256" spans="1:107" x14ac:dyDescent="0.2">
      <c r="A256">
        <f>ROW(Source!A121)</f>
        <v>121</v>
      </c>
      <c r="B256">
        <v>41727979</v>
      </c>
      <c r="C256">
        <v>41728870</v>
      </c>
      <c r="D256">
        <v>37287167</v>
      </c>
      <c r="E256">
        <v>70</v>
      </c>
      <c r="F256">
        <v>1</v>
      </c>
      <c r="G256">
        <v>1</v>
      </c>
      <c r="H256">
        <v>1</v>
      </c>
      <c r="I256" t="s">
        <v>552</v>
      </c>
      <c r="J256" t="s">
        <v>2</v>
      </c>
      <c r="K256" t="s">
        <v>553</v>
      </c>
      <c r="L256">
        <v>1191</v>
      </c>
      <c r="N256">
        <v>1013</v>
      </c>
      <c r="O256" t="s">
        <v>551</v>
      </c>
      <c r="P256" t="s">
        <v>551</v>
      </c>
      <c r="Q256">
        <v>1</v>
      </c>
      <c r="W256">
        <v>0</v>
      </c>
      <c r="X256">
        <v>-1417349443</v>
      </c>
      <c r="Y256">
        <v>2.7000000000000003E-2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1</v>
      </c>
      <c r="AJ256">
        <v>1</v>
      </c>
      <c r="AK256">
        <v>10.76</v>
      </c>
      <c r="AL256">
        <v>1</v>
      </c>
      <c r="AN256">
        <v>0</v>
      </c>
      <c r="AO256">
        <v>1</v>
      </c>
      <c r="AP256">
        <v>1</v>
      </c>
      <c r="AQ256">
        <v>0</v>
      </c>
      <c r="AR256">
        <v>0</v>
      </c>
      <c r="AS256" t="s">
        <v>2</v>
      </c>
      <c r="AT256">
        <v>0.02</v>
      </c>
      <c r="AU256" t="s">
        <v>21</v>
      </c>
      <c r="AV256">
        <v>2</v>
      </c>
      <c r="AW256">
        <v>2</v>
      </c>
      <c r="AX256">
        <v>41728882</v>
      </c>
      <c r="AY256">
        <v>1</v>
      </c>
      <c r="AZ256">
        <v>0</v>
      </c>
      <c r="BA256">
        <v>256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CX256">
        <f>Y256*Source!I121</f>
        <v>0.13095000000000001</v>
      </c>
      <c r="CY256">
        <f>AD256</f>
        <v>0</v>
      </c>
      <c r="CZ256">
        <f>AH256</f>
        <v>0</v>
      </c>
      <c r="DA256">
        <f>AL256</f>
        <v>1</v>
      </c>
      <c r="DB256">
        <f>ROUND((ROUND(AT256*CZ256,2)*ROUND(1.35,7)),6)</f>
        <v>0</v>
      </c>
      <c r="DC256">
        <f>ROUND((ROUND(AT256*AG256,2)*ROUND(1.35,7)),6)</f>
        <v>0</v>
      </c>
    </row>
    <row r="257" spans="1:107" x14ac:dyDescent="0.2">
      <c r="A257">
        <f>ROW(Source!A121)</f>
        <v>121</v>
      </c>
      <c r="B257">
        <v>41727979</v>
      </c>
      <c r="C257">
        <v>41728870</v>
      </c>
      <c r="D257">
        <v>37509388</v>
      </c>
      <c r="E257">
        <v>1</v>
      </c>
      <c r="F257">
        <v>1</v>
      </c>
      <c r="G257">
        <v>1</v>
      </c>
      <c r="H257">
        <v>2</v>
      </c>
      <c r="I257" t="s">
        <v>573</v>
      </c>
      <c r="J257" t="s">
        <v>574</v>
      </c>
      <c r="K257" t="s">
        <v>575</v>
      </c>
      <c r="L257">
        <v>1367</v>
      </c>
      <c r="N257">
        <v>1011</v>
      </c>
      <c r="O257" t="s">
        <v>557</v>
      </c>
      <c r="P257" t="s">
        <v>557</v>
      </c>
      <c r="Q257">
        <v>1</v>
      </c>
      <c r="W257">
        <v>0</v>
      </c>
      <c r="X257">
        <v>-430484415</v>
      </c>
      <c r="Y257">
        <v>1.3500000000000002E-2</v>
      </c>
      <c r="AA257">
        <v>0</v>
      </c>
      <c r="AB257">
        <v>1241.7</v>
      </c>
      <c r="AC257">
        <v>13.5</v>
      </c>
      <c r="AD257">
        <v>0</v>
      </c>
      <c r="AE257">
        <v>0</v>
      </c>
      <c r="AF257">
        <v>115.4</v>
      </c>
      <c r="AG257">
        <v>13.5</v>
      </c>
      <c r="AH257">
        <v>0</v>
      </c>
      <c r="AI257">
        <v>1</v>
      </c>
      <c r="AJ257">
        <v>10.76</v>
      </c>
      <c r="AK257">
        <v>1</v>
      </c>
      <c r="AL257">
        <v>1</v>
      </c>
      <c r="AN257">
        <v>0</v>
      </c>
      <c r="AO257">
        <v>1</v>
      </c>
      <c r="AP257">
        <v>1</v>
      </c>
      <c r="AQ257">
        <v>0</v>
      </c>
      <c r="AR257">
        <v>0</v>
      </c>
      <c r="AS257" t="s">
        <v>2</v>
      </c>
      <c r="AT257">
        <v>0.01</v>
      </c>
      <c r="AU257" t="s">
        <v>21</v>
      </c>
      <c r="AV257">
        <v>0</v>
      </c>
      <c r="AW257">
        <v>2</v>
      </c>
      <c r="AX257">
        <v>41728883</v>
      </c>
      <c r="AY257">
        <v>1</v>
      </c>
      <c r="AZ257">
        <v>0</v>
      </c>
      <c r="BA257">
        <v>257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CX257">
        <f>Y257*Source!I121</f>
        <v>6.5475000000000005E-2</v>
      </c>
      <c r="CY257">
        <f>AB257</f>
        <v>1241.7</v>
      </c>
      <c r="CZ257">
        <f>AF257</f>
        <v>115.4</v>
      </c>
      <c r="DA257">
        <f>AJ257</f>
        <v>10.76</v>
      </c>
      <c r="DB257">
        <f>ROUND((ROUND(AT257*CZ257,2)*ROUND(1.35,7)),6)</f>
        <v>1.5525</v>
      </c>
      <c r="DC257">
        <f>ROUND((ROUND(AT257*AG257,2)*ROUND(1.35,7)),6)</f>
        <v>0.189</v>
      </c>
    </row>
    <row r="258" spans="1:107" x14ac:dyDescent="0.2">
      <c r="A258">
        <f>ROW(Source!A121)</f>
        <v>121</v>
      </c>
      <c r="B258">
        <v>41727979</v>
      </c>
      <c r="C258">
        <v>41728870</v>
      </c>
      <c r="D258">
        <v>37510757</v>
      </c>
      <c r="E258">
        <v>1</v>
      </c>
      <c r="F258">
        <v>1</v>
      </c>
      <c r="G258">
        <v>1</v>
      </c>
      <c r="H258">
        <v>2</v>
      </c>
      <c r="I258" t="s">
        <v>558</v>
      </c>
      <c r="J258" t="s">
        <v>559</v>
      </c>
      <c r="K258" t="s">
        <v>560</v>
      </c>
      <c r="L258">
        <v>1367</v>
      </c>
      <c r="N258">
        <v>1011</v>
      </c>
      <c r="O258" t="s">
        <v>557</v>
      </c>
      <c r="P258" t="s">
        <v>557</v>
      </c>
      <c r="Q258">
        <v>1</v>
      </c>
      <c r="W258">
        <v>0</v>
      </c>
      <c r="X258">
        <v>509054691</v>
      </c>
      <c r="Y258">
        <v>1.3500000000000002E-2</v>
      </c>
      <c r="AA258">
        <v>0</v>
      </c>
      <c r="AB258">
        <v>707.04</v>
      </c>
      <c r="AC258">
        <v>11.6</v>
      </c>
      <c r="AD258">
        <v>0</v>
      </c>
      <c r="AE258">
        <v>0</v>
      </c>
      <c r="AF258">
        <v>65.709999999999994</v>
      </c>
      <c r="AG258">
        <v>11.6</v>
      </c>
      <c r="AH258">
        <v>0</v>
      </c>
      <c r="AI258">
        <v>1</v>
      </c>
      <c r="AJ258">
        <v>10.76</v>
      </c>
      <c r="AK258">
        <v>1</v>
      </c>
      <c r="AL258">
        <v>1</v>
      </c>
      <c r="AN258">
        <v>0</v>
      </c>
      <c r="AO258">
        <v>1</v>
      </c>
      <c r="AP258">
        <v>1</v>
      </c>
      <c r="AQ258">
        <v>0</v>
      </c>
      <c r="AR258">
        <v>0</v>
      </c>
      <c r="AS258" t="s">
        <v>2</v>
      </c>
      <c r="AT258">
        <v>0.01</v>
      </c>
      <c r="AU258" t="s">
        <v>21</v>
      </c>
      <c r="AV258">
        <v>0</v>
      </c>
      <c r="AW258">
        <v>2</v>
      </c>
      <c r="AX258">
        <v>41728884</v>
      </c>
      <c r="AY258">
        <v>1</v>
      </c>
      <c r="AZ258">
        <v>0</v>
      </c>
      <c r="BA258">
        <v>258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CX258">
        <f>Y258*Source!I121</f>
        <v>6.5475000000000005E-2</v>
      </c>
      <c r="CY258">
        <f>AB258</f>
        <v>707.04</v>
      </c>
      <c r="CZ258">
        <f>AF258</f>
        <v>65.709999999999994</v>
      </c>
      <c r="DA258">
        <f>AJ258</f>
        <v>10.76</v>
      </c>
      <c r="DB258">
        <f>ROUND((ROUND(AT258*CZ258,2)*ROUND(1.35,7)),6)</f>
        <v>0.89100000000000001</v>
      </c>
      <c r="DC258">
        <f>ROUND((ROUND(AT258*AG258,2)*ROUND(1.35,7)),6)</f>
        <v>0.16200000000000001</v>
      </c>
    </row>
    <row r="259" spans="1:107" x14ac:dyDescent="0.2">
      <c r="A259">
        <f>ROW(Source!A121)</f>
        <v>121</v>
      </c>
      <c r="B259">
        <v>41727979</v>
      </c>
      <c r="C259">
        <v>41728870</v>
      </c>
      <c r="D259">
        <v>37301997</v>
      </c>
      <c r="E259">
        <v>1</v>
      </c>
      <c r="F259">
        <v>1</v>
      </c>
      <c r="G259">
        <v>1</v>
      </c>
      <c r="H259">
        <v>3</v>
      </c>
      <c r="I259" t="s">
        <v>645</v>
      </c>
      <c r="J259" t="s">
        <v>646</v>
      </c>
      <c r="K259" t="s">
        <v>647</v>
      </c>
      <c r="L259">
        <v>1346</v>
      </c>
      <c r="N259">
        <v>1009</v>
      </c>
      <c r="O259" t="s">
        <v>564</v>
      </c>
      <c r="P259" t="s">
        <v>564</v>
      </c>
      <c r="Q259">
        <v>1</v>
      </c>
      <c r="W259">
        <v>0</v>
      </c>
      <c r="X259">
        <v>1682799448</v>
      </c>
      <c r="Y259">
        <v>0.16</v>
      </c>
      <c r="AA259">
        <v>327.10000000000002</v>
      </c>
      <c r="AB259">
        <v>0</v>
      </c>
      <c r="AC259">
        <v>0</v>
      </c>
      <c r="AD259">
        <v>0</v>
      </c>
      <c r="AE259">
        <v>30.4</v>
      </c>
      <c r="AF259">
        <v>0</v>
      </c>
      <c r="AG259">
        <v>0</v>
      </c>
      <c r="AH259">
        <v>0</v>
      </c>
      <c r="AI259">
        <v>10.76</v>
      </c>
      <c r="AJ259">
        <v>1</v>
      </c>
      <c r="AK259">
        <v>1</v>
      </c>
      <c r="AL259">
        <v>1</v>
      </c>
      <c r="AN259">
        <v>0</v>
      </c>
      <c r="AO259">
        <v>1</v>
      </c>
      <c r="AP259">
        <v>0</v>
      </c>
      <c r="AQ259">
        <v>0</v>
      </c>
      <c r="AR259">
        <v>0</v>
      </c>
      <c r="AS259" t="s">
        <v>2</v>
      </c>
      <c r="AT259">
        <v>0.16</v>
      </c>
      <c r="AU259" t="s">
        <v>2</v>
      </c>
      <c r="AV259">
        <v>0</v>
      </c>
      <c r="AW259">
        <v>2</v>
      </c>
      <c r="AX259">
        <v>41728885</v>
      </c>
      <c r="AY259">
        <v>1</v>
      </c>
      <c r="AZ259">
        <v>0</v>
      </c>
      <c r="BA259">
        <v>259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CX259">
        <f>Y259*Source!I121</f>
        <v>0.77599999999999991</v>
      </c>
      <c r="CY259">
        <f t="shared" ref="CY259:CY264" si="59">AA259</f>
        <v>327.10000000000002</v>
      </c>
      <c r="CZ259">
        <f t="shared" ref="CZ259:CZ264" si="60">AE259</f>
        <v>30.4</v>
      </c>
      <c r="DA259">
        <f t="shared" ref="DA259:DA264" si="61">AI259</f>
        <v>10.76</v>
      </c>
      <c r="DB259">
        <f t="shared" ref="DB259:DB264" si="62">ROUND(ROUND(AT259*CZ259,2),6)</f>
        <v>4.8600000000000003</v>
      </c>
      <c r="DC259">
        <f t="shared" ref="DC259:DC264" si="63">ROUND(ROUND(AT259*AG259,2),6)</f>
        <v>0</v>
      </c>
    </row>
    <row r="260" spans="1:107" x14ac:dyDescent="0.2">
      <c r="A260">
        <f>ROW(Source!A121)</f>
        <v>121</v>
      </c>
      <c r="B260">
        <v>41727979</v>
      </c>
      <c r="C260">
        <v>41728870</v>
      </c>
      <c r="D260">
        <v>37302421</v>
      </c>
      <c r="E260">
        <v>1</v>
      </c>
      <c r="F260">
        <v>1</v>
      </c>
      <c r="G260">
        <v>1</v>
      </c>
      <c r="H260">
        <v>3</v>
      </c>
      <c r="I260" t="s">
        <v>710</v>
      </c>
      <c r="J260" t="s">
        <v>711</v>
      </c>
      <c r="K260" t="s">
        <v>712</v>
      </c>
      <c r="L260">
        <v>1348</v>
      </c>
      <c r="N260">
        <v>1009</v>
      </c>
      <c r="O260" t="s">
        <v>104</v>
      </c>
      <c r="P260" t="s">
        <v>104</v>
      </c>
      <c r="Q260">
        <v>1000</v>
      </c>
      <c r="W260">
        <v>0</v>
      </c>
      <c r="X260">
        <v>1351694942</v>
      </c>
      <c r="Y260">
        <v>4.2999999999999999E-4</v>
      </c>
      <c r="AA260">
        <v>19583.2</v>
      </c>
      <c r="AB260">
        <v>0</v>
      </c>
      <c r="AC260">
        <v>0</v>
      </c>
      <c r="AD260">
        <v>0</v>
      </c>
      <c r="AE260">
        <v>1820</v>
      </c>
      <c r="AF260">
        <v>0</v>
      </c>
      <c r="AG260">
        <v>0</v>
      </c>
      <c r="AH260">
        <v>0</v>
      </c>
      <c r="AI260">
        <v>10.76</v>
      </c>
      <c r="AJ260">
        <v>1</v>
      </c>
      <c r="AK260">
        <v>1</v>
      </c>
      <c r="AL260">
        <v>1</v>
      </c>
      <c r="AN260">
        <v>0</v>
      </c>
      <c r="AO260">
        <v>1</v>
      </c>
      <c r="AP260">
        <v>0</v>
      </c>
      <c r="AQ260">
        <v>0</v>
      </c>
      <c r="AR260">
        <v>0</v>
      </c>
      <c r="AS260" t="s">
        <v>2</v>
      </c>
      <c r="AT260">
        <v>4.2999999999999999E-4</v>
      </c>
      <c r="AU260" t="s">
        <v>2</v>
      </c>
      <c r="AV260">
        <v>0</v>
      </c>
      <c r="AW260">
        <v>2</v>
      </c>
      <c r="AX260">
        <v>41728886</v>
      </c>
      <c r="AY260">
        <v>1</v>
      </c>
      <c r="AZ260">
        <v>0</v>
      </c>
      <c r="BA260">
        <v>260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CX260">
        <f>Y260*Source!I121</f>
        <v>2.0854999999999997E-3</v>
      </c>
      <c r="CY260">
        <f t="shared" si="59"/>
        <v>19583.2</v>
      </c>
      <c r="CZ260">
        <f t="shared" si="60"/>
        <v>1820</v>
      </c>
      <c r="DA260">
        <f t="shared" si="61"/>
        <v>10.76</v>
      </c>
      <c r="DB260">
        <f t="shared" si="62"/>
        <v>0.78</v>
      </c>
      <c r="DC260">
        <f t="shared" si="63"/>
        <v>0</v>
      </c>
    </row>
    <row r="261" spans="1:107" x14ac:dyDescent="0.2">
      <c r="A261">
        <f>ROW(Source!A121)</f>
        <v>121</v>
      </c>
      <c r="B261">
        <v>41727979</v>
      </c>
      <c r="C261">
        <v>41728870</v>
      </c>
      <c r="D261">
        <v>37358272</v>
      </c>
      <c r="E261">
        <v>1</v>
      </c>
      <c r="F261">
        <v>1</v>
      </c>
      <c r="G261">
        <v>1</v>
      </c>
      <c r="H261">
        <v>3</v>
      </c>
      <c r="I261" t="s">
        <v>588</v>
      </c>
      <c r="J261" t="s">
        <v>589</v>
      </c>
      <c r="K261" t="s">
        <v>590</v>
      </c>
      <c r="L261">
        <v>1346</v>
      </c>
      <c r="N261">
        <v>1009</v>
      </c>
      <c r="O261" t="s">
        <v>564</v>
      </c>
      <c r="P261" t="s">
        <v>564</v>
      </c>
      <c r="Q261">
        <v>1</v>
      </c>
      <c r="W261">
        <v>0</v>
      </c>
      <c r="X261">
        <v>-211331552</v>
      </c>
      <c r="Y261">
        <v>0.02</v>
      </c>
      <c r="AA261">
        <v>307.74</v>
      </c>
      <c r="AB261">
        <v>0</v>
      </c>
      <c r="AC261">
        <v>0</v>
      </c>
      <c r="AD261">
        <v>0</v>
      </c>
      <c r="AE261">
        <v>28.6</v>
      </c>
      <c r="AF261">
        <v>0</v>
      </c>
      <c r="AG261">
        <v>0</v>
      </c>
      <c r="AH261">
        <v>0</v>
      </c>
      <c r="AI261">
        <v>10.76</v>
      </c>
      <c r="AJ261">
        <v>1</v>
      </c>
      <c r="AK261">
        <v>1</v>
      </c>
      <c r="AL261">
        <v>1</v>
      </c>
      <c r="AN261">
        <v>0</v>
      </c>
      <c r="AO261">
        <v>1</v>
      </c>
      <c r="AP261">
        <v>0</v>
      </c>
      <c r="AQ261">
        <v>0</v>
      </c>
      <c r="AR261">
        <v>0</v>
      </c>
      <c r="AS261" t="s">
        <v>2</v>
      </c>
      <c r="AT261">
        <v>0.02</v>
      </c>
      <c r="AU261" t="s">
        <v>2</v>
      </c>
      <c r="AV261">
        <v>0</v>
      </c>
      <c r="AW261">
        <v>2</v>
      </c>
      <c r="AX261">
        <v>41728887</v>
      </c>
      <c r="AY261">
        <v>1</v>
      </c>
      <c r="AZ261">
        <v>0</v>
      </c>
      <c r="BA261">
        <v>261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CX261">
        <f>Y261*Source!I121</f>
        <v>9.6999999999999989E-2</v>
      </c>
      <c r="CY261">
        <f t="shared" si="59"/>
        <v>307.74</v>
      </c>
      <c r="CZ261">
        <f t="shared" si="60"/>
        <v>28.6</v>
      </c>
      <c r="DA261">
        <f t="shared" si="61"/>
        <v>10.76</v>
      </c>
      <c r="DB261">
        <f t="shared" si="62"/>
        <v>0.56999999999999995</v>
      </c>
      <c r="DC261">
        <f t="shared" si="63"/>
        <v>0</v>
      </c>
    </row>
    <row r="262" spans="1:107" x14ac:dyDescent="0.2">
      <c r="A262">
        <f>ROW(Source!A121)</f>
        <v>121</v>
      </c>
      <c r="B262">
        <v>41727979</v>
      </c>
      <c r="C262">
        <v>41728870</v>
      </c>
      <c r="D262">
        <v>37381982</v>
      </c>
      <c r="E262">
        <v>1</v>
      </c>
      <c r="F262">
        <v>1</v>
      </c>
      <c r="G262">
        <v>1</v>
      </c>
      <c r="H262">
        <v>3</v>
      </c>
      <c r="I262" t="s">
        <v>713</v>
      </c>
      <c r="J262" t="s">
        <v>714</v>
      </c>
      <c r="K262" t="s">
        <v>715</v>
      </c>
      <c r="L262">
        <v>1425</v>
      </c>
      <c r="N262">
        <v>1013</v>
      </c>
      <c r="O262" t="s">
        <v>165</v>
      </c>
      <c r="P262" t="s">
        <v>165</v>
      </c>
      <c r="Q262">
        <v>1</v>
      </c>
      <c r="W262">
        <v>0</v>
      </c>
      <c r="X262">
        <v>2062283944</v>
      </c>
      <c r="Y262">
        <v>0.05</v>
      </c>
      <c r="AA262">
        <v>710.16</v>
      </c>
      <c r="AB262">
        <v>0</v>
      </c>
      <c r="AC262">
        <v>0</v>
      </c>
      <c r="AD262">
        <v>0</v>
      </c>
      <c r="AE262">
        <v>66</v>
      </c>
      <c r="AF262">
        <v>0</v>
      </c>
      <c r="AG262">
        <v>0</v>
      </c>
      <c r="AH262">
        <v>0</v>
      </c>
      <c r="AI262">
        <v>10.76</v>
      </c>
      <c r="AJ262">
        <v>1</v>
      </c>
      <c r="AK262">
        <v>1</v>
      </c>
      <c r="AL262">
        <v>1</v>
      </c>
      <c r="AN262">
        <v>0</v>
      </c>
      <c r="AO262">
        <v>1</v>
      </c>
      <c r="AP262">
        <v>0</v>
      </c>
      <c r="AQ262">
        <v>0</v>
      </c>
      <c r="AR262">
        <v>0</v>
      </c>
      <c r="AS262" t="s">
        <v>2</v>
      </c>
      <c r="AT262">
        <v>0.05</v>
      </c>
      <c r="AU262" t="s">
        <v>2</v>
      </c>
      <c r="AV262">
        <v>0</v>
      </c>
      <c r="AW262">
        <v>2</v>
      </c>
      <c r="AX262">
        <v>41728888</v>
      </c>
      <c r="AY262">
        <v>1</v>
      </c>
      <c r="AZ262">
        <v>0</v>
      </c>
      <c r="BA262">
        <v>262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CX262">
        <f>Y262*Source!I121</f>
        <v>0.24249999999999999</v>
      </c>
      <c r="CY262">
        <f t="shared" si="59"/>
        <v>710.16</v>
      </c>
      <c r="CZ262">
        <f t="shared" si="60"/>
        <v>66</v>
      </c>
      <c r="DA262">
        <f t="shared" si="61"/>
        <v>10.76</v>
      </c>
      <c r="DB262">
        <f t="shared" si="62"/>
        <v>3.3</v>
      </c>
      <c r="DC262">
        <f t="shared" si="63"/>
        <v>0</v>
      </c>
    </row>
    <row r="263" spans="1:107" x14ac:dyDescent="0.2">
      <c r="A263">
        <f>ROW(Source!A121)</f>
        <v>121</v>
      </c>
      <c r="B263">
        <v>41727979</v>
      </c>
      <c r="C263">
        <v>41728870</v>
      </c>
      <c r="D263">
        <v>37382069</v>
      </c>
      <c r="E263">
        <v>1</v>
      </c>
      <c r="F263">
        <v>1</v>
      </c>
      <c r="G263">
        <v>1</v>
      </c>
      <c r="H263">
        <v>3</v>
      </c>
      <c r="I263" t="s">
        <v>716</v>
      </c>
      <c r="J263" t="s">
        <v>717</v>
      </c>
      <c r="K263" t="s">
        <v>718</v>
      </c>
      <c r="L263">
        <v>1407</v>
      </c>
      <c r="N263">
        <v>1013</v>
      </c>
      <c r="O263" t="s">
        <v>701</v>
      </c>
      <c r="P263" t="s">
        <v>701</v>
      </c>
      <c r="Q263">
        <v>1</v>
      </c>
      <c r="W263">
        <v>0</v>
      </c>
      <c r="X263">
        <v>-695112902</v>
      </c>
      <c r="Y263">
        <v>1.2200000000000001E-2</v>
      </c>
      <c r="AA263">
        <v>811.3</v>
      </c>
      <c r="AB263">
        <v>0</v>
      </c>
      <c r="AC263">
        <v>0</v>
      </c>
      <c r="AD263">
        <v>0</v>
      </c>
      <c r="AE263">
        <v>75.400000000000006</v>
      </c>
      <c r="AF263">
        <v>0</v>
      </c>
      <c r="AG263">
        <v>0</v>
      </c>
      <c r="AH263">
        <v>0</v>
      </c>
      <c r="AI263">
        <v>10.76</v>
      </c>
      <c r="AJ263">
        <v>1</v>
      </c>
      <c r="AK263">
        <v>1</v>
      </c>
      <c r="AL263">
        <v>1</v>
      </c>
      <c r="AN263">
        <v>0</v>
      </c>
      <c r="AO263">
        <v>1</v>
      </c>
      <c r="AP263">
        <v>0</v>
      </c>
      <c r="AQ263">
        <v>0</v>
      </c>
      <c r="AR263">
        <v>0</v>
      </c>
      <c r="AS263" t="s">
        <v>2</v>
      </c>
      <c r="AT263">
        <v>1.2200000000000001E-2</v>
      </c>
      <c r="AU263" t="s">
        <v>2</v>
      </c>
      <c r="AV263">
        <v>0</v>
      </c>
      <c r="AW263">
        <v>2</v>
      </c>
      <c r="AX263">
        <v>41728889</v>
      </c>
      <c r="AY263">
        <v>1</v>
      </c>
      <c r="AZ263">
        <v>0</v>
      </c>
      <c r="BA263">
        <v>263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CX263">
        <f>Y263*Source!I121</f>
        <v>5.917E-2</v>
      </c>
      <c r="CY263">
        <f t="shared" si="59"/>
        <v>811.3</v>
      </c>
      <c r="CZ263">
        <f t="shared" si="60"/>
        <v>75.400000000000006</v>
      </c>
      <c r="DA263">
        <f t="shared" si="61"/>
        <v>10.76</v>
      </c>
      <c r="DB263">
        <f t="shared" si="62"/>
        <v>0.92</v>
      </c>
      <c r="DC263">
        <f t="shared" si="63"/>
        <v>0</v>
      </c>
    </row>
    <row r="264" spans="1:107" x14ac:dyDescent="0.2">
      <c r="A264">
        <f>ROW(Source!A121)</f>
        <v>121</v>
      </c>
      <c r="B264">
        <v>41727979</v>
      </c>
      <c r="C264">
        <v>41728870</v>
      </c>
      <c r="D264">
        <v>37292595</v>
      </c>
      <c r="E264">
        <v>70</v>
      </c>
      <c r="F264">
        <v>1</v>
      </c>
      <c r="G264">
        <v>1</v>
      </c>
      <c r="H264">
        <v>3</v>
      </c>
      <c r="I264" t="s">
        <v>565</v>
      </c>
      <c r="J264" t="s">
        <v>2</v>
      </c>
      <c r="K264" t="s">
        <v>566</v>
      </c>
      <c r="L264">
        <v>1374</v>
      </c>
      <c r="N264">
        <v>1013</v>
      </c>
      <c r="O264" t="s">
        <v>567</v>
      </c>
      <c r="P264" t="s">
        <v>567</v>
      </c>
      <c r="Q264">
        <v>1</v>
      </c>
      <c r="W264">
        <v>0</v>
      </c>
      <c r="X264">
        <v>-1731369543</v>
      </c>
      <c r="Y264">
        <v>0.84</v>
      </c>
      <c r="AA264">
        <v>1</v>
      </c>
      <c r="AB264">
        <v>0</v>
      </c>
      <c r="AC264">
        <v>0</v>
      </c>
      <c r="AD264">
        <v>0</v>
      </c>
      <c r="AE264">
        <v>1</v>
      </c>
      <c r="AF264">
        <v>0</v>
      </c>
      <c r="AG264">
        <v>0</v>
      </c>
      <c r="AH264">
        <v>0</v>
      </c>
      <c r="AI264">
        <v>1</v>
      </c>
      <c r="AJ264">
        <v>1</v>
      </c>
      <c r="AK264">
        <v>1</v>
      </c>
      <c r="AL264">
        <v>1</v>
      </c>
      <c r="AN264">
        <v>0</v>
      </c>
      <c r="AO264">
        <v>1</v>
      </c>
      <c r="AP264">
        <v>0</v>
      </c>
      <c r="AQ264">
        <v>0</v>
      </c>
      <c r="AR264">
        <v>0</v>
      </c>
      <c r="AS264" t="s">
        <v>2</v>
      </c>
      <c r="AT264">
        <v>0.84</v>
      </c>
      <c r="AU264" t="s">
        <v>2</v>
      </c>
      <c r="AV264">
        <v>0</v>
      </c>
      <c r="AW264">
        <v>2</v>
      </c>
      <c r="AX264">
        <v>41728890</v>
      </c>
      <c r="AY264">
        <v>1</v>
      </c>
      <c r="AZ264">
        <v>0</v>
      </c>
      <c r="BA264">
        <v>264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CX264">
        <f>Y264*Source!I121</f>
        <v>4.0739999999999998</v>
      </c>
      <c r="CY264">
        <f t="shared" si="59"/>
        <v>1</v>
      </c>
      <c r="CZ264">
        <f t="shared" si="60"/>
        <v>1</v>
      </c>
      <c r="DA264">
        <f t="shared" si="61"/>
        <v>1</v>
      </c>
      <c r="DB264">
        <f t="shared" si="62"/>
        <v>0.84</v>
      </c>
      <c r="DC264">
        <f t="shared" si="63"/>
        <v>0</v>
      </c>
    </row>
    <row r="265" spans="1:107" x14ac:dyDescent="0.2">
      <c r="A265">
        <f>ROW(Source!A124)</f>
        <v>124</v>
      </c>
      <c r="B265">
        <v>41727981</v>
      </c>
      <c r="C265">
        <v>41728892</v>
      </c>
      <c r="D265">
        <v>37286939</v>
      </c>
      <c r="E265">
        <v>70</v>
      </c>
      <c r="F265">
        <v>1</v>
      </c>
      <c r="G265">
        <v>1</v>
      </c>
      <c r="H265">
        <v>1</v>
      </c>
      <c r="I265" t="s">
        <v>687</v>
      </c>
      <c r="J265" t="s">
        <v>2</v>
      </c>
      <c r="K265" t="s">
        <v>688</v>
      </c>
      <c r="L265">
        <v>1191</v>
      </c>
      <c r="N265">
        <v>1013</v>
      </c>
      <c r="O265" t="s">
        <v>551</v>
      </c>
      <c r="P265" t="s">
        <v>551</v>
      </c>
      <c r="Q265">
        <v>1</v>
      </c>
      <c r="W265">
        <v>0</v>
      </c>
      <c r="X265">
        <v>-2012709214</v>
      </c>
      <c r="Y265">
        <v>7.2765000000000004</v>
      </c>
      <c r="AA265">
        <v>0</v>
      </c>
      <c r="AB265">
        <v>0</v>
      </c>
      <c r="AC265">
        <v>0</v>
      </c>
      <c r="AD265">
        <v>9.4</v>
      </c>
      <c r="AE265">
        <v>0</v>
      </c>
      <c r="AF265">
        <v>0</v>
      </c>
      <c r="AG265">
        <v>0</v>
      </c>
      <c r="AH265">
        <v>9.4</v>
      </c>
      <c r="AI265">
        <v>1</v>
      </c>
      <c r="AJ265">
        <v>1</v>
      </c>
      <c r="AK265">
        <v>1</v>
      </c>
      <c r="AL265">
        <v>1</v>
      </c>
      <c r="AN265">
        <v>0</v>
      </c>
      <c r="AO265">
        <v>1</v>
      </c>
      <c r="AP265">
        <v>1</v>
      </c>
      <c r="AQ265">
        <v>0</v>
      </c>
      <c r="AR265">
        <v>0</v>
      </c>
      <c r="AS265" t="s">
        <v>2</v>
      </c>
      <c r="AT265">
        <v>5.39</v>
      </c>
      <c r="AU265" t="s">
        <v>21</v>
      </c>
      <c r="AV265">
        <v>1</v>
      </c>
      <c r="AW265">
        <v>2</v>
      </c>
      <c r="AX265">
        <v>41728903</v>
      </c>
      <c r="AY265">
        <v>1</v>
      </c>
      <c r="AZ265">
        <v>0</v>
      </c>
      <c r="BA265">
        <v>265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CX265">
        <f>Y265*Source!I124</f>
        <v>69.999929999999992</v>
      </c>
      <c r="CY265">
        <f>AD265</f>
        <v>9.4</v>
      </c>
      <c r="CZ265">
        <f>AH265</f>
        <v>9.4</v>
      </c>
      <c r="DA265">
        <f>AL265</f>
        <v>1</v>
      </c>
      <c r="DB265">
        <f>ROUND((ROUND(AT265*CZ265,2)*ROUND(1.35,7)),6)</f>
        <v>68.404499999999999</v>
      </c>
      <c r="DC265">
        <f>ROUND((ROUND(AT265*AG265,2)*ROUND(1.35,7)),6)</f>
        <v>0</v>
      </c>
    </row>
    <row r="266" spans="1:107" x14ac:dyDescent="0.2">
      <c r="A266">
        <f>ROW(Source!A124)</f>
        <v>124</v>
      </c>
      <c r="B266">
        <v>41727981</v>
      </c>
      <c r="C266">
        <v>41728892</v>
      </c>
      <c r="D266">
        <v>37287167</v>
      </c>
      <c r="E266">
        <v>70</v>
      </c>
      <c r="F266">
        <v>1</v>
      </c>
      <c r="G266">
        <v>1</v>
      </c>
      <c r="H266">
        <v>1</v>
      </c>
      <c r="I266" t="s">
        <v>552</v>
      </c>
      <c r="J266" t="s">
        <v>2</v>
      </c>
      <c r="K266" t="s">
        <v>553</v>
      </c>
      <c r="L266">
        <v>1191</v>
      </c>
      <c r="N266">
        <v>1013</v>
      </c>
      <c r="O266" t="s">
        <v>551</v>
      </c>
      <c r="P266" t="s">
        <v>551</v>
      </c>
      <c r="Q266">
        <v>1</v>
      </c>
      <c r="W266">
        <v>0</v>
      </c>
      <c r="X266">
        <v>-1417349443</v>
      </c>
      <c r="Y266">
        <v>5.4000000000000006E-2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1</v>
      </c>
      <c r="AJ266">
        <v>1</v>
      </c>
      <c r="AK266">
        <v>1</v>
      </c>
      <c r="AL266">
        <v>1</v>
      </c>
      <c r="AN266">
        <v>0</v>
      </c>
      <c r="AO266">
        <v>1</v>
      </c>
      <c r="AP266">
        <v>1</v>
      </c>
      <c r="AQ266">
        <v>0</v>
      </c>
      <c r="AR266">
        <v>0</v>
      </c>
      <c r="AS266" t="s">
        <v>2</v>
      </c>
      <c r="AT266">
        <v>0.04</v>
      </c>
      <c r="AU266" t="s">
        <v>21</v>
      </c>
      <c r="AV266">
        <v>2</v>
      </c>
      <c r="AW266">
        <v>2</v>
      </c>
      <c r="AX266">
        <v>41728904</v>
      </c>
      <c r="AY266">
        <v>1</v>
      </c>
      <c r="AZ266">
        <v>0</v>
      </c>
      <c r="BA266">
        <v>266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CX266">
        <f>Y266*Source!I124</f>
        <v>0.51948000000000005</v>
      </c>
      <c r="CY266">
        <f>AD266</f>
        <v>0</v>
      </c>
      <c r="CZ266">
        <f>AH266</f>
        <v>0</v>
      </c>
      <c r="DA266">
        <f>AL266</f>
        <v>1</v>
      </c>
      <c r="DB266">
        <f>ROUND((ROUND(AT266*CZ266,2)*ROUND(1.35,7)),6)</f>
        <v>0</v>
      </c>
      <c r="DC266">
        <f>ROUND((ROUND(AT266*AG266,2)*ROUND(1.35,7)),6)</f>
        <v>0</v>
      </c>
    </row>
    <row r="267" spans="1:107" x14ac:dyDescent="0.2">
      <c r="A267">
        <f>ROW(Source!A124)</f>
        <v>124</v>
      </c>
      <c r="B267">
        <v>41727981</v>
      </c>
      <c r="C267">
        <v>41728892</v>
      </c>
      <c r="D267">
        <v>37509388</v>
      </c>
      <c r="E267">
        <v>1</v>
      </c>
      <c r="F267">
        <v>1</v>
      </c>
      <c r="G267">
        <v>1</v>
      </c>
      <c r="H267">
        <v>2</v>
      </c>
      <c r="I267" t="s">
        <v>573</v>
      </c>
      <c r="J267" t="s">
        <v>574</v>
      </c>
      <c r="K267" t="s">
        <v>575</v>
      </c>
      <c r="L267">
        <v>1367</v>
      </c>
      <c r="N267">
        <v>1011</v>
      </c>
      <c r="O267" t="s">
        <v>557</v>
      </c>
      <c r="P267" t="s">
        <v>557</v>
      </c>
      <c r="Q267">
        <v>1</v>
      </c>
      <c r="W267">
        <v>0</v>
      </c>
      <c r="X267">
        <v>-430484415</v>
      </c>
      <c r="Y267">
        <v>2.7000000000000003E-2</v>
      </c>
      <c r="AA267">
        <v>0</v>
      </c>
      <c r="AB267">
        <v>115.4</v>
      </c>
      <c r="AC267">
        <v>13.5</v>
      </c>
      <c r="AD267">
        <v>0</v>
      </c>
      <c r="AE267">
        <v>0</v>
      </c>
      <c r="AF267">
        <v>115.4</v>
      </c>
      <c r="AG267">
        <v>13.5</v>
      </c>
      <c r="AH267">
        <v>0</v>
      </c>
      <c r="AI267">
        <v>1</v>
      </c>
      <c r="AJ267">
        <v>1</v>
      </c>
      <c r="AK267">
        <v>1</v>
      </c>
      <c r="AL267">
        <v>1</v>
      </c>
      <c r="AN267">
        <v>0</v>
      </c>
      <c r="AO267">
        <v>1</v>
      </c>
      <c r="AP267">
        <v>1</v>
      </c>
      <c r="AQ267">
        <v>0</v>
      </c>
      <c r="AR267">
        <v>0</v>
      </c>
      <c r="AS267" t="s">
        <v>2</v>
      </c>
      <c r="AT267">
        <v>0.02</v>
      </c>
      <c r="AU267" t="s">
        <v>21</v>
      </c>
      <c r="AV267">
        <v>0</v>
      </c>
      <c r="AW267">
        <v>2</v>
      </c>
      <c r="AX267">
        <v>41728905</v>
      </c>
      <c r="AY267">
        <v>1</v>
      </c>
      <c r="AZ267">
        <v>0</v>
      </c>
      <c r="BA267">
        <v>267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CX267">
        <f>Y267*Source!I124</f>
        <v>0.25974000000000003</v>
      </c>
      <c r="CY267">
        <f>AB267</f>
        <v>115.4</v>
      </c>
      <c r="CZ267">
        <f>AF267</f>
        <v>115.4</v>
      </c>
      <c r="DA267">
        <f>AJ267</f>
        <v>1</v>
      </c>
      <c r="DB267">
        <f>ROUND((ROUND(AT267*CZ267,2)*ROUND(1.35,7)),6)</f>
        <v>3.1185</v>
      </c>
      <c r="DC267">
        <f>ROUND((ROUND(AT267*AG267,2)*ROUND(1.35,7)),6)</f>
        <v>0.36449999999999999</v>
      </c>
    </row>
    <row r="268" spans="1:107" x14ac:dyDescent="0.2">
      <c r="A268">
        <f>ROW(Source!A124)</f>
        <v>124</v>
      </c>
      <c r="B268">
        <v>41727981</v>
      </c>
      <c r="C268">
        <v>41728892</v>
      </c>
      <c r="D268">
        <v>37510757</v>
      </c>
      <c r="E268">
        <v>1</v>
      </c>
      <c r="F268">
        <v>1</v>
      </c>
      <c r="G268">
        <v>1</v>
      </c>
      <c r="H268">
        <v>2</v>
      </c>
      <c r="I268" t="s">
        <v>558</v>
      </c>
      <c r="J268" t="s">
        <v>559</v>
      </c>
      <c r="K268" t="s">
        <v>560</v>
      </c>
      <c r="L268">
        <v>1367</v>
      </c>
      <c r="N268">
        <v>1011</v>
      </c>
      <c r="O268" t="s">
        <v>557</v>
      </c>
      <c r="P268" t="s">
        <v>557</v>
      </c>
      <c r="Q268">
        <v>1</v>
      </c>
      <c r="W268">
        <v>0</v>
      </c>
      <c r="X268">
        <v>509054691</v>
      </c>
      <c r="Y268">
        <v>2.7000000000000003E-2</v>
      </c>
      <c r="AA268">
        <v>0</v>
      </c>
      <c r="AB268">
        <v>65.709999999999994</v>
      </c>
      <c r="AC268">
        <v>11.6</v>
      </c>
      <c r="AD268">
        <v>0</v>
      </c>
      <c r="AE268">
        <v>0</v>
      </c>
      <c r="AF268">
        <v>65.709999999999994</v>
      </c>
      <c r="AG268">
        <v>11.6</v>
      </c>
      <c r="AH268">
        <v>0</v>
      </c>
      <c r="AI268">
        <v>1</v>
      </c>
      <c r="AJ268">
        <v>1</v>
      </c>
      <c r="AK268">
        <v>1</v>
      </c>
      <c r="AL268">
        <v>1</v>
      </c>
      <c r="AN268">
        <v>0</v>
      </c>
      <c r="AO268">
        <v>1</v>
      </c>
      <c r="AP268">
        <v>1</v>
      </c>
      <c r="AQ268">
        <v>0</v>
      </c>
      <c r="AR268">
        <v>0</v>
      </c>
      <c r="AS268" t="s">
        <v>2</v>
      </c>
      <c r="AT268">
        <v>0.02</v>
      </c>
      <c r="AU268" t="s">
        <v>21</v>
      </c>
      <c r="AV268">
        <v>0</v>
      </c>
      <c r="AW268">
        <v>2</v>
      </c>
      <c r="AX268">
        <v>41728906</v>
      </c>
      <c r="AY268">
        <v>1</v>
      </c>
      <c r="AZ268">
        <v>0</v>
      </c>
      <c r="BA268">
        <v>268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CX268">
        <f>Y268*Source!I124</f>
        <v>0.25974000000000003</v>
      </c>
      <c r="CY268">
        <f>AB268</f>
        <v>65.709999999999994</v>
      </c>
      <c r="CZ268">
        <f>AF268</f>
        <v>65.709999999999994</v>
      </c>
      <c r="DA268">
        <f>AJ268</f>
        <v>1</v>
      </c>
      <c r="DB268">
        <f>ROUND((ROUND(AT268*CZ268,2)*ROUND(1.35,7)),6)</f>
        <v>1.7685</v>
      </c>
      <c r="DC268">
        <f>ROUND((ROUND(AT268*AG268,2)*ROUND(1.35,7)),6)</f>
        <v>0.3105</v>
      </c>
    </row>
    <row r="269" spans="1:107" x14ac:dyDescent="0.2">
      <c r="A269">
        <f>ROW(Source!A124)</f>
        <v>124</v>
      </c>
      <c r="B269">
        <v>41727981</v>
      </c>
      <c r="C269">
        <v>41728892</v>
      </c>
      <c r="D269">
        <v>37301997</v>
      </c>
      <c r="E269">
        <v>1</v>
      </c>
      <c r="F269">
        <v>1</v>
      </c>
      <c r="G269">
        <v>1</v>
      </c>
      <c r="H269">
        <v>3</v>
      </c>
      <c r="I269" t="s">
        <v>645</v>
      </c>
      <c r="J269" t="s">
        <v>646</v>
      </c>
      <c r="K269" t="s">
        <v>647</v>
      </c>
      <c r="L269">
        <v>1346</v>
      </c>
      <c r="N269">
        <v>1009</v>
      </c>
      <c r="O269" t="s">
        <v>564</v>
      </c>
      <c r="P269" t="s">
        <v>564</v>
      </c>
      <c r="Q269">
        <v>1</v>
      </c>
      <c r="W269">
        <v>0</v>
      </c>
      <c r="X269">
        <v>1682799448</v>
      </c>
      <c r="Y269">
        <v>0.16</v>
      </c>
      <c r="AA269">
        <v>30.4</v>
      </c>
      <c r="AB269">
        <v>0</v>
      </c>
      <c r="AC269">
        <v>0</v>
      </c>
      <c r="AD269">
        <v>0</v>
      </c>
      <c r="AE269">
        <v>30.4</v>
      </c>
      <c r="AF269">
        <v>0</v>
      </c>
      <c r="AG269">
        <v>0</v>
      </c>
      <c r="AH269">
        <v>0</v>
      </c>
      <c r="AI269">
        <v>1</v>
      </c>
      <c r="AJ269">
        <v>1</v>
      </c>
      <c r="AK269">
        <v>1</v>
      </c>
      <c r="AL269">
        <v>1</v>
      </c>
      <c r="AN269">
        <v>0</v>
      </c>
      <c r="AO269">
        <v>1</v>
      </c>
      <c r="AP269">
        <v>0</v>
      </c>
      <c r="AQ269">
        <v>0</v>
      </c>
      <c r="AR269">
        <v>0</v>
      </c>
      <c r="AS269" t="s">
        <v>2</v>
      </c>
      <c r="AT269">
        <v>0.16</v>
      </c>
      <c r="AU269" t="s">
        <v>2</v>
      </c>
      <c r="AV269">
        <v>0</v>
      </c>
      <c r="AW269">
        <v>2</v>
      </c>
      <c r="AX269">
        <v>41728907</v>
      </c>
      <c r="AY269">
        <v>1</v>
      </c>
      <c r="AZ269">
        <v>0</v>
      </c>
      <c r="BA269">
        <v>269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CX269">
        <f>Y269*Source!I124</f>
        <v>1.5391999999999999</v>
      </c>
      <c r="CY269">
        <f t="shared" ref="CY269:CY274" si="64">AA269</f>
        <v>30.4</v>
      </c>
      <c r="CZ269">
        <f t="shared" ref="CZ269:CZ274" si="65">AE269</f>
        <v>30.4</v>
      </c>
      <c r="DA269">
        <f t="shared" ref="DA269:DA274" si="66">AI269</f>
        <v>1</v>
      </c>
      <c r="DB269">
        <f t="shared" ref="DB269:DB274" si="67">ROUND(ROUND(AT269*CZ269,2),6)</f>
        <v>4.8600000000000003</v>
      </c>
      <c r="DC269">
        <f t="shared" ref="DC269:DC274" si="68">ROUND(ROUND(AT269*AG269,2),6)</f>
        <v>0</v>
      </c>
    </row>
    <row r="270" spans="1:107" x14ac:dyDescent="0.2">
      <c r="A270">
        <f>ROW(Source!A124)</f>
        <v>124</v>
      </c>
      <c r="B270">
        <v>41727981</v>
      </c>
      <c r="C270">
        <v>41728892</v>
      </c>
      <c r="D270">
        <v>37302421</v>
      </c>
      <c r="E270">
        <v>1</v>
      </c>
      <c r="F270">
        <v>1</v>
      </c>
      <c r="G270">
        <v>1</v>
      </c>
      <c r="H270">
        <v>3</v>
      </c>
      <c r="I270" t="s">
        <v>710</v>
      </c>
      <c r="J270" t="s">
        <v>711</v>
      </c>
      <c r="K270" t="s">
        <v>712</v>
      </c>
      <c r="L270">
        <v>1348</v>
      </c>
      <c r="N270">
        <v>1009</v>
      </c>
      <c r="O270" t="s">
        <v>104</v>
      </c>
      <c r="P270" t="s">
        <v>104</v>
      </c>
      <c r="Q270">
        <v>1000</v>
      </c>
      <c r="W270">
        <v>0</v>
      </c>
      <c r="X270">
        <v>1351694942</v>
      </c>
      <c r="Y270">
        <v>5.9999999999999995E-4</v>
      </c>
      <c r="AA270">
        <v>1820</v>
      </c>
      <c r="AB270">
        <v>0</v>
      </c>
      <c r="AC270">
        <v>0</v>
      </c>
      <c r="AD270">
        <v>0</v>
      </c>
      <c r="AE270">
        <v>1820</v>
      </c>
      <c r="AF270">
        <v>0</v>
      </c>
      <c r="AG270">
        <v>0</v>
      </c>
      <c r="AH270">
        <v>0</v>
      </c>
      <c r="AI270">
        <v>1</v>
      </c>
      <c r="AJ270">
        <v>1</v>
      </c>
      <c r="AK270">
        <v>1</v>
      </c>
      <c r="AL270">
        <v>1</v>
      </c>
      <c r="AN270">
        <v>0</v>
      </c>
      <c r="AO270">
        <v>1</v>
      </c>
      <c r="AP270">
        <v>0</v>
      </c>
      <c r="AQ270">
        <v>0</v>
      </c>
      <c r="AR270">
        <v>0</v>
      </c>
      <c r="AS270" t="s">
        <v>2</v>
      </c>
      <c r="AT270">
        <v>5.9999999999999995E-4</v>
      </c>
      <c r="AU270" t="s">
        <v>2</v>
      </c>
      <c r="AV270">
        <v>0</v>
      </c>
      <c r="AW270">
        <v>2</v>
      </c>
      <c r="AX270">
        <v>41728908</v>
      </c>
      <c r="AY270">
        <v>1</v>
      </c>
      <c r="AZ270">
        <v>0</v>
      </c>
      <c r="BA270">
        <v>270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CX270">
        <f>Y270*Source!I124</f>
        <v>5.7719999999999994E-3</v>
      </c>
      <c r="CY270">
        <f t="shared" si="64"/>
        <v>1820</v>
      </c>
      <c r="CZ270">
        <f t="shared" si="65"/>
        <v>1820</v>
      </c>
      <c r="DA270">
        <f t="shared" si="66"/>
        <v>1</v>
      </c>
      <c r="DB270">
        <f t="shared" si="67"/>
        <v>1.0900000000000001</v>
      </c>
      <c r="DC270">
        <f t="shared" si="68"/>
        <v>0</v>
      </c>
    </row>
    <row r="271" spans="1:107" x14ac:dyDescent="0.2">
      <c r="A271">
        <f>ROW(Source!A124)</f>
        <v>124</v>
      </c>
      <c r="B271">
        <v>41727981</v>
      </c>
      <c r="C271">
        <v>41728892</v>
      </c>
      <c r="D271">
        <v>37358272</v>
      </c>
      <c r="E271">
        <v>1</v>
      </c>
      <c r="F271">
        <v>1</v>
      </c>
      <c r="G271">
        <v>1</v>
      </c>
      <c r="H271">
        <v>3</v>
      </c>
      <c r="I271" t="s">
        <v>588</v>
      </c>
      <c r="J271" t="s">
        <v>589</v>
      </c>
      <c r="K271" t="s">
        <v>590</v>
      </c>
      <c r="L271">
        <v>1346</v>
      </c>
      <c r="N271">
        <v>1009</v>
      </c>
      <c r="O271" t="s">
        <v>564</v>
      </c>
      <c r="P271" t="s">
        <v>564</v>
      </c>
      <c r="Q271">
        <v>1</v>
      </c>
      <c r="W271">
        <v>0</v>
      </c>
      <c r="X271">
        <v>-211331552</v>
      </c>
      <c r="Y271">
        <v>0.02</v>
      </c>
      <c r="AA271">
        <v>28.6</v>
      </c>
      <c r="AB271">
        <v>0</v>
      </c>
      <c r="AC271">
        <v>0</v>
      </c>
      <c r="AD271">
        <v>0</v>
      </c>
      <c r="AE271">
        <v>28.6</v>
      </c>
      <c r="AF271">
        <v>0</v>
      </c>
      <c r="AG271">
        <v>0</v>
      </c>
      <c r="AH271">
        <v>0</v>
      </c>
      <c r="AI271">
        <v>1</v>
      </c>
      <c r="AJ271">
        <v>1</v>
      </c>
      <c r="AK271">
        <v>1</v>
      </c>
      <c r="AL271">
        <v>1</v>
      </c>
      <c r="AN271">
        <v>0</v>
      </c>
      <c r="AO271">
        <v>1</v>
      </c>
      <c r="AP271">
        <v>0</v>
      </c>
      <c r="AQ271">
        <v>0</v>
      </c>
      <c r="AR271">
        <v>0</v>
      </c>
      <c r="AS271" t="s">
        <v>2</v>
      </c>
      <c r="AT271">
        <v>0.02</v>
      </c>
      <c r="AU271" t="s">
        <v>2</v>
      </c>
      <c r="AV271">
        <v>0</v>
      </c>
      <c r="AW271">
        <v>2</v>
      </c>
      <c r="AX271">
        <v>41728909</v>
      </c>
      <c r="AY271">
        <v>1</v>
      </c>
      <c r="AZ271">
        <v>0</v>
      </c>
      <c r="BA271">
        <v>271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CX271">
        <f>Y271*Source!I124</f>
        <v>0.19239999999999999</v>
      </c>
      <c r="CY271">
        <f t="shared" si="64"/>
        <v>28.6</v>
      </c>
      <c r="CZ271">
        <f t="shared" si="65"/>
        <v>28.6</v>
      </c>
      <c r="DA271">
        <f t="shared" si="66"/>
        <v>1</v>
      </c>
      <c r="DB271">
        <f t="shared" si="67"/>
        <v>0.56999999999999995</v>
      </c>
      <c r="DC271">
        <f t="shared" si="68"/>
        <v>0</v>
      </c>
    </row>
    <row r="272" spans="1:107" x14ac:dyDescent="0.2">
      <c r="A272">
        <f>ROW(Source!A124)</f>
        <v>124</v>
      </c>
      <c r="B272">
        <v>41727981</v>
      </c>
      <c r="C272">
        <v>41728892</v>
      </c>
      <c r="D272">
        <v>37381986</v>
      </c>
      <c r="E272">
        <v>1</v>
      </c>
      <c r="F272">
        <v>1</v>
      </c>
      <c r="G272">
        <v>1</v>
      </c>
      <c r="H272">
        <v>3</v>
      </c>
      <c r="I272" t="s">
        <v>719</v>
      </c>
      <c r="J272" t="s">
        <v>720</v>
      </c>
      <c r="K272" t="s">
        <v>721</v>
      </c>
      <c r="L272">
        <v>1425</v>
      </c>
      <c r="N272">
        <v>1013</v>
      </c>
      <c r="O272" t="s">
        <v>165</v>
      </c>
      <c r="P272" t="s">
        <v>165</v>
      </c>
      <c r="Q272">
        <v>1</v>
      </c>
      <c r="W272">
        <v>0</v>
      </c>
      <c r="X272">
        <v>1821525740</v>
      </c>
      <c r="Y272">
        <v>0.05</v>
      </c>
      <c r="AA272">
        <v>110</v>
      </c>
      <c r="AB272">
        <v>0</v>
      </c>
      <c r="AC272">
        <v>0</v>
      </c>
      <c r="AD272">
        <v>0</v>
      </c>
      <c r="AE272">
        <v>110</v>
      </c>
      <c r="AF272">
        <v>0</v>
      </c>
      <c r="AG272">
        <v>0</v>
      </c>
      <c r="AH272">
        <v>0</v>
      </c>
      <c r="AI272">
        <v>1</v>
      </c>
      <c r="AJ272">
        <v>1</v>
      </c>
      <c r="AK272">
        <v>1</v>
      </c>
      <c r="AL272">
        <v>1</v>
      </c>
      <c r="AN272">
        <v>0</v>
      </c>
      <c r="AO272">
        <v>1</v>
      </c>
      <c r="AP272">
        <v>0</v>
      </c>
      <c r="AQ272">
        <v>0</v>
      </c>
      <c r="AR272">
        <v>0</v>
      </c>
      <c r="AS272" t="s">
        <v>2</v>
      </c>
      <c r="AT272">
        <v>0.05</v>
      </c>
      <c r="AU272" t="s">
        <v>2</v>
      </c>
      <c r="AV272">
        <v>0</v>
      </c>
      <c r="AW272">
        <v>2</v>
      </c>
      <c r="AX272">
        <v>41728910</v>
      </c>
      <c r="AY272">
        <v>1</v>
      </c>
      <c r="AZ272">
        <v>0</v>
      </c>
      <c r="BA272">
        <v>272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CX272">
        <f>Y272*Source!I124</f>
        <v>0.48099999999999998</v>
      </c>
      <c r="CY272">
        <f t="shared" si="64"/>
        <v>110</v>
      </c>
      <c r="CZ272">
        <f t="shared" si="65"/>
        <v>110</v>
      </c>
      <c r="DA272">
        <f t="shared" si="66"/>
        <v>1</v>
      </c>
      <c r="DB272">
        <f t="shared" si="67"/>
        <v>5.5</v>
      </c>
      <c r="DC272">
        <f t="shared" si="68"/>
        <v>0</v>
      </c>
    </row>
    <row r="273" spans="1:107" x14ac:dyDescent="0.2">
      <c r="A273">
        <f>ROW(Source!A124)</f>
        <v>124</v>
      </c>
      <c r="B273">
        <v>41727981</v>
      </c>
      <c r="C273">
        <v>41728892</v>
      </c>
      <c r="D273">
        <v>37382071</v>
      </c>
      <c r="E273">
        <v>1</v>
      </c>
      <c r="F273">
        <v>1</v>
      </c>
      <c r="G273">
        <v>1</v>
      </c>
      <c r="H273">
        <v>3</v>
      </c>
      <c r="I273" t="s">
        <v>722</v>
      </c>
      <c r="J273" t="s">
        <v>723</v>
      </c>
      <c r="K273" t="s">
        <v>724</v>
      </c>
      <c r="L273">
        <v>1407</v>
      </c>
      <c r="N273">
        <v>1013</v>
      </c>
      <c r="O273" t="s">
        <v>701</v>
      </c>
      <c r="P273" t="s">
        <v>701</v>
      </c>
      <c r="Q273">
        <v>1</v>
      </c>
      <c r="W273">
        <v>0</v>
      </c>
      <c r="X273">
        <v>-429802834</v>
      </c>
      <c r="Y273">
        <v>1.2200000000000001E-2</v>
      </c>
      <c r="AA273">
        <v>119</v>
      </c>
      <c r="AB273">
        <v>0</v>
      </c>
      <c r="AC273">
        <v>0</v>
      </c>
      <c r="AD273">
        <v>0</v>
      </c>
      <c r="AE273">
        <v>119</v>
      </c>
      <c r="AF273">
        <v>0</v>
      </c>
      <c r="AG273">
        <v>0</v>
      </c>
      <c r="AH273">
        <v>0</v>
      </c>
      <c r="AI273">
        <v>1</v>
      </c>
      <c r="AJ273">
        <v>1</v>
      </c>
      <c r="AK273">
        <v>1</v>
      </c>
      <c r="AL273">
        <v>1</v>
      </c>
      <c r="AN273">
        <v>0</v>
      </c>
      <c r="AO273">
        <v>1</v>
      </c>
      <c r="AP273">
        <v>0</v>
      </c>
      <c r="AQ273">
        <v>0</v>
      </c>
      <c r="AR273">
        <v>0</v>
      </c>
      <c r="AS273" t="s">
        <v>2</v>
      </c>
      <c r="AT273">
        <v>1.2200000000000001E-2</v>
      </c>
      <c r="AU273" t="s">
        <v>2</v>
      </c>
      <c r="AV273">
        <v>0</v>
      </c>
      <c r="AW273">
        <v>2</v>
      </c>
      <c r="AX273">
        <v>41728911</v>
      </c>
      <c r="AY273">
        <v>1</v>
      </c>
      <c r="AZ273">
        <v>0</v>
      </c>
      <c r="BA273">
        <v>273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CX273">
        <f>Y273*Source!I124</f>
        <v>0.117364</v>
      </c>
      <c r="CY273">
        <f t="shared" si="64"/>
        <v>119</v>
      </c>
      <c r="CZ273">
        <f t="shared" si="65"/>
        <v>119</v>
      </c>
      <c r="DA273">
        <f t="shared" si="66"/>
        <v>1</v>
      </c>
      <c r="DB273">
        <f t="shared" si="67"/>
        <v>1.45</v>
      </c>
      <c r="DC273">
        <f t="shared" si="68"/>
        <v>0</v>
      </c>
    </row>
    <row r="274" spans="1:107" x14ac:dyDescent="0.2">
      <c r="A274">
        <f>ROW(Source!A124)</f>
        <v>124</v>
      </c>
      <c r="B274">
        <v>41727981</v>
      </c>
      <c r="C274">
        <v>41728892</v>
      </c>
      <c r="D274">
        <v>37292595</v>
      </c>
      <c r="E274">
        <v>70</v>
      </c>
      <c r="F274">
        <v>1</v>
      </c>
      <c r="G274">
        <v>1</v>
      </c>
      <c r="H274">
        <v>3</v>
      </c>
      <c r="I274" t="s">
        <v>565</v>
      </c>
      <c r="J274" t="s">
        <v>2</v>
      </c>
      <c r="K274" t="s">
        <v>566</v>
      </c>
      <c r="L274">
        <v>1374</v>
      </c>
      <c r="N274">
        <v>1013</v>
      </c>
      <c r="O274" t="s">
        <v>567</v>
      </c>
      <c r="P274" t="s">
        <v>567</v>
      </c>
      <c r="Q274">
        <v>1</v>
      </c>
      <c r="W274">
        <v>0</v>
      </c>
      <c r="X274">
        <v>-1731369543</v>
      </c>
      <c r="Y274">
        <v>1.01</v>
      </c>
      <c r="AA274">
        <v>1</v>
      </c>
      <c r="AB274">
        <v>0</v>
      </c>
      <c r="AC274">
        <v>0</v>
      </c>
      <c r="AD274">
        <v>0</v>
      </c>
      <c r="AE274">
        <v>1</v>
      </c>
      <c r="AF274">
        <v>0</v>
      </c>
      <c r="AG274">
        <v>0</v>
      </c>
      <c r="AH274">
        <v>0</v>
      </c>
      <c r="AI274">
        <v>1</v>
      </c>
      <c r="AJ274">
        <v>1</v>
      </c>
      <c r="AK274">
        <v>1</v>
      </c>
      <c r="AL274">
        <v>1</v>
      </c>
      <c r="AN274">
        <v>0</v>
      </c>
      <c r="AO274">
        <v>1</v>
      </c>
      <c r="AP274">
        <v>0</v>
      </c>
      <c r="AQ274">
        <v>0</v>
      </c>
      <c r="AR274">
        <v>0</v>
      </c>
      <c r="AS274" t="s">
        <v>2</v>
      </c>
      <c r="AT274">
        <v>1.01</v>
      </c>
      <c r="AU274" t="s">
        <v>2</v>
      </c>
      <c r="AV274">
        <v>0</v>
      </c>
      <c r="AW274">
        <v>2</v>
      </c>
      <c r="AX274">
        <v>41728912</v>
      </c>
      <c r="AY274">
        <v>1</v>
      </c>
      <c r="AZ274">
        <v>0</v>
      </c>
      <c r="BA274">
        <v>274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CX274">
        <f>Y274*Source!I124</f>
        <v>9.7161999999999988</v>
      </c>
      <c r="CY274">
        <f t="shared" si="64"/>
        <v>1</v>
      </c>
      <c r="CZ274">
        <f t="shared" si="65"/>
        <v>1</v>
      </c>
      <c r="DA274">
        <f t="shared" si="66"/>
        <v>1</v>
      </c>
      <c r="DB274">
        <f t="shared" si="67"/>
        <v>1.01</v>
      </c>
      <c r="DC274">
        <f t="shared" si="68"/>
        <v>0</v>
      </c>
    </row>
    <row r="275" spans="1:107" x14ac:dyDescent="0.2">
      <c r="A275">
        <f>ROW(Source!A125)</f>
        <v>125</v>
      </c>
      <c r="B275">
        <v>41727979</v>
      </c>
      <c r="C275">
        <v>41728892</v>
      </c>
      <c r="D275">
        <v>37286939</v>
      </c>
      <c r="E275">
        <v>70</v>
      </c>
      <c r="F275">
        <v>1</v>
      </c>
      <c r="G275">
        <v>1</v>
      </c>
      <c r="H275">
        <v>1</v>
      </c>
      <c r="I275" t="s">
        <v>687</v>
      </c>
      <c r="J275" t="s">
        <v>2</v>
      </c>
      <c r="K275" t="s">
        <v>688</v>
      </c>
      <c r="L275">
        <v>1191</v>
      </c>
      <c r="N275">
        <v>1013</v>
      </c>
      <c r="O275" t="s">
        <v>551</v>
      </c>
      <c r="P275" t="s">
        <v>551</v>
      </c>
      <c r="Q275">
        <v>1</v>
      </c>
      <c r="W275">
        <v>0</v>
      </c>
      <c r="X275">
        <v>-2012709214</v>
      </c>
      <c r="Y275">
        <v>7.2765000000000004</v>
      </c>
      <c r="AA275">
        <v>0</v>
      </c>
      <c r="AB275">
        <v>0</v>
      </c>
      <c r="AC275">
        <v>0</v>
      </c>
      <c r="AD275">
        <v>101.14</v>
      </c>
      <c r="AE275">
        <v>0</v>
      </c>
      <c r="AF275">
        <v>0</v>
      </c>
      <c r="AG275">
        <v>0</v>
      </c>
      <c r="AH275">
        <v>9.4</v>
      </c>
      <c r="AI275">
        <v>1</v>
      </c>
      <c r="AJ275">
        <v>1</v>
      </c>
      <c r="AK275">
        <v>1</v>
      </c>
      <c r="AL275">
        <v>10.76</v>
      </c>
      <c r="AN275">
        <v>0</v>
      </c>
      <c r="AO275">
        <v>1</v>
      </c>
      <c r="AP275">
        <v>1</v>
      </c>
      <c r="AQ275">
        <v>0</v>
      </c>
      <c r="AR275">
        <v>0</v>
      </c>
      <c r="AS275" t="s">
        <v>2</v>
      </c>
      <c r="AT275">
        <v>5.39</v>
      </c>
      <c r="AU275" t="s">
        <v>21</v>
      </c>
      <c r="AV275">
        <v>1</v>
      </c>
      <c r="AW275">
        <v>2</v>
      </c>
      <c r="AX275">
        <v>41728903</v>
      </c>
      <c r="AY275">
        <v>1</v>
      </c>
      <c r="AZ275">
        <v>0</v>
      </c>
      <c r="BA275">
        <v>275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CX275">
        <f>Y275*Source!I125</f>
        <v>69.999929999999992</v>
      </c>
      <c r="CY275">
        <f>AD275</f>
        <v>101.14</v>
      </c>
      <c r="CZ275">
        <f>AH275</f>
        <v>9.4</v>
      </c>
      <c r="DA275">
        <f>AL275</f>
        <v>10.76</v>
      </c>
      <c r="DB275">
        <f>ROUND((ROUND(AT275*CZ275,2)*ROUND(1.35,7)),6)</f>
        <v>68.404499999999999</v>
      </c>
      <c r="DC275">
        <f>ROUND((ROUND(AT275*AG275,2)*ROUND(1.35,7)),6)</f>
        <v>0</v>
      </c>
    </row>
    <row r="276" spans="1:107" x14ac:dyDescent="0.2">
      <c r="A276">
        <f>ROW(Source!A125)</f>
        <v>125</v>
      </c>
      <c r="B276">
        <v>41727979</v>
      </c>
      <c r="C276">
        <v>41728892</v>
      </c>
      <c r="D276">
        <v>37287167</v>
      </c>
      <c r="E276">
        <v>70</v>
      </c>
      <c r="F276">
        <v>1</v>
      </c>
      <c r="G276">
        <v>1</v>
      </c>
      <c r="H276">
        <v>1</v>
      </c>
      <c r="I276" t="s">
        <v>552</v>
      </c>
      <c r="J276" t="s">
        <v>2</v>
      </c>
      <c r="K276" t="s">
        <v>553</v>
      </c>
      <c r="L276">
        <v>1191</v>
      </c>
      <c r="N276">
        <v>1013</v>
      </c>
      <c r="O276" t="s">
        <v>551</v>
      </c>
      <c r="P276" t="s">
        <v>551</v>
      </c>
      <c r="Q276">
        <v>1</v>
      </c>
      <c r="W276">
        <v>0</v>
      </c>
      <c r="X276">
        <v>-1417349443</v>
      </c>
      <c r="Y276">
        <v>5.4000000000000006E-2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1</v>
      </c>
      <c r="AJ276">
        <v>1</v>
      </c>
      <c r="AK276">
        <v>10.76</v>
      </c>
      <c r="AL276">
        <v>1</v>
      </c>
      <c r="AN276">
        <v>0</v>
      </c>
      <c r="AO276">
        <v>1</v>
      </c>
      <c r="AP276">
        <v>1</v>
      </c>
      <c r="AQ276">
        <v>0</v>
      </c>
      <c r="AR276">
        <v>0</v>
      </c>
      <c r="AS276" t="s">
        <v>2</v>
      </c>
      <c r="AT276">
        <v>0.04</v>
      </c>
      <c r="AU276" t="s">
        <v>21</v>
      </c>
      <c r="AV276">
        <v>2</v>
      </c>
      <c r="AW276">
        <v>2</v>
      </c>
      <c r="AX276">
        <v>41728904</v>
      </c>
      <c r="AY276">
        <v>1</v>
      </c>
      <c r="AZ276">
        <v>0</v>
      </c>
      <c r="BA276">
        <v>276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CX276">
        <f>Y276*Source!I125</f>
        <v>0.51948000000000005</v>
      </c>
      <c r="CY276">
        <f>AD276</f>
        <v>0</v>
      </c>
      <c r="CZ276">
        <f>AH276</f>
        <v>0</v>
      </c>
      <c r="DA276">
        <f>AL276</f>
        <v>1</v>
      </c>
      <c r="DB276">
        <f>ROUND((ROUND(AT276*CZ276,2)*ROUND(1.35,7)),6)</f>
        <v>0</v>
      </c>
      <c r="DC276">
        <f>ROUND((ROUND(AT276*AG276,2)*ROUND(1.35,7)),6)</f>
        <v>0</v>
      </c>
    </row>
    <row r="277" spans="1:107" x14ac:dyDescent="0.2">
      <c r="A277">
        <f>ROW(Source!A125)</f>
        <v>125</v>
      </c>
      <c r="B277">
        <v>41727979</v>
      </c>
      <c r="C277">
        <v>41728892</v>
      </c>
      <c r="D277">
        <v>37509388</v>
      </c>
      <c r="E277">
        <v>1</v>
      </c>
      <c r="F277">
        <v>1</v>
      </c>
      <c r="G277">
        <v>1</v>
      </c>
      <c r="H277">
        <v>2</v>
      </c>
      <c r="I277" t="s">
        <v>573</v>
      </c>
      <c r="J277" t="s">
        <v>574</v>
      </c>
      <c r="K277" t="s">
        <v>575</v>
      </c>
      <c r="L277">
        <v>1367</v>
      </c>
      <c r="N277">
        <v>1011</v>
      </c>
      <c r="O277" t="s">
        <v>557</v>
      </c>
      <c r="P277" t="s">
        <v>557</v>
      </c>
      <c r="Q277">
        <v>1</v>
      </c>
      <c r="W277">
        <v>0</v>
      </c>
      <c r="X277">
        <v>-430484415</v>
      </c>
      <c r="Y277">
        <v>2.7000000000000003E-2</v>
      </c>
      <c r="AA277">
        <v>0</v>
      </c>
      <c r="AB277">
        <v>1241.7</v>
      </c>
      <c r="AC277">
        <v>13.5</v>
      </c>
      <c r="AD277">
        <v>0</v>
      </c>
      <c r="AE277">
        <v>0</v>
      </c>
      <c r="AF277">
        <v>115.4</v>
      </c>
      <c r="AG277">
        <v>13.5</v>
      </c>
      <c r="AH277">
        <v>0</v>
      </c>
      <c r="AI277">
        <v>1</v>
      </c>
      <c r="AJ277">
        <v>10.76</v>
      </c>
      <c r="AK277">
        <v>1</v>
      </c>
      <c r="AL277">
        <v>1</v>
      </c>
      <c r="AN277">
        <v>0</v>
      </c>
      <c r="AO277">
        <v>1</v>
      </c>
      <c r="AP277">
        <v>1</v>
      </c>
      <c r="AQ277">
        <v>0</v>
      </c>
      <c r="AR277">
        <v>0</v>
      </c>
      <c r="AS277" t="s">
        <v>2</v>
      </c>
      <c r="AT277">
        <v>0.02</v>
      </c>
      <c r="AU277" t="s">
        <v>21</v>
      </c>
      <c r="AV277">
        <v>0</v>
      </c>
      <c r="AW277">
        <v>2</v>
      </c>
      <c r="AX277">
        <v>41728905</v>
      </c>
      <c r="AY277">
        <v>1</v>
      </c>
      <c r="AZ277">
        <v>0</v>
      </c>
      <c r="BA277">
        <v>277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CX277">
        <f>Y277*Source!I125</f>
        <v>0.25974000000000003</v>
      </c>
      <c r="CY277">
        <f>AB277</f>
        <v>1241.7</v>
      </c>
      <c r="CZ277">
        <f>AF277</f>
        <v>115.4</v>
      </c>
      <c r="DA277">
        <f>AJ277</f>
        <v>10.76</v>
      </c>
      <c r="DB277">
        <f>ROUND((ROUND(AT277*CZ277,2)*ROUND(1.35,7)),6)</f>
        <v>3.1185</v>
      </c>
      <c r="DC277">
        <f>ROUND((ROUND(AT277*AG277,2)*ROUND(1.35,7)),6)</f>
        <v>0.36449999999999999</v>
      </c>
    </row>
    <row r="278" spans="1:107" x14ac:dyDescent="0.2">
      <c r="A278">
        <f>ROW(Source!A125)</f>
        <v>125</v>
      </c>
      <c r="B278">
        <v>41727979</v>
      </c>
      <c r="C278">
        <v>41728892</v>
      </c>
      <c r="D278">
        <v>37510757</v>
      </c>
      <c r="E278">
        <v>1</v>
      </c>
      <c r="F278">
        <v>1</v>
      </c>
      <c r="G278">
        <v>1</v>
      </c>
      <c r="H278">
        <v>2</v>
      </c>
      <c r="I278" t="s">
        <v>558</v>
      </c>
      <c r="J278" t="s">
        <v>559</v>
      </c>
      <c r="K278" t="s">
        <v>560</v>
      </c>
      <c r="L278">
        <v>1367</v>
      </c>
      <c r="N278">
        <v>1011</v>
      </c>
      <c r="O278" t="s">
        <v>557</v>
      </c>
      <c r="P278" t="s">
        <v>557</v>
      </c>
      <c r="Q278">
        <v>1</v>
      </c>
      <c r="W278">
        <v>0</v>
      </c>
      <c r="X278">
        <v>509054691</v>
      </c>
      <c r="Y278">
        <v>2.7000000000000003E-2</v>
      </c>
      <c r="AA278">
        <v>0</v>
      </c>
      <c r="AB278">
        <v>707.04</v>
      </c>
      <c r="AC278">
        <v>11.6</v>
      </c>
      <c r="AD278">
        <v>0</v>
      </c>
      <c r="AE278">
        <v>0</v>
      </c>
      <c r="AF278">
        <v>65.709999999999994</v>
      </c>
      <c r="AG278">
        <v>11.6</v>
      </c>
      <c r="AH278">
        <v>0</v>
      </c>
      <c r="AI278">
        <v>1</v>
      </c>
      <c r="AJ278">
        <v>10.76</v>
      </c>
      <c r="AK278">
        <v>1</v>
      </c>
      <c r="AL278">
        <v>1</v>
      </c>
      <c r="AN278">
        <v>0</v>
      </c>
      <c r="AO278">
        <v>1</v>
      </c>
      <c r="AP278">
        <v>1</v>
      </c>
      <c r="AQ278">
        <v>0</v>
      </c>
      <c r="AR278">
        <v>0</v>
      </c>
      <c r="AS278" t="s">
        <v>2</v>
      </c>
      <c r="AT278">
        <v>0.02</v>
      </c>
      <c r="AU278" t="s">
        <v>21</v>
      </c>
      <c r="AV278">
        <v>0</v>
      </c>
      <c r="AW278">
        <v>2</v>
      </c>
      <c r="AX278">
        <v>41728906</v>
      </c>
      <c r="AY278">
        <v>1</v>
      </c>
      <c r="AZ278">
        <v>0</v>
      </c>
      <c r="BA278">
        <v>278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CX278">
        <f>Y278*Source!I125</f>
        <v>0.25974000000000003</v>
      </c>
      <c r="CY278">
        <f>AB278</f>
        <v>707.04</v>
      </c>
      <c r="CZ278">
        <f>AF278</f>
        <v>65.709999999999994</v>
      </c>
      <c r="DA278">
        <f>AJ278</f>
        <v>10.76</v>
      </c>
      <c r="DB278">
        <f>ROUND((ROUND(AT278*CZ278,2)*ROUND(1.35,7)),6)</f>
        <v>1.7685</v>
      </c>
      <c r="DC278">
        <f>ROUND((ROUND(AT278*AG278,2)*ROUND(1.35,7)),6)</f>
        <v>0.3105</v>
      </c>
    </row>
    <row r="279" spans="1:107" x14ac:dyDescent="0.2">
      <c r="A279">
        <f>ROW(Source!A125)</f>
        <v>125</v>
      </c>
      <c r="B279">
        <v>41727979</v>
      </c>
      <c r="C279">
        <v>41728892</v>
      </c>
      <c r="D279">
        <v>37301997</v>
      </c>
      <c r="E279">
        <v>1</v>
      </c>
      <c r="F279">
        <v>1</v>
      </c>
      <c r="G279">
        <v>1</v>
      </c>
      <c r="H279">
        <v>3</v>
      </c>
      <c r="I279" t="s">
        <v>645</v>
      </c>
      <c r="J279" t="s">
        <v>646</v>
      </c>
      <c r="K279" t="s">
        <v>647</v>
      </c>
      <c r="L279">
        <v>1346</v>
      </c>
      <c r="N279">
        <v>1009</v>
      </c>
      <c r="O279" t="s">
        <v>564</v>
      </c>
      <c r="P279" t="s">
        <v>564</v>
      </c>
      <c r="Q279">
        <v>1</v>
      </c>
      <c r="W279">
        <v>0</v>
      </c>
      <c r="X279">
        <v>1682799448</v>
      </c>
      <c r="Y279">
        <v>0.16</v>
      </c>
      <c r="AA279">
        <v>327.10000000000002</v>
      </c>
      <c r="AB279">
        <v>0</v>
      </c>
      <c r="AC279">
        <v>0</v>
      </c>
      <c r="AD279">
        <v>0</v>
      </c>
      <c r="AE279">
        <v>30.4</v>
      </c>
      <c r="AF279">
        <v>0</v>
      </c>
      <c r="AG279">
        <v>0</v>
      </c>
      <c r="AH279">
        <v>0</v>
      </c>
      <c r="AI279">
        <v>10.76</v>
      </c>
      <c r="AJ279">
        <v>1</v>
      </c>
      <c r="AK279">
        <v>1</v>
      </c>
      <c r="AL279">
        <v>1</v>
      </c>
      <c r="AN279">
        <v>0</v>
      </c>
      <c r="AO279">
        <v>1</v>
      </c>
      <c r="AP279">
        <v>0</v>
      </c>
      <c r="AQ279">
        <v>0</v>
      </c>
      <c r="AR279">
        <v>0</v>
      </c>
      <c r="AS279" t="s">
        <v>2</v>
      </c>
      <c r="AT279">
        <v>0.16</v>
      </c>
      <c r="AU279" t="s">
        <v>2</v>
      </c>
      <c r="AV279">
        <v>0</v>
      </c>
      <c r="AW279">
        <v>2</v>
      </c>
      <c r="AX279">
        <v>41728907</v>
      </c>
      <c r="AY279">
        <v>1</v>
      </c>
      <c r="AZ279">
        <v>0</v>
      </c>
      <c r="BA279">
        <v>279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CX279">
        <f>Y279*Source!I125</f>
        <v>1.5391999999999999</v>
      </c>
      <c r="CY279">
        <f t="shared" ref="CY279:CY284" si="69">AA279</f>
        <v>327.10000000000002</v>
      </c>
      <c r="CZ279">
        <f t="shared" ref="CZ279:CZ284" si="70">AE279</f>
        <v>30.4</v>
      </c>
      <c r="DA279">
        <f t="shared" ref="DA279:DA284" si="71">AI279</f>
        <v>10.76</v>
      </c>
      <c r="DB279">
        <f t="shared" ref="DB279:DB284" si="72">ROUND(ROUND(AT279*CZ279,2),6)</f>
        <v>4.8600000000000003</v>
      </c>
      <c r="DC279">
        <f t="shared" ref="DC279:DC284" si="73">ROUND(ROUND(AT279*AG279,2),6)</f>
        <v>0</v>
      </c>
    </row>
    <row r="280" spans="1:107" x14ac:dyDescent="0.2">
      <c r="A280">
        <f>ROW(Source!A125)</f>
        <v>125</v>
      </c>
      <c r="B280">
        <v>41727979</v>
      </c>
      <c r="C280">
        <v>41728892</v>
      </c>
      <c r="D280">
        <v>37302421</v>
      </c>
      <c r="E280">
        <v>1</v>
      </c>
      <c r="F280">
        <v>1</v>
      </c>
      <c r="G280">
        <v>1</v>
      </c>
      <c r="H280">
        <v>3</v>
      </c>
      <c r="I280" t="s">
        <v>710</v>
      </c>
      <c r="J280" t="s">
        <v>711</v>
      </c>
      <c r="K280" t="s">
        <v>712</v>
      </c>
      <c r="L280">
        <v>1348</v>
      </c>
      <c r="N280">
        <v>1009</v>
      </c>
      <c r="O280" t="s">
        <v>104</v>
      </c>
      <c r="P280" t="s">
        <v>104</v>
      </c>
      <c r="Q280">
        <v>1000</v>
      </c>
      <c r="W280">
        <v>0</v>
      </c>
      <c r="X280">
        <v>1351694942</v>
      </c>
      <c r="Y280">
        <v>5.9999999999999995E-4</v>
      </c>
      <c r="AA280">
        <v>19583.2</v>
      </c>
      <c r="AB280">
        <v>0</v>
      </c>
      <c r="AC280">
        <v>0</v>
      </c>
      <c r="AD280">
        <v>0</v>
      </c>
      <c r="AE280">
        <v>1820</v>
      </c>
      <c r="AF280">
        <v>0</v>
      </c>
      <c r="AG280">
        <v>0</v>
      </c>
      <c r="AH280">
        <v>0</v>
      </c>
      <c r="AI280">
        <v>10.76</v>
      </c>
      <c r="AJ280">
        <v>1</v>
      </c>
      <c r="AK280">
        <v>1</v>
      </c>
      <c r="AL280">
        <v>1</v>
      </c>
      <c r="AN280">
        <v>0</v>
      </c>
      <c r="AO280">
        <v>1</v>
      </c>
      <c r="AP280">
        <v>0</v>
      </c>
      <c r="AQ280">
        <v>0</v>
      </c>
      <c r="AR280">
        <v>0</v>
      </c>
      <c r="AS280" t="s">
        <v>2</v>
      </c>
      <c r="AT280">
        <v>5.9999999999999995E-4</v>
      </c>
      <c r="AU280" t="s">
        <v>2</v>
      </c>
      <c r="AV280">
        <v>0</v>
      </c>
      <c r="AW280">
        <v>2</v>
      </c>
      <c r="AX280">
        <v>41728908</v>
      </c>
      <c r="AY280">
        <v>1</v>
      </c>
      <c r="AZ280">
        <v>0</v>
      </c>
      <c r="BA280">
        <v>280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CX280">
        <f>Y280*Source!I125</f>
        <v>5.7719999999999994E-3</v>
      </c>
      <c r="CY280">
        <f t="shared" si="69"/>
        <v>19583.2</v>
      </c>
      <c r="CZ280">
        <f t="shared" si="70"/>
        <v>1820</v>
      </c>
      <c r="DA280">
        <f t="shared" si="71"/>
        <v>10.76</v>
      </c>
      <c r="DB280">
        <f t="shared" si="72"/>
        <v>1.0900000000000001</v>
      </c>
      <c r="DC280">
        <f t="shared" si="73"/>
        <v>0</v>
      </c>
    </row>
    <row r="281" spans="1:107" x14ac:dyDescent="0.2">
      <c r="A281">
        <f>ROW(Source!A125)</f>
        <v>125</v>
      </c>
      <c r="B281">
        <v>41727979</v>
      </c>
      <c r="C281">
        <v>41728892</v>
      </c>
      <c r="D281">
        <v>37358272</v>
      </c>
      <c r="E281">
        <v>1</v>
      </c>
      <c r="F281">
        <v>1</v>
      </c>
      <c r="G281">
        <v>1</v>
      </c>
      <c r="H281">
        <v>3</v>
      </c>
      <c r="I281" t="s">
        <v>588</v>
      </c>
      <c r="J281" t="s">
        <v>589</v>
      </c>
      <c r="K281" t="s">
        <v>590</v>
      </c>
      <c r="L281">
        <v>1346</v>
      </c>
      <c r="N281">
        <v>1009</v>
      </c>
      <c r="O281" t="s">
        <v>564</v>
      </c>
      <c r="P281" t="s">
        <v>564</v>
      </c>
      <c r="Q281">
        <v>1</v>
      </c>
      <c r="W281">
        <v>0</v>
      </c>
      <c r="X281">
        <v>-211331552</v>
      </c>
      <c r="Y281">
        <v>0.02</v>
      </c>
      <c r="AA281">
        <v>307.74</v>
      </c>
      <c r="AB281">
        <v>0</v>
      </c>
      <c r="AC281">
        <v>0</v>
      </c>
      <c r="AD281">
        <v>0</v>
      </c>
      <c r="AE281">
        <v>28.6</v>
      </c>
      <c r="AF281">
        <v>0</v>
      </c>
      <c r="AG281">
        <v>0</v>
      </c>
      <c r="AH281">
        <v>0</v>
      </c>
      <c r="AI281">
        <v>10.76</v>
      </c>
      <c r="AJ281">
        <v>1</v>
      </c>
      <c r="AK281">
        <v>1</v>
      </c>
      <c r="AL281">
        <v>1</v>
      </c>
      <c r="AN281">
        <v>0</v>
      </c>
      <c r="AO281">
        <v>1</v>
      </c>
      <c r="AP281">
        <v>0</v>
      </c>
      <c r="AQ281">
        <v>0</v>
      </c>
      <c r="AR281">
        <v>0</v>
      </c>
      <c r="AS281" t="s">
        <v>2</v>
      </c>
      <c r="AT281">
        <v>0.02</v>
      </c>
      <c r="AU281" t="s">
        <v>2</v>
      </c>
      <c r="AV281">
        <v>0</v>
      </c>
      <c r="AW281">
        <v>2</v>
      </c>
      <c r="AX281">
        <v>41728909</v>
      </c>
      <c r="AY281">
        <v>1</v>
      </c>
      <c r="AZ281">
        <v>0</v>
      </c>
      <c r="BA281">
        <v>281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CX281">
        <f>Y281*Source!I125</f>
        <v>0.19239999999999999</v>
      </c>
      <c r="CY281">
        <f t="shared" si="69"/>
        <v>307.74</v>
      </c>
      <c r="CZ281">
        <f t="shared" si="70"/>
        <v>28.6</v>
      </c>
      <c r="DA281">
        <f t="shared" si="71"/>
        <v>10.76</v>
      </c>
      <c r="DB281">
        <f t="shared" si="72"/>
        <v>0.56999999999999995</v>
      </c>
      <c r="DC281">
        <f t="shared" si="73"/>
        <v>0</v>
      </c>
    </row>
    <row r="282" spans="1:107" x14ac:dyDescent="0.2">
      <c r="A282">
        <f>ROW(Source!A125)</f>
        <v>125</v>
      </c>
      <c r="B282">
        <v>41727979</v>
      </c>
      <c r="C282">
        <v>41728892</v>
      </c>
      <c r="D282">
        <v>37381986</v>
      </c>
      <c r="E282">
        <v>1</v>
      </c>
      <c r="F282">
        <v>1</v>
      </c>
      <c r="G282">
        <v>1</v>
      </c>
      <c r="H282">
        <v>3</v>
      </c>
      <c r="I282" t="s">
        <v>719</v>
      </c>
      <c r="J282" t="s">
        <v>720</v>
      </c>
      <c r="K282" t="s">
        <v>721</v>
      </c>
      <c r="L282">
        <v>1425</v>
      </c>
      <c r="N282">
        <v>1013</v>
      </c>
      <c r="O282" t="s">
        <v>165</v>
      </c>
      <c r="P282" t="s">
        <v>165</v>
      </c>
      <c r="Q282">
        <v>1</v>
      </c>
      <c r="W282">
        <v>0</v>
      </c>
      <c r="X282">
        <v>1821525740</v>
      </c>
      <c r="Y282">
        <v>0.05</v>
      </c>
      <c r="AA282">
        <v>1183.5999999999999</v>
      </c>
      <c r="AB282">
        <v>0</v>
      </c>
      <c r="AC282">
        <v>0</v>
      </c>
      <c r="AD282">
        <v>0</v>
      </c>
      <c r="AE282">
        <v>110</v>
      </c>
      <c r="AF282">
        <v>0</v>
      </c>
      <c r="AG282">
        <v>0</v>
      </c>
      <c r="AH282">
        <v>0</v>
      </c>
      <c r="AI282">
        <v>10.76</v>
      </c>
      <c r="AJ282">
        <v>1</v>
      </c>
      <c r="AK282">
        <v>1</v>
      </c>
      <c r="AL282">
        <v>1</v>
      </c>
      <c r="AN282">
        <v>0</v>
      </c>
      <c r="AO282">
        <v>1</v>
      </c>
      <c r="AP282">
        <v>0</v>
      </c>
      <c r="AQ282">
        <v>0</v>
      </c>
      <c r="AR282">
        <v>0</v>
      </c>
      <c r="AS282" t="s">
        <v>2</v>
      </c>
      <c r="AT282">
        <v>0.05</v>
      </c>
      <c r="AU282" t="s">
        <v>2</v>
      </c>
      <c r="AV282">
        <v>0</v>
      </c>
      <c r="AW282">
        <v>2</v>
      </c>
      <c r="AX282">
        <v>41728910</v>
      </c>
      <c r="AY282">
        <v>1</v>
      </c>
      <c r="AZ282">
        <v>0</v>
      </c>
      <c r="BA282">
        <v>282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CX282">
        <f>Y282*Source!I125</f>
        <v>0.48099999999999998</v>
      </c>
      <c r="CY282">
        <f t="shared" si="69"/>
        <v>1183.5999999999999</v>
      </c>
      <c r="CZ282">
        <f t="shared" si="70"/>
        <v>110</v>
      </c>
      <c r="DA282">
        <f t="shared" si="71"/>
        <v>10.76</v>
      </c>
      <c r="DB282">
        <f t="shared" si="72"/>
        <v>5.5</v>
      </c>
      <c r="DC282">
        <f t="shared" si="73"/>
        <v>0</v>
      </c>
    </row>
    <row r="283" spans="1:107" x14ac:dyDescent="0.2">
      <c r="A283">
        <f>ROW(Source!A125)</f>
        <v>125</v>
      </c>
      <c r="B283">
        <v>41727979</v>
      </c>
      <c r="C283">
        <v>41728892</v>
      </c>
      <c r="D283">
        <v>37382071</v>
      </c>
      <c r="E283">
        <v>1</v>
      </c>
      <c r="F283">
        <v>1</v>
      </c>
      <c r="G283">
        <v>1</v>
      </c>
      <c r="H283">
        <v>3</v>
      </c>
      <c r="I283" t="s">
        <v>722</v>
      </c>
      <c r="J283" t="s">
        <v>723</v>
      </c>
      <c r="K283" t="s">
        <v>724</v>
      </c>
      <c r="L283">
        <v>1407</v>
      </c>
      <c r="N283">
        <v>1013</v>
      </c>
      <c r="O283" t="s">
        <v>701</v>
      </c>
      <c r="P283" t="s">
        <v>701</v>
      </c>
      <c r="Q283">
        <v>1</v>
      </c>
      <c r="W283">
        <v>0</v>
      </c>
      <c r="X283">
        <v>-429802834</v>
      </c>
      <c r="Y283">
        <v>1.2200000000000001E-2</v>
      </c>
      <c r="AA283">
        <v>1280.44</v>
      </c>
      <c r="AB283">
        <v>0</v>
      </c>
      <c r="AC283">
        <v>0</v>
      </c>
      <c r="AD283">
        <v>0</v>
      </c>
      <c r="AE283">
        <v>119</v>
      </c>
      <c r="AF283">
        <v>0</v>
      </c>
      <c r="AG283">
        <v>0</v>
      </c>
      <c r="AH283">
        <v>0</v>
      </c>
      <c r="AI283">
        <v>10.76</v>
      </c>
      <c r="AJ283">
        <v>1</v>
      </c>
      <c r="AK283">
        <v>1</v>
      </c>
      <c r="AL283">
        <v>1</v>
      </c>
      <c r="AN283">
        <v>0</v>
      </c>
      <c r="AO283">
        <v>1</v>
      </c>
      <c r="AP283">
        <v>0</v>
      </c>
      <c r="AQ283">
        <v>0</v>
      </c>
      <c r="AR283">
        <v>0</v>
      </c>
      <c r="AS283" t="s">
        <v>2</v>
      </c>
      <c r="AT283">
        <v>1.2200000000000001E-2</v>
      </c>
      <c r="AU283" t="s">
        <v>2</v>
      </c>
      <c r="AV283">
        <v>0</v>
      </c>
      <c r="AW283">
        <v>2</v>
      </c>
      <c r="AX283">
        <v>41728911</v>
      </c>
      <c r="AY283">
        <v>1</v>
      </c>
      <c r="AZ283">
        <v>0</v>
      </c>
      <c r="BA283">
        <v>283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CX283">
        <f>Y283*Source!I125</f>
        <v>0.117364</v>
      </c>
      <c r="CY283">
        <f t="shared" si="69"/>
        <v>1280.44</v>
      </c>
      <c r="CZ283">
        <f t="shared" si="70"/>
        <v>119</v>
      </c>
      <c r="DA283">
        <f t="shared" si="71"/>
        <v>10.76</v>
      </c>
      <c r="DB283">
        <f t="shared" si="72"/>
        <v>1.45</v>
      </c>
      <c r="DC283">
        <f t="shared" si="73"/>
        <v>0</v>
      </c>
    </row>
    <row r="284" spans="1:107" x14ac:dyDescent="0.2">
      <c r="A284">
        <f>ROW(Source!A125)</f>
        <v>125</v>
      </c>
      <c r="B284">
        <v>41727979</v>
      </c>
      <c r="C284">
        <v>41728892</v>
      </c>
      <c r="D284">
        <v>37292595</v>
      </c>
      <c r="E284">
        <v>70</v>
      </c>
      <c r="F284">
        <v>1</v>
      </c>
      <c r="G284">
        <v>1</v>
      </c>
      <c r="H284">
        <v>3</v>
      </c>
      <c r="I284" t="s">
        <v>565</v>
      </c>
      <c r="J284" t="s">
        <v>2</v>
      </c>
      <c r="K284" t="s">
        <v>566</v>
      </c>
      <c r="L284">
        <v>1374</v>
      </c>
      <c r="N284">
        <v>1013</v>
      </c>
      <c r="O284" t="s">
        <v>567</v>
      </c>
      <c r="P284" t="s">
        <v>567</v>
      </c>
      <c r="Q284">
        <v>1</v>
      </c>
      <c r="W284">
        <v>0</v>
      </c>
      <c r="X284">
        <v>-1731369543</v>
      </c>
      <c r="Y284">
        <v>1.01</v>
      </c>
      <c r="AA284">
        <v>1</v>
      </c>
      <c r="AB284">
        <v>0</v>
      </c>
      <c r="AC284">
        <v>0</v>
      </c>
      <c r="AD284">
        <v>0</v>
      </c>
      <c r="AE284">
        <v>1</v>
      </c>
      <c r="AF284">
        <v>0</v>
      </c>
      <c r="AG284">
        <v>0</v>
      </c>
      <c r="AH284">
        <v>0</v>
      </c>
      <c r="AI284">
        <v>1</v>
      </c>
      <c r="AJ284">
        <v>1</v>
      </c>
      <c r="AK284">
        <v>1</v>
      </c>
      <c r="AL284">
        <v>1</v>
      </c>
      <c r="AN284">
        <v>0</v>
      </c>
      <c r="AO284">
        <v>1</v>
      </c>
      <c r="AP284">
        <v>0</v>
      </c>
      <c r="AQ284">
        <v>0</v>
      </c>
      <c r="AR284">
        <v>0</v>
      </c>
      <c r="AS284" t="s">
        <v>2</v>
      </c>
      <c r="AT284">
        <v>1.01</v>
      </c>
      <c r="AU284" t="s">
        <v>2</v>
      </c>
      <c r="AV284">
        <v>0</v>
      </c>
      <c r="AW284">
        <v>2</v>
      </c>
      <c r="AX284">
        <v>41728912</v>
      </c>
      <c r="AY284">
        <v>1</v>
      </c>
      <c r="AZ284">
        <v>0</v>
      </c>
      <c r="BA284">
        <v>284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CX284">
        <f>Y284*Source!I125</f>
        <v>9.7161999999999988</v>
      </c>
      <c r="CY284">
        <f t="shared" si="69"/>
        <v>1</v>
      </c>
      <c r="CZ284">
        <f t="shared" si="70"/>
        <v>1</v>
      </c>
      <c r="DA284">
        <f t="shared" si="71"/>
        <v>1</v>
      </c>
      <c r="DB284">
        <f t="shared" si="72"/>
        <v>1.01</v>
      </c>
      <c r="DC284">
        <f t="shared" si="73"/>
        <v>0</v>
      </c>
    </row>
    <row r="285" spans="1:107" x14ac:dyDescent="0.2">
      <c r="A285">
        <f>ROW(Source!A134)</f>
        <v>134</v>
      </c>
      <c r="B285">
        <v>41727981</v>
      </c>
      <c r="C285">
        <v>41728917</v>
      </c>
      <c r="D285">
        <v>37286939</v>
      </c>
      <c r="E285">
        <v>70</v>
      </c>
      <c r="F285">
        <v>1</v>
      </c>
      <c r="G285">
        <v>1</v>
      </c>
      <c r="H285">
        <v>1</v>
      </c>
      <c r="I285" t="s">
        <v>687</v>
      </c>
      <c r="J285" t="s">
        <v>2</v>
      </c>
      <c r="K285" t="s">
        <v>688</v>
      </c>
      <c r="L285">
        <v>1191</v>
      </c>
      <c r="N285">
        <v>1013</v>
      </c>
      <c r="O285" t="s">
        <v>551</v>
      </c>
      <c r="P285" t="s">
        <v>551</v>
      </c>
      <c r="Q285">
        <v>1</v>
      </c>
      <c r="W285">
        <v>0</v>
      </c>
      <c r="X285">
        <v>-2012709214</v>
      </c>
      <c r="Y285">
        <v>43.415999999999997</v>
      </c>
      <c r="AA285">
        <v>0</v>
      </c>
      <c r="AB285">
        <v>0</v>
      </c>
      <c r="AC285">
        <v>0</v>
      </c>
      <c r="AD285">
        <v>9.4</v>
      </c>
      <c r="AE285">
        <v>0</v>
      </c>
      <c r="AF285">
        <v>0</v>
      </c>
      <c r="AG285">
        <v>0</v>
      </c>
      <c r="AH285">
        <v>9.4</v>
      </c>
      <c r="AI285">
        <v>1</v>
      </c>
      <c r="AJ285">
        <v>1</v>
      </c>
      <c r="AK285">
        <v>1</v>
      </c>
      <c r="AL285">
        <v>1</v>
      </c>
      <c r="AN285">
        <v>0</v>
      </c>
      <c r="AO285">
        <v>1</v>
      </c>
      <c r="AP285">
        <v>1</v>
      </c>
      <c r="AQ285">
        <v>0</v>
      </c>
      <c r="AR285">
        <v>0</v>
      </c>
      <c r="AS285" t="s">
        <v>2</v>
      </c>
      <c r="AT285">
        <v>32.159999999999997</v>
      </c>
      <c r="AU285" t="s">
        <v>21</v>
      </c>
      <c r="AV285">
        <v>1</v>
      </c>
      <c r="AW285">
        <v>2</v>
      </c>
      <c r="AX285">
        <v>41728925</v>
      </c>
      <c r="AY285">
        <v>1</v>
      </c>
      <c r="AZ285">
        <v>0</v>
      </c>
      <c r="BA285">
        <v>285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CX285">
        <f>Y285*Source!I134</f>
        <v>0</v>
      </c>
      <c r="CY285">
        <f>AD285</f>
        <v>9.4</v>
      </c>
      <c r="CZ285">
        <f>AH285</f>
        <v>9.4</v>
      </c>
      <c r="DA285">
        <f>AL285</f>
        <v>1</v>
      </c>
      <c r="DB285">
        <f>ROUND((ROUND(AT285*CZ285,2)*ROUND(1.35,7)),6)</f>
        <v>408.10500000000002</v>
      </c>
      <c r="DC285">
        <f>ROUND((ROUND(AT285*AG285,2)*ROUND(1.35,7)),6)</f>
        <v>0</v>
      </c>
    </row>
    <row r="286" spans="1:107" x14ac:dyDescent="0.2">
      <c r="A286">
        <f>ROW(Source!A134)</f>
        <v>134</v>
      </c>
      <c r="B286">
        <v>41727981</v>
      </c>
      <c r="C286">
        <v>41728917</v>
      </c>
      <c r="D286">
        <v>37287167</v>
      </c>
      <c r="E286">
        <v>70</v>
      </c>
      <c r="F286">
        <v>1</v>
      </c>
      <c r="G286">
        <v>1</v>
      </c>
      <c r="H286">
        <v>1</v>
      </c>
      <c r="I286" t="s">
        <v>552</v>
      </c>
      <c r="J286" t="s">
        <v>2</v>
      </c>
      <c r="K286" t="s">
        <v>553</v>
      </c>
      <c r="L286">
        <v>1191</v>
      </c>
      <c r="N286">
        <v>1013</v>
      </c>
      <c r="O286" t="s">
        <v>551</v>
      </c>
      <c r="P286" t="s">
        <v>551</v>
      </c>
      <c r="Q286">
        <v>1</v>
      </c>
      <c r="W286">
        <v>0</v>
      </c>
      <c r="X286">
        <v>-1417349443</v>
      </c>
      <c r="Y286">
        <v>8.1000000000000003E-2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1</v>
      </c>
      <c r="AJ286">
        <v>1</v>
      </c>
      <c r="AK286">
        <v>1</v>
      </c>
      <c r="AL286">
        <v>1</v>
      </c>
      <c r="AN286">
        <v>0</v>
      </c>
      <c r="AO286">
        <v>1</v>
      </c>
      <c r="AP286">
        <v>1</v>
      </c>
      <c r="AQ286">
        <v>0</v>
      </c>
      <c r="AR286">
        <v>0</v>
      </c>
      <c r="AS286" t="s">
        <v>2</v>
      </c>
      <c r="AT286">
        <v>0.06</v>
      </c>
      <c r="AU286" t="s">
        <v>21</v>
      </c>
      <c r="AV286">
        <v>2</v>
      </c>
      <c r="AW286">
        <v>2</v>
      </c>
      <c r="AX286">
        <v>41728926</v>
      </c>
      <c r="AY286">
        <v>1</v>
      </c>
      <c r="AZ286">
        <v>0</v>
      </c>
      <c r="BA286">
        <v>286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CX286">
        <f>Y286*Source!I134</f>
        <v>0</v>
      </c>
      <c r="CY286">
        <f>AD286</f>
        <v>0</v>
      </c>
      <c r="CZ286">
        <f>AH286</f>
        <v>0</v>
      </c>
      <c r="DA286">
        <f>AL286</f>
        <v>1</v>
      </c>
      <c r="DB286">
        <f>ROUND((ROUND(AT286*CZ286,2)*ROUND(1.35,7)),6)</f>
        <v>0</v>
      </c>
      <c r="DC286">
        <f>ROUND((ROUND(AT286*AG286,2)*ROUND(1.35,7)),6)</f>
        <v>0</v>
      </c>
    </row>
    <row r="287" spans="1:107" x14ac:dyDescent="0.2">
      <c r="A287">
        <f>ROW(Source!A134)</f>
        <v>134</v>
      </c>
      <c r="B287">
        <v>41727981</v>
      </c>
      <c r="C287">
        <v>41728917</v>
      </c>
      <c r="D287">
        <v>37509388</v>
      </c>
      <c r="E287">
        <v>1</v>
      </c>
      <c r="F287">
        <v>1</v>
      </c>
      <c r="G287">
        <v>1</v>
      </c>
      <c r="H287">
        <v>2</v>
      </c>
      <c r="I287" t="s">
        <v>573</v>
      </c>
      <c r="J287" t="s">
        <v>574</v>
      </c>
      <c r="K287" t="s">
        <v>575</v>
      </c>
      <c r="L287">
        <v>1367</v>
      </c>
      <c r="N287">
        <v>1011</v>
      </c>
      <c r="O287" t="s">
        <v>557</v>
      </c>
      <c r="P287" t="s">
        <v>557</v>
      </c>
      <c r="Q287">
        <v>1</v>
      </c>
      <c r="W287">
        <v>0</v>
      </c>
      <c r="X287">
        <v>-430484415</v>
      </c>
      <c r="Y287">
        <v>4.0500000000000001E-2</v>
      </c>
      <c r="AA287">
        <v>0</v>
      </c>
      <c r="AB287">
        <v>115.4</v>
      </c>
      <c r="AC287">
        <v>13.5</v>
      </c>
      <c r="AD287">
        <v>0</v>
      </c>
      <c r="AE287">
        <v>0</v>
      </c>
      <c r="AF287">
        <v>115.4</v>
      </c>
      <c r="AG287">
        <v>13.5</v>
      </c>
      <c r="AH287">
        <v>0</v>
      </c>
      <c r="AI287">
        <v>1</v>
      </c>
      <c r="AJ287">
        <v>1</v>
      </c>
      <c r="AK287">
        <v>1</v>
      </c>
      <c r="AL287">
        <v>1</v>
      </c>
      <c r="AN287">
        <v>0</v>
      </c>
      <c r="AO287">
        <v>1</v>
      </c>
      <c r="AP287">
        <v>1</v>
      </c>
      <c r="AQ287">
        <v>0</v>
      </c>
      <c r="AR287">
        <v>0</v>
      </c>
      <c r="AS287" t="s">
        <v>2</v>
      </c>
      <c r="AT287">
        <v>0.03</v>
      </c>
      <c r="AU287" t="s">
        <v>21</v>
      </c>
      <c r="AV287">
        <v>0</v>
      </c>
      <c r="AW287">
        <v>2</v>
      </c>
      <c r="AX287">
        <v>41728927</v>
      </c>
      <c r="AY287">
        <v>1</v>
      </c>
      <c r="AZ287">
        <v>0</v>
      </c>
      <c r="BA287">
        <v>287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CX287">
        <f>Y287*Source!I134</f>
        <v>0</v>
      </c>
      <c r="CY287">
        <f>AB287</f>
        <v>115.4</v>
      </c>
      <c r="CZ287">
        <f>AF287</f>
        <v>115.4</v>
      </c>
      <c r="DA287">
        <f>AJ287</f>
        <v>1</v>
      </c>
      <c r="DB287">
        <f>ROUND((ROUND(AT287*CZ287,2)*ROUND(1.35,7)),6)</f>
        <v>4.6710000000000003</v>
      </c>
      <c r="DC287">
        <f>ROUND((ROUND(AT287*AG287,2)*ROUND(1.35,7)),6)</f>
        <v>0.55349999999999999</v>
      </c>
    </row>
    <row r="288" spans="1:107" x14ac:dyDescent="0.2">
      <c r="A288">
        <f>ROW(Source!A134)</f>
        <v>134</v>
      </c>
      <c r="B288">
        <v>41727981</v>
      </c>
      <c r="C288">
        <v>41728917</v>
      </c>
      <c r="D288">
        <v>37510757</v>
      </c>
      <c r="E288">
        <v>1</v>
      </c>
      <c r="F288">
        <v>1</v>
      </c>
      <c r="G288">
        <v>1</v>
      </c>
      <c r="H288">
        <v>2</v>
      </c>
      <c r="I288" t="s">
        <v>558</v>
      </c>
      <c r="J288" t="s">
        <v>559</v>
      </c>
      <c r="K288" t="s">
        <v>560</v>
      </c>
      <c r="L288">
        <v>1367</v>
      </c>
      <c r="N288">
        <v>1011</v>
      </c>
      <c r="O288" t="s">
        <v>557</v>
      </c>
      <c r="P288" t="s">
        <v>557</v>
      </c>
      <c r="Q288">
        <v>1</v>
      </c>
      <c r="W288">
        <v>0</v>
      </c>
      <c r="X288">
        <v>509054691</v>
      </c>
      <c r="Y288">
        <v>4.0500000000000001E-2</v>
      </c>
      <c r="AA288">
        <v>0</v>
      </c>
      <c r="AB288">
        <v>65.709999999999994</v>
      </c>
      <c r="AC288">
        <v>11.6</v>
      </c>
      <c r="AD288">
        <v>0</v>
      </c>
      <c r="AE288">
        <v>0</v>
      </c>
      <c r="AF288">
        <v>65.709999999999994</v>
      </c>
      <c r="AG288">
        <v>11.6</v>
      </c>
      <c r="AH288">
        <v>0</v>
      </c>
      <c r="AI288">
        <v>1</v>
      </c>
      <c r="AJ288">
        <v>1</v>
      </c>
      <c r="AK288">
        <v>1</v>
      </c>
      <c r="AL288">
        <v>1</v>
      </c>
      <c r="AN288">
        <v>0</v>
      </c>
      <c r="AO288">
        <v>1</v>
      </c>
      <c r="AP288">
        <v>1</v>
      </c>
      <c r="AQ288">
        <v>0</v>
      </c>
      <c r="AR288">
        <v>0</v>
      </c>
      <c r="AS288" t="s">
        <v>2</v>
      </c>
      <c r="AT288">
        <v>0.03</v>
      </c>
      <c r="AU288" t="s">
        <v>21</v>
      </c>
      <c r="AV288">
        <v>0</v>
      </c>
      <c r="AW288">
        <v>2</v>
      </c>
      <c r="AX288">
        <v>41728928</v>
      </c>
      <c r="AY288">
        <v>1</v>
      </c>
      <c r="AZ288">
        <v>0</v>
      </c>
      <c r="BA288">
        <v>288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CX288">
        <f>Y288*Source!I134</f>
        <v>0</v>
      </c>
      <c r="CY288">
        <f>AB288</f>
        <v>65.709999999999994</v>
      </c>
      <c r="CZ288">
        <f>AF288</f>
        <v>65.709999999999994</v>
      </c>
      <c r="DA288">
        <f>AJ288</f>
        <v>1</v>
      </c>
      <c r="DB288">
        <f>ROUND((ROUND(AT288*CZ288,2)*ROUND(1.35,7)),6)</f>
        <v>2.6595</v>
      </c>
      <c r="DC288">
        <f>ROUND((ROUND(AT288*AG288,2)*ROUND(1.35,7)),6)</f>
        <v>0.47249999999999998</v>
      </c>
    </row>
    <row r="289" spans="1:107" x14ac:dyDescent="0.2">
      <c r="A289">
        <f>ROW(Source!A134)</f>
        <v>134</v>
      </c>
      <c r="B289">
        <v>41727981</v>
      </c>
      <c r="C289">
        <v>41728917</v>
      </c>
      <c r="D289">
        <v>37305584</v>
      </c>
      <c r="E289">
        <v>1</v>
      </c>
      <c r="F289">
        <v>1</v>
      </c>
      <c r="G289">
        <v>1</v>
      </c>
      <c r="H289">
        <v>3</v>
      </c>
      <c r="I289" t="s">
        <v>648</v>
      </c>
      <c r="J289" t="s">
        <v>649</v>
      </c>
      <c r="K289" t="s">
        <v>650</v>
      </c>
      <c r="L289">
        <v>1425</v>
      </c>
      <c r="N289">
        <v>1013</v>
      </c>
      <c r="O289" t="s">
        <v>165</v>
      </c>
      <c r="P289" t="s">
        <v>165</v>
      </c>
      <c r="Q289">
        <v>1</v>
      </c>
      <c r="W289">
        <v>0</v>
      </c>
      <c r="X289">
        <v>777401066</v>
      </c>
      <c r="Y289">
        <v>2.04</v>
      </c>
      <c r="AA289">
        <v>86</v>
      </c>
      <c r="AB289">
        <v>0</v>
      </c>
      <c r="AC289">
        <v>0</v>
      </c>
      <c r="AD289">
        <v>0</v>
      </c>
      <c r="AE289">
        <v>86</v>
      </c>
      <c r="AF289">
        <v>0</v>
      </c>
      <c r="AG289">
        <v>0</v>
      </c>
      <c r="AH289">
        <v>0</v>
      </c>
      <c r="AI289">
        <v>1</v>
      </c>
      <c r="AJ289">
        <v>1</v>
      </c>
      <c r="AK289">
        <v>1</v>
      </c>
      <c r="AL289">
        <v>1</v>
      </c>
      <c r="AN289">
        <v>0</v>
      </c>
      <c r="AO289">
        <v>1</v>
      </c>
      <c r="AP289">
        <v>0</v>
      </c>
      <c r="AQ289">
        <v>0</v>
      </c>
      <c r="AR289">
        <v>0</v>
      </c>
      <c r="AS289" t="s">
        <v>2</v>
      </c>
      <c r="AT289">
        <v>2.04</v>
      </c>
      <c r="AU289" t="s">
        <v>2</v>
      </c>
      <c r="AV289">
        <v>0</v>
      </c>
      <c r="AW289">
        <v>2</v>
      </c>
      <c r="AX289">
        <v>41728929</v>
      </c>
      <c r="AY289">
        <v>1</v>
      </c>
      <c r="AZ289">
        <v>0</v>
      </c>
      <c r="BA289">
        <v>289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CX289">
        <f>Y289*Source!I134</f>
        <v>0</v>
      </c>
      <c r="CY289">
        <f>AA289</f>
        <v>86</v>
      </c>
      <c r="CZ289">
        <f>AE289</f>
        <v>86</v>
      </c>
      <c r="DA289">
        <f>AI289</f>
        <v>1</v>
      </c>
      <c r="DB289">
        <f>ROUND(ROUND(AT289*CZ289,2),6)</f>
        <v>175.44</v>
      </c>
      <c r="DC289">
        <f>ROUND(ROUND(AT289*AG289,2),6)</f>
        <v>0</v>
      </c>
    </row>
    <row r="290" spans="1:107" x14ac:dyDescent="0.2">
      <c r="A290">
        <f>ROW(Source!A134)</f>
        <v>134</v>
      </c>
      <c r="B290">
        <v>41727981</v>
      </c>
      <c r="C290">
        <v>41728917</v>
      </c>
      <c r="D290">
        <v>37306162</v>
      </c>
      <c r="E290">
        <v>1</v>
      </c>
      <c r="F290">
        <v>1</v>
      </c>
      <c r="G290">
        <v>1</v>
      </c>
      <c r="H290">
        <v>3</v>
      </c>
      <c r="I290" t="s">
        <v>725</v>
      </c>
      <c r="J290" t="s">
        <v>726</v>
      </c>
      <c r="K290" t="s">
        <v>727</v>
      </c>
      <c r="L290">
        <v>1425</v>
      </c>
      <c r="N290">
        <v>1013</v>
      </c>
      <c r="O290" t="s">
        <v>165</v>
      </c>
      <c r="P290" t="s">
        <v>165</v>
      </c>
      <c r="Q290">
        <v>1</v>
      </c>
      <c r="W290">
        <v>0</v>
      </c>
      <c r="X290">
        <v>2010307071</v>
      </c>
      <c r="Y290">
        <v>2.04</v>
      </c>
      <c r="AA290">
        <v>2</v>
      </c>
      <c r="AB290">
        <v>0</v>
      </c>
      <c r="AC290">
        <v>0</v>
      </c>
      <c r="AD290">
        <v>0</v>
      </c>
      <c r="AE290">
        <v>2</v>
      </c>
      <c r="AF290">
        <v>0</v>
      </c>
      <c r="AG290">
        <v>0</v>
      </c>
      <c r="AH290">
        <v>0</v>
      </c>
      <c r="AI290">
        <v>1</v>
      </c>
      <c r="AJ290">
        <v>1</v>
      </c>
      <c r="AK290">
        <v>1</v>
      </c>
      <c r="AL290">
        <v>1</v>
      </c>
      <c r="AN290">
        <v>0</v>
      </c>
      <c r="AO290">
        <v>1</v>
      </c>
      <c r="AP290">
        <v>0</v>
      </c>
      <c r="AQ290">
        <v>0</v>
      </c>
      <c r="AR290">
        <v>0</v>
      </c>
      <c r="AS290" t="s">
        <v>2</v>
      </c>
      <c r="AT290">
        <v>2.04</v>
      </c>
      <c r="AU290" t="s">
        <v>2</v>
      </c>
      <c r="AV290">
        <v>0</v>
      </c>
      <c r="AW290">
        <v>2</v>
      </c>
      <c r="AX290">
        <v>41728930</v>
      </c>
      <c r="AY290">
        <v>1</v>
      </c>
      <c r="AZ290">
        <v>0</v>
      </c>
      <c r="BA290">
        <v>290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CX290">
        <f>Y290*Source!I134</f>
        <v>0</v>
      </c>
      <c r="CY290">
        <f>AA290</f>
        <v>2</v>
      </c>
      <c r="CZ290">
        <f>AE290</f>
        <v>2</v>
      </c>
      <c r="DA290">
        <f>AI290</f>
        <v>1</v>
      </c>
      <c r="DB290">
        <f>ROUND(ROUND(AT290*CZ290,2),6)</f>
        <v>4.08</v>
      </c>
      <c r="DC290">
        <f>ROUND(ROUND(AT290*AG290,2),6)</f>
        <v>0</v>
      </c>
    </row>
    <row r="291" spans="1:107" x14ac:dyDescent="0.2">
      <c r="A291">
        <f>ROW(Source!A134)</f>
        <v>134</v>
      </c>
      <c r="B291">
        <v>41727981</v>
      </c>
      <c r="C291">
        <v>41728917</v>
      </c>
      <c r="D291">
        <v>37292595</v>
      </c>
      <c r="E291">
        <v>70</v>
      </c>
      <c r="F291">
        <v>1</v>
      </c>
      <c r="G291">
        <v>1</v>
      </c>
      <c r="H291">
        <v>3</v>
      </c>
      <c r="I291" t="s">
        <v>565</v>
      </c>
      <c r="J291" t="s">
        <v>2</v>
      </c>
      <c r="K291" t="s">
        <v>566</v>
      </c>
      <c r="L291">
        <v>1374</v>
      </c>
      <c r="N291">
        <v>1013</v>
      </c>
      <c r="O291" t="s">
        <v>567</v>
      </c>
      <c r="P291" t="s">
        <v>567</v>
      </c>
      <c r="Q291">
        <v>1</v>
      </c>
      <c r="W291">
        <v>0</v>
      </c>
      <c r="X291">
        <v>-1731369543</v>
      </c>
      <c r="Y291">
        <v>6.05</v>
      </c>
      <c r="AA291">
        <v>1</v>
      </c>
      <c r="AB291">
        <v>0</v>
      </c>
      <c r="AC291">
        <v>0</v>
      </c>
      <c r="AD291">
        <v>0</v>
      </c>
      <c r="AE291">
        <v>1</v>
      </c>
      <c r="AF291">
        <v>0</v>
      </c>
      <c r="AG291">
        <v>0</v>
      </c>
      <c r="AH291">
        <v>0</v>
      </c>
      <c r="AI291">
        <v>1</v>
      </c>
      <c r="AJ291">
        <v>1</v>
      </c>
      <c r="AK291">
        <v>1</v>
      </c>
      <c r="AL291">
        <v>1</v>
      </c>
      <c r="AN291">
        <v>0</v>
      </c>
      <c r="AO291">
        <v>1</v>
      </c>
      <c r="AP291">
        <v>0</v>
      </c>
      <c r="AQ291">
        <v>0</v>
      </c>
      <c r="AR291">
        <v>0</v>
      </c>
      <c r="AS291" t="s">
        <v>2</v>
      </c>
      <c r="AT291">
        <v>6.05</v>
      </c>
      <c r="AU291" t="s">
        <v>2</v>
      </c>
      <c r="AV291">
        <v>0</v>
      </c>
      <c r="AW291">
        <v>2</v>
      </c>
      <c r="AX291">
        <v>41728931</v>
      </c>
      <c r="AY291">
        <v>1</v>
      </c>
      <c r="AZ291">
        <v>0</v>
      </c>
      <c r="BA291">
        <v>291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CX291">
        <f>Y291*Source!I134</f>
        <v>0</v>
      </c>
      <c r="CY291">
        <f>AA291</f>
        <v>1</v>
      </c>
      <c r="CZ291">
        <f>AE291</f>
        <v>1</v>
      </c>
      <c r="DA291">
        <f>AI291</f>
        <v>1</v>
      </c>
      <c r="DB291">
        <f>ROUND(ROUND(AT291*CZ291,2),6)</f>
        <v>6.05</v>
      </c>
      <c r="DC291">
        <f>ROUND(ROUND(AT291*AG291,2),6)</f>
        <v>0</v>
      </c>
    </row>
    <row r="292" spans="1:107" x14ac:dyDescent="0.2">
      <c r="A292">
        <f>ROW(Source!A135)</f>
        <v>135</v>
      </c>
      <c r="B292">
        <v>41727979</v>
      </c>
      <c r="C292">
        <v>41728917</v>
      </c>
      <c r="D292">
        <v>37286939</v>
      </c>
      <c r="E292">
        <v>70</v>
      </c>
      <c r="F292">
        <v>1</v>
      </c>
      <c r="G292">
        <v>1</v>
      </c>
      <c r="H292">
        <v>1</v>
      </c>
      <c r="I292" t="s">
        <v>687</v>
      </c>
      <c r="J292" t="s">
        <v>2</v>
      </c>
      <c r="K292" t="s">
        <v>688</v>
      </c>
      <c r="L292">
        <v>1191</v>
      </c>
      <c r="N292">
        <v>1013</v>
      </c>
      <c r="O292" t="s">
        <v>551</v>
      </c>
      <c r="P292" t="s">
        <v>551</v>
      </c>
      <c r="Q292">
        <v>1</v>
      </c>
      <c r="W292">
        <v>0</v>
      </c>
      <c r="X292">
        <v>-2012709214</v>
      </c>
      <c r="Y292">
        <v>43.415999999999997</v>
      </c>
      <c r="AA292">
        <v>0</v>
      </c>
      <c r="AB292">
        <v>0</v>
      </c>
      <c r="AC292">
        <v>0</v>
      </c>
      <c r="AD292">
        <v>101.14</v>
      </c>
      <c r="AE292">
        <v>0</v>
      </c>
      <c r="AF292">
        <v>0</v>
      </c>
      <c r="AG292">
        <v>0</v>
      </c>
      <c r="AH292">
        <v>9.4</v>
      </c>
      <c r="AI292">
        <v>1</v>
      </c>
      <c r="AJ292">
        <v>1</v>
      </c>
      <c r="AK292">
        <v>1</v>
      </c>
      <c r="AL292">
        <v>10.76</v>
      </c>
      <c r="AN292">
        <v>0</v>
      </c>
      <c r="AO292">
        <v>1</v>
      </c>
      <c r="AP292">
        <v>1</v>
      </c>
      <c r="AQ292">
        <v>0</v>
      </c>
      <c r="AR292">
        <v>0</v>
      </c>
      <c r="AS292" t="s">
        <v>2</v>
      </c>
      <c r="AT292">
        <v>32.159999999999997</v>
      </c>
      <c r="AU292" t="s">
        <v>21</v>
      </c>
      <c r="AV292">
        <v>1</v>
      </c>
      <c r="AW292">
        <v>2</v>
      </c>
      <c r="AX292">
        <v>41728925</v>
      </c>
      <c r="AY292">
        <v>1</v>
      </c>
      <c r="AZ292">
        <v>0</v>
      </c>
      <c r="BA292">
        <v>292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CX292">
        <f>Y292*Source!I135</f>
        <v>0</v>
      </c>
      <c r="CY292">
        <f>AD292</f>
        <v>101.14</v>
      </c>
      <c r="CZ292">
        <f>AH292</f>
        <v>9.4</v>
      </c>
      <c r="DA292">
        <f>AL292</f>
        <v>10.76</v>
      </c>
      <c r="DB292">
        <f>ROUND((ROUND(AT292*CZ292,2)*ROUND(1.35,7)),6)</f>
        <v>408.10500000000002</v>
      </c>
      <c r="DC292">
        <f>ROUND((ROUND(AT292*AG292,2)*ROUND(1.35,7)),6)</f>
        <v>0</v>
      </c>
    </row>
    <row r="293" spans="1:107" x14ac:dyDescent="0.2">
      <c r="A293">
        <f>ROW(Source!A135)</f>
        <v>135</v>
      </c>
      <c r="B293">
        <v>41727979</v>
      </c>
      <c r="C293">
        <v>41728917</v>
      </c>
      <c r="D293">
        <v>37287167</v>
      </c>
      <c r="E293">
        <v>70</v>
      </c>
      <c r="F293">
        <v>1</v>
      </c>
      <c r="G293">
        <v>1</v>
      </c>
      <c r="H293">
        <v>1</v>
      </c>
      <c r="I293" t="s">
        <v>552</v>
      </c>
      <c r="J293" t="s">
        <v>2</v>
      </c>
      <c r="K293" t="s">
        <v>553</v>
      </c>
      <c r="L293">
        <v>1191</v>
      </c>
      <c r="N293">
        <v>1013</v>
      </c>
      <c r="O293" t="s">
        <v>551</v>
      </c>
      <c r="P293" t="s">
        <v>551</v>
      </c>
      <c r="Q293">
        <v>1</v>
      </c>
      <c r="W293">
        <v>0</v>
      </c>
      <c r="X293">
        <v>-1417349443</v>
      </c>
      <c r="Y293">
        <v>8.1000000000000003E-2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1</v>
      </c>
      <c r="AJ293">
        <v>1</v>
      </c>
      <c r="AK293">
        <v>10.76</v>
      </c>
      <c r="AL293">
        <v>1</v>
      </c>
      <c r="AN293">
        <v>0</v>
      </c>
      <c r="AO293">
        <v>1</v>
      </c>
      <c r="AP293">
        <v>1</v>
      </c>
      <c r="AQ293">
        <v>0</v>
      </c>
      <c r="AR293">
        <v>0</v>
      </c>
      <c r="AS293" t="s">
        <v>2</v>
      </c>
      <c r="AT293">
        <v>0.06</v>
      </c>
      <c r="AU293" t="s">
        <v>21</v>
      </c>
      <c r="AV293">
        <v>2</v>
      </c>
      <c r="AW293">
        <v>2</v>
      </c>
      <c r="AX293">
        <v>41728926</v>
      </c>
      <c r="AY293">
        <v>1</v>
      </c>
      <c r="AZ293">
        <v>0</v>
      </c>
      <c r="BA293">
        <v>293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CX293">
        <f>Y293*Source!I135</f>
        <v>0</v>
      </c>
      <c r="CY293">
        <f>AD293</f>
        <v>0</v>
      </c>
      <c r="CZ293">
        <f>AH293</f>
        <v>0</v>
      </c>
      <c r="DA293">
        <f>AL293</f>
        <v>1</v>
      </c>
      <c r="DB293">
        <f>ROUND((ROUND(AT293*CZ293,2)*ROUND(1.35,7)),6)</f>
        <v>0</v>
      </c>
      <c r="DC293">
        <f>ROUND((ROUND(AT293*AG293,2)*ROUND(1.35,7)),6)</f>
        <v>0</v>
      </c>
    </row>
    <row r="294" spans="1:107" x14ac:dyDescent="0.2">
      <c r="A294">
        <f>ROW(Source!A135)</f>
        <v>135</v>
      </c>
      <c r="B294">
        <v>41727979</v>
      </c>
      <c r="C294">
        <v>41728917</v>
      </c>
      <c r="D294">
        <v>37509388</v>
      </c>
      <c r="E294">
        <v>1</v>
      </c>
      <c r="F294">
        <v>1</v>
      </c>
      <c r="G294">
        <v>1</v>
      </c>
      <c r="H294">
        <v>2</v>
      </c>
      <c r="I294" t="s">
        <v>573</v>
      </c>
      <c r="J294" t="s">
        <v>574</v>
      </c>
      <c r="K294" t="s">
        <v>575</v>
      </c>
      <c r="L294">
        <v>1367</v>
      </c>
      <c r="N294">
        <v>1011</v>
      </c>
      <c r="O294" t="s">
        <v>557</v>
      </c>
      <c r="P294" t="s">
        <v>557</v>
      </c>
      <c r="Q294">
        <v>1</v>
      </c>
      <c r="W294">
        <v>0</v>
      </c>
      <c r="X294">
        <v>-430484415</v>
      </c>
      <c r="Y294">
        <v>4.0500000000000001E-2</v>
      </c>
      <c r="AA294">
        <v>0</v>
      </c>
      <c r="AB294">
        <v>1241.7</v>
      </c>
      <c r="AC294">
        <v>13.5</v>
      </c>
      <c r="AD294">
        <v>0</v>
      </c>
      <c r="AE294">
        <v>0</v>
      </c>
      <c r="AF294">
        <v>115.4</v>
      </c>
      <c r="AG294">
        <v>13.5</v>
      </c>
      <c r="AH294">
        <v>0</v>
      </c>
      <c r="AI294">
        <v>1</v>
      </c>
      <c r="AJ294">
        <v>10.76</v>
      </c>
      <c r="AK294">
        <v>1</v>
      </c>
      <c r="AL294">
        <v>1</v>
      </c>
      <c r="AN294">
        <v>0</v>
      </c>
      <c r="AO294">
        <v>1</v>
      </c>
      <c r="AP294">
        <v>1</v>
      </c>
      <c r="AQ294">
        <v>0</v>
      </c>
      <c r="AR294">
        <v>0</v>
      </c>
      <c r="AS294" t="s">
        <v>2</v>
      </c>
      <c r="AT294">
        <v>0.03</v>
      </c>
      <c r="AU294" t="s">
        <v>21</v>
      </c>
      <c r="AV294">
        <v>0</v>
      </c>
      <c r="AW294">
        <v>2</v>
      </c>
      <c r="AX294">
        <v>41728927</v>
      </c>
      <c r="AY294">
        <v>1</v>
      </c>
      <c r="AZ294">
        <v>0</v>
      </c>
      <c r="BA294">
        <v>294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CX294">
        <f>Y294*Source!I135</f>
        <v>0</v>
      </c>
      <c r="CY294">
        <f>AB294</f>
        <v>1241.7</v>
      </c>
      <c r="CZ294">
        <f>AF294</f>
        <v>115.4</v>
      </c>
      <c r="DA294">
        <f>AJ294</f>
        <v>10.76</v>
      </c>
      <c r="DB294">
        <f>ROUND((ROUND(AT294*CZ294,2)*ROUND(1.35,7)),6)</f>
        <v>4.6710000000000003</v>
      </c>
      <c r="DC294">
        <f>ROUND((ROUND(AT294*AG294,2)*ROUND(1.35,7)),6)</f>
        <v>0.55349999999999999</v>
      </c>
    </row>
    <row r="295" spans="1:107" x14ac:dyDescent="0.2">
      <c r="A295">
        <f>ROW(Source!A135)</f>
        <v>135</v>
      </c>
      <c r="B295">
        <v>41727979</v>
      </c>
      <c r="C295">
        <v>41728917</v>
      </c>
      <c r="D295">
        <v>37510757</v>
      </c>
      <c r="E295">
        <v>1</v>
      </c>
      <c r="F295">
        <v>1</v>
      </c>
      <c r="G295">
        <v>1</v>
      </c>
      <c r="H295">
        <v>2</v>
      </c>
      <c r="I295" t="s">
        <v>558</v>
      </c>
      <c r="J295" t="s">
        <v>559</v>
      </c>
      <c r="K295" t="s">
        <v>560</v>
      </c>
      <c r="L295">
        <v>1367</v>
      </c>
      <c r="N295">
        <v>1011</v>
      </c>
      <c r="O295" t="s">
        <v>557</v>
      </c>
      <c r="P295" t="s">
        <v>557</v>
      </c>
      <c r="Q295">
        <v>1</v>
      </c>
      <c r="W295">
        <v>0</v>
      </c>
      <c r="X295">
        <v>509054691</v>
      </c>
      <c r="Y295">
        <v>4.0500000000000001E-2</v>
      </c>
      <c r="AA295">
        <v>0</v>
      </c>
      <c r="AB295">
        <v>707.04</v>
      </c>
      <c r="AC295">
        <v>11.6</v>
      </c>
      <c r="AD295">
        <v>0</v>
      </c>
      <c r="AE295">
        <v>0</v>
      </c>
      <c r="AF295">
        <v>65.709999999999994</v>
      </c>
      <c r="AG295">
        <v>11.6</v>
      </c>
      <c r="AH295">
        <v>0</v>
      </c>
      <c r="AI295">
        <v>1</v>
      </c>
      <c r="AJ295">
        <v>10.76</v>
      </c>
      <c r="AK295">
        <v>1</v>
      </c>
      <c r="AL295">
        <v>1</v>
      </c>
      <c r="AN295">
        <v>0</v>
      </c>
      <c r="AO295">
        <v>1</v>
      </c>
      <c r="AP295">
        <v>1</v>
      </c>
      <c r="AQ295">
        <v>0</v>
      </c>
      <c r="AR295">
        <v>0</v>
      </c>
      <c r="AS295" t="s">
        <v>2</v>
      </c>
      <c r="AT295">
        <v>0.03</v>
      </c>
      <c r="AU295" t="s">
        <v>21</v>
      </c>
      <c r="AV295">
        <v>0</v>
      </c>
      <c r="AW295">
        <v>2</v>
      </c>
      <c r="AX295">
        <v>41728928</v>
      </c>
      <c r="AY295">
        <v>1</v>
      </c>
      <c r="AZ295">
        <v>0</v>
      </c>
      <c r="BA295">
        <v>295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CX295">
        <f>Y295*Source!I135</f>
        <v>0</v>
      </c>
      <c r="CY295">
        <f>AB295</f>
        <v>707.04</v>
      </c>
      <c r="CZ295">
        <f>AF295</f>
        <v>65.709999999999994</v>
      </c>
      <c r="DA295">
        <f>AJ295</f>
        <v>10.76</v>
      </c>
      <c r="DB295">
        <f>ROUND((ROUND(AT295*CZ295,2)*ROUND(1.35,7)),6)</f>
        <v>2.6595</v>
      </c>
      <c r="DC295">
        <f>ROUND((ROUND(AT295*AG295,2)*ROUND(1.35,7)),6)</f>
        <v>0.47249999999999998</v>
      </c>
    </row>
    <row r="296" spans="1:107" x14ac:dyDescent="0.2">
      <c r="A296">
        <f>ROW(Source!A135)</f>
        <v>135</v>
      </c>
      <c r="B296">
        <v>41727979</v>
      </c>
      <c r="C296">
        <v>41728917</v>
      </c>
      <c r="D296">
        <v>37305584</v>
      </c>
      <c r="E296">
        <v>1</v>
      </c>
      <c r="F296">
        <v>1</v>
      </c>
      <c r="G296">
        <v>1</v>
      </c>
      <c r="H296">
        <v>3</v>
      </c>
      <c r="I296" t="s">
        <v>648</v>
      </c>
      <c r="J296" t="s">
        <v>649</v>
      </c>
      <c r="K296" t="s">
        <v>650</v>
      </c>
      <c r="L296">
        <v>1425</v>
      </c>
      <c r="N296">
        <v>1013</v>
      </c>
      <c r="O296" t="s">
        <v>165</v>
      </c>
      <c r="P296" t="s">
        <v>165</v>
      </c>
      <c r="Q296">
        <v>1</v>
      </c>
      <c r="W296">
        <v>0</v>
      </c>
      <c r="X296">
        <v>777401066</v>
      </c>
      <c r="Y296">
        <v>2.04</v>
      </c>
      <c r="AA296">
        <v>925.36</v>
      </c>
      <c r="AB296">
        <v>0</v>
      </c>
      <c r="AC296">
        <v>0</v>
      </c>
      <c r="AD296">
        <v>0</v>
      </c>
      <c r="AE296">
        <v>86</v>
      </c>
      <c r="AF296">
        <v>0</v>
      </c>
      <c r="AG296">
        <v>0</v>
      </c>
      <c r="AH296">
        <v>0</v>
      </c>
      <c r="AI296">
        <v>10.76</v>
      </c>
      <c r="AJ296">
        <v>1</v>
      </c>
      <c r="AK296">
        <v>1</v>
      </c>
      <c r="AL296">
        <v>1</v>
      </c>
      <c r="AN296">
        <v>0</v>
      </c>
      <c r="AO296">
        <v>1</v>
      </c>
      <c r="AP296">
        <v>0</v>
      </c>
      <c r="AQ296">
        <v>0</v>
      </c>
      <c r="AR296">
        <v>0</v>
      </c>
      <c r="AS296" t="s">
        <v>2</v>
      </c>
      <c r="AT296">
        <v>2.04</v>
      </c>
      <c r="AU296" t="s">
        <v>2</v>
      </c>
      <c r="AV296">
        <v>0</v>
      </c>
      <c r="AW296">
        <v>2</v>
      </c>
      <c r="AX296">
        <v>41728929</v>
      </c>
      <c r="AY296">
        <v>1</v>
      </c>
      <c r="AZ296">
        <v>0</v>
      </c>
      <c r="BA296">
        <v>296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CX296">
        <f>Y296*Source!I135</f>
        <v>0</v>
      </c>
      <c r="CY296">
        <f>AA296</f>
        <v>925.36</v>
      </c>
      <c r="CZ296">
        <f>AE296</f>
        <v>86</v>
      </c>
      <c r="DA296">
        <f>AI296</f>
        <v>10.76</v>
      </c>
      <c r="DB296">
        <f t="shared" ref="DB296:DB318" si="74">ROUND(ROUND(AT296*CZ296,2),6)</f>
        <v>175.44</v>
      </c>
      <c r="DC296">
        <f t="shared" ref="DC296:DC318" si="75">ROUND(ROUND(AT296*AG296,2),6)</f>
        <v>0</v>
      </c>
    </row>
    <row r="297" spans="1:107" x14ac:dyDescent="0.2">
      <c r="A297">
        <f>ROW(Source!A135)</f>
        <v>135</v>
      </c>
      <c r="B297">
        <v>41727979</v>
      </c>
      <c r="C297">
        <v>41728917</v>
      </c>
      <c r="D297">
        <v>37306162</v>
      </c>
      <c r="E297">
        <v>1</v>
      </c>
      <c r="F297">
        <v>1</v>
      </c>
      <c r="G297">
        <v>1</v>
      </c>
      <c r="H297">
        <v>3</v>
      </c>
      <c r="I297" t="s">
        <v>725</v>
      </c>
      <c r="J297" t="s">
        <v>726</v>
      </c>
      <c r="K297" t="s">
        <v>727</v>
      </c>
      <c r="L297">
        <v>1425</v>
      </c>
      <c r="N297">
        <v>1013</v>
      </c>
      <c r="O297" t="s">
        <v>165</v>
      </c>
      <c r="P297" t="s">
        <v>165</v>
      </c>
      <c r="Q297">
        <v>1</v>
      </c>
      <c r="W297">
        <v>0</v>
      </c>
      <c r="X297">
        <v>2010307071</v>
      </c>
      <c r="Y297">
        <v>2.04</v>
      </c>
      <c r="AA297">
        <v>21.52</v>
      </c>
      <c r="AB297">
        <v>0</v>
      </c>
      <c r="AC297">
        <v>0</v>
      </c>
      <c r="AD297">
        <v>0</v>
      </c>
      <c r="AE297">
        <v>2</v>
      </c>
      <c r="AF297">
        <v>0</v>
      </c>
      <c r="AG297">
        <v>0</v>
      </c>
      <c r="AH297">
        <v>0</v>
      </c>
      <c r="AI297">
        <v>10.76</v>
      </c>
      <c r="AJ297">
        <v>1</v>
      </c>
      <c r="AK297">
        <v>1</v>
      </c>
      <c r="AL297">
        <v>1</v>
      </c>
      <c r="AN297">
        <v>0</v>
      </c>
      <c r="AO297">
        <v>1</v>
      </c>
      <c r="AP297">
        <v>0</v>
      </c>
      <c r="AQ297">
        <v>0</v>
      </c>
      <c r="AR297">
        <v>0</v>
      </c>
      <c r="AS297" t="s">
        <v>2</v>
      </c>
      <c r="AT297">
        <v>2.04</v>
      </c>
      <c r="AU297" t="s">
        <v>2</v>
      </c>
      <c r="AV297">
        <v>0</v>
      </c>
      <c r="AW297">
        <v>2</v>
      </c>
      <c r="AX297">
        <v>41728930</v>
      </c>
      <c r="AY297">
        <v>1</v>
      </c>
      <c r="AZ297">
        <v>0</v>
      </c>
      <c r="BA297">
        <v>297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CX297">
        <f>Y297*Source!I135</f>
        <v>0</v>
      </c>
      <c r="CY297">
        <f>AA297</f>
        <v>21.52</v>
      </c>
      <c r="CZ297">
        <f>AE297</f>
        <v>2</v>
      </c>
      <c r="DA297">
        <f>AI297</f>
        <v>10.76</v>
      </c>
      <c r="DB297">
        <f t="shared" si="74"/>
        <v>4.08</v>
      </c>
      <c r="DC297">
        <f t="shared" si="75"/>
        <v>0</v>
      </c>
    </row>
    <row r="298" spans="1:107" x14ac:dyDescent="0.2">
      <c r="A298">
        <f>ROW(Source!A135)</f>
        <v>135</v>
      </c>
      <c r="B298">
        <v>41727979</v>
      </c>
      <c r="C298">
        <v>41728917</v>
      </c>
      <c r="D298">
        <v>37292595</v>
      </c>
      <c r="E298">
        <v>70</v>
      </c>
      <c r="F298">
        <v>1</v>
      </c>
      <c r="G298">
        <v>1</v>
      </c>
      <c r="H298">
        <v>3</v>
      </c>
      <c r="I298" t="s">
        <v>565</v>
      </c>
      <c r="J298" t="s">
        <v>2</v>
      </c>
      <c r="K298" t="s">
        <v>566</v>
      </c>
      <c r="L298">
        <v>1374</v>
      </c>
      <c r="N298">
        <v>1013</v>
      </c>
      <c r="O298" t="s">
        <v>567</v>
      </c>
      <c r="P298" t="s">
        <v>567</v>
      </c>
      <c r="Q298">
        <v>1</v>
      </c>
      <c r="W298">
        <v>0</v>
      </c>
      <c r="X298">
        <v>-1731369543</v>
      </c>
      <c r="Y298">
        <v>6.05</v>
      </c>
      <c r="AA298">
        <v>1</v>
      </c>
      <c r="AB298">
        <v>0</v>
      </c>
      <c r="AC298">
        <v>0</v>
      </c>
      <c r="AD298">
        <v>0</v>
      </c>
      <c r="AE298">
        <v>1</v>
      </c>
      <c r="AF298">
        <v>0</v>
      </c>
      <c r="AG298">
        <v>0</v>
      </c>
      <c r="AH298">
        <v>0</v>
      </c>
      <c r="AI298">
        <v>1</v>
      </c>
      <c r="AJ298">
        <v>1</v>
      </c>
      <c r="AK298">
        <v>1</v>
      </c>
      <c r="AL298">
        <v>1</v>
      </c>
      <c r="AN298">
        <v>0</v>
      </c>
      <c r="AO298">
        <v>1</v>
      </c>
      <c r="AP298">
        <v>0</v>
      </c>
      <c r="AQ298">
        <v>0</v>
      </c>
      <c r="AR298">
        <v>0</v>
      </c>
      <c r="AS298" t="s">
        <v>2</v>
      </c>
      <c r="AT298">
        <v>6.05</v>
      </c>
      <c r="AU298" t="s">
        <v>2</v>
      </c>
      <c r="AV298">
        <v>0</v>
      </c>
      <c r="AW298">
        <v>2</v>
      </c>
      <c r="AX298">
        <v>41728931</v>
      </c>
      <c r="AY298">
        <v>1</v>
      </c>
      <c r="AZ298">
        <v>0</v>
      </c>
      <c r="BA298">
        <v>298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CX298">
        <f>Y298*Source!I135</f>
        <v>0</v>
      </c>
      <c r="CY298">
        <f>AA298</f>
        <v>1</v>
      </c>
      <c r="CZ298">
        <f>AE298</f>
        <v>1</v>
      </c>
      <c r="DA298">
        <f>AI298</f>
        <v>1</v>
      </c>
      <c r="DB298">
        <f t="shared" si="74"/>
        <v>6.05</v>
      </c>
      <c r="DC298">
        <f t="shared" si="75"/>
        <v>0</v>
      </c>
    </row>
    <row r="299" spans="1:107" x14ac:dyDescent="0.2">
      <c r="A299">
        <f>ROW(Source!A179)</f>
        <v>179</v>
      </c>
      <c r="B299">
        <v>41727981</v>
      </c>
      <c r="C299">
        <v>41728933</v>
      </c>
      <c r="D299">
        <v>37287146</v>
      </c>
      <c r="E299">
        <v>70</v>
      </c>
      <c r="F299">
        <v>1</v>
      </c>
      <c r="G299">
        <v>1</v>
      </c>
      <c r="H299">
        <v>1</v>
      </c>
      <c r="I299" t="s">
        <v>728</v>
      </c>
      <c r="J299" t="s">
        <v>2</v>
      </c>
      <c r="K299" t="s">
        <v>729</v>
      </c>
      <c r="L299">
        <v>1369</v>
      </c>
      <c r="N299">
        <v>1013</v>
      </c>
      <c r="O299" t="s">
        <v>730</v>
      </c>
      <c r="P299" t="s">
        <v>730</v>
      </c>
      <c r="Q299">
        <v>1</v>
      </c>
      <c r="W299">
        <v>0</v>
      </c>
      <c r="X299">
        <v>914469070</v>
      </c>
      <c r="Y299">
        <v>48.1</v>
      </c>
      <c r="AA299">
        <v>0</v>
      </c>
      <c r="AB299">
        <v>0</v>
      </c>
      <c r="AC299">
        <v>0</v>
      </c>
      <c r="AD299">
        <v>10.210000000000001</v>
      </c>
      <c r="AE299">
        <v>0</v>
      </c>
      <c r="AF299">
        <v>0</v>
      </c>
      <c r="AG299">
        <v>0</v>
      </c>
      <c r="AH299">
        <v>10.210000000000001</v>
      </c>
      <c r="AI299">
        <v>1</v>
      </c>
      <c r="AJ299">
        <v>1</v>
      </c>
      <c r="AK299">
        <v>1</v>
      </c>
      <c r="AL299">
        <v>1</v>
      </c>
      <c r="AN299">
        <v>0</v>
      </c>
      <c r="AO299">
        <v>1</v>
      </c>
      <c r="AP299">
        <v>0</v>
      </c>
      <c r="AQ299">
        <v>0</v>
      </c>
      <c r="AR299">
        <v>0</v>
      </c>
      <c r="AS299" t="s">
        <v>2</v>
      </c>
      <c r="AT299">
        <v>48.1</v>
      </c>
      <c r="AU299" t="s">
        <v>2</v>
      </c>
      <c r="AV299">
        <v>1</v>
      </c>
      <c r="AW299">
        <v>2</v>
      </c>
      <c r="AX299">
        <v>41728939</v>
      </c>
      <c r="AY299">
        <v>1</v>
      </c>
      <c r="AZ299">
        <v>0</v>
      </c>
      <c r="BA299">
        <v>299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CX299">
        <f>Y299*Source!I179</f>
        <v>48.1</v>
      </c>
      <c r="CY299">
        <f t="shared" ref="CY299:CY319" si="76">AD299</f>
        <v>10.210000000000001</v>
      </c>
      <c r="CZ299">
        <f t="shared" ref="CZ299:CZ319" si="77">AH299</f>
        <v>10.210000000000001</v>
      </c>
      <c r="DA299">
        <f t="shared" ref="DA299:DA319" si="78">AL299</f>
        <v>1</v>
      </c>
      <c r="DB299">
        <f t="shared" si="74"/>
        <v>491.1</v>
      </c>
      <c r="DC299">
        <f t="shared" si="75"/>
        <v>0</v>
      </c>
    </row>
    <row r="300" spans="1:107" x14ac:dyDescent="0.2">
      <c r="A300">
        <f>ROW(Source!A179)</f>
        <v>179</v>
      </c>
      <c r="B300">
        <v>41727981</v>
      </c>
      <c r="C300">
        <v>41728933</v>
      </c>
      <c r="D300">
        <v>37287150</v>
      </c>
      <c r="E300">
        <v>70</v>
      </c>
      <c r="F300">
        <v>1</v>
      </c>
      <c r="G300">
        <v>1</v>
      </c>
      <c r="H300">
        <v>1</v>
      </c>
      <c r="I300" t="s">
        <v>731</v>
      </c>
      <c r="J300" t="s">
        <v>2</v>
      </c>
      <c r="K300" t="s">
        <v>732</v>
      </c>
      <c r="L300">
        <v>1369</v>
      </c>
      <c r="N300">
        <v>1013</v>
      </c>
      <c r="O300" t="s">
        <v>730</v>
      </c>
      <c r="P300" t="s">
        <v>730</v>
      </c>
      <c r="Q300">
        <v>1</v>
      </c>
      <c r="W300">
        <v>0</v>
      </c>
      <c r="X300">
        <v>-66267284</v>
      </c>
      <c r="Y300">
        <v>192.4</v>
      </c>
      <c r="AA300">
        <v>0</v>
      </c>
      <c r="AB300">
        <v>0</v>
      </c>
      <c r="AC300">
        <v>0</v>
      </c>
      <c r="AD300">
        <v>15.49</v>
      </c>
      <c r="AE300">
        <v>0</v>
      </c>
      <c r="AF300">
        <v>0</v>
      </c>
      <c r="AG300">
        <v>0</v>
      </c>
      <c r="AH300">
        <v>15.49</v>
      </c>
      <c r="AI300">
        <v>1</v>
      </c>
      <c r="AJ300">
        <v>1</v>
      </c>
      <c r="AK300">
        <v>1</v>
      </c>
      <c r="AL300">
        <v>1</v>
      </c>
      <c r="AN300">
        <v>0</v>
      </c>
      <c r="AO300">
        <v>1</v>
      </c>
      <c r="AP300">
        <v>0</v>
      </c>
      <c r="AQ300">
        <v>0</v>
      </c>
      <c r="AR300">
        <v>0</v>
      </c>
      <c r="AS300" t="s">
        <v>2</v>
      </c>
      <c r="AT300">
        <v>192.4</v>
      </c>
      <c r="AU300" t="s">
        <v>2</v>
      </c>
      <c r="AV300">
        <v>1</v>
      </c>
      <c r="AW300">
        <v>2</v>
      </c>
      <c r="AX300">
        <v>41728940</v>
      </c>
      <c r="AY300">
        <v>1</v>
      </c>
      <c r="AZ300">
        <v>0</v>
      </c>
      <c r="BA300">
        <v>300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CX300">
        <f>Y300*Source!I179</f>
        <v>192.4</v>
      </c>
      <c r="CY300">
        <f t="shared" si="76"/>
        <v>15.49</v>
      </c>
      <c r="CZ300">
        <f t="shared" si="77"/>
        <v>15.49</v>
      </c>
      <c r="DA300">
        <f t="shared" si="78"/>
        <v>1</v>
      </c>
      <c r="DB300">
        <f t="shared" si="74"/>
        <v>2980.28</v>
      </c>
      <c r="DC300">
        <f t="shared" si="75"/>
        <v>0</v>
      </c>
    </row>
    <row r="301" spans="1:107" x14ac:dyDescent="0.2">
      <c r="A301">
        <f>ROW(Source!A179)</f>
        <v>179</v>
      </c>
      <c r="B301">
        <v>41727981</v>
      </c>
      <c r="C301">
        <v>41728933</v>
      </c>
      <c r="D301">
        <v>37287153</v>
      </c>
      <c r="E301">
        <v>70</v>
      </c>
      <c r="F301">
        <v>1</v>
      </c>
      <c r="G301">
        <v>1</v>
      </c>
      <c r="H301">
        <v>1</v>
      </c>
      <c r="I301" t="s">
        <v>733</v>
      </c>
      <c r="J301" t="s">
        <v>2</v>
      </c>
      <c r="K301" t="s">
        <v>734</v>
      </c>
      <c r="L301">
        <v>1369</v>
      </c>
      <c r="N301">
        <v>1013</v>
      </c>
      <c r="O301" t="s">
        <v>730</v>
      </c>
      <c r="P301" t="s">
        <v>730</v>
      </c>
      <c r="Q301">
        <v>1</v>
      </c>
      <c r="W301">
        <v>0</v>
      </c>
      <c r="X301">
        <v>-2140504649</v>
      </c>
      <c r="Y301">
        <v>432.9</v>
      </c>
      <c r="AA301">
        <v>0</v>
      </c>
      <c r="AB301">
        <v>0</v>
      </c>
      <c r="AC301">
        <v>0</v>
      </c>
      <c r="AD301">
        <v>14.09</v>
      </c>
      <c r="AE301">
        <v>0</v>
      </c>
      <c r="AF301">
        <v>0</v>
      </c>
      <c r="AG301">
        <v>0</v>
      </c>
      <c r="AH301">
        <v>14.09</v>
      </c>
      <c r="AI301">
        <v>1</v>
      </c>
      <c r="AJ301">
        <v>1</v>
      </c>
      <c r="AK301">
        <v>1</v>
      </c>
      <c r="AL301">
        <v>1</v>
      </c>
      <c r="AN301">
        <v>0</v>
      </c>
      <c r="AO301">
        <v>1</v>
      </c>
      <c r="AP301">
        <v>0</v>
      </c>
      <c r="AQ301">
        <v>0</v>
      </c>
      <c r="AR301">
        <v>0</v>
      </c>
      <c r="AS301" t="s">
        <v>2</v>
      </c>
      <c r="AT301">
        <v>432.9</v>
      </c>
      <c r="AU301" t="s">
        <v>2</v>
      </c>
      <c r="AV301">
        <v>1</v>
      </c>
      <c r="AW301">
        <v>2</v>
      </c>
      <c r="AX301">
        <v>41728941</v>
      </c>
      <c r="AY301">
        <v>1</v>
      </c>
      <c r="AZ301">
        <v>0</v>
      </c>
      <c r="BA301">
        <v>301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CX301">
        <f>Y301*Source!I179</f>
        <v>432.9</v>
      </c>
      <c r="CY301">
        <f t="shared" si="76"/>
        <v>14.09</v>
      </c>
      <c r="CZ301">
        <f t="shared" si="77"/>
        <v>14.09</v>
      </c>
      <c r="DA301">
        <f t="shared" si="78"/>
        <v>1</v>
      </c>
      <c r="DB301">
        <f t="shared" si="74"/>
        <v>6099.56</v>
      </c>
      <c r="DC301">
        <f t="shared" si="75"/>
        <v>0</v>
      </c>
    </row>
    <row r="302" spans="1:107" x14ac:dyDescent="0.2">
      <c r="A302">
        <f>ROW(Source!A179)</f>
        <v>179</v>
      </c>
      <c r="B302">
        <v>41727981</v>
      </c>
      <c r="C302">
        <v>41728933</v>
      </c>
      <c r="D302">
        <v>37287156</v>
      </c>
      <c r="E302">
        <v>70</v>
      </c>
      <c r="F302">
        <v>1</v>
      </c>
      <c r="G302">
        <v>1</v>
      </c>
      <c r="H302">
        <v>1</v>
      </c>
      <c r="I302" t="s">
        <v>735</v>
      </c>
      <c r="J302" t="s">
        <v>2</v>
      </c>
      <c r="K302" t="s">
        <v>736</v>
      </c>
      <c r="L302">
        <v>1369</v>
      </c>
      <c r="N302">
        <v>1013</v>
      </c>
      <c r="O302" t="s">
        <v>730</v>
      </c>
      <c r="P302" t="s">
        <v>730</v>
      </c>
      <c r="Q302">
        <v>1</v>
      </c>
      <c r="W302">
        <v>0</v>
      </c>
      <c r="X302">
        <v>126826561</v>
      </c>
      <c r="Y302">
        <v>192.4</v>
      </c>
      <c r="AA302">
        <v>0</v>
      </c>
      <c r="AB302">
        <v>0</v>
      </c>
      <c r="AC302">
        <v>0</v>
      </c>
      <c r="AD302">
        <v>12.69</v>
      </c>
      <c r="AE302">
        <v>0</v>
      </c>
      <c r="AF302">
        <v>0</v>
      </c>
      <c r="AG302">
        <v>0</v>
      </c>
      <c r="AH302">
        <v>12.69</v>
      </c>
      <c r="AI302">
        <v>1</v>
      </c>
      <c r="AJ302">
        <v>1</v>
      </c>
      <c r="AK302">
        <v>1</v>
      </c>
      <c r="AL302">
        <v>1</v>
      </c>
      <c r="AN302">
        <v>0</v>
      </c>
      <c r="AO302">
        <v>1</v>
      </c>
      <c r="AP302">
        <v>0</v>
      </c>
      <c r="AQ302">
        <v>0</v>
      </c>
      <c r="AR302">
        <v>0</v>
      </c>
      <c r="AS302" t="s">
        <v>2</v>
      </c>
      <c r="AT302">
        <v>192.4</v>
      </c>
      <c r="AU302" t="s">
        <v>2</v>
      </c>
      <c r="AV302">
        <v>1</v>
      </c>
      <c r="AW302">
        <v>2</v>
      </c>
      <c r="AX302">
        <v>41728942</v>
      </c>
      <c r="AY302">
        <v>1</v>
      </c>
      <c r="AZ302">
        <v>0</v>
      </c>
      <c r="BA302">
        <v>302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CX302">
        <f>Y302*Source!I179</f>
        <v>192.4</v>
      </c>
      <c r="CY302">
        <f t="shared" si="76"/>
        <v>12.69</v>
      </c>
      <c r="CZ302">
        <f t="shared" si="77"/>
        <v>12.69</v>
      </c>
      <c r="DA302">
        <f t="shared" si="78"/>
        <v>1</v>
      </c>
      <c r="DB302">
        <f t="shared" si="74"/>
        <v>2441.56</v>
      </c>
      <c r="DC302">
        <f t="shared" si="75"/>
        <v>0</v>
      </c>
    </row>
    <row r="303" spans="1:107" x14ac:dyDescent="0.2">
      <c r="A303">
        <f>ROW(Source!A179)</f>
        <v>179</v>
      </c>
      <c r="B303">
        <v>41727981</v>
      </c>
      <c r="C303">
        <v>41728933</v>
      </c>
      <c r="D303">
        <v>37287159</v>
      </c>
      <c r="E303">
        <v>70</v>
      </c>
      <c r="F303">
        <v>1</v>
      </c>
      <c r="G303">
        <v>1</v>
      </c>
      <c r="H303">
        <v>1</v>
      </c>
      <c r="I303" t="s">
        <v>737</v>
      </c>
      <c r="J303" t="s">
        <v>2</v>
      </c>
      <c r="K303" t="s">
        <v>738</v>
      </c>
      <c r="L303">
        <v>1369</v>
      </c>
      <c r="N303">
        <v>1013</v>
      </c>
      <c r="O303" t="s">
        <v>730</v>
      </c>
      <c r="P303" t="s">
        <v>730</v>
      </c>
      <c r="Q303">
        <v>1</v>
      </c>
      <c r="W303">
        <v>0</v>
      </c>
      <c r="X303">
        <v>1117864519</v>
      </c>
      <c r="Y303">
        <v>96.2</v>
      </c>
      <c r="AA303">
        <v>0</v>
      </c>
      <c r="AB303">
        <v>0</v>
      </c>
      <c r="AC303">
        <v>0</v>
      </c>
      <c r="AD303">
        <v>16.93</v>
      </c>
      <c r="AE303">
        <v>0</v>
      </c>
      <c r="AF303">
        <v>0</v>
      </c>
      <c r="AG303">
        <v>0</v>
      </c>
      <c r="AH303">
        <v>16.93</v>
      </c>
      <c r="AI303">
        <v>1</v>
      </c>
      <c r="AJ303">
        <v>1</v>
      </c>
      <c r="AK303">
        <v>1</v>
      </c>
      <c r="AL303">
        <v>1</v>
      </c>
      <c r="AN303">
        <v>0</v>
      </c>
      <c r="AO303">
        <v>1</v>
      </c>
      <c r="AP303">
        <v>0</v>
      </c>
      <c r="AQ303">
        <v>0</v>
      </c>
      <c r="AR303">
        <v>0</v>
      </c>
      <c r="AS303" t="s">
        <v>2</v>
      </c>
      <c r="AT303">
        <v>96.2</v>
      </c>
      <c r="AU303" t="s">
        <v>2</v>
      </c>
      <c r="AV303">
        <v>1</v>
      </c>
      <c r="AW303">
        <v>2</v>
      </c>
      <c r="AX303">
        <v>41728943</v>
      </c>
      <c r="AY303">
        <v>1</v>
      </c>
      <c r="AZ303">
        <v>0</v>
      </c>
      <c r="BA303">
        <v>303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CX303">
        <f>Y303*Source!I179</f>
        <v>96.2</v>
      </c>
      <c r="CY303">
        <f t="shared" si="76"/>
        <v>16.93</v>
      </c>
      <c r="CZ303">
        <f t="shared" si="77"/>
        <v>16.93</v>
      </c>
      <c r="DA303">
        <f t="shared" si="78"/>
        <v>1</v>
      </c>
      <c r="DB303">
        <f t="shared" si="74"/>
        <v>1628.67</v>
      </c>
      <c r="DC303">
        <f t="shared" si="75"/>
        <v>0</v>
      </c>
    </row>
    <row r="304" spans="1:107" x14ac:dyDescent="0.2">
      <c r="A304">
        <f>ROW(Source!A180)</f>
        <v>180</v>
      </c>
      <c r="B304">
        <v>41727979</v>
      </c>
      <c r="C304">
        <v>41728933</v>
      </c>
      <c r="D304">
        <v>37287146</v>
      </c>
      <c r="E304">
        <v>70</v>
      </c>
      <c r="F304">
        <v>1</v>
      </c>
      <c r="G304">
        <v>1</v>
      </c>
      <c r="H304">
        <v>1</v>
      </c>
      <c r="I304" t="s">
        <v>728</v>
      </c>
      <c r="J304" t="s">
        <v>2</v>
      </c>
      <c r="K304" t="s">
        <v>729</v>
      </c>
      <c r="L304">
        <v>1369</v>
      </c>
      <c r="N304">
        <v>1013</v>
      </c>
      <c r="O304" t="s">
        <v>730</v>
      </c>
      <c r="P304" t="s">
        <v>730</v>
      </c>
      <c r="Q304">
        <v>1</v>
      </c>
      <c r="W304">
        <v>0</v>
      </c>
      <c r="X304">
        <v>914469070</v>
      </c>
      <c r="Y304">
        <v>48.1</v>
      </c>
      <c r="AA304">
        <v>0</v>
      </c>
      <c r="AB304">
        <v>0</v>
      </c>
      <c r="AC304">
        <v>0</v>
      </c>
      <c r="AD304">
        <v>109.86</v>
      </c>
      <c r="AE304">
        <v>0</v>
      </c>
      <c r="AF304">
        <v>0</v>
      </c>
      <c r="AG304">
        <v>0</v>
      </c>
      <c r="AH304">
        <v>10.210000000000001</v>
      </c>
      <c r="AI304">
        <v>1</v>
      </c>
      <c r="AJ304">
        <v>1</v>
      </c>
      <c r="AK304">
        <v>1</v>
      </c>
      <c r="AL304">
        <v>10.76</v>
      </c>
      <c r="AN304">
        <v>0</v>
      </c>
      <c r="AO304">
        <v>1</v>
      </c>
      <c r="AP304">
        <v>0</v>
      </c>
      <c r="AQ304">
        <v>0</v>
      </c>
      <c r="AR304">
        <v>0</v>
      </c>
      <c r="AS304" t="s">
        <v>2</v>
      </c>
      <c r="AT304">
        <v>48.1</v>
      </c>
      <c r="AU304" t="s">
        <v>2</v>
      </c>
      <c r="AV304">
        <v>1</v>
      </c>
      <c r="AW304">
        <v>2</v>
      </c>
      <c r="AX304">
        <v>41728939</v>
      </c>
      <c r="AY304">
        <v>1</v>
      </c>
      <c r="AZ304">
        <v>0</v>
      </c>
      <c r="BA304">
        <v>304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CX304">
        <f>Y304*Source!I180</f>
        <v>48.1</v>
      </c>
      <c r="CY304">
        <f t="shared" si="76"/>
        <v>109.86</v>
      </c>
      <c r="CZ304">
        <f t="shared" si="77"/>
        <v>10.210000000000001</v>
      </c>
      <c r="DA304">
        <f t="shared" si="78"/>
        <v>10.76</v>
      </c>
      <c r="DB304">
        <f t="shared" si="74"/>
        <v>491.1</v>
      </c>
      <c r="DC304">
        <f t="shared" si="75"/>
        <v>0</v>
      </c>
    </row>
    <row r="305" spans="1:107" x14ac:dyDescent="0.2">
      <c r="A305">
        <f>ROW(Source!A180)</f>
        <v>180</v>
      </c>
      <c r="B305">
        <v>41727979</v>
      </c>
      <c r="C305">
        <v>41728933</v>
      </c>
      <c r="D305">
        <v>37287150</v>
      </c>
      <c r="E305">
        <v>70</v>
      </c>
      <c r="F305">
        <v>1</v>
      </c>
      <c r="G305">
        <v>1</v>
      </c>
      <c r="H305">
        <v>1</v>
      </c>
      <c r="I305" t="s">
        <v>731</v>
      </c>
      <c r="J305" t="s">
        <v>2</v>
      </c>
      <c r="K305" t="s">
        <v>732</v>
      </c>
      <c r="L305">
        <v>1369</v>
      </c>
      <c r="N305">
        <v>1013</v>
      </c>
      <c r="O305" t="s">
        <v>730</v>
      </c>
      <c r="P305" t="s">
        <v>730</v>
      </c>
      <c r="Q305">
        <v>1</v>
      </c>
      <c r="W305">
        <v>0</v>
      </c>
      <c r="X305">
        <v>-66267284</v>
      </c>
      <c r="Y305">
        <v>192.4</v>
      </c>
      <c r="AA305">
        <v>0</v>
      </c>
      <c r="AB305">
        <v>0</v>
      </c>
      <c r="AC305">
        <v>0</v>
      </c>
      <c r="AD305">
        <v>166.67</v>
      </c>
      <c r="AE305">
        <v>0</v>
      </c>
      <c r="AF305">
        <v>0</v>
      </c>
      <c r="AG305">
        <v>0</v>
      </c>
      <c r="AH305">
        <v>15.49</v>
      </c>
      <c r="AI305">
        <v>1</v>
      </c>
      <c r="AJ305">
        <v>1</v>
      </c>
      <c r="AK305">
        <v>1</v>
      </c>
      <c r="AL305">
        <v>10.76</v>
      </c>
      <c r="AN305">
        <v>0</v>
      </c>
      <c r="AO305">
        <v>1</v>
      </c>
      <c r="AP305">
        <v>0</v>
      </c>
      <c r="AQ305">
        <v>0</v>
      </c>
      <c r="AR305">
        <v>0</v>
      </c>
      <c r="AS305" t="s">
        <v>2</v>
      </c>
      <c r="AT305">
        <v>192.4</v>
      </c>
      <c r="AU305" t="s">
        <v>2</v>
      </c>
      <c r="AV305">
        <v>1</v>
      </c>
      <c r="AW305">
        <v>2</v>
      </c>
      <c r="AX305">
        <v>41728940</v>
      </c>
      <c r="AY305">
        <v>1</v>
      </c>
      <c r="AZ305">
        <v>0</v>
      </c>
      <c r="BA305">
        <v>305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CX305">
        <f>Y305*Source!I180</f>
        <v>192.4</v>
      </c>
      <c r="CY305">
        <f t="shared" si="76"/>
        <v>166.67</v>
      </c>
      <c r="CZ305">
        <f t="shared" si="77"/>
        <v>15.49</v>
      </c>
      <c r="DA305">
        <f t="shared" si="78"/>
        <v>10.76</v>
      </c>
      <c r="DB305">
        <f t="shared" si="74"/>
        <v>2980.28</v>
      </c>
      <c r="DC305">
        <f t="shared" si="75"/>
        <v>0</v>
      </c>
    </row>
    <row r="306" spans="1:107" x14ac:dyDescent="0.2">
      <c r="A306">
        <f>ROW(Source!A180)</f>
        <v>180</v>
      </c>
      <c r="B306">
        <v>41727979</v>
      </c>
      <c r="C306">
        <v>41728933</v>
      </c>
      <c r="D306">
        <v>37287153</v>
      </c>
      <c r="E306">
        <v>70</v>
      </c>
      <c r="F306">
        <v>1</v>
      </c>
      <c r="G306">
        <v>1</v>
      </c>
      <c r="H306">
        <v>1</v>
      </c>
      <c r="I306" t="s">
        <v>733</v>
      </c>
      <c r="J306" t="s">
        <v>2</v>
      </c>
      <c r="K306" t="s">
        <v>734</v>
      </c>
      <c r="L306">
        <v>1369</v>
      </c>
      <c r="N306">
        <v>1013</v>
      </c>
      <c r="O306" t="s">
        <v>730</v>
      </c>
      <c r="P306" t="s">
        <v>730</v>
      </c>
      <c r="Q306">
        <v>1</v>
      </c>
      <c r="W306">
        <v>0</v>
      </c>
      <c r="X306">
        <v>-2140504649</v>
      </c>
      <c r="Y306">
        <v>432.9</v>
      </c>
      <c r="AA306">
        <v>0</v>
      </c>
      <c r="AB306">
        <v>0</v>
      </c>
      <c r="AC306">
        <v>0</v>
      </c>
      <c r="AD306">
        <v>151.61000000000001</v>
      </c>
      <c r="AE306">
        <v>0</v>
      </c>
      <c r="AF306">
        <v>0</v>
      </c>
      <c r="AG306">
        <v>0</v>
      </c>
      <c r="AH306">
        <v>14.09</v>
      </c>
      <c r="AI306">
        <v>1</v>
      </c>
      <c r="AJ306">
        <v>1</v>
      </c>
      <c r="AK306">
        <v>1</v>
      </c>
      <c r="AL306">
        <v>10.76</v>
      </c>
      <c r="AN306">
        <v>0</v>
      </c>
      <c r="AO306">
        <v>1</v>
      </c>
      <c r="AP306">
        <v>0</v>
      </c>
      <c r="AQ306">
        <v>0</v>
      </c>
      <c r="AR306">
        <v>0</v>
      </c>
      <c r="AS306" t="s">
        <v>2</v>
      </c>
      <c r="AT306">
        <v>432.9</v>
      </c>
      <c r="AU306" t="s">
        <v>2</v>
      </c>
      <c r="AV306">
        <v>1</v>
      </c>
      <c r="AW306">
        <v>2</v>
      </c>
      <c r="AX306">
        <v>41728941</v>
      </c>
      <c r="AY306">
        <v>1</v>
      </c>
      <c r="AZ306">
        <v>0</v>
      </c>
      <c r="BA306">
        <v>306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CX306">
        <f>Y306*Source!I180</f>
        <v>432.9</v>
      </c>
      <c r="CY306">
        <f t="shared" si="76"/>
        <v>151.61000000000001</v>
      </c>
      <c r="CZ306">
        <f t="shared" si="77"/>
        <v>14.09</v>
      </c>
      <c r="DA306">
        <f t="shared" si="78"/>
        <v>10.76</v>
      </c>
      <c r="DB306">
        <f t="shared" si="74"/>
        <v>6099.56</v>
      </c>
      <c r="DC306">
        <f t="shared" si="75"/>
        <v>0</v>
      </c>
    </row>
    <row r="307" spans="1:107" x14ac:dyDescent="0.2">
      <c r="A307">
        <f>ROW(Source!A180)</f>
        <v>180</v>
      </c>
      <c r="B307">
        <v>41727979</v>
      </c>
      <c r="C307">
        <v>41728933</v>
      </c>
      <c r="D307">
        <v>37287156</v>
      </c>
      <c r="E307">
        <v>70</v>
      </c>
      <c r="F307">
        <v>1</v>
      </c>
      <c r="G307">
        <v>1</v>
      </c>
      <c r="H307">
        <v>1</v>
      </c>
      <c r="I307" t="s">
        <v>735</v>
      </c>
      <c r="J307" t="s">
        <v>2</v>
      </c>
      <c r="K307" t="s">
        <v>736</v>
      </c>
      <c r="L307">
        <v>1369</v>
      </c>
      <c r="N307">
        <v>1013</v>
      </c>
      <c r="O307" t="s">
        <v>730</v>
      </c>
      <c r="P307" t="s">
        <v>730</v>
      </c>
      <c r="Q307">
        <v>1</v>
      </c>
      <c r="W307">
        <v>0</v>
      </c>
      <c r="X307">
        <v>126826561</v>
      </c>
      <c r="Y307">
        <v>192.4</v>
      </c>
      <c r="AA307">
        <v>0</v>
      </c>
      <c r="AB307">
        <v>0</v>
      </c>
      <c r="AC307">
        <v>0</v>
      </c>
      <c r="AD307">
        <v>136.54</v>
      </c>
      <c r="AE307">
        <v>0</v>
      </c>
      <c r="AF307">
        <v>0</v>
      </c>
      <c r="AG307">
        <v>0</v>
      </c>
      <c r="AH307">
        <v>12.69</v>
      </c>
      <c r="AI307">
        <v>1</v>
      </c>
      <c r="AJ307">
        <v>1</v>
      </c>
      <c r="AK307">
        <v>1</v>
      </c>
      <c r="AL307">
        <v>10.76</v>
      </c>
      <c r="AN307">
        <v>0</v>
      </c>
      <c r="AO307">
        <v>1</v>
      </c>
      <c r="AP307">
        <v>0</v>
      </c>
      <c r="AQ307">
        <v>0</v>
      </c>
      <c r="AR307">
        <v>0</v>
      </c>
      <c r="AS307" t="s">
        <v>2</v>
      </c>
      <c r="AT307">
        <v>192.4</v>
      </c>
      <c r="AU307" t="s">
        <v>2</v>
      </c>
      <c r="AV307">
        <v>1</v>
      </c>
      <c r="AW307">
        <v>2</v>
      </c>
      <c r="AX307">
        <v>41728942</v>
      </c>
      <c r="AY307">
        <v>1</v>
      </c>
      <c r="AZ307">
        <v>0</v>
      </c>
      <c r="BA307">
        <v>307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CX307">
        <f>Y307*Source!I180</f>
        <v>192.4</v>
      </c>
      <c r="CY307">
        <f t="shared" si="76"/>
        <v>136.54</v>
      </c>
      <c r="CZ307">
        <f t="shared" si="77"/>
        <v>12.69</v>
      </c>
      <c r="DA307">
        <f t="shared" si="78"/>
        <v>10.76</v>
      </c>
      <c r="DB307">
        <f t="shared" si="74"/>
        <v>2441.56</v>
      </c>
      <c r="DC307">
        <f t="shared" si="75"/>
        <v>0</v>
      </c>
    </row>
    <row r="308" spans="1:107" x14ac:dyDescent="0.2">
      <c r="A308">
        <f>ROW(Source!A180)</f>
        <v>180</v>
      </c>
      <c r="B308">
        <v>41727979</v>
      </c>
      <c r="C308">
        <v>41728933</v>
      </c>
      <c r="D308">
        <v>37287159</v>
      </c>
      <c r="E308">
        <v>70</v>
      </c>
      <c r="F308">
        <v>1</v>
      </c>
      <c r="G308">
        <v>1</v>
      </c>
      <c r="H308">
        <v>1</v>
      </c>
      <c r="I308" t="s">
        <v>737</v>
      </c>
      <c r="J308" t="s">
        <v>2</v>
      </c>
      <c r="K308" t="s">
        <v>738</v>
      </c>
      <c r="L308">
        <v>1369</v>
      </c>
      <c r="N308">
        <v>1013</v>
      </c>
      <c r="O308" t="s">
        <v>730</v>
      </c>
      <c r="P308" t="s">
        <v>730</v>
      </c>
      <c r="Q308">
        <v>1</v>
      </c>
      <c r="W308">
        <v>0</v>
      </c>
      <c r="X308">
        <v>1117864519</v>
      </c>
      <c r="Y308">
        <v>96.2</v>
      </c>
      <c r="AA308">
        <v>0</v>
      </c>
      <c r="AB308">
        <v>0</v>
      </c>
      <c r="AC308">
        <v>0</v>
      </c>
      <c r="AD308">
        <v>182.17</v>
      </c>
      <c r="AE308">
        <v>0</v>
      </c>
      <c r="AF308">
        <v>0</v>
      </c>
      <c r="AG308">
        <v>0</v>
      </c>
      <c r="AH308">
        <v>16.93</v>
      </c>
      <c r="AI308">
        <v>1</v>
      </c>
      <c r="AJ308">
        <v>1</v>
      </c>
      <c r="AK308">
        <v>1</v>
      </c>
      <c r="AL308">
        <v>10.76</v>
      </c>
      <c r="AN308">
        <v>0</v>
      </c>
      <c r="AO308">
        <v>1</v>
      </c>
      <c r="AP308">
        <v>0</v>
      </c>
      <c r="AQ308">
        <v>0</v>
      </c>
      <c r="AR308">
        <v>0</v>
      </c>
      <c r="AS308" t="s">
        <v>2</v>
      </c>
      <c r="AT308">
        <v>96.2</v>
      </c>
      <c r="AU308" t="s">
        <v>2</v>
      </c>
      <c r="AV308">
        <v>1</v>
      </c>
      <c r="AW308">
        <v>2</v>
      </c>
      <c r="AX308">
        <v>41728943</v>
      </c>
      <c r="AY308">
        <v>1</v>
      </c>
      <c r="AZ308">
        <v>0</v>
      </c>
      <c r="BA308">
        <v>308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CX308">
        <f>Y308*Source!I180</f>
        <v>96.2</v>
      </c>
      <c r="CY308">
        <f t="shared" si="76"/>
        <v>182.17</v>
      </c>
      <c r="CZ308">
        <f t="shared" si="77"/>
        <v>16.93</v>
      </c>
      <c r="DA308">
        <f t="shared" si="78"/>
        <v>10.76</v>
      </c>
      <c r="DB308">
        <f t="shared" si="74"/>
        <v>1628.67</v>
      </c>
      <c r="DC308">
        <f t="shared" si="75"/>
        <v>0</v>
      </c>
    </row>
    <row r="309" spans="1:107" x14ac:dyDescent="0.2">
      <c r="A309">
        <f>ROW(Source!A181)</f>
        <v>181</v>
      </c>
      <c r="B309">
        <v>41727981</v>
      </c>
      <c r="C309">
        <v>41728944</v>
      </c>
      <c r="D309">
        <v>37287146</v>
      </c>
      <c r="E309">
        <v>70</v>
      </c>
      <c r="F309">
        <v>1</v>
      </c>
      <c r="G309">
        <v>1</v>
      </c>
      <c r="H309">
        <v>1</v>
      </c>
      <c r="I309" t="s">
        <v>728</v>
      </c>
      <c r="J309" t="s">
        <v>2</v>
      </c>
      <c r="K309" t="s">
        <v>729</v>
      </c>
      <c r="L309">
        <v>1369</v>
      </c>
      <c r="N309">
        <v>1013</v>
      </c>
      <c r="O309" t="s">
        <v>730</v>
      </c>
      <c r="P309" t="s">
        <v>730</v>
      </c>
      <c r="Q309">
        <v>1</v>
      </c>
      <c r="W309">
        <v>0</v>
      </c>
      <c r="X309">
        <v>914469070</v>
      </c>
      <c r="Y309">
        <v>0.27750000000000002</v>
      </c>
      <c r="AA309">
        <v>0</v>
      </c>
      <c r="AB309">
        <v>0</v>
      </c>
      <c r="AC309">
        <v>0</v>
      </c>
      <c r="AD309">
        <v>10.210000000000001</v>
      </c>
      <c r="AE309">
        <v>0</v>
      </c>
      <c r="AF309">
        <v>0</v>
      </c>
      <c r="AG309">
        <v>0</v>
      </c>
      <c r="AH309">
        <v>10.210000000000001</v>
      </c>
      <c r="AI309">
        <v>1</v>
      </c>
      <c r="AJ309">
        <v>1</v>
      </c>
      <c r="AK309">
        <v>1</v>
      </c>
      <c r="AL309">
        <v>1</v>
      </c>
      <c r="AN309">
        <v>0</v>
      </c>
      <c r="AO309">
        <v>1</v>
      </c>
      <c r="AP309">
        <v>0</v>
      </c>
      <c r="AQ309">
        <v>0</v>
      </c>
      <c r="AR309">
        <v>0</v>
      </c>
      <c r="AS309" t="s">
        <v>2</v>
      </c>
      <c r="AT309">
        <v>0.27750000000000002</v>
      </c>
      <c r="AU309" t="s">
        <v>2</v>
      </c>
      <c r="AV309">
        <v>1</v>
      </c>
      <c r="AW309">
        <v>2</v>
      </c>
      <c r="AX309">
        <v>41728950</v>
      </c>
      <c r="AY309">
        <v>1</v>
      </c>
      <c r="AZ309">
        <v>0</v>
      </c>
      <c r="BA309">
        <v>309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CX309">
        <f>Y309*Source!I181</f>
        <v>17.205000000000002</v>
      </c>
      <c r="CY309">
        <f t="shared" si="76"/>
        <v>10.210000000000001</v>
      </c>
      <c r="CZ309">
        <f t="shared" si="77"/>
        <v>10.210000000000001</v>
      </c>
      <c r="DA309">
        <f t="shared" si="78"/>
        <v>1</v>
      </c>
      <c r="DB309">
        <f t="shared" si="74"/>
        <v>2.83</v>
      </c>
      <c r="DC309">
        <f t="shared" si="75"/>
        <v>0</v>
      </c>
    </row>
    <row r="310" spans="1:107" x14ac:dyDescent="0.2">
      <c r="A310">
        <f>ROW(Source!A181)</f>
        <v>181</v>
      </c>
      <c r="B310">
        <v>41727981</v>
      </c>
      <c r="C310">
        <v>41728944</v>
      </c>
      <c r="D310">
        <v>37287150</v>
      </c>
      <c r="E310">
        <v>70</v>
      </c>
      <c r="F310">
        <v>1</v>
      </c>
      <c r="G310">
        <v>1</v>
      </c>
      <c r="H310">
        <v>1</v>
      </c>
      <c r="I310" t="s">
        <v>731</v>
      </c>
      <c r="J310" t="s">
        <v>2</v>
      </c>
      <c r="K310" t="s">
        <v>732</v>
      </c>
      <c r="L310">
        <v>1369</v>
      </c>
      <c r="N310">
        <v>1013</v>
      </c>
      <c r="O310" t="s">
        <v>730</v>
      </c>
      <c r="P310" t="s">
        <v>730</v>
      </c>
      <c r="Q310">
        <v>1</v>
      </c>
      <c r="W310">
        <v>0</v>
      </c>
      <c r="X310">
        <v>-66267284</v>
      </c>
      <c r="Y310">
        <v>1.1100000000000001</v>
      </c>
      <c r="AA310">
        <v>0</v>
      </c>
      <c r="AB310">
        <v>0</v>
      </c>
      <c r="AC310">
        <v>0</v>
      </c>
      <c r="AD310">
        <v>15.49</v>
      </c>
      <c r="AE310">
        <v>0</v>
      </c>
      <c r="AF310">
        <v>0</v>
      </c>
      <c r="AG310">
        <v>0</v>
      </c>
      <c r="AH310">
        <v>15.49</v>
      </c>
      <c r="AI310">
        <v>1</v>
      </c>
      <c r="AJ310">
        <v>1</v>
      </c>
      <c r="AK310">
        <v>1</v>
      </c>
      <c r="AL310">
        <v>1</v>
      </c>
      <c r="AN310">
        <v>0</v>
      </c>
      <c r="AO310">
        <v>1</v>
      </c>
      <c r="AP310">
        <v>0</v>
      </c>
      <c r="AQ310">
        <v>0</v>
      </c>
      <c r="AR310">
        <v>0</v>
      </c>
      <c r="AS310" t="s">
        <v>2</v>
      </c>
      <c r="AT310">
        <v>1.1100000000000001</v>
      </c>
      <c r="AU310" t="s">
        <v>2</v>
      </c>
      <c r="AV310">
        <v>1</v>
      </c>
      <c r="AW310">
        <v>2</v>
      </c>
      <c r="AX310">
        <v>41728951</v>
      </c>
      <c r="AY310">
        <v>1</v>
      </c>
      <c r="AZ310">
        <v>0</v>
      </c>
      <c r="BA310">
        <v>310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CX310">
        <f>Y310*Source!I181</f>
        <v>68.820000000000007</v>
      </c>
      <c r="CY310">
        <f t="shared" si="76"/>
        <v>15.49</v>
      </c>
      <c r="CZ310">
        <f t="shared" si="77"/>
        <v>15.49</v>
      </c>
      <c r="DA310">
        <f t="shared" si="78"/>
        <v>1</v>
      </c>
      <c r="DB310">
        <f t="shared" si="74"/>
        <v>17.190000000000001</v>
      </c>
      <c r="DC310">
        <f t="shared" si="75"/>
        <v>0</v>
      </c>
    </row>
    <row r="311" spans="1:107" x14ac:dyDescent="0.2">
      <c r="A311">
        <f>ROW(Source!A181)</f>
        <v>181</v>
      </c>
      <c r="B311">
        <v>41727981</v>
      </c>
      <c r="C311">
        <v>41728944</v>
      </c>
      <c r="D311">
        <v>37287153</v>
      </c>
      <c r="E311">
        <v>70</v>
      </c>
      <c r="F311">
        <v>1</v>
      </c>
      <c r="G311">
        <v>1</v>
      </c>
      <c r="H311">
        <v>1</v>
      </c>
      <c r="I311" t="s">
        <v>733</v>
      </c>
      <c r="J311" t="s">
        <v>2</v>
      </c>
      <c r="K311" t="s">
        <v>734</v>
      </c>
      <c r="L311">
        <v>1369</v>
      </c>
      <c r="N311">
        <v>1013</v>
      </c>
      <c r="O311" t="s">
        <v>730</v>
      </c>
      <c r="P311" t="s">
        <v>730</v>
      </c>
      <c r="Q311">
        <v>1</v>
      </c>
      <c r="W311">
        <v>0</v>
      </c>
      <c r="X311">
        <v>-2140504649</v>
      </c>
      <c r="Y311">
        <v>2.4975000000000001</v>
      </c>
      <c r="AA311">
        <v>0</v>
      </c>
      <c r="AB311">
        <v>0</v>
      </c>
      <c r="AC311">
        <v>0</v>
      </c>
      <c r="AD311">
        <v>14.09</v>
      </c>
      <c r="AE311">
        <v>0</v>
      </c>
      <c r="AF311">
        <v>0</v>
      </c>
      <c r="AG311">
        <v>0</v>
      </c>
      <c r="AH311">
        <v>14.09</v>
      </c>
      <c r="AI311">
        <v>1</v>
      </c>
      <c r="AJ311">
        <v>1</v>
      </c>
      <c r="AK311">
        <v>1</v>
      </c>
      <c r="AL311">
        <v>1</v>
      </c>
      <c r="AN311">
        <v>0</v>
      </c>
      <c r="AO311">
        <v>1</v>
      </c>
      <c r="AP311">
        <v>0</v>
      </c>
      <c r="AQ311">
        <v>0</v>
      </c>
      <c r="AR311">
        <v>0</v>
      </c>
      <c r="AS311" t="s">
        <v>2</v>
      </c>
      <c r="AT311">
        <v>2.4975000000000001</v>
      </c>
      <c r="AU311" t="s">
        <v>2</v>
      </c>
      <c r="AV311">
        <v>1</v>
      </c>
      <c r="AW311">
        <v>2</v>
      </c>
      <c r="AX311">
        <v>41728952</v>
      </c>
      <c r="AY311">
        <v>1</v>
      </c>
      <c r="AZ311">
        <v>0</v>
      </c>
      <c r="BA311">
        <v>311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CX311">
        <f>Y311*Source!I181</f>
        <v>154.845</v>
      </c>
      <c r="CY311">
        <f t="shared" si="76"/>
        <v>14.09</v>
      </c>
      <c r="CZ311">
        <f t="shared" si="77"/>
        <v>14.09</v>
      </c>
      <c r="DA311">
        <f t="shared" si="78"/>
        <v>1</v>
      </c>
      <c r="DB311">
        <f t="shared" si="74"/>
        <v>35.19</v>
      </c>
      <c r="DC311">
        <f t="shared" si="75"/>
        <v>0</v>
      </c>
    </row>
    <row r="312" spans="1:107" x14ac:dyDescent="0.2">
      <c r="A312">
        <f>ROW(Source!A181)</f>
        <v>181</v>
      </c>
      <c r="B312">
        <v>41727981</v>
      </c>
      <c r="C312">
        <v>41728944</v>
      </c>
      <c r="D312">
        <v>37287156</v>
      </c>
      <c r="E312">
        <v>70</v>
      </c>
      <c r="F312">
        <v>1</v>
      </c>
      <c r="G312">
        <v>1</v>
      </c>
      <c r="H312">
        <v>1</v>
      </c>
      <c r="I312" t="s">
        <v>735</v>
      </c>
      <c r="J312" t="s">
        <v>2</v>
      </c>
      <c r="K312" t="s">
        <v>736</v>
      </c>
      <c r="L312">
        <v>1369</v>
      </c>
      <c r="N312">
        <v>1013</v>
      </c>
      <c r="O312" t="s">
        <v>730</v>
      </c>
      <c r="P312" t="s">
        <v>730</v>
      </c>
      <c r="Q312">
        <v>1</v>
      </c>
      <c r="W312">
        <v>0</v>
      </c>
      <c r="X312">
        <v>126826561</v>
      </c>
      <c r="Y312">
        <v>1.1100000000000001</v>
      </c>
      <c r="AA312">
        <v>0</v>
      </c>
      <c r="AB312">
        <v>0</v>
      </c>
      <c r="AC312">
        <v>0</v>
      </c>
      <c r="AD312">
        <v>12.69</v>
      </c>
      <c r="AE312">
        <v>0</v>
      </c>
      <c r="AF312">
        <v>0</v>
      </c>
      <c r="AG312">
        <v>0</v>
      </c>
      <c r="AH312">
        <v>12.69</v>
      </c>
      <c r="AI312">
        <v>1</v>
      </c>
      <c r="AJ312">
        <v>1</v>
      </c>
      <c r="AK312">
        <v>1</v>
      </c>
      <c r="AL312">
        <v>1</v>
      </c>
      <c r="AN312">
        <v>0</v>
      </c>
      <c r="AO312">
        <v>1</v>
      </c>
      <c r="AP312">
        <v>0</v>
      </c>
      <c r="AQ312">
        <v>0</v>
      </c>
      <c r="AR312">
        <v>0</v>
      </c>
      <c r="AS312" t="s">
        <v>2</v>
      </c>
      <c r="AT312">
        <v>1.1100000000000001</v>
      </c>
      <c r="AU312" t="s">
        <v>2</v>
      </c>
      <c r="AV312">
        <v>1</v>
      </c>
      <c r="AW312">
        <v>2</v>
      </c>
      <c r="AX312">
        <v>41728953</v>
      </c>
      <c r="AY312">
        <v>1</v>
      </c>
      <c r="AZ312">
        <v>0</v>
      </c>
      <c r="BA312">
        <v>312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CX312">
        <f>Y312*Source!I181</f>
        <v>68.820000000000007</v>
      </c>
      <c r="CY312">
        <f t="shared" si="76"/>
        <v>12.69</v>
      </c>
      <c r="CZ312">
        <f t="shared" si="77"/>
        <v>12.69</v>
      </c>
      <c r="DA312">
        <f t="shared" si="78"/>
        <v>1</v>
      </c>
      <c r="DB312">
        <f t="shared" si="74"/>
        <v>14.09</v>
      </c>
      <c r="DC312">
        <f t="shared" si="75"/>
        <v>0</v>
      </c>
    </row>
    <row r="313" spans="1:107" x14ac:dyDescent="0.2">
      <c r="A313">
        <f>ROW(Source!A181)</f>
        <v>181</v>
      </c>
      <c r="B313">
        <v>41727981</v>
      </c>
      <c r="C313">
        <v>41728944</v>
      </c>
      <c r="D313">
        <v>37287159</v>
      </c>
      <c r="E313">
        <v>70</v>
      </c>
      <c r="F313">
        <v>1</v>
      </c>
      <c r="G313">
        <v>1</v>
      </c>
      <c r="H313">
        <v>1</v>
      </c>
      <c r="I313" t="s">
        <v>737</v>
      </c>
      <c r="J313" t="s">
        <v>2</v>
      </c>
      <c r="K313" t="s">
        <v>738</v>
      </c>
      <c r="L313">
        <v>1369</v>
      </c>
      <c r="N313">
        <v>1013</v>
      </c>
      <c r="O313" t="s">
        <v>730</v>
      </c>
      <c r="P313" t="s">
        <v>730</v>
      </c>
      <c r="Q313">
        <v>1</v>
      </c>
      <c r="W313">
        <v>0</v>
      </c>
      <c r="X313">
        <v>1117864519</v>
      </c>
      <c r="Y313">
        <v>0.55500000000000005</v>
      </c>
      <c r="AA313">
        <v>0</v>
      </c>
      <c r="AB313">
        <v>0</v>
      </c>
      <c r="AC313">
        <v>0</v>
      </c>
      <c r="AD313">
        <v>16.93</v>
      </c>
      <c r="AE313">
        <v>0</v>
      </c>
      <c r="AF313">
        <v>0</v>
      </c>
      <c r="AG313">
        <v>0</v>
      </c>
      <c r="AH313">
        <v>16.93</v>
      </c>
      <c r="AI313">
        <v>1</v>
      </c>
      <c r="AJ313">
        <v>1</v>
      </c>
      <c r="AK313">
        <v>1</v>
      </c>
      <c r="AL313">
        <v>1</v>
      </c>
      <c r="AN313">
        <v>0</v>
      </c>
      <c r="AO313">
        <v>1</v>
      </c>
      <c r="AP313">
        <v>0</v>
      </c>
      <c r="AQ313">
        <v>0</v>
      </c>
      <c r="AR313">
        <v>0</v>
      </c>
      <c r="AS313" t="s">
        <v>2</v>
      </c>
      <c r="AT313">
        <v>0.55500000000000005</v>
      </c>
      <c r="AU313" t="s">
        <v>2</v>
      </c>
      <c r="AV313">
        <v>1</v>
      </c>
      <c r="AW313">
        <v>2</v>
      </c>
      <c r="AX313">
        <v>41728954</v>
      </c>
      <c r="AY313">
        <v>1</v>
      </c>
      <c r="AZ313">
        <v>0</v>
      </c>
      <c r="BA313">
        <v>313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CX313">
        <f>Y313*Source!I181</f>
        <v>34.410000000000004</v>
      </c>
      <c r="CY313">
        <f t="shared" si="76"/>
        <v>16.93</v>
      </c>
      <c r="CZ313">
        <f t="shared" si="77"/>
        <v>16.93</v>
      </c>
      <c r="DA313">
        <f t="shared" si="78"/>
        <v>1</v>
      </c>
      <c r="DB313">
        <f t="shared" si="74"/>
        <v>9.4</v>
      </c>
      <c r="DC313">
        <f t="shared" si="75"/>
        <v>0</v>
      </c>
    </row>
    <row r="314" spans="1:107" x14ac:dyDescent="0.2">
      <c r="A314">
        <f>ROW(Source!A182)</f>
        <v>182</v>
      </c>
      <c r="B314">
        <v>41727979</v>
      </c>
      <c r="C314">
        <v>41728944</v>
      </c>
      <c r="D314">
        <v>37287146</v>
      </c>
      <c r="E314">
        <v>70</v>
      </c>
      <c r="F314">
        <v>1</v>
      </c>
      <c r="G314">
        <v>1</v>
      </c>
      <c r="H314">
        <v>1</v>
      </c>
      <c r="I314" t="s">
        <v>728</v>
      </c>
      <c r="J314" t="s">
        <v>2</v>
      </c>
      <c r="K314" t="s">
        <v>729</v>
      </c>
      <c r="L314">
        <v>1369</v>
      </c>
      <c r="N314">
        <v>1013</v>
      </c>
      <c r="O314" t="s">
        <v>730</v>
      </c>
      <c r="P314" t="s">
        <v>730</v>
      </c>
      <c r="Q314">
        <v>1</v>
      </c>
      <c r="W314">
        <v>0</v>
      </c>
      <c r="X314">
        <v>914469070</v>
      </c>
      <c r="Y314">
        <v>0.27750000000000002</v>
      </c>
      <c r="AA314">
        <v>0</v>
      </c>
      <c r="AB314">
        <v>0</v>
      </c>
      <c r="AC314">
        <v>0</v>
      </c>
      <c r="AD314">
        <v>109.86</v>
      </c>
      <c r="AE314">
        <v>0</v>
      </c>
      <c r="AF314">
        <v>0</v>
      </c>
      <c r="AG314">
        <v>0</v>
      </c>
      <c r="AH314">
        <v>10.210000000000001</v>
      </c>
      <c r="AI314">
        <v>1</v>
      </c>
      <c r="AJ314">
        <v>1</v>
      </c>
      <c r="AK314">
        <v>1</v>
      </c>
      <c r="AL314">
        <v>10.76</v>
      </c>
      <c r="AN314">
        <v>0</v>
      </c>
      <c r="AO314">
        <v>1</v>
      </c>
      <c r="AP314">
        <v>0</v>
      </c>
      <c r="AQ314">
        <v>0</v>
      </c>
      <c r="AR314">
        <v>0</v>
      </c>
      <c r="AS314" t="s">
        <v>2</v>
      </c>
      <c r="AT314">
        <v>0.27750000000000002</v>
      </c>
      <c r="AU314" t="s">
        <v>2</v>
      </c>
      <c r="AV314">
        <v>1</v>
      </c>
      <c r="AW314">
        <v>2</v>
      </c>
      <c r="AX314">
        <v>41728950</v>
      </c>
      <c r="AY314">
        <v>1</v>
      </c>
      <c r="AZ314">
        <v>0</v>
      </c>
      <c r="BA314">
        <v>314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CX314">
        <f>Y314*Source!I182</f>
        <v>17.205000000000002</v>
      </c>
      <c r="CY314">
        <f t="shared" si="76"/>
        <v>109.86</v>
      </c>
      <c r="CZ314">
        <f t="shared" si="77"/>
        <v>10.210000000000001</v>
      </c>
      <c r="DA314">
        <f t="shared" si="78"/>
        <v>10.76</v>
      </c>
      <c r="DB314">
        <f t="shared" si="74"/>
        <v>2.83</v>
      </c>
      <c r="DC314">
        <f t="shared" si="75"/>
        <v>0</v>
      </c>
    </row>
    <row r="315" spans="1:107" x14ac:dyDescent="0.2">
      <c r="A315">
        <f>ROW(Source!A182)</f>
        <v>182</v>
      </c>
      <c r="B315">
        <v>41727979</v>
      </c>
      <c r="C315">
        <v>41728944</v>
      </c>
      <c r="D315">
        <v>37287150</v>
      </c>
      <c r="E315">
        <v>70</v>
      </c>
      <c r="F315">
        <v>1</v>
      </c>
      <c r="G315">
        <v>1</v>
      </c>
      <c r="H315">
        <v>1</v>
      </c>
      <c r="I315" t="s">
        <v>731</v>
      </c>
      <c r="J315" t="s">
        <v>2</v>
      </c>
      <c r="K315" t="s">
        <v>732</v>
      </c>
      <c r="L315">
        <v>1369</v>
      </c>
      <c r="N315">
        <v>1013</v>
      </c>
      <c r="O315" t="s">
        <v>730</v>
      </c>
      <c r="P315" t="s">
        <v>730</v>
      </c>
      <c r="Q315">
        <v>1</v>
      </c>
      <c r="W315">
        <v>0</v>
      </c>
      <c r="X315">
        <v>-66267284</v>
      </c>
      <c r="Y315">
        <v>1.1100000000000001</v>
      </c>
      <c r="AA315">
        <v>0</v>
      </c>
      <c r="AB315">
        <v>0</v>
      </c>
      <c r="AC315">
        <v>0</v>
      </c>
      <c r="AD315">
        <v>166.67</v>
      </c>
      <c r="AE315">
        <v>0</v>
      </c>
      <c r="AF315">
        <v>0</v>
      </c>
      <c r="AG315">
        <v>0</v>
      </c>
      <c r="AH315">
        <v>15.49</v>
      </c>
      <c r="AI315">
        <v>1</v>
      </c>
      <c r="AJ315">
        <v>1</v>
      </c>
      <c r="AK315">
        <v>1</v>
      </c>
      <c r="AL315">
        <v>10.76</v>
      </c>
      <c r="AN315">
        <v>0</v>
      </c>
      <c r="AO315">
        <v>1</v>
      </c>
      <c r="AP315">
        <v>0</v>
      </c>
      <c r="AQ315">
        <v>0</v>
      </c>
      <c r="AR315">
        <v>0</v>
      </c>
      <c r="AS315" t="s">
        <v>2</v>
      </c>
      <c r="AT315">
        <v>1.1100000000000001</v>
      </c>
      <c r="AU315" t="s">
        <v>2</v>
      </c>
      <c r="AV315">
        <v>1</v>
      </c>
      <c r="AW315">
        <v>2</v>
      </c>
      <c r="AX315">
        <v>41728951</v>
      </c>
      <c r="AY315">
        <v>1</v>
      </c>
      <c r="AZ315">
        <v>0</v>
      </c>
      <c r="BA315">
        <v>315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CX315">
        <f>Y315*Source!I182</f>
        <v>68.820000000000007</v>
      </c>
      <c r="CY315">
        <f t="shared" si="76"/>
        <v>166.67</v>
      </c>
      <c r="CZ315">
        <f t="shared" si="77"/>
        <v>15.49</v>
      </c>
      <c r="DA315">
        <f t="shared" si="78"/>
        <v>10.76</v>
      </c>
      <c r="DB315">
        <f t="shared" si="74"/>
        <v>17.190000000000001</v>
      </c>
      <c r="DC315">
        <f t="shared" si="75"/>
        <v>0</v>
      </c>
    </row>
    <row r="316" spans="1:107" x14ac:dyDescent="0.2">
      <c r="A316">
        <f>ROW(Source!A182)</f>
        <v>182</v>
      </c>
      <c r="B316">
        <v>41727979</v>
      </c>
      <c r="C316">
        <v>41728944</v>
      </c>
      <c r="D316">
        <v>37287153</v>
      </c>
      <c r="E316">
        <v>70</v>
      </c>
      <c r="F316">
        <v>1</v>
      </c>
      <c r="G316">
        <v>1</v>
      </c>
      <c r="H316">
        <v>1</v>
      </c>
      <c r="I316" t="s">
        <v>733</v>
      </c>
      <c r="J316" t="s">
        <v>2</v>
      </c>
      <c r="K316" t="s">
        <v>734</v>
      </c>
      <c r="L316">
        <v>1369</v>
      </c>
      <c r="N316">
        <v>1013</v>
      </c>
      <c r="O316" t="s">
        <v>730</v>
      </c>
      <c r="P316" t="s">
        <v>730</v>
      </c>
      <c r="Q316">
        <v>1</v>
      </c>
      <c r="W316">
        <v>0</v>
      </c>
      <c r="X316">
        <v>-2140504649</v>
      </c>
      <c r="Y316">
        <v>2.4975000000000001</v>
      </c>
      <c r="AA316">
        <v>0</v>
      </c>
      <c r="AB316">
        <v>0</v>
      </c>
      <c r="AC316">
        <v>0</v>
      </c>
      <c r="AD316">
        <v>151.61000000000001</v>
      </c>
      <c r="AE316">
        <v>0</v>
      </c>
      <c r="AF316">
        <v>0</v>
      </c>
      <c r="AG316">
        <v>0</v>
      </c>
      <c r="AH316">
        <v>14.09</v>
      </c>
      <c r="AI316">
        <v>1</v>
      </c>
      <c r="AJ316">
        <v>1</v>
      </c>
      <c r="AK316">
        <v>1</v>
      </c>
      <c r="AL316">
        <v>10.76</v>
      </c>
      <c r="AN316">
        <v>0</v>
      </c>
      <c r="AO316">
        <v>1</v>
      </c>
      <c r="AP316">
        <v>0</v>
      </c>
      <c r="AQ316">
        <v>0</v>
      </c>
      <c r="AR316">
        <v>0</v>
      </c>
      <c r="AS316" t="s">
        <v>2</v>
      </c>
      <c r="AT316">
        <v>2.4975000000000001</v>
      </c>
      <c r="AU316" t="s">
        <v>2</v>
      </c>
      <c r="AV316">
        <v>1</v>
      </c>
      <c r="AW316">
        <v>2</v>
      </c>
      <c r="AX316">
        <v>41728952</v>
      </c>
      <c r="AY316">
        <v>1</v>
      </c>
      <c r="AZ316">
        <v>0</v>
      </c>
      <c r="BA316">
        <v>316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CX316">
        <f>Y316*Source!I182</f>
        <v>154.845</v>
      </c>
      <c r="CY316">
        <f t="shared" si="76"/>
        <v>151.61000000000001</v>
      </c>
      <c r="CZ316">
        <f t="shared" si="77"/>
        <v>14.09</v>
      </c>
      <c r="DA316">
        <f t="shared" si="78"/>
        <v>10.76</v>
      </c>
      <c r="DB316">
        <f t="shared" si="74"/>
        <v>35.19</v>
      </c>
      <c r="DC316">
        <f t="shared" si="75"/>
        <v>0</v>
      </c>
    </row>
    <row r="317" spans="1:107" x14ac:dyDescent="0.2">
      <c r="A317">
        <f>ROW(Source!A182)</f>
        <v>182</v>
      </c>
      <c r="B317">
        <v>41727979</v>
      </c>
      <c r="C317">
        <v>41728944</v>
      </c>
      <c r="D317">
        <v>37287156</v>
      </c>
      <c r="E317">
        <v>70</v>
      </c>
      <c r="F317">
        <v>1</v>
      </c>
      <c r="G317">
        <v>1</v>
      </c>
      <c r="H317">
        <v>1</v>
      </c>
      <c r="I317" t="s">
        <v>735</v>
      </c>
      <c r="J317" t="s">
        <v>2</v>
      </c>
      <c r="K317" t="s">
        <v>736</v>
      </c>
      <c r="L317">
        <v>1369</v>
      </c>
      <c r="N317">
        <v>1013</v>
      </c>
      <c r="O317" t="s">
        <v>730</v>
      </c>
      <c r="P317" t="s">
        <v>730</v>
      </c>
      <c r="Q317">
        <v>1</v>
      </c>
      <c r="W317">
        <v>0</v>
      </c>
      <c r="X317">
        <v>126826561</v>
      </c>
      <c r="Y317">
        <v>1.1100000000000001</v>
      </c>
      <c r="AA317">
        <v>0</v>
      </c>
      <c r="AB317">
        <v>0</v>
      </c>
      <c r="AC317">
        <v>0</v>
      </c>
      <c r="AD317">
        <v>136.54</v>
      </c>
      <c r="AE317">
        <v>0</v>
      </c>
      <c r="AF317">
        <v>0</v>
      </c>
      <c r="AG317">
        <v>0</v>
      </c>
      <c r="AH317">
        <v>12.69</v>
      </c>
      <c r="AI317">
        <v>1</v>
      </c>
      <c r="AJ317">
        <v>1</v>
      </c>
      <c r="AK317">
        <v>1</v>
      </c>
      <c r="AL317">
        <v>10.76</v>
      </c>
      <c r="AN317">
        <v>0</v>
      </c>
      <c r="AO317">
        <v>1</v>
      </c>
      <c r="AP317">
        <v>0</v>
      </c>
      <c r="AQ317">
        <v>0</v>
      </c>
      <c r="AR317">
        <v>0</v>
      </c>
      <c r="AS317" t="s">
        <v>2</v>
      </c>
      <c r="AT317">
        <v>1.1100000000000001</v>
      </c>
      <c r="AU317" t="s">
        <v>2</v>
      </c>
      <c r="AV317">
        <v>1</v>
      </c>
      <c r="AW317">
        <v>2</v>
      </c>
      <c r="AX317">
        <v>41728953</v>
      </c>
      <c r="AY317">
        <v>1</v>
      </c>
      <c r="AZ317">
        <v>0</v>
      </c>
      <c r="BA317">
        <v>317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CX317">
        <f>Y317*Source!I182</f>
        <v>68.820000000000007</v>
      </c>
      <c r="CY317">
        <f t="shared" si="76"/>
        <v>136.54</v>
      </c>
      <c r="CZ317">
        <f t="shared" si="77"/>
        <v>12.69</v>
      </c>
      <c r="DA317">
        <f t="shared" si="78"/>
        <v>10.76</v>
      </c>
      <c r="DB317">
        <f t="shared" si="74"/>
        <v>14.09</v>
      </c>
      <c r="DC317">
        <f t="shared" si="75"/>
        <v>0</v>
      </c>
    </row>
    <row r="318" spans="1:107" x14ac:dyDescent="0.2">
      <c r="A318">
        <f>ROW(Source!A182)</f>
        <v>182</v>
      </c>
      <c r="B318">
        <v>41727979</v>
      </c>
      <c r="C318">
        <v>41728944</v>
      </c>
      <c r="D318">
        <v>37287159</v>
      </c>
      <c r="E318">
        <v>70</v>
      </c>
      <c r="F318">
        <v>1</v>
      </c>
      <c r="G318">
        <v>1</v>
      </c>
      <c r="H318">
        <v>1</v>
      </c>
      <c r="I318" t="s">
        <v>737</v>
      </c>
      <c r="J318" t="s">
        <v>2</v>
      </c>
      <c r="K318" t="s">
        <v>738</v>
      </c>
      <c r="L318">
        <v>1369</v>
      </c>
      <c r="N318">
        <v>1013</v>
      </c>
      <c r="O318" t="s">
        <v>730</v>
      </c>
      <c r="P318" t="s">
        <v>730</v>
      </c>
      <c r="Q318">
        <v>1</v>
      </c>
      <c r="W318">
        <v>0</v>
      </c>
      <c r="X318">
        <v>1117864519</v>
      </c>
      <c r="Y318">
        <v>0.55500000000000005</v>
      </c>
      <c r="AA318">
        <v>0</v>
      </c>
      <c r="AB318">
        <v>0</v>
      </c>
      <c r="AC318">
        <v>0</v>
      </c>
      <c r="AD318">
        <v>182.17</v>
      </c>
      <c r="AE318">
        <v>0</v>
      </c>
      <c r="AF318">
        <v>0</v>
      </c>
      <c r="AG318">
        <v>0</v>
      </c>
      <c r="AH318">
        <v>16.93</v>
      </c>
      <c r="AI318">
        <v>1</v>
      </c>
      <c r="AJ318">
        <v>1</v>
      </c>
      <c r="AK318">
        <v>1</v>
      </c>
      <c r="AL318">
        <v>10.76</v>
      </c>
      <c r="AN318">
        <v>0</v>
      </c>
      <c r="AO318">
        <v>1</v>
      </c>
      <c r="AP318">
        <v>0</v>
      </c>
      <c r="AQ318">
        <v>0</v>
      </c>
      <c r="AR318">
        <v>0</v>
      </c>
      <c r="AS318" t="s">
        <v>2</v>
      </c>
      <c r="AT318">
        <v>0.55500000000000005</v>
      </c>
      <c r="AU318" t="s">
        <v>2</v>
      </c>
      <c r="AV318">
        <v>1</v>
      </c>
      <c r="AW318">
        <v>2</v>
      </c>
      <c r="AX318">
        <v>41728954</v>
      </c>
      <c r="AY318">
        <v>1</v>
      </c>
      <c r="AZ318">
        <v>0</v>
      </c>
      <c r="BA318">
        <v>318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CX318">
        <f>Y318*Source!I182</f>
        <v>34.410000000000004</v>
      </c>
      <c r="CY318">
        <f t="shared" si="76"/>
        <v>182.17</v>
      </c>
      <c r="CZ318">
        <f t="shared" si="77"/>
        <v>16.93</v>
      </c>
      <c r="DA318">
        <f t="shared" si="78"/>
        <v>10.76</v>
      </c>
      <c r="DB318">
        <f t="shared" si="74"/>
        <v>9.4</v>
      </c>
      <c r="DC318">
        <f t="shared" si="75"/>
        <v>0</v>
      </c>
    </row>
    <row r="319" spans="1:107" x14ac:dyDescent="0.2">
      <c r="A319">
        <f>ROW(Source!A254)</f>
        <v>254</v>
      </c>
      <c r="B319">
        <v>41727981</v>
      </c>
      <c r="C319">
        <v>41728335</v>
      </c>
      <c r="D319">
        <v>37286967</v>
      </c>
      <c r="E319">
        <v>70</v>
      </c>
      <c r="F319">
        <v>1</v>
      </c>
      <c r="G319">
        <v>1</v>
      </c>
      <c r="H319">
        <v>1</v>
      </c>
      <c r="I319" t="s">
        <v>637</v>
      </c>
      <c r="J319" t="s">
        <v>2</v>
      </c>
      <c r="K319" t="s">
        <v>638</v>
      </c>
      <c r="L319">
        <v>1191</v>
      </c>
      <c r="N319">
        <v>1013</v>
      </c>
      <c r="O319" t="s">
        <v>551</v>
      </c>
      <c r="P319" t="s">
        <v>551</v>
      </c>
      <c r="Q319">
        <v>1</v>
      </c>
      <c r="W319">
        <v>0</v>
      </c>
      <c r="X319">
        <v>-1841613679</v>
      </c>
      <c r="Y319">
        <v>15.795</v>
      </c>
      <c r="AA319">
        <v>0</v>
      </c>
      <c r="AB319">
        <v>0</v>
      </c>
      <c r="AC319">
        <v>0</v>
      </c>
      <c r="AD319">
        <v>10.06</v>
      </c>
      <c r="AE319">
        <v>0</v>
      </c>
      <c r="AF319">
        <v>0</v>
      </c>
      <c r="AG319">
        <v>0</v>
      </c>
      <c r="AH319">
        <v>10.06</v>
      </c>
      <c r="AI319">
        <v>1</v>
      </c>
      <c r="AJ319">
        <v>1</v>
      </c>
      <c r="AK319">
        <v>1</v>
      </c>
      <c r="AL319">
        <v>1</v>
      </c>
      <c r="AN319">
        <v>0</v>
      </c>
      <c r="AO319">
        <v>1</v>
      </c>
      <c r="AP319">
        <v>1</v>
      </c>
      <c r="AQ319">
        <v>0</v>
      </c>
      <c r="AR319">
        <v>0</v>
      </c>
      <c r="AS319" t="s">
        <v>2</v>
      </c>
      <c r="AT319">
        <v>11.7</v>
      </c>
      <c r="AU319" t="s">
        <v>21</v>
      </c>
      <c r="AV319">
        <v>1</v>
      </c>
      <c r="AW319">
        <v>2</v>
      </c>
      <c r="AX319">
        <v>41728341</v>
      </c>
      <c r="AY319">
        <v>1</v>
      </c>
      <c r="AZ319">
        <v>0</v>
      </c>
      <c r="BA319">
        <v>319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CX319">
        <f>Y319*Source!I254</f>
        <v>15.795</v>
      </c>
      <c r="CY319">
        <f t="shared" si="76"/>
        <v>10.06</v>
      </c>
      <c r="CZ319">
        <f t="shared" si="77"/>
        <v>10.06</v>
      </c>
      <c r="DA319">
        <f t="shared" si="78"/>
        <v>1</v>
      </c>
      <c r="DB319">
        <f>ROUND((ROUND(AT319*CZ319,2)*ROUND(1.35,7)),6)</f>
        <v>158.89500000000001</v>
      </c>
      <c r="DC319">
        <f>ROUND((ROUND(AT319*AG319,2)*ROUND(1.35,7)),6)</f>
        <v>0</v>
      </c>
    </row>
    <row r="320" spans="1:107" x14ac:dyDescent="0.2">
      <c r="A320">
        <f>ROW(Source!A254)</f>
        <v>254</v>
      </c>
      <c r="B320">
        <v>41727981</v>
      </c>
      <c r="C320">
        <v>41728335</v>
      </c>
      <c r="D320">
        <v>37299205</v>
      </c>
      <c r="E320">
        <v>1</v>
      </c>
      <c r="F320">
        <v>1</v>
      </c>
      <c r="G320">
        <v>1</v>
      </c>
      <c r="H320">
        <v>3</v>
      </c>
      <c r="I320" t="s">
        <v>610</v>
      </c>
      <c r="J320" t="s">
        <v>611</v>
      </c>
      <c r="K320" t="s">
        <v>612</v>
      </c>
      <c r="L320">
        <v>1346</v>
      </c>
      <c r="N320">
        <v>1009</v>
      </c>
      <c r="O320" t="s">
        <v>564</v>
      </c>
      <c r="P320" t="s">
        <v>564</v>
      </c>
      <c r="Q320">
        <v>1</v>
      </c>
      <c r="W320">
        <v>0</v>
      </c>
      <c r="X320">
        <v>818898041</v>
      </c>
      <c r="Y320">
        <v>0.01</v>
      </c>
      <c r="AA320">
        <v>27.74</v>
      </c>
      <c r="AB320">
        <v>0</v>
      </c>
      <c r="AC320">
        <v>0</v>
      </c>
      <c r="AD320">
        <v>0</v>
      </c>
      <c r="AE320">
        <v>27.74</v>
      </c>
      <c r="AF320">
        <v>0</v>
      </c>
      <c r="AG320">
        <v>0</v>
      </c>
      <c r="AH320">
        <v>0</v>
      </c>
      <c r="AI320">
        <v>1</v>
      </c>
      <c r="AJ320">
        <v>1</v>
      </c>
      <c r="AK320">
        <v>1</v>
      </c>
      <c r="AL320">
        <v>1</v>
      </c>
      <c r="AN320">
        <v>0</v>
      </c>
      <c r="AO320">
        <v>1</v>
      </c>
      <c r="AP320">
        <v>0</v>
      </c>
      <c r="AQ320">
        <v>0</v>
      </c>
      <c r="AR320">
        <v>0</v>
      </c>
      <c r="AS320" t="s">
        <v>2</v>
      </c>
      <c r="AT320">
        <v>0.01</v>
      </c>
      <c r="AU320" t="s">
        <v>2</v>
      </c>
      <c r="AV320">
        <v>0</v>
      </c>
      <c r="AW320">
        <v>2</v>
      </c>
      <c r="AX320">
        <v>41728342</v>
      </c>
      <c r="AY320">
        <v>1</v>
      </c>
      <c r="AZ320">
        <v>0</v>
      </c>
      <c r="BA320">
        <v>320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CX320">
        <f>Y320*Source!I254</f>
        <v>0.01</v>
      </c>
      <c r="CY320">
        <f>AA320</f>
        <v>27.74</v>
      </c>
      <c r="CZ320">
        <f>AE320</f>
        <v>27.74</v>
      </c>
      <c r="DA320">
        <f>AI320</f>
        <v>1</v>
      </c>
      <c r="DB320">
        <f>ROUND(ROUND(AT320*CZ320,2),6)</f>
        <v>0.28000000000000003</v>
      </c>
      <c r="DC320">
        <f>ROUND(ROUND(AT320*AG320,2),6)</f>
        <v>0</v>
      </c>
    </row>
    <row r="321" spans="1:107" x14ac:dyDescent="0.2">
      <c r="A321">
        <f>ROW(Source!A254)</f>
        <v>254</v>
      </c>
      <c r="B321">
        <v>41727981</v>
      </c>
      <c r="C321">
        <v>41728335</v>
      </c>
      <c r="D321">
        <v>37305581</v>
      </c>
      <c r="E321">
        <v>1</v>
      </c>
      <c r="F321">
        <v>1</v>
      </c>
      <c r="G321">
        <v>1</v>
      </c>
      <c r="H321">
        <v>3</v>
      </c>
      <c r="I321" t="s">
        <v>613</v>
      </c>
      <c r="J321" t="s">
        <v>614</v>
      </c>
      <c r="K321" t="s">
        <v>615</v>
      </c>
      <c r="L321">
        <v>1425</v>
      </c>
      <c r="N321">
        <v>1013</v>
      </c>
      <c r="O321" t="s">
        <v>165</v>
      </c>
      <c r="P321" t="s">
        <v>165</v>
      </c>
      <c r="Q321">
        <v>1</v>
      </c>
      <c r="W321">
        <v>0</v>
      </c>
      <c r="X321">
        <v>43090968</v>
      </c>
      <c r="Y321">
        <v>0.04</v>
      </c>
      <c r="AA321">
        <v>83</v>
      </c>
      <c r="AB321">
        <v>0</v>
      </c>
      <c r="AC321">
        <v>0</v>
      </c>
      <c r="AD321">
        <v>0</v>
      </c>
      <c r="AE321">
        <v>83</v>
      </c>
      <c r="AF321">
        <v>0</v>
      </c>
      <c r="AG321">
        <v>0</v>
      </c>
      <c r="AH321">
        <v>0</v>
      </c>
      <c r="AI321">
        <v>1</v>
      </c>
      <c r="AJ321">
        <v>1</v>
      </c>
      <c r="AK321">
        <v>1</v>
      </c>
      <c r="AL321">
        <v>1</v>
      </c>
      <c r="AN321">
        <v>0</v>
      </c>
      <c r="AO321">
        <v>1</v>
      </c>
      <c r="AP321">
        <v>0</v>
      </c>
      <c r="AQ321">
        <v>0</v>
      </c>
      <c r="AR321">
        <v>0</v>
      </c>
      <c r="AS321" t="s">
        <v>2</v>
      </c>
      <c r="AT321">
        <v>0.04</v>
      </c>
      <c r="AU321" t="s">
        <v>2</v>
      </c>
      <c r="AV321">
        <v>0</v>
      </c>
      <c r="AW321">
        <v>2</v>
      </c>
      <c r="AX321">
        <v>41728343</v>
      </c>
      <c r="AY321">
        <v>1</v>
      </c>
      <c r="AZ321">
        <v>0</v>
      </c>
      <c r="BA321">
        <v>321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CX321">
        <f>Y321*Source!I254</f>
        <v>0.04</v>
      </c>
      <c r="CY321">
        <f>AA321</f>
        <v>83</v>
      </c>
      <c r="CZ321">
        <f>AE321</f>
        <v>83</v>
      </c>
      <c r="DA321">
        <f>AI321</f>
        <v>1</v>
      </c>
      <c r="DB321">
        <f>ROUND(ROUND(AT321*CZ321,2),6)</f>
        <v>3.32</v>
      </c>
      <c r="DC321">
        <f>ROUND(ROUND(AT321*AG321,2),6)</f>
        <v>0</v>
      </c>
    </row>
    <row r="322" spans="1:107" x14ac:dyDescent="0.2">
      <c r="A322">
        <f>ROW(Source!A254)</f>
        <v>254</v>
      </c>
      <c r="B322">
        <v>41727981</v>
      </c>
      <c r="C322">
        <v>41728335</v>
      </c>
      <c r="D322">
        <v>37342602</v>
      </c>
      <c r="E322">
        <v>1</v>
      </c>
      <c r="F322">
        <v>1</v>
      </c>
      <c r="G322">
        <v>1</v>
      </c>
      <c r="H322">
        <v>3</v>
      </c>
      <c r="I322" t="s">
        <v>619</v>
      </c>
      <c r="J322" t="s">
        <v>620</v>
      </c>
      <c r="K322" t="s">
        <v>621</v>
      </c>
      <c r="L322">
        <v>1348</v>
      </c>
      <c r="N322">
        <v>1009</v>
      </c>
      <c r="O322" t="s">
        <v>104</v>
      </c>
      <c r="P322" t="s">
        <v>104</v>
      </c>
      <c r="Q322">
        <v>1000</v>
      </c>
      <c r="W322">
        <v>0</v>
      </c>
      <c r="X322">
        <v>-1929795800</v>
      </c>
      <c r="Y322">
        <v>1E-4</v>
      </c>
      <c r="AA322">
        <v>65750</v>
      </c>
      <c r="AB322">
        <v>0</v>
      </c>
      <c r="AC322">
        <v>0</v>
      </c>
      <c r="AD322">
        <v>0</v>
      </c>
      <c r="AE322">
        <v>65750</v>
      </c>
      <c r="AF322">
        <v>0</v>
      </c>
      <c r="AG322">
        <v>0</v>
      </c>
      <c r="AH322">
        <v>0</v>
      </c>
      <c r="AI322">
        <v>1</v>
      </c>
      <c r="AJ322">
        <v>1</v>
      </c>
      <c r="AK322">
        <v>1</v>
      </c>
      <c r="AL322">
        <v>1</v>
      </c>
      <c r="AN322">
        <v>0</v>
      </c>
      <c r="AO322">
        <v>1</v>
      </c>
      <c r="AP322">
        <v>0</v>
      </c>
      <c r="AQ322">
        <v>0</v>
      </c>
      <c r="AR322">
        <v>0</v>
      </c>
      <c r="AS322" t="s">
        <v>2</v>
      </c>
      <c r="AT322">
        <v>1E-4</v>
      </c>
      <c r="AU322" t="s">
        <v>2</v>
      </c>
      <c r="AV322">
        <v>0</v>
      </c>
      <c r="AW322">
        <v>2</v>
      </c>
      <c r="AX322">
        <v>41728344</v>
      </c>
      <c r="AY322">
        <v>1</v>
      </c>
      <c r="AZ322">
        <v>0</v>
      </c>
      <c r="BA322">
        <v>322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CX322">
        <f>Y322*Source!I254</f>
        <v>1E-4</v>
      </c>
      <c r="CY322">
        <f>AA322</f>
        <v>65750</v>
      </c>
      <c r="CZ322">
        <f>AE322</f>
        <v>65750</v>
      </c>
      <c r="DA322">
        <f>AI322</f>
        <v>1</v>
      </c>
      <c r="DB322">
        <f>ROUND(ROUND(AT322*CZ322,2),6)</f>
        <v>6.58</v>
      </c>
      <c r="DC322">
        <f>ROUND(ROUND(AT322*AG322,2),6)</f>
        <v>0</v>
      </c>
    </row>
    <row r="323" spans="1:107" x14ac:dyDescent="0.2">
      <c r="A323">
        <f>ROW(Source!A254)</f>
        <v>254</v>
      </c>
      <c r="B323">
        <v>41727981</v>
      </c>
      <c r="C323">
        <v>41728335</v>
      </c>
      <c r="D323">
        <v>37292595</v>
      </c>
      <c r="E323">
        <v>70</v>
      </c>
      <c r="F323">
        <v>1</v>
      </c>
      <c r="G323">
        <v>1</v>
      </c>
      <c r="H323">
        <v>3</v>
      </c>
      <c r="I323" t="s">
        <v>565</v>
      </c>
      <c r="J323" t="s">
        <v>2</v>
      </c>
      <c r="K323" t="s">
        <v>566</v>
      </c>
      <c r="L323">
        <v>1374</v>
      </c>
      <c r="N323">
        <v>1013</v>
      </c>
      <c r="O323" t="s">
        <v>567</v>
      </c>
      <c r="P323" t="s">
        <v>567</v>
      </c>
      <c r="Q323">
        <v>1</v>
      </c>
      <c r="W323">
        <v>0</v>
      </c>
      <c r="X323">
        <v>-1731369543</v>
      </c>
      <c r="Y323">
        <v>2.35</v>
      </c>
      <c r="AA323">
        <v>1</v>
      </c>
      <c r="AB323">
        <v>0</v>
      </c>
      <c r="AC323">
        <v>0</v>
      </c>
      <c r="AD323">
        <v>0</v>
      </c>
      <c r="AE323">
        <v>1</v>
      </c>
      <c r="AF323">
        <v>0</v>
      </c>
      <c r="AG323">
        <v>0</v>
      </c>
      <c r="AH323">
        <v>0</v>
      </c>
      <c r="AI323">
        <v>1</v>
      </c>
      <c r="AJ323">
        <v>1</v>
      </c>
      <c r="AK323">
        <v>1</v>
      </c>
      <c r="AL323">
        <v>1</v>
      </c>
      <c r="AN323">
        <v>0</v>
      </c>
      <c r="AO323">
        <v>1</v>
      </c>
      <c r="AP323">
        <v>0</v>
      </c>
      <c r="AQ323">
        <v>0</v>
      </c>
      <c r="AR323">
        <v>0</v>
      </c>
      <c r="AS323" t="s">
        <v>2</v>
      </c>
      <c r="AT323">
        <v>2.35</v>
      </c>
      <c r="AU323" t="s">
        <v>2</v>
      </c>
      <c r="AV323">
        <v>0</v>
      </c>
      <c r="AW323">
        <v>2</v>
      </c>
      <c r="AX323">
        <v>41728345</v>
      </c>
      <c r="AY323">
        <v>1</v>
      </c>
      <c r="AZ323">
        <v>0</v>
      </c>
      <c r="BA323">
        <v>323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CX323">
        <f>Y323*Source!I254</f>
        <v>2.35</v>
      </c>
      <c r="CY323">
        <f>AA323</f>
        <v>1</v>
      </c>
      <c r="CZ323">
        <f>AE323</f>
        <v>1</v>
      </c>
      <c r="DA323">
        <f>AI323</f>
        <v>1</v>
      </c>
      <c r="DB323">
        <f>ROUND(ROUND(AT323*CZ323,2),6)</f>
        <v>2.35</v>
      </c>
      <c r="DC323">
        <f>ROUND(ROUND(AT323*AG323,2),6)</f>
        <v>0</v>
      </c>
    </row>
    <row r="324" spans="1:107" x14ac:dyDescent="0.2">
      <c r="A324">
        <f>ROW(Source!A255)</f>
        <v>255</v>
      </c>
      <c r="B324">
        <v>41727979</v>
      </c>
      <c r="C324">
        <v>41728335</v>
      </c>
      <c r="D324">
        <v>37286967</v>
      </c>
      <c r="E324">
        <v>70</v>
      </c>
      <c r="F324">
        <v>1</v>
      </c>
      <c r="G324">
        <v>1</v>
      </c>
      <c r="H324">
        <v>1</v>
      </c>
      <c r="I324" t="s">
        <v>637</v>
      </c>
      <c r="J324" t="s">
        <v>2</v>
      </c>
      <c r="K324" t="s">
        <v>638</v>
      </c>
      <c r="L324">
        <v>1191</v>
      </c>
      <c r="N324">
        <v>1013</v>
      </c>
      <c r="O324" t="s">
        <v>551</v>
      </c>
      <c r="P324" t="s">
        <v>551</v>
      </c>
      <c r="Q324">
        <v>1</v>
      </c>
      <c r="W324">
        <v>0</v>
      </c>
      <c r="X324">
        <v>-1841613679</v>
      </c>
      <c r="Y324">
        <v>15.795</v>
      </c>
      <c r="AA324">
        <v>0</v>
      </c>
      <c r="AB324">
        <v>0</v>
      </c>
      <c r="AC324">
        <v>0</v>
      </c>
      <c r="AD324">
        <v>108.25</v>
      </c>
      <c r="AE324">
        <v>0</v>
      </c>
      <c r="AF324">
        <v>0</v>
      </c>
      <c r="AG324">
        <v>0</v>
      </c>
      <c r="AH324">
        <v>10.06</v>
      </c>
      <c r="AI324">
        <v>1</v>
      </c>
      <c r="AJ324">
        <v>1</v>
      </c>
      <c r="AK324">
        <v>1</v>
      </c>
      <c r="AL324">
        <v>10.76</v>
      </c>
      <c r="AN324">
        <v>0</v>
      </c>
      <c r="AO324">
        <v>1</v>
      </c>
      <c r="AP324">
        <v>1</v>
      </c>
      <c r="AQ324">
        <v>0</v>
      </c>
      <c r="AR324">
        <v>0</v>
      </c>
      <c r="AS324" t="s">
        <v>2</v>
      </c>
      <c r="AT324">
        <v>11.7</v>
      </c>
      <c r="AU324" t="s">
        <v>21</v>
      </c>
      <c r="AV324">
        <v>1</v>
      </c>
      <c r="AW324">
        <v>2</v>
      </c>
      <c r="AX324">
        <v>41728341</v>
      </c>
      <c r="AY324">
        <v>1</v>
      </c>
      <c r="AZ324">
        <v>0</v>
      </c>
      <c r="BA324">
        <v>324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CX324">
        <f>Y324*Source!I255</f>
        <v>15.795</v>
      </c>
      <c r="CY324">
        <f>AD324</f>
        <v>108.25</v>
      </c>
      <c r="CZ324">
        <f>AH324</f>
        <v>10.06</v>
      </c>
      <c r="DA324">
        <f>AL324</f>
        <v>10.76</v>
      </c>
      <c r="DB324">
        <f>ROUND((ROUND(AT324*CZ324,2)*ROUND(1.35,7)),6)</f>
        <v>158.89500000000001</v>
      </c>
      <c r="DC324">
        <f>ROUND((ROUND(AT324*AG324,2)*ROUND(1.35,7)),6)</f>
        <v>0</v>
      </c>
    </row>
    <row r="325" spans="1:107" x14ac:dyDescent="0.2">
      <c r="A325">
        <f>ROW(Source!A255)</f>
        <v>255</v>
      </c>
      <c r="B325">
        <v>41727979</v>
      </c>
      <c r="C325">
        <v>41728335</v>
      </c>
      <c r="D325">
        <v>37299205</v>
      </c>
      <c r="E325">
        <v>1</v>
      </c>
      <c r="F325">
        <v>1</v>
      </c>
      <c r="G325">
        <v>1</v>
      </c>
      <c r="H325">
        <v>3</v>
      </c>
      <c r="I325" t="s">
        <v>610</v>
      </c>
      <c r="J325" t="s">
        <v>611</v>
      </c>
      <c r="K325" t="s">
        <v>612</v>
      </c>
      <c r="L325">
        <v>1346</v>
      </c>
      <c r="N325">
        <v>1009</v>
      </c>
      <c r="O325" t="s">
        <v>564</v>
      </c>
      <c r="P325" t="s">
        <v>564</v>
      </c>
      <c r="Q325">
        <v>1</v>
      </c>
      <c r="W325">
        <v>0</v>
      </c>
      <c r="X325">
        <v>818898041</v>
      </c>
      <c r="Y325">
        <v>0.01</v>
      </c>
      <c r="AA325">
        <v>298.48</v>
      </c>
      <c r="AB325">
        <v>0</v>
      </c>
      <c r="AC325">
        <v>0</v>
      </c>
      <c r="AD325">
        <v>0</v>
      </c>
      <c r="AE325">
        <v>27.74</v>
      </c>
      <c r="AF325">
        <v>0</v>
      </c>
      <c r="AG325">
        <v>0</v>
      </c>
      <c r="AH325">
        <v>0</v>
      </c>
      <c r="AI325">
        <v>10.76</v>
      </c>
      <c r="AJ325">
        <v>1</v>
      </c>
      <c r="AK325">
        <v>1</v>
      </c>
      <c r="AL325">
        <v>1</v>
      </c>
      <c r="AN325">
        <v>0</v>
      </c>
      <c r="AO325">
        <v>1</v>
      </c>
      <c r="AP325">
        <v>0</v>
      </c>
      <c r="AQ325">
        <v>0</v>
      </c>
      <c r="AR325">
        <v>0</v>
      </c>
      <c r="AS325" t="s">
        <v>2</v>
      </c>
      <c r="AT325">
        <v>0.01</v>
      </c>
      <c r="AU325" t="s">
        <v>2</v>
      </c>
      <c r="AV325">
        <v>0</v>
      </c>
      <c r="AW325">
        <v>2</v>
      </c>
      <c r="AX325">
        <v>41728342</v>
      </c>
      <c r="AY325">
        <v>1</v>
      </c>
      <c r="AZ325">
        <v>0</v>
      </c>
      <c r="BA325">
        <v>325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CX325">
        <f>Y325*Source!I255</f>
        <v>0.01</v>
      </c>
      <c r="CY325">
        <f>AA325</f>
        <v>298.48</v>
      </c>
      <c r="CZ325">
        <f>AE325</f>
        <v>27.74</v>
      </c>
      <c r="DA325">
        <f>AI325</f>
        <v>10.76</v>
      </c>
      <c r="DB325">
        <f>ROUND(ROUND(AT325*CZ325,2),6)</f>
        <v>0.28000000000000003</v>
      </c>
      <c r="DC325">
        <f>ROUND(ROUND(AT325*AG325,2),6)</f>
        <v>0</v>
      </c>
    </row>
    <row r="326" spans="1:107" x14ac:dyDescent="0.2">
      <c r="A326">
        <f>ROW(Source!A255)</f>
        <v>255</v>
      </c>
      <c r="B326">
        <v>41727979</v>
      </c>
      <c r="C326">
        <v>41728335</v>
      </c>
      <c r="D326">
        <v>37305581</v>
      </c>
      <c r="E326">
        <v>1</v>
      </c>
      <c r="F326">
        <v>1</v>
      </c>
      <c r="G326">
        <v>1</v>
      </c>
      <c r="H326">
        <v>3</v>
      </c>
      <c r="I326" t="s">
        <v>613</v>
      </c>
      <c r="J326" t="s">
        <v>614</v>
      </c>
      <c r="K326" t="s">
        <v>615</v>
      </c>
      <c r="L326">
        <v>1425</v>
      </c>
      <c r="N326">
        <v>1013</v>
      </c>
      <c r="O326" t="s">
        <v>165</v>
      </c>
      <c r="P326" t="s">
        <v>165</v>
      </c>
      <c r="Q326">
        <v>1</v>
      </c>
      <c r="W326">
        <v>0</v>
      </c>
      <c r="X326">
        <v>43090968</v>
      </c>
      <c r="Y326">
        <v>0.04</v>
      </c>
      <c r="AA326">
        <v>893.08</v>
      </c>
      <c r="AB326">
        <v>0</v>
      </c>
      <c r="AC326">
        <v>0</v>
      </c>
      <c r="AD326">
        <v>0</v>
      </c>
      <c r="AE326">
        <v>83</v>
      </c>
      <c r="AF326">
        <v>0</v>
      </c>
      <c r="AG326">
        <v>0</v>
      </c>
      <c r="AH326">
        <v>0</v>
      </c>
      <c r="AI326">
        <v>10.76</v>
      </c>
      <c r="AJ326">
        <v>1</v>
      </c>
      <c r="AK326">
        <v>1</v>
      </c>
      <c r="AL326">
        <v>1</v>
      </c>
      <c r="AN326">
        <v>0</v>
      </c>
      <c r="AO326">
        <v>1</v>
      </c>
      <c r="AP326">
        <v>0</v>
      </c>
      <c r="AQ326">
        <v>0</v>
      </c>
      <c r="AR326">
        <v>0</v>
      </c>
      <c r="AS326" t="s">
        <v>2</v>
      </c>
      <c r="AT326">
        <v>0.04</v>
      </c>
      <c r="AU326" t="s">
        <v>2</v>
      </c>
      <c r="AV326">
        <v>0</v>
      </c>
      <c r="AW326">
        <v>2</v>
      </c>
      <c r="AX326">
        <v>41728343</v>
      </c>
      <c r="AY326">
        <v>1</v>
      </c>
      <c r="AZ326">
        <v>0</v>
      </c>
      <c r="BA326">
        <v>326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CX326">
        <f>Y326*Source!I255</f>
        <v>0.04</v>
      </c>
      <c r="CY326">
        <f>AA326</f>
        <v>893.08</v>
      </c>
      <c r="CZ326">
        <f>AE326</f>
        <v>83</v>
      </c>
      <c r="DA326">
        <f>AI326</f>
        <v>10.76</v>
      </c>
      <c r="DB326">
        <f>ROUND(ROUND(AT326*CZ326,2),6)</f>
        <v>3.32</v>
      </c>
      <c r="DC326">
        <f>ROUND(ROUND(AT326*AG326,2),6)</f>
        <v>0</v>
      </c>
    </row>
    <row r="327" spans="1:107" x14ac:dyDescent="0.2">
      <c r="A327">
        <f>ROW(Source!A255)</f>
        <v>255</v>
      </c>
      <c r="B327">
        <v>41727979</v>
      </c>
      <c r="C327">
        <v>41728335</v>
      </c>
      <c r="D327">
        <v>37342602</v>
      </c>
      <c r="E327">
        <v>1</v>
      </c>
      <c r="F327">
        <v>1</v>
      </c>
      <c r="G327">
        <v>1</v>
      </c>
      <c r="H327">
        <v>3</v>
      </c>
      <c r="I327" t="s">
        <v>619</v>
      </c>
      <c r="J327" t="s">
        <v>620</v>
      </c>
      <c r="K327" t="s">
        <v>621</v>
      </c>
      <c r="L327">
        <v>1348</v>
      </c>
      <c r="N327">
        <v>1009</v>
      </c>
      <c r="O327" t="s">
        <v>104</v>
      </c>
      <c r="P327" t="s">
        <v>104</v>
      </c>
      <c r="Q327">
        <v>1000</v>
      </c>
      <c r="W327">
        <v>0</v>
      </c>
      <c r="X327">
        <v>-1929795800</v>
      </c>
      <c r="Y327">
        <v>1E-4</v>
      </c>
      <c r="AA327">
        <v>707470</v>
      </c>
      <c r="AB327">
        <v>0</v>
      </c>
      <c r="AC327">
        <v>0</v>
      </c>
      <c r="AD327">
        <v>0</v>
      </c>
      <c r="AE327">
        <v>65750</v>
      </c>
      <c r="AF327">
        <v>0</v>
      </c>
      <c r="AG327">
        <v>0</v>
      </c>
      <c r="AH327">
        <v>0</v>
      </c>
      <c r="AI327">
        <v>10.76</v>
      </c>
      <c r="AJ327">
        <v>1</v>
      </c>
      <c r="AK327">
        <v>1</v>
      </c>
      <c r="AL327">
        <v>1</v>
      </c>
      <c r="AN327">
        <v>0</v>
      </c>
      <c r="AO327">
        <v>1</v>
      </c>
      <c r="AP327">
        <v>0</v>
      </c>
      <c r="AQ327">
        <v>0</v>
      </c>
      <c r="AR327">
        <v>0</v>
      </c>
      <c r="AS327" t="s">
        <v>2</v>
      </c>
      <c r="AT327">
        <v>1E-4</v>
      </c>
      <c r="AU327" t="s">
        <v>2</v>
      </c>
      <c r="AV327">
        <v>0</v>
      </c>
      <c r="AW327">
        <v>2</v>
      </c>
      <c r="AX327">
        <v>41728344</v>
      </c>
      <c r="AY327">
        <v>1</v>
      </c>
      <c r="AZ327">
        <v>0</v>
      </c>
      <c r="BA327">
        <v>327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CX327">
        <f>Y327*Source!I255</f>
        <v>1E-4</v>
      </c>
      <c r="CY327">
        <f>AA327</f>
        <v>707470</v>
      </c>
      <c r="CZ327">
        <f>AE327</f>
        <v>65750</v>
      </c>
      <c r="DA327">
        <f>AI327</f>
        <v>10.76</v>
      </c>
      <c r="DB327">
        <f>ROUND(ROUND(AT327*CZ327,2),6)</f>
        <v>6.58</v>
      </c>
      <c r="DC327">
        <f>ROUND(ROUND(AT327*AG327,2),6)</f>
        <v>0</v>
      </c>
    </row>
    <row r="328" spans="1:107" x14ac:dyDescent="0.2">
      <c r="A328">
        <f>ROW(Source!A255)</f>
        <v>255</v>
      </c>
      <c r="B328">
        <v>41727979</v>
      </c>
      <c r="C328">
        <v>41728335</v>
      </c>
      <c r="D328">
        <v>37292595</v>
      </c>
      <c r="E328">
        <v>70</v>
      </c>
      <c r="F328">
        <v>1</v>
      </c>
      <c r="G328">
        <v>1</v>
      </c>
      <c r="H328">
        <v>3</v>
      </c>
      <c r="I328" t="s">
        <v>565</v>
      </c>
      <c r="J328" t="s">
        <v>2</v>
      </c>
      <c r="K328" t="s">
        <v>566</v>
      </c>
      <c r="L328">
        <v>1374</v>
      </c>
      <c r="N328">
        <v>1013</v>
      </c>
      <c r="O328" t="s">
        <v>567</v>
      </c>
      <c r="P328" t="s">
        <v>567</v>
      </c>
      <c r="Q328">
        <v>1</v>
      </c>
      <c r="W328">
        <v>0</v>
      </c>
      <c r="X328">
        <v>-1731369543</v>
      </c>
      <c r="Y328">
        <v>2.35</v>
      </c>
      <c r="AA328">
        <v>1</v>
      </c>
      <c r="AB328">
        <v>0</v>
      </c>
      <c r="AC328">
        <v>0</v>
      </c>
      <c r="AD328">
        <v>0</v>
      </c>
      <c r="AE328">
        <v>1</v>
      </c>
      <c r="AF328">
        <v>0</v>
      </c>
      <c r="AG328">
        <v>0</v>
      </c>
      <c r="AH328">
        <v>0</v>
      </c>
      <c r="AI328">
        <v>1</v>
      </c>
      <c r="AJ328">
        <v>1</v>
      </c>
      <c r="AK328">
        <v>1</v>
      </c>
      <c r="AL328">
        <v>1</v>
      </c>
      <c r="AN328">
        <v>0</v>
      </c>
      <c r="AO328">
        <v>1</v>
      </c>
      <c r="AP328">
        <v>0</v>
      </c>
      <c r="AQ328">
        <v>0</v>
      </c>
      <c r="AR328">
        <v>0</v>
      </c>
      <c r="AS328" t="s">
        <v>2</v>
      </c>
      <c r="AT328">
        <v>2.35</v>
      </c>
      <c r="AU328" t="s">
        <v>2</v>
      </c>
      <c r="AV328">
        <v>0</v>
      </c>
      <c r="AW328">
        <v>2</v>
      </c>
      <c r="AX328">
        <v>41728345</v>
      </c>
      <c r="AY328">
        <v>1</v>
      </c>
      <c r="AZ328">
        <v>0</v>
      </c>
      <c r="BA328">
        <v>328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CX328">
        <f>Y328*Source!I255</f>
        <v>2.35</v>
      </c>
      <c r="CY328">
        <f>AA328</f>
        <v>1</v>
      </c>
      <c r="CZ328">
        <f>AE328</f>
        <v>1</v>
      </c>
      <c r="DA328">
        <f>AI328</f>
        <v>1</v>
      </c>
      <c r="DB328">
        <f>ROUND(ROUND(AT328*CZ328,2),6)</f>
        <v>2.35</v>
      </c>
      <c r="DC328">
        <f>ROUND(ROUND(AT328*AG328,2),6)</f>
        <v>0</v>
      </c>
    </row>
    <row r="329" spans="1:107" x14ac:dyDescent="0.2">
      <c r="A329">
        <f>ROW(Source!A258)</f>
        <v>258</v>
      </c>
      <c r="B329">
        <v>41727981</v>
      </c>
      <c r="C329">
        <v>41728347</v>
      </c>
      <c r="D329">
        <v>37286900</v>
      </c>
      <c r="E329">
        <v>70</v>
      </c>
      <c r="F329">
        <v>1</v>
      </c>
      <c r="G329">
        <v>1</v>
      </c>
      <c r="H329">
        <v>1</v>
      </c>
      <c r="I329" t="s">
        <v>739</v>
      </c>
      <c r="J329" t="s">
        <v>2</v>
      </c>
      <c r="K329" t="s">
        <v>740</v>
      </c>
      <c r="L329">
        <v>1191</v>
      </c>
      <c r="N329">
        <v>1013</v>
      </c>
      <c r="O329" t="s">
        <v>551</v>
      </c>
      <c r="P329" t="s">
        <v>551</v>
      </c>
      <c r="Q329">
        <v>1</v>
      </c>
      <c r="W329">
        <v>0</v>
      </c>
      <c r="X329">
        <v>784619160</v>
      </c>
      <c r="Y329">
        <v>7.3710000000000004</v>
      </c>
      <c r="AA329">
        <v>0</v>
      </c>
      <c r="AB329">
        <v>0</v>
      </c>
      <c r="AC329">
        <v>0</v>
      </c>
      <c r="AD329">
        <v>8.74</v>
      </c>
      <c r="AE329">
        <v>0</v>
      </c>
      <c r="AF329">
        <v>0</v>
      </c>
      <c r="AG329">
        <v>0</v>
      </c>
      <c r="AH329">
        <v>8.74</v>
      </c>
      <c r="AI329">
        <v>1</v>
      </c>
      <c r="AJ329">
        <v>1</v>
      </c>
      <c r="AK329">
        <v>1</v>
      </c>
      <c r="AL329">
        <v>1</v>
      </c>
      <c r="AN329">
        <v>0</v>
      </c>
      <c r="AO329">
        <v>1</v>
      </c>
      <c r="AP329">
        <v>1</v>
      </c>
      <c r="AQ329">
        <v>0</v>
      </c>
      <c r="AR329">
        <v>0</v>
      </c>
      <c r="AS329" t="s">
        <v>2</v>
      </c>
      <c r="AT329">
        <v>5.46</v>
      </c>
      <c r="AU329" t="s">
        <v>21</v>
      </c>
      <c r="AV329">
        <v>1</v>
      </c>
      <c r="AW329">
        <v>2</v>
      </c>
      <c r="AX329">
        <v>41728360</v>
      </c>
      <c r="AY329">
        <v>1</v>
      </c>
      <c r="AZ329">
        <v>0</v>
      </c>
      <c r="BA329">
        <v>329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CX329">
        <f>Y329*Source!I258</f>
        <v>22.113</v>
      </c>
      <c r="CY329">
        <f>AD329</f>
        <v>8.74</v>
      </c>
      <c r="CZ329">
        <f>AH329</f>
        <v>8.74</v>
      </c>
      <c r="DA329">
        <f>AL329</f>
        <v>1</v>
      </c>
      <c r="DB329">
        <f>ROUND((ROUND(AT329*CZ329,2)*ROUND(1.35,7)),6)</f>
        <v>64.421999999999997</v>
      </c>
      <c r="DC329">
        <f>ROUND((ROUND(AT329*AG329,2)*ROUND(1.35,7)),6)</f>
        <v>0</v>
      </c>
    </row>
    <row r="330" spans="1:107" x14ac:dyDescent="0.2">
      <c r="A330">
        <f>ROW(Source!A258)</f>
        <v>258</v>
      </c>
      <c r="B330">
        <v>41727981</v>
      </c>
      <c r="C330">
        <v>41728347</v>
      </c>
      <c r="D330">
        <v>37287167</v>
      </c>
      <c r="E330">
        <v>70</v>
      </c>
      <c r="F330">
        <v>1</v>
      </c>
      <c r="G330">
        <v>1</v>
      </c>
      <c r="H330">
        <v>1</v>
      </c>
      <c r="I330" t="s">
        <v>552</v>
      </c>
      <c r="J330" t="s">
        <v>2</v>
      </c>
      <c r="K330" t="s">
        <v>553</v>
      </c>
      <c r="L330">
        <v>1191</v>
      </c>
      <c r="N330">
        <v>1013</v>
      </c>
      <c r="O330" t="s">
        <v>551</v>
      </c>
      <c r="P330" t="s">
        <v>551</v>
      </c>
      <c r="Q330">
        <v>1</v>
      </c>
      <c r="W330">
        <v>0</v>
      </c>
      <c r="X330">
        <v>-1417349443</v>
      </c>
      <c r="Y330">
        <v>5.4000000000000006E-2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1</v>
      </c>
      <c r="AJ330">
        <v>1</v>
      </c>
      <c r="AK330">
        <v>1</v>
      </c>
      <c r="AL330">
        <v>1</v>
      </c>
      <c r="AN330">
        <v>0</v>
      </c>
      <c r="AO330">
        <v>1</v>
      </c>
      <c r="AP330">
        <v>1</v>
      </c>
      <c r="AQ330">
        <v>0</v>
      </c>
      <c r="AR330">
        <v>0</v>
      </c>
      <c r="AS330" t="s">
        <v>2</v>
      </c>
      <c r="AT330">
        <v>0.04</v>
      </c>
      <c r="AU330" t="s">
        <v>21</v>
      </c>
      <c r="AV330">
        <v>2</v>
      </c>
      <c r="AW330">
        <v>2</v>
      </c>
      <c r="AX330">
        <v>41728361</v>
      </c>
      <c r="AY330">
        <v>1</v>
      </c>
      <c r="AZ330">
        <v>0</v>
      </c>
      <c r="BA330">
        <v>330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CX330">
        <f>Y330*Source!I258</f>
        <v>0.16200000000000003</v>
      </c>
      <c r="CY330">
        <f>AD330</f>
        <v>0</v>
      </c>
      <c r="CZ330">
        <f>AH330</f>
        <v>0</v>
      </c>
      <c r="DA330">
        <f>AL330</f>
        <v>1</v>
      </c>
      <c r="DB330">
        <f>ROUND((ROUND(AT330*CZ330,2)*ROUND(1.35,7)),6)</f>
        <v>0</v>
      </c>
      <c r="DC330">
        <f>ROUND((ROUND(AT330*AG330,2)*ROUND(1.35,7)),6)</f>
        <v>0</v>
      </c>
    </row>
    <row r="331" spans="1:107" x14ac:dyDescent="0.2">
      <c r="A331">
        <f>ROW(Source!A258)</f>
        <v>258</v>
      </c>
      <c r="B331">
        <v>41727981</v>
      </c>
      <c r="C331">
        <v>41728347</v>
      </c>
      <c r="D331">
        <v>37509388</v>
      </c>
      <c r="E331">
        <v>1</v>
      </c>
      <c r="F331">
        <v>1</v>
      </c>
      <c r="G331">
        <v>1</v>
      </c>
      <c r="H331">
        <v>2</v>
      </c>
      <c r="I331" t="s">
        <v>573</v>
      </c>
      <c r="J331" t="s">
        <v>574</v>
      </c>
      <c r="K331" t="s">
        <v>575</v>
      </c>
      <c r="L331">
        <v>1367</v>
      </c>
      <c r="N331">
        <v>1011</v>
      </c>
      <c r="O331" t="s">
        <v>557</v>
      </c>
      <c r="P331" t="s">
        <v>557</v>
      </c>
      <c r="Q331">
        <v>1</v>
      </c>
      <c r="W331">
        <v>0</v>
      </c>
      <c r="X331">
        <v>-430484415</v>
      </c>
      <c r="Y331">
        <v>1.3500000000000002E-2</v>
      </c>
      <c r="AA331">
        <v>0</v>
      </c>
      <c r="AB331">
        <v>115.4</v>
      </c>
      <c r="AC331">
        <v>13.5</v>
      </c>
      <c r="AD331">
        <v>0</v>
      </c>
      <c r="AE331">
        <v>0</v>
      </c>
      <c r="AF331">
        <v>115.4</v>
      </c>
      <c r="AG331">
        <v>13.5</v>
      </c>
      <c r="AH331">
        <v>0</v>
      </c>
      <c r="AI331">
        <v>1</v>
      </c>
      <c r="AJ331">
        <v>1</v>
      </c>
      <c r="AK331">
        <v>1</v>
      </c>
      <c r="AL331">
        <v>1</v>
      </c>
      <c r="AN331">
        <v>0</v>
      </c>
      <c r="AO331">
        <v>1</v>
      </c>
      <c r="AP331">
        <v>1</v>
      </c>
      <c r="AQ331">
        <v>0</v>
      </c>
      <c r="AR331">
        <v>0</v>
      </c>
      <c r="AS331" t="s">
        <v>2</v>
      </c>
      <c r="AT331">
        <v>0.01</v>
      </c>
      <c r="AU331" t="s">
        <v>21</v>
      </c>
      <c r="AV331">
        <v>0</v>
      </c>
      <c r="AW331">
        <v>2</v>
      </c>
      <c r="AX331">
        <v>41728362</v>
      </c>
      <c r="AY331">
        <v>1</v>
      </c>
      <c r="AZ331">
        <v>0</v>
      </c>
      <c r="BA331">
        <v>331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CX331">
        <f>Y331*Source!I258</f>
        <v>4.0500000000000008E-2</v>
      </c>
      <c r="CY331">
        <f>AB331</f>
        <v>115.4</v>
      </c>
      <c r="CZ331">
        <f>AF331</f>
        <v>115.4</v>
      </c>
      <c r="DA331">
        <f>AJ331</f>
        <v>1</v>
      </c>
      <c r="DB331">
        <f>ROUND((ROUND(AT331*CZ331,2)*ROUND(1.35,7)),6)</f>
        <v>1.5525</v>
      </c>
      <c r="DC331">
        <f>ROUND((ROUND(AT331*AG331,2)*ROUND(1.35,7)),6)</f>
        <v>0.189</v>
      </c>
    </row>
    <row r="332" spans="1:107" x14ac:dyDescent="0.2">
      <c r="A332">
        <f>ROW(Source!A258)</f>
        <v>258</v>
      </c>
      <c r="B332">
        <v>41727981</v>
      </c>
      <c r="C332">
        <v>41728347</v>
      </c>
      <c r="D332">
        <v>37509578</v>
      </c>
      <c r="E332">
        <v>1</v>
      </c>
      <c r="F332">
        <v>1</v>
      </c>
      <c r="G332">
        <v>1</v>
      </c>
      <c r="H332">
        <v>2</v>
      </c>
      <c r="I332" t="s">
        <v>741</v>
      </c>
      <c r="J332" t="s">
        <v>742</v>
      </c>
      <c r="K332" t="s">
        <v>743</v>
      </c>
      <c r="L332">
        <v>1367</v>
      </c>
      <c r="N332">
        <v>1011</v>
      </c>
      <c r="O332" t="s">
        <v>557</v>
      </c>
      <c r="P332" t="s">
        <v>557</v>
      </c>
      <c r="Q332">
        <v>1</v>
      </c>
      <c r="W332">
        <v>0</v>
      </c>
      <c r="X332">
        <v>1063590936</v>
      </c>
      <c r="Y332">
        <v>1.8360000000000003</v>
      </c>
      <c r="AA332">
        <v>0</v>
      </c>
      <c r="AB332">
        <v>3.12</v>
      </c>
      <c r="AC332">
        <v>0</v>
      </c>
      <c r="AD332">
        <v>0</v>
      </c>
      <c r="AE332">
        <v>0</v>
      </c>
      <c r="AF332">
        <v>3.12</v>
      </c>
      <c r="AG332">
        <v>0</v>
      </c>
      <c r="AH332">
        <v>0</v>
      </c>
      <c r="AI332">
        <v>1</v>
      </c>
      <c r="AJ332">
        <v>1</v>
      </c>
      <c r="AK332">
        <v>1</v>
      </c>
      <c r="AL332">
        <v>1</v>
      </c>
      <c r="AN332">
        <v>0</v>
      </c>
      <c r="AO332">
        <v>1</v>
      </c>
      <c r="AP332">
        <v>1</v>
      </c>
      <c r="AQ332">
        <v>0</v>
      </c>
      <c r="AR332">
        <v>0</v>
      </c>
      <c r="AS332" t="s">
        <v>2</v>
      </c>
      <c r="AT332">
        <v>1.36</v>
      </c>
      <c r="AU332" t="s">
        <v>21</v>
      </c>
      <c r="AV332">
        <v>0</v>
      </c>
      <c r="AW332">
        <v>2</v>
      </c>
      <c r="AX332">
        <v>41728363</v>
      </c>
      <c r="AY332">
        <v>1</v>
      </c>
      <c r="AZ332">
        <v>0</v>
      </c>
      <c r="BA332">
        <v>332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CX332">
        <f>Y332*Source!I258</f>
        <v>5.5080000000000009</v>
      </c>
      <c r="CY332">
        <f>AB332</f>
        <v>3.12</v>
      </c>
      <c r="CZ332">
        <f>AF332</f>
        <v>3.12</v>
      </c>
      <c r="DA332">
        <f>AJ332</f>
        <v>1</v>
      </c>
      <c r="DB332">
        <f>ROUND((ROUND(AT332*CZ332,2)*ROUND(1.35,7)),6)</f>
        <v>5.7240000000000002</v>
      </c>
      <c r="DC332">
        <f>ROUND((ROUND(AT332*AG332,2)*ROUND(1.35,7)),6)</f>
        <v>0</v>
      </c>
    </row>
    <row r="333" spans="1:107" x14ac:dyDescent="0.2">
      <c r="A333">
        <f>ROW(Source!A258)</f>
        <v>258</v>
      </c>
      <c r="B333">
        <v>41727981</v>
      </c>
      <c r="C333">
        <v>41728347</v>
      </c>
      <c r="D333">
        <v>37510757</v>
      </c>
      <c r="E333">
        <v>1</v>
      </c>
      <c r="F333">
        <v>1</v>
      </c>
      <c r="G333">
        <v>1</v>
      </c>
      <c r="H333">
        <v>2</v>
      </c>
      <c r="I333" t="s">
        <v>558</v>
      </c>
      <c r="J333" t="s">
        <v>559</v>
      </c>
      <c r="K333" t="s">
        <v>560</v>
      </c>
      <c r="L333">
        <v>1367</v>
      </c>
      <c r="N333">
        <v>1011</v>
      </c>
      <c r="O333" t="s">
        <v>557</v>
      </c>
      <c r="P333" t="s">
        <v>557</v>
      </c>
      <c r="Q333">
        <v>1</v>
      </c>
      <c r="W333">
        <v>0</v>
      </c>
      <c r="X333">
        <v>509054691</v>
      </c>
      <c r="Y333">
        <v>4.0500000000000001E-2</v>
      </c>
      <c r="AA333">
        <v>0</v>
      </c>
      <c r="AB333">
        <v>65.709999999999994</v>
      </c>
      <c r="AC333">
        <v>11.6</v>
      </c>
      <c r="AD333">
        <v>0</v>
      </c>
      <c r="AE333">
        <v>0</v>
      </c>
      <c r="AF333">
        <v>65.709999999999994</v>
      </c>
      <c r="AG333">
        <v>11.6</v>
      </c>
      <c r="AH333">
        <v>0</v>
      </c>
      <c r="AI333">
        <v>1</v>
      </c>
      <c r="AJ333">
        <v>1</v>
      </c>
      <c r="AK333">
        <v>1</v>
      </c>
      <c r="AL333">
        <v>1</v>
      </c>
      <c r="AN333">
        <v>0</v>
      </c>
      <c r="AO333">
        <v>1</v>
      </c>
      <c r="AP333">
        <v>1</v>
      </c>
      <c r="AQ333">
        <v>0</v>
      </c>
      <c r="AR333">
        <v>0</v>
      </c>
      <c r="AS333" t="s">
        <v>2</v>
      </c>
      <c r="AT333">
        <v>0.03</v>
      </c>
      <c r="AU333" t="s">
        <v>21</v>
      </c>
      <c r="AV333">
        <v>0</v>
      </c>
      <c r="AW333">
        <v>2</v>
      </c>
      <c r="AX333">
        <v>41728364</v>
      </c>
      <c r="AY333">
        <v>1</v>
      </c>
      <c r="AZ333">
        <v>0</v>
      </c>
      <c r="BA333">
        <v>333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CX333">
        <f>Y333*Source!I258</f>
        <v>0.1215</v>
      </c>
      <c r="CY333">
        <f>AB333</f>
        <v>65.709999999999994</v>
      </c>
      <c r="CZ333">
        <f>AF333</f>
        <v>65.709999999999994</v>
      </c>
      <c r="DA333">
        <f>AJ333</f>
        <v>1</v>
      </c>
      <c r="DB333">
        <f>ROUND((ROUND(AT333*CZ333,2)*ROUND(1.35,7)),6)</f>
        <v>2.6595</v>
      </c>
      <c r="DC333">
        <f>ROUND((ROUND(AT333*AG333,2)*ROUND(1.35,7)),6)</f>
        <v>0.47249999999999998</v>
      </c>
    </row>
    <row r="334" spans="1:107" x14ac:dyDescent="0.2">
      <c r="A334">
        <f>ROW(Source!A258)</f>
        <v>258</v>
      </c>
      <c r="B334">
        <v>41727981</v>
      </c>
      <c r="C334">
        <v>41728347</v>
      </c>
      <c r="D334">
        <v>37298159</v>
      </c>
      <c r="E334">
        <v>1</v>
      </c>
      <c r="F334">
        <v>1</v>
      </c>
      <c r="G334">
        <v>1</v>
      </c>
      <c r="H334">
        <v>3</v>
      </c>
      <c r="I334" t="s">
        <v>744</v>
      </c>
      <c r="J334" t="s">
        <v>745</v>
      </c>
      <c r="K334" t="s">
        <v>746</v>
      </c>
      <c r="L334">
        <v>1348</v>
      </c>
      <c r="N334">
        <v>1009</v>
      </c>
      <c r="O334" t="s">
        <v>104</v>
      </c>
      <c r="P334" t="s">
        <v>104</v>
      </c>
      <c r="Q334">
        <v>1000</v>
      </c>
      <c r="W334">
        <v>0</v>
      </c>
      <c r="X334">
        <v>-847628873</v>
      </c>
      <c r="Y334">
        <v>2.9999999999999997E-4</v>
      </c>
      <c r="AA334">
        <v>26499</v>
      </c>
      <c r="AB334">
        <v>0</v>
      </c>
      <c r="AC334">
        <v>0</v>
      </c>
      <c r="AD334">
        <v>0</v>
      </c>
      <c r="AE334">
        <v>26499</v>
      </c>
      <c r="AF334">
        <v>0</v>
      </c>
      <c r="AG334">
        <v>0</v>
      </c>
      <c r="AH334">
        <v>0</v>
      </c>
      <c r="AI334">
        <v>1</v>
      </c>
      <c r="AJ334">
        <v>1</v>
      </c>
      <c r="AK334">
        <v>1</v>
      </c>
      <c r="AL334">
        <v>1</v>
      </c>
      <c r="AN334">
        <v>0</v>
      </c>
      <c r="AO334">
        <v>1</v>
      </c>
      <c r="AP334">
        <v>0</v>
      </c>
      <c r="AQ334">
        <v>0</v>
      </c>
      <c r="AR334">
        <v>0</v>
      </c>
      <c r="AS334" t="s">
        <v>2</v>
      </c>
      <c r="AT334">
        <v>2.9999999999999997E-4</v>
      </c>
      <c r="AU334" t="s">
        <v>2</v>
      </c>
      <c r="AV334">
        <v>0</v>
      </c>
      <c r="AW334">
        <v>2</v>
      </c>
      <c r="AX334">
        <v>41728365</v>
      </c>
      <c r="AY334">
        <v>1</v>
      </c>
      <c r="AZ334">
        <v>0</v>
      </c>
      <c r="BA334">
        <v>334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CX334">
        <f>Y334*Source!I258</f>
        <v>8.9999999999999998E-4</v>
      </c>
      <c r="CY334">
        <f t="shared" ref="CY334:CY340" si="79">AA334</f>
        <v>26499</v>
      </c>
      <c r="CZ334">
        <f t="shared" ref="CZ334:CZ340" si="80">AE334</f>
        <v>26499</v>
      </c>
      <c r="DA334">
        <f t="shared" ref="DA334:DA340" si="81">AI334</f>
        <v>1</v>
      </c>
      <c r="DB334">
        <f t="shared" ref="DB334:DB340" si="82">ROUND(ROUND(AT334*CZ334,2),6)</f>
        <v>7.95</v>
      </c>
      <c r="DC334">
        <f t="shared" ref="DC334:DC340" si="83">ROUND(ROUND(AT334*AG334,2),6)</f>
        <v>0</v>
      </c>
    </row>
    <row r="335" spans="1:107" x14ac:dyDescent="0.2">
      <c r="A335">
        <f>ROW(Source!A258)</f>
        <v>258</v>
      </c>
      <c r="B335">
        <v>41727981</v>
      </c>
      <c r="C335">
        <v>41728347</v>
      </c>
      <c r="D335">
        <v>37305340</v>
      </c>
      <c r="E335">
        <v>1</v>
      </c>
      <c r="F335">
        <v>1</v>
      </c>
      <c r="G335">
        <v>1</v>
      </c>
      <c r="H335">
        <v>3</v>
      </c>
      <c r="I335" t="s">
        <v>585</v>
      </c>
      <c r="J335" t="s">
        <v>586</v>
      </c>
      <c r="K335" t="s">
        <v>587</v>
      </c>
      <c r="L335">
        <v>1346</v>
      </c>
      <c r="N335">
        <v>1009</v>
      </c>
      <c r="O335" t="s">
        <v>564</v>
      </c>
      <c r="P335" t="s">
        <v>564</v>
      </c>
      <c r="Q335">
        <v>1</v>
      </c>
      <c r="W335">
        <v>0</v>
      </c>
      <c r="X335">
        <v>-1864341761</v>
      </c>
      <c r="Y335">
        <v>0.8</v>
      </c>
      <c r="AA335">
        <v>9.0399999999999991</v>
      </c>
      <c r="AB335">
        <v>0</v>
      </c>
      <c r="AC335">
        <v>0</v>
      </c>
      <c r="AD335">
        <v>0</v>
      </c>
      <c r="AE335">
        <v>9.0399999999999991</v>
      </c>
      <c r="AF335">
        <v>0</v>
      </c>
      <c r="AG335">
        <v>0</v>
      </c>
      <c r="AH335">
        <v>0</v>
      </c>
      <c r="AI335">
        <v>1</v>
      </c>
      <c r="AJ335">
        <v>1</v>
      </c>
      <c r="AK335">
        <v>1</v>
      </c>
      <c r="AL335">
        <v>1</v>
      </c>
      <c r="AN335">
        <v>0</v>
      </c>
      <c r="AO335">
        <v>1</v>
      </c>
      <c r="AP335">
        <v>0</v>
      </c>
      <c r="AQ335">
        <v>0</v>
      </c>
      <c r="AR335">
        <v>0</v>
      </c>
      <c r="AS335" t="s">
        <v>2</v>
      </c>
      <c r="AT335">
        <v>0.8</v>
      </c>
      <c r="AU335" t="s">
        <v>2</v>
      </c>
      <c r="AV335">
        <v>0</v>
      </c>
      <c r="AW335">
        <v>2</v>
      </c>
      <c r="AX335">
        <v>41728366</v>
      </c>
      <c r="AY335">
        <v>1</v>
      </c>
      <c r="AZ335">
        <v>0</v>
      </c>
      <c r="BA335">
        <v>335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CX335">
        <f>Y335*Source!I258</f>
        <v>2.4000000000000004</v>
      </c>
      <c r="CY335">
        <f t="shared" si="79"/>
        <v>9.0399999999999991</v>
      </c>
      <c r="CZ335">
        <f t="shared" si="80"/>
        <v>9.0399999999999991</v>
      </c>
      <c r="DA335">
        <f t="shared" si="81"/>
        <v>1</v>
      </c>
      <c r="DB335">
        <f t="shared" si="82"/>
        <v>7.23</v>
      </c>
      <c r="DC335">
        <f t="shared" si="83"/>
        <v>0</v>
      </c>
    </row>
    <row r="336" spans="1:107" x14ac:dyDescent="0.2">
      <c r="A336">
        <f>ROW(Source!A258)</f>
        <v>258</v>
      </c>
      <c r="B336">
        <v>41727981</v>
      </c>
      <c r="C336">
        <v>41728347</v>
      </c>
      <c r="D336">
        <v>37307157</v>
      </c>
      <c r="E336">
        <v>1</v>
      </c>
      <c r="F336">
        <v>1</v>
      </c>
      <c r="G336">
        <v>1</v>
      </c>
      <c r="H336">
        <v>3</v>
      </c>
      <c r="I336" t="s">
        <v>747</v>
      </c>
      <c r="J336" t="s">
        <v>748</v>
      </c>
      <c r="K336" t="s">
        <v>749</v>
      </c>
      <c r="L336">
        <v>1346</v>
      </c>
      <c r="N336">
        <v>1009</v>
      </c>
      <c r="O336" t="s">
        <v>564</v>
      </c>
      <c r="P336" t="s">
        <v>564</v>
      </c>
      <c r="Q336">
        <v>1</v>
      </c>
      <c r="W336">
        <v>0</v>
      </c>
      <c r="X336">
        <v>497341279</v>
      </c>
      <c r="Y336">
        <v>0.43</v>
      </c>
      <c r="AA336">
        <v>23.09</v>
      </c>
      <c r="AB336">
        <v>0</v>
      </c>
      <c r="AC336">
        <v>0</v>
      </c>
      <c r="AD336">
        <v>0</v>
      </c>
      <c r="AE336">
        <v>23.09</v>
      </c>
      <c r="AF336">
        <v>0</v>
      </c>
      <c r="AG336">
        <v>0</v>
      </c>
      <c r="AH336">
        <v>0</v>
      </c>
      <c r="AI336">
        <v>1</v>
      </c>
      <c r="AJ336">
        <v>1</v>
      </c>
      <c r="AK336">
        <v>1</v>
      </c>
      <c r="AL336">
        <v>1</v>
      </c>
      <c r="AN336">
        <v>0</v>
      </c>
      <c r="AO336">
        <v>1</v>
      </c>
      <c r="AP336">
        <v>0</v>
      </c>
      <c r="AQ336">
        <v>0</v>
      </c>
      <c r="AR336">
        <v>0</v>
      </c>
      <c r="AS336" t="s">
        <v>2</v>
      </c>
      <c r="AT336">
        <v>0.43</v>
      </c>
      <c r="AU336" t="s">
        <v>2</v>
      </c>
      <c r="AV336">
        <v>0</v>
      </c>
      <c r="AW336">
        <v>2</v>
      </c>
      <c r="AX336">
        <v>41728367</v>
      </c>
      <c r="AY336">
        <v>1</v>
      </c>
      <c r="AZ336">
        <v>0</v>
      </c>
      <c r="BA336">
        <v>336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CX336">
        <f>Y336*Source!I258</f>
        <v>1.29</v>
      </c>
      <c r="CY336">
        <f t="shared" si="79"/>
        <v>23.09</v>
      </c>
      <c r="CZ336">
        <f t="shared" si="80"/>
        <v>23.09</v>
      </c>
      <c r="DA336">
        <f t="shared" si="81"/>
        <v>1</v>
      </c>
      <c r="DB336">
        <f t="shared" si="82"/>
        <v>9.93</v>
      </c>
      <c r="DC336">
        <f t="shared" si="83"/>
        <v>0</v>
      </c>
    </row>
    <row r="337" spans="1:107" x14ac:dyDescent="0.2">
      <c r="A337">
        <f>ROW(Source!A258)</f>
        <v>258</v>
      </c>
      <c r="B337">
        <v>41727981</v>
      </c>
      <c r="C337">
        <v>41728347</v>
      </c>
      <c r="D337">
        <v>37334572</v>
      </c>
      <c r="E337">
        <v>1</v>
      </c>
      <c r="F337">
        <v>1</v>
      </c>
      <c r="G337">
        <v>1</v>
      </c>
      <c r="H337">
        <v>3</v>
      </c>
      <c r="I337" t="s">
        <v>750</v>
      </c>
      <c r="J337" t="s">
        <v>751</v>
      </c>
      <c r="K337" t="s">
        <v>752</v>
      </c>
      <c r="L337">
        <v>1455</v>
      </c>
      <c r="N337">
        <v>1013</v>
      </c>
      <c r="O337" t="s">
        <v>160</v>
      </c>
      <c r="P337" t="s">
        <v>160</v>
      </c>
      <c r="Q337">
        <v>1</v>
      </c>
      <c r="W337">
        <v>0</v>
      </c>
      <c r="X337">
        <v>-1273474956</v>
      </c>
      <c r="Y337">
        <v>0.2</v>
      </c>
      <c r="AA337">
        <v>228</v>
      </c>
      <c r="AB337">
        <v>0</v>
      </c>
      <c r="AC337">
        <v>0</v>
      </c>
      <c r="AD337">
        <v>0</v>
      </c>
      <c r="AE337">
        <v>228</v>
      </c>
      <c r="AF337">
        <v>0</v>
      </c>
      <c r="AG337">
        <v>0</v>
      </c>
      <c r="AH337">
        <v>0</v>
      </c>
      <c r="AI337">
        <v>1</v>
      </c>
      <c r="AJ337">
        <v>1</v>
      </c>
      <c r="AK337">
        <v>1</v>
      </c>
      <c r="AL337">
        <v>1</v>
      </c>
      <c r="AN337">
        <v>0</v>
      </c>
      <c r="AO337">
        <v>1</v>
      </c>
      <c r="AP337">
        <v>0</v>
      </c>
      <c r="AQ337">
        <v>0</v>
      </c>
      <c r="AR337">
        <v>0</v>
      </c>
      <c r="AS337" t="s">
        <v>2</v>
      </c>
      <c r="AT337">
        <v>0.2</v>
      </c>
      <c r="AU337" t="s">
        <v>2</v>
      </c>
      <c r="AV337">
        <v>0</v>
      </c>
      <c r="AW337">
        <v>2</v>
      </c>
      <c r="AX337">
        <v>41728368</v>
      </c>
      <c r="AY337">
        <v>1</v>
      </c>
      <c r="AZ337">
        <v>0</v>
      </c>
      <c r="BA337">
        <v>337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CX337">
        <f>Y337*Source!I258</f>
        <v>0.60000000000000009</v>
      </c>
      <c r="CY337">
        <f t="shared" si="79"/>
        <v>228</v>
      </c>
      <c r="CZ337">
        <f t="shared" si="80"/>
        <v>228</v>
      </c>
      <c r="DA337">
        <f t="shared" si="81"/>
        <v>1</v>
      </c>
      <c r="DB337">
        <f t="shared" si="82"/>
        <v>45.6</v>
      </c>
      <c r="DC337">
        <f t="shared" si="83"/>
        <v>0</v>
      </c>
    </row>
    <row r="338" spans="1:107" x14ac:dyDescent="0.2">
      <c r="A338">
        <f>ROW(Source!A258)</f>
        <v>258</v>
      </c>
      <c r="B338">
        <v>41727981</v>
      </c>
      <c r="C338">
        <v>41728347</v>
      </c>
      <c r="D338">
        <v>37291540</v>
      </c>
      <c r="E338">
        <v>70</v>
      </c>
      <c r="F338">
        <v>1</v>
      </c>
      <c r="G338">
        <v>1</v>
      </c>
      <c r="H338">
        <v>3</v>
      </c>
      <c r="I338" t="s">
        <v>354</v>
      </c>
      <c r="J338" t="s">
        <v>2</v>
      </c>
      <c r="K338" t="s">
        <v>355</v>
      </c>
      <c r="L338">
        <v>1371</v>
      </c>
      <c r="N338">
        <v>1013</v>
      </c>
      <c r="O338" t="s">
        <v>19</v>
      </c>
      <c r="P338" t="s">
        <v>19</v>
      </c>
      <c r="Q338">
        <v>1</v>
      </c>
      <c r="W338">
        <v>0</v>
      </c>
      <c r="X338">
        <v>989277921</v>
      </c>
      <c r="Y338">
        <v>1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1</v>
      </c>
      <c r="AJ338">
        <v>1</v>
      </c>
      <c r="AK338">
        <v>1</v>
      </c>
      <c r="AL338">
        <v>1</v>
      </c>
      <c r="AN338">
        <v>0</v>
      </c>
      <c r="AO338">
        <v>0</v>
      </c>
      <c r="AP338">
        <v>1</v>
      </c>
      <c r="AQ338">
        <v>0</v>
      </c>
      <c r="AR338">
        <v>0</v>
      </c>
      <c r="AS338" t="s">
        <v>2</v>
      </c>
      <c r="AT338">
        <v>1</v>
      </c>
      <c r="AU338" t="s">
        <v>2</v>
      </c>
      <c r="AV338">
        <v>0</v>
      </c>
      <c r="AW338">
        <v>2</v>
      </c>
      <c r="AX338">
        <v>41728369</v>
      </c>
      <c r="AY338">
        <v>1</v>
      </c>
      <c r="AZ338">
        <v>0</v>
      </c>
      <c r="BA338">
        <v>338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CX338">
        <f>Y338*Source!I258</f>
        <v>3</v>
      </c>
      <c r="CY338">
        <f t="shared" si="79"/>
        <v>0</v>
      </c>
      <c r="CZ338">
        <f t="shared" si="80"/>
        <v>0</v>
      </c>
      <c r="DA338">
        <f t="shared" si="81"/>
        <v>1</v>
      </c>
      <c r="DB338">
        <f t="shared" si="82"/>
        <v>0</v>
      </c>
      <c r="DC338">
        <f t="shared" si="83"/>
        <v>0</v>
      </c>
    </row>
    <row r="339" spans="1:107" x14ac:dyDescent="0.2">
      <c r="A339">
        <f>ROW(Source!A258)</f>
        <v>258</v>
      </c>
      <c r="B339">
        <v>41727981</v>
      </c>
      <c r="C339">
        <v>41728347</v>
      </c>
      <c r="D339">
        <v>37381769</v>
      </c>
      <c r="E339">
        <v>1</v>
      </c>
      <c r="F339">
        <v>1</v>
      </c>
      <c r="G339">
        <v>1</v>
      </c>
      <c r="H339">
        <v>3</v>
      </c>
      <c r="I339" t="s">
        <v>753</v>
      </c>
      <c r="J339" t="s">
        <v>754</v>
      </c>
      <c r="K339" t="s">
        <v>755</v>
      </c>
      <c r="L339">
        <v>1301</v>
      </c>
      <c r="N339">
        <v>1003</v>
      </c>
      <c r="O339" t="s">
        <v>134</v>
      </c>
      <c r="P339" t="s">
        <v>134</v>
      </c>
      <c r="Q339">
        <v>1</v>
      </c>
      <c r="W339">
        <v>0</v>
      </c>
      <c r="X339">
        <v>1076807088</v>
      </c>
      <c r="Y339">
        <v>9.3000000000000007</v>
      </c>
      <c r="AA339">
        <v>12.03</v>
      </c>
      <c r="AB339">
        <v>0</v>
      </c>
      <c r="AC339">
        <v>0</v>
      </c>
      <c r="AD339">
        <v>0</v>
      </c>
      <c r="AE339">
        <v>12.03</v>
      </c>
      <c r="AF339">
        <v>0</v>
      </c>
      <c r="AG339">
        <v>0</v>
      </c>
      <c r="AH339">
        <v>0</v>
      </c>
      <c r="AI339">
        <v>1</v>
      </c>
      <c r="AJ339">
        <v>1</v>
      </c>
      <c r="AK339">
        <v>1</v>
      </c>
      <c r="AL339">
        <v>1</v>
      </c>
      <c r="AN339">
        <v>0</v>
      </c>
      <c r="AO339">
        <v>1</v>
      </c>
      <c r="AP339">
        <v>0</v>
      </c>
      <c r="AQ339">
        <v>0</v>
      </c>
      <c r="AR339">
        <v>0</v>
      </c>
      <c r="AS339" t="s">
        <v>2</v>
      </c>
      <c r="AT339">
        <v>9.3000000000000007</v>
      </c>
      <c r="AU339" t="s">
        <v>2</v>
      </c>
      <c r="AV339">
        <v>0</v>
      </c>
      <c r="AW339">
        <v>2</v>
      </c>
      <c r="AX339">
        <v>41728370</v>
      </c>
      <c r="AY339">
        <v>1</v>
      </c>
      <c r="AZ339">
        <v>0</v>
      </c>
      <c r="BA339">
        <v>339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CX339">
        <f>Y339*Source!I258</f>
        <v>27.900000000000002</v>
      </c>
      <c r="CY339">
        <f t="shared" si="79"/>
        <v>12.03</v>
      </c>
      <c r="CZ339">
        <f t="shared" si="80"/>
        <v>12.03</v>
      </c>
      <c r="DA339">
        <f t="shared" si="81"/>
        <v>1</v>
      </c>
      <c r="DB339">
        <f t="shared" si="82"/>
        <v>111.88</v>
      </c>
      <c r="DC339">
        <f t="shared" si="83"/>
        <v>0</v>
      </c>
    </row>
    <row r="340" spans="1:107" x14ac:dyDescent="0.2">
      <c r="A340">
        <f>ROW(Source!A258)</f>
        <v>258</v>
      </c>
      <c r="B340">
        <v>41727981</v>
      </c>
      <c r="C340">
        <v>41728347</v>
      </c>
      <c r="D340">
        <v>37399293</v>
      </c>
      <c r="E340">
        <v>1</v>
      </c>
      <c r="F340">
        <v>1</v>
      </c>
      <c r="G340">
        <v>1</v>
      </c>
      <c r="H340">
        <v>3</v>
      </c>
      <c r="I340" t="s">
        <v>756</v>
      </c>
      <c r="J340" t="s">
        <v>757</v>
      </c>
      <c r="K340" t="s">
        <v>758</v>
      </c>
      <c r="L340">
        <v>1301</v>
      </c>
      <c r="N340">
        <v>1003</v>
      </c>
      <c r="O340" t="s">
        <v>134</v>
      </c>
      <c r="P340" t="s">
        <v>134</v>
      </c>
      <c r="Q340">
        <v>1</v>
      </c>
      <c r="W340">
        <v>0</v>
      </c>
      <c r="X340">
        <v>-1150538755</v>
      </c>
      <c r="Y340">
        <v>0.39</v>
      </c>
      <c r="AA340">
        <v>15.33</v>
      </c>
      <c r="AB340">
        <v>0</v>
      </c>
      <c r="AC340">
        <v>0</v>
      </c>
      <c r="AD340">
        <v>0</v>
      </c>
      <c r="AE340">
        <v>15.33</v>
      </c>
      <c r="AF340">
        <v>0</v>
      </c>
      <c r="AG340">
        <v>0</v>
      </c>
      <c r="AH340">
        <v>0</v>
      </c>
      <c r="AI340">
        <v>1</v>
      </c>
      <c r="AJ340">
        <v>1</v>
      </c>
      <c r="AK340">
        <v>1</v>
      </c>
      <c r="AL340">
        <v>1</v>
      </c>
      <c r="AN340">
        <v>0</v>
      </c>
      <c r="AO340">
        <v>1</v>
      </c>
      <c r="AP340">
        <v>0</v>
      </c>
      <c r="AQ340">
        <v>0</v>
      </c>
      <c r="AR340">
        <v>0</v>
      </c>
      <c r="AS340" t="s">
        <v>2</v>
      </c>
      <c r="AT340">
        <v>0.39</v>
      </c>
      <c r="AU340" t="s">
        <v>2</v>
      </c>
      <c r="AV340">
        <v>0</v>
      </c>
      <c r="AW340">
        <v>2</v>
      </c>
      <c r="AX340">
        <v>41728371</v>
      </c>
      <c r="AY340">
        <v>1</v>
      </c>
      <c r="AZ340">
        <v>0</v>
      </c>
      <c r="BA340">
        <v>340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CX340">
        <f>Y340*Source!I258</f>
        <v>1.17</v>
      </c>
      <c r="CY340">
        <f t="shared" si="79"/>
        <v>15.33</v>
      </c>
      <c r="CZ340">
        <f t="shared" si="80"/>
        <v>15.33</v>
      </c>
      <c r="DA340">
        <f t="shared" si="81"/>
        <v>1</v>
      </c>
      <c r="DB340">
        <f t="shared" si="82"/>
        <v>5.98</v>
      </c>
      <c r="DC340">
        <f t="shared" si="83"/>
        <v>0</v>
      </c>
    </row>
    <row r="341" spans="1:107" x14ac:dyDescent="0.2">
      <c r="A341">
        <f>ROW(Source!A259)</f>
        <v>259</v>
      </c>
      <c r="B341">
        <v>41727979</v>
      </c>
      <c r="C341">
        <v>41728347</v>
      </c>
      <c r="D341">
        <v>37286900</v>
      </c>
      <c r="E341">
        <v>70</v>
      </c>
      <c r="F341">
        <v>1</v>
      </c>
      <c r="G341">
        <v>1</v>
      </c>
      <c r="H341">
        <v>1</v>
      </c>
      <c r="I341" t="s">
        <v>739</v>
      </c>
      <c r="J341" t="s">
        <v>2</v>
      </c>
      <c r="K341" t="s">
        <v>740</v>
      </c>
      <c r="L341">
        <v>1191</v>
      </c>
      <c r="N341">
        <v>1013</v>
      </c>
      <c r="O341" t="s">
        <v>551</v>
      </c>
      <c r="P341" t="s">
        <v>551</v>
      </c>
      <c r="Q341">
        <v>1</v>
      </c>
      <c r="W341">
        <v>0</v>
      </c>
      <c r="X341">
        <v>784619160</v>
      </c>
      <c r="Y341">
        <v>7.3710000000000004</v>
      </c>
      <c r="AA341">
        <v>0</v>
      </c>
      <c r="AB341">
        <v>0</v>
      </c>
      <c r="AC341">
        <v>0</v>
      </c>
      <c r="AD341">
        <v>94.04</v>
      </c>
      <c r="AE341">
        <v>0</v>
      </c>
      <c r="AF341">
        <v>0</v>
      </c>
      <c r="AG341">
        <v>0</v>
      </c>
      <c r="AH341">
        <v>8.74</v>
      </c>
      <c r="AI341">
        <v>1</v>
      </c>
      <c r="AJ341">
        <v>1</v>
      </c>
      <c r="AK341">
        <v>1</v>
      </c>
      <c r="AL341">
        <v>10.76</v>
      </c>
      <c r="AN341">
        <v>0</v>
      </c>
      <c r="AO341">
        <v>1</v>
      </c>
      <c r="AP341">
        <v>1</v>
      </c>
      <c r="AQ341">
        <v>0</v>
      </c>
      <c r="AR341">
        <v>0</v>
      </c>
      <c r="AS341" t="s">
        <v>2</v>
      </c>
      <c r="AT341">
        <v>5.46</v>
      </c>
      <c r="AU341" t="s">
        <v>21</v>
      </c>
      <c r="AV341">
        <v>1</v>
      </c>
      <c r="AW341">
        <v>2</v>
      </c>
      <c r="AX341">
        <v>41728360</v>
      </c>
      <c r="AY341">
        <v>1</v>
      </c>
      <c r="AZ341">
        <v>0</v>
      </c>
      <c r="BA341">
        <v>341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CX341">
        <f>Y341*Source!I259</f>
        <v>22.113</v>
      </c>
      <c r="CY341">
        <f>AD341</f>
        <v>94.04</v>
      </c>
      <c r="CZ341">
        <f>AH341</f>
        <v>8.74</v>
      </c>
      <c r="DA341">
        <f>AL341</f>
        <v>10.76</v>
      </c>
      <c r="DB341">
        <f>ROUND((ROUND(AT341*CZ341,2)*ROUND(1.35,7)),6)</f>
        <v>64.421999999999997</v>
      </c>
      <c r="DC341">
        <f>ROUND((ROUND(AT341*AG341,2)*ROUND(1.35,7)),6)</f>
        <v>0</v>
      </c>
    </row>
    <row r="342" spans="1:107" x14ac:dyDescent="0.2">
      <c r="A342">
        <f>ROW(Source!A259)</f>
        <v>259</v>
      </c>
      <c r="B342">
        <v>41727979</v>
      </c>
      <c r="C342">
        <v>41728347</v>
      </c>
      <c r="D342">
        <v>37287167</v>
      </c>
      <c r="E342">
        <v>70</v>
      </c>
      <c r="F342">
        <v>1</v>
      </c>
      <c r="G342">
        <v>1</v>
      </c>
      <c r="H342">
        <v>1</v>
      </c>
      <c r="I342" t="s">
        <v>552</v>
      </c>
      <c r="J342" t="s">
        <v>2</v>
      </c>
      <c r="K342" t="s">
        <v>553</v>
      </c>
      <c r="L342">
        <v>1191</v>
      </c>
      <c r="N342">
        <v>1013</v>
      </c>
      <c r="O342" t="s">
        <v>551</v>
      </c>
      <c r="P342" t="s">
        <v>551</v>
      </c>
      <c r="Q342">
        <v>1</v>
      </c>
      <c r="W342">
        <v>0</v>
      </c>
      <c r="X342">
        <v>-1417349443</v>
      </c>
      <c r="Y342">
        <v>5.4000000000000006E-2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1</v>
      </c>
      <c r="AJ342">
        <v>1</v>
      </c>
      <c r="AK342">
        <v>10.76</v>
      </c>
      <c r="AL342">
        <v>1</v>
      </c>
      <c r="AN342">
        <v>0</v>
      </c>
      <c r="AO342">
        <v>1</v>
      </c>
      <c r="AP342">
        <v>1</v>
      </c>
      <c r="AQ342">
        <v>0</v>
      </c>
      <c r="AR342">
        <v>0</v>
      </c>
      <c r="AS342" t="s">
        <v>2</v>
      </c>
      <c r="AT342">
        <v>0.04</v>
      </c>
      <c r="AU342" t="s">
        <v>21</v>
      </c>
      <c r="AV342">
        <v>2</v>
      </c>
      <c r="AW342">
        <v>2</v>
      </c>
      <c r="AX342">
        <v>41728361</v>
      </c>
      <c r="AY342">
        <v>1</v>
      </c>
      <c r="AZ342">
        <v>0</v>
      </c>
      <c r="BA342">
        <v>342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CX342">
        <f>Y342*Source!I259</f>
        <v>0.16200000000000003</v>
      </c>
      <c r="CY342">
        <f>AD342</f>
        <v>0</v>
      </c>
      <c r="CZ342">
        <f>AH342</f>
        <v>0</v>
      </c>
      <c r="DA342">
        <f>AL342</f>
        <v>1</v>
      </c>
      <c r="DB342">
        <f>ROUND((ROUND(AT342*CZ342,2)*ROUND(1.35,7)),6)</f>
        <v>0</v>
      </c>
      <c r="DC342">
        <f>ROUND((ROUND(AT342*AG342,2)*ROUND(1.35,7)),6)</f>
        <v>0</v>
      </c>
    </row>
    <row r="343" spans="1:107" x14ac:dyDescent="0.2">
      <c r="A343">
        <f>ROW(Source!A259)</f>
        <v>259</v>
      </c>
      <c r="B343">
        <v>41727979</v>
      </c>
      <c r="C343">
        <v>41728347</v>
      </c>
      <c r="D343">
        <v>37509388</v>
      </c>
      <c r="E343">
        <v>1</v>
      </c>
      <c r="F343">
        <v>1</v>
      </c>
      <c r="G343">
        <v>1</v>
      </c>
      <c r="H343">
        <v>2</v>
      </c>
      <c r="I343" t="s">
        <v>573</v>
      </c>
      <c r="J343" t="s">
        <v>574</v>
      </c>
      <c r="K343" t="s">
        <v>575</v>
      </c>
      <c r="L343">
        <v>1367</v>
      </c>
      <c r="N343">
        <v>1011</v>
      </c>
      <c r="O343" t="s">
        <v>557</v>
      </c>
      <c r="P343" t="s">
        <v>557</v>
      </c>
      <c r="Q343">
        <v>1</v>
      </c>
      <c r="W343">
        <v>0</v>
      </c>
      <c r="X343">
        <v>-430484415</v>
      </c>
      <c r="Y343">
        <v>1.3500000000000002E-2</v>
      </c>
      <c r="AA343">
        <v>0</v>
      </c>
      <c r="AB343">
        <v>1241.7</v>
      </c>
      <c r="AC343">
        <v>13.5</v>
      </c>
      <c r="AD343">
        <v>0</v>
      </c>
      <c r="AE343">
        <v>0</v>
      </c>
      <c r="AF343">
        <v>115.4</v>
      </c>
      <c r="AG343">
        <v>13.5</v>
      </c>
      <c r="AH343">
        <v>0</v>
      </c>
      <c r="AI343">
        <v>1</v>
      </c>
      <c r="AJ343">
        <v>10.76</v>
      </c>
      <c r="AK343">
        <v>1</v>
      </c>
      <c r="AL343">
        <v>1</v>
      </c>
      <c r="AN343">
        <v>0</v>
      </c>
      <c r="AO343">
        <v>1</v>
      </c>
      <c r="AP343">
        <v>1</v>
      </c>
      <c r="AQ343">
        <v>0</v>
      </c>
      <c r="AR343">
        <v>0</v>
      </c>
      <c r="AS343" t="s">
        <v>2</v>
      </c>
      <c r="AT343">
        <v>0.01</v>
      </c>
      <c r="AU343" t="s">
        <v>21</v>
      </c>
      <c r="AV343">
        <v>0</v>
      </c>
      <c r="AW343">
        <v>2</v>
      </c>
      <c r="AX343">
        <v>41728362</v>
      </c>
      <c r="AY343">
        <v>1</v>
      </c>
      <c r="AZ343">
        <v>0</v>
      </c>
      <c r="BA343">
        <v>343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CX343">
        <f>Y343*Source!I259</f>
        <v>4.0500000000000008E-2</v>
      </c>
      <c r="CY343">
        <f>AB343</f>
        <v>1241.7</v>
      </c>
      <c r="CZ343">
        <f>AF343</f>
        <v>115.4</v>
      </c>
      <c r="DA343">
        <f>AJ343</f>
        <v>10.76</v>
      </c>
      <c r="DB343">
        <f>ROUND((ROUND(AT343*CZ343,2)*ROUND(1.35,7)),6)</f>
        <v>1.5525</v>
      </c>
      <c r="DC343">
        <f>ROUND((ROUND(AT343*AG343,2)*ROUND(1.35,7)),6)</f>
        <v>0.189</v>
      </c>
    </row>
    <row r="344" spans="1:107" x14ac:dyDescent="0.2">
      <c r="A344">
        <f>ROW(Source!A259)</f>
        <v>259</v>
      </c>
      <c r="B344">
        <v>41727979</v>
      </c>
      <c r="C344">
        <v>41728347</v>
      </c>
      <c r="D344">
        <v>37509578</v>
      </c>
      <c r="E344">
        <v>1</v>
      </c>
      <c r="F344">
        <v>1</v>
      </c>
      <c r="G344">
        <v>1</v>
      </c>
      <c r="H344">
        <v>2</v>
      </c>
      <c r="I344" t="s">
        <v>741</v>
      </c>
      <c r="J344" t="s">
        <v>742</v>
      </c>
      <c r="K344" t="s">
        <v>743</v>
      </c>
      <c r="L344">
        <v>1367</v>
      </c>
      <c r="N344">
        <v>1011</v>
      </c>
      <c r="O344" t="s">
        <v>557</v>
      </c>
      <c r="P344" t="s">
        <v>557</v>
      </c>
      <c r="Q344">
        <v>1</v>
      </c>
      <c r="W344">
        <v>0</v>
      </c>
      <c r="X344">
        <v>1063590936</v>
      </c>
      <c r="Y344">
        <v>1.8360000000000003</v>
      </c>
      <c r="AA344">
        <v>0</v>
      </c>
      <c r="AB344">
        <v>33.57</v>
      </c>
      <c r="AC344">
        <v>0</v>
      </c>
      <c r="AD344">
        <v>0</v>
      </c>
      <c r="AE344">
        <v>0</v>
      </c>
      <c r="AF344">
        <v>3.12</v>
      </c>
      <c r="AG344">
        <v>0</v>
      </c>
      <c r="AH344">
        <v>0</v>
      </c>
      <c r="AI344">
        <v>1</v>
      </c>
      <c r="AJ344">
        <v>10.76</v>
      </c>
      <c r="AK344">
        <v>1</v>
      </c>
      <c r="AL344">
        <v>1</v>
      </c>
      <c r="AN344">
        <v>0</v>
      </c>
      <c r="AO344">
        <v>1</v>
      </c>
      <c r="AP344">
        <v>1</v>
      </c>
      <c r="AQ344">
        <v>0</v>
      </c>
      <c r="AR344">
        <v>0</v>
      </c>
      <c r="AS344" t="s">
        <v>2</v>
      </c>
      <c r="AT344">
        <v>1.36</v>
      </c>
      <c r="AU344" t="s">
        <v>21</v>
      </c>
      <c r="AV344">
        <v>0</v>
      </c>
      <c r="AW344">
        <v>2</v>
      </c>
      <c r="AX344">
        <v>41728363</v>
      </c>
      <c r="AY344">
        <v>1</v>
      </c>
      <c r="AZ344">
        <v>0</v>
      </c>
      <c r="BA344">
        <v>344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CX344">
        <f>Y344*Source!I259</f>
        <v>5.5080000000000009</v>
      </c>
      <c r="CY344">
        <f>AB344</f>
        <v>33.57</v>
      </c>
      <c r="CZ344">
        <f>AF344</f>
        <v>3.12</v>
      </c>
      <c r="DA344">
        <f>AJ344</f>
        <v>10.76</v>
      </c>
      <c r="DB344">
        <f>ROUND((ROUND(AT344*CZ344,2)*ROUND(1.35,7)),6)</f>
        <v>5.7240000000000002</v>
      </c>
      <c r="DC344">
        <f>ROUND((ROUND(AT344*AG344,2)*ROUND(1.35,7)),6)</f>
        <v>0</v>
      </c>
    </row>
    <row r="345" spans="1:107" x14ac:dyDescent="0.2">
      <c r="A345">
        <f>ROW(Source!A259)</f>
        <v>259</v>
      </c>
      <c r="B345">
        <v>41727979</v>
      </c>
      <c r="C345">
        <v>41728347</v>
      </c>
      <c r="D345">
        <v>37510757</v>
      </c>
      <c r="E345">
        <v>1</v>
      </c>
      <c r="F345">
        <v>1</v>
      </c>
      <c r="G345">
        <v>1</v>
      </c>
      <c r="H345">
        <v>2</v>
      </c>
      <c r="I345" t="s">
        <v>558</v>
      </c>
      <c r="J345" t="s">
        <v>559</v>
      </c>
      <c r="K345" t="s">
        <v>560</v>
      </c>
      <c r="L345">
        <v>1367</v>
      </c>
      <c r="N345">
        <v>1011</v>
      </c>
      <c r="O345" t="s">
        <v>557</v>
      </c>
      <c r="P345" t="s">
        <v>557</v>
      </c>
      <c r="Q345">
        <v>1</v>
      </c>
      <c r="W345">
        <v>0</v>
      </c>
      <c r="X345">
        <v>509054691</v>
      </c>
      <c r="Y345">
        <v>4.0500000000000001E-2</v>
      </c>
      <c r="AA345">
        <v>0</v>
      </c>
      <c r="AB345">
        <v>707.04</v>
      </c>
      <c r="AC345">
        <v>11.6</v>
      </c>
      <c r="AD345">
        <v>0</v>
      </c>
      <c r="AE345">
        <v>0</v>
      </c>
      <c r="AF345">
        <v>65.709999999999994</v>
      </c>
      <c r="AG345">
        <v>11.6</v>
      </c>
      <c r="AH345">
        <v>0</v>
      </c>
      <c r="AI345">
        <v>1</v>
      </c>
      <c r="AJ345">
        <v>10.76</v>
      </c>
      <c r="AK345">
        <v>1</v>
      </c>
      <c r="AL345">
        <v>1</v>
      </c>
      <c r="AN345">
        <v>0</v>
      </c>
      <c r="AO345">
        <v>1</v>
      </c>
      <c r="AP345">
        <v>1</v>
      </c>
      <c r="AQ345">
        <v>0</v>
      </c>
      <c r="AR345">
        <v>0</v>
      </c>
      <c r="AS345" t="s">
        <v>2</v>
      </c>
      <c r="AT345">
        <v>0.03</v>
      </c>
      <c r="AU345" t="s">
        <v>21</v>
      </c>
      <c r="AV345">
        <v>0</v>
      </c>
      <c r="AW345">
        <v>2</v>
      </c>
      <c r="AX345">
        <v>41728364</v>
      </c>
      <c r="AY345">
        <v>1</v>
      </c>
      <c r="AZ345">
        <v>0</v>
      </c>
      <c r="BA345">
        <v>345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CX345">
        <f>Y345*Source!I259</f>
        <v>0.1215</v>
      </c>
      <c r="CY345">
        <f>AB345</f>
        <v>707.04</v>
      </c>
      <c r="CZ345">
        <f>AF345</f>
        <v>65.709999999999994</v>
      </c>
      <c r="DA345">
        <f>AJ345</f>
        <v>10.76</v>
      </c>
      <c r="DB345">
        <f>ROUND((ROUND(AT345*CZ345,2)*ROUND(1.35,7)),6)</f>
        <v>2.6595</v>
      </c>
      <c r="DC345">
        <f>ROUND((ROUND(AT345*AG345,2)*ROUND(1.35,7)),6)</f>
        <v>0.47249999999999998</v>
      </c>
    </row>
    <row r="346" spans="1:107" x14ac:dyDescent="0.2">
      <c r="A346">
        <f>ROW(Source!A259)</f>
        <v>259</v>
      </c>
      <c r="B346">
        <v>41727979</v>
      </c>
      <c r="C346">
        <v>41728347</v>
      </c>
      <c r="D346">
        <v>37298159</v>
      </c>
      <c r="E346">
        <v>1</v>
      </c>
      <c r="F346">
        <v>1</v>
      </c>
      <c r="G346">
        <v>1</v>
      </c>
      <c r="H346">
        <v>3</v>
      </c>
      <c r="I346" t="s">
        <v>744</v>
      </c>
      <c r="J346" t="s">
        <v>745</v>
      </c>
      <c r="K346" t="s">
        <v>746</v>
      </c>
      <c r="L346">
        <v>1348</v>
      </c>
      <c r="N346">
        <v>1009</v>
      </c>
      <c r="O346" t="s">
        <v>104</v>
      </c>
      <c r="P346" t="s">
        <v>104</v>
      </c>
      <c r="Q346">
        <v>1000</v>
      </c>
      <c r="W346">
        <v>0</v>
      </c>
      <c r="X346">
        <v>-847628873</v>
      </c>
      <c r="Y346">
        <v>2.9999999999999997E-4</v>
      </c>
      <c r="AA346">
        <v>285129.24</v>
      </c>
      <c r="AB346">
        <v>0</v>
      </c>
      <c r="AC346">
        <v>0</v>
      </c>
      <c r="AD346">
        <v>0</v>
      </c>
      <c r="AE346">
        <v>26499</v>
      </c>
      <c r="AF346">
        <v>0</v>
      </c>
      <c r="AG346">
        <v>0</v>
      </c>
      <c r="AH346">
        <v>0</v>
      </c>
      <c r="AI346">
        <v>10.76</v>
      </c>
      <c r="AJ346">
        <v>1</v>
      </c>
      <c r="AK346">
        <v>1</v>
      </c>
      <c r="AL346">
        <v>1</v>
      </c>
      <c r="AN346">
        <v>0</v>
      </c>
      <c r="AO346">
        <v>1</v>
      </c>
      <c r="AP346">
        <v>0</v>
      </c>
      <c r="AQ346">
        <v>0</v>
      </c>
      <c r="AR346">
        <v>0</v>
      </c>
      <c r="AS346" t="s">
        <v>2</v>
      </c>
      <c r="AT346">
        <v>2.9999999999999997E-4</v>
      </c>
      <c r="AU346" t="s">
        <v>2</v>
      </c>
      <c r="AV346">
        <v>0</v>
      </c>
      <c r="AW346">
        <v>2</v>
      </c>
      <c r="AX346">
        <v>41728365</v>
      </c>
      <c r="AY346">
        <v>1</v>
      </c>
      <c r="AZ346">
        <v>0</v>
      </c>
      <c r="BA346">
        <v>346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CX346">
        <f>Y346*Source!I259</f>
        <v>8.9999999999999998E-4</v>
      </c>
      <c r="CY346">
        <f t="shared" ref="CY346:CY352" si="84">AA346</f>
        <v>285129.24</v>
      </c>
      <c r="CZ346">
        <f t="shared" ref="CZ346:CZ352" si="85">AE346</f>
        <v>26499</v>
      </c>
      <c r="DA346">
        <f t="shared" ref="DA346:DA352" si="86">AI346</f>
        <v>10.76</v>
      </c>
      <c r="DB346">
        <f t="shared" ref="DB346:DB352" si="87">ROUND(ROUND(AT346*CZ346,2),6)</f>
        <v>7.95</v>
      </c>
      <c r="DC346">
        <f t="shared" ref="DC346:DC352" si="88">ROUND(ROUND(AT346*AG346,2),6)</f>
        <v>0</v>
      </c>
    </row>
    <row r="347" spans="1:107" x14ac:dyDescent="0.2">
      <c r="A347">
        <f>ROW(Source!A259)</f>
        <v>259</v>
      </c>
      <c r="B347">
        <v>41727979</v>
      </c>
      <c r="C347">
        <v>41728347</v>
      </c>
      <c r="D347">
        <v>37305340</v>
      </c>
      <c r="E347">
        <v>1</v>
      </c>
      <c r="F347">
        <v>1</v>
      </c>
      <c r="G347">
        <v>1</v>
      </c>
      <c r="H347">
        <v>3</v>
      </c>
      <c r="I347" t="s">
        <v>585</v>
      </c>
      <c r="J347" t="s">
        <v>586</v>
      </c>
      <c r="K347" t="s">
        <v>587</v>
      </c>
      <c r="L347">
        <v>1346</v>
      </c>
      <c r="N347">
        <v>1009</v>
      </c>
      <c r="O347" t="s">
        <v>564</v>
      </c>
      <c r="P347" t="s">
        <v>564</v>
      </c>
      <c r="Q347">
        <v>1</v>
      </c>
      <c r="W347">
        <v>0</v>
      </c>
      <c r="X347">
        <v>-1864341761</v>
      </c>
      <c r="Y347">
        <v>0.8</v>
      </c>
      <c r="AA347">
        <v>97.27</v>
      </c>
      <c r="AB347">
        <v>0</v>
      </c>
      <c r="AC347">
        <v>0</v>
      </c>
      <c r="AD347">
        <v>0</v>
      </c>
      <c r="AE347">
        <v>9.0399999999999991</v>
      </c>
      <c r="AF347">
        <v>0</v>
      </c>
      <c r="AG347">
        <v>0</v>
      </c>
      <c r="AH347">
        <v>0</v>
      </c>
      <c r="AI347">
        <v>10.76</v>
      </c>
      <c r="AJ347">
        <v>1</v>
      </c>
      <c r="AK347">
        <v>1</v>
      </c>
      <c r="AL347">
        <v>1</v>
      </c>
      <c r="AN347">
        <v>0</v>
      </c>
      <c r="AO347">
        <v>1</v>
      </c>
      <c r="AP347">
        <v>0</v>
      </c>
      <c r="AQ347">
        <v>0</v>
      </c>
      <c r="AR347">
        <v>0</v>
      </c>
      <c r="AS347" t="s">
        <v>2</v>
      </c>
      <c r="AT347">
        <v>0.8</v>
      </c>
      <c r="AU347" t="s">
        <v>2</v>
      </c>
      <c r="AV347">
        <v>0</v>
      </c>
      <c r="AW347">
        <v>2</v>
      </c>
      <c r="AX347">
        <v>41728366</v>
      </c>
      <c r="AY347">
        <v>1</v>
      </c>
      <c r="AZ347">
        <v>0</v>
      </c>
      <c r="BA347">
        <v>347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CX347">
        <f>Y347*Source!I259</f>
        <v>2.4000000000000004</v>
      </c>
      <c r="CY347">
        <f t="shared" si="84"/>
        <v>97.27</v>
      </c>
      <c r="CZ347">
        <f t="shared" si="85"/>
        <v>9.0399999999999991</v>
      </c>
      <c r="DA347">
        <f t="shared" si="86"/>
        <v>10.76</v>
      </c>
      <c r="DB347">
        <f t="shared" si="87"/>
        <v>7.23</v>
      </c>
      <c r="DC347">
        <f t="shared" si="88"/>
        <v>0</v>
      </c>
    </row>
    <row r="348" spans="1:107" x14ac:dyDescent="0.2">
      <c r="A348">
        <f>ROW(Source!A259)</f>
        <v>259</v>
      </c>
      <c r="B348">
        <v>41727979</v>
      </c>
      <c r="C348">
        <v>41728347</v>
      </c>
      <c r="D348">
        <v>37307157</v>
      </c>
      <c r="E348">
        <v>1</v>
      </c>
      <c r="F348">
        <v>1</v>
      </c>
      <c r="G348">
        <v>1</v>
      </c>
      <c r="H348">
        <v>3</v>
      </c>
      <c r="I348" t="s">
        <v>747</v>
      </c>
      <c r="J348" t="s">
        <v>748</v>
      </c>
      <c r="K348" t="s">
        <v>749</v>
      </c>
      <c r="L348">
        <v>1346</v>
      </c>
      <c r="N348">
        <v>1009</v>
      </c>
      <c r="O348" t="s">
        <v>564</v>
      </c>
      <c r="P348" t="s">
        <v>564</v>
      </c>
      <c r="Q348">
        <v>1</v>
      </c>
      <c r="W348">
        <v>0</v>
      </c>
      <c r="X348">
        <v>497341279</v>
      </c>
      <c r="Y348">
        <v>0.43</v>
      </c>
      <c r="AA348">
        <v>248.45</v>
      </c>
      <c r="AB348">
        <v>0</v>
      </c>
      <c r="AC348">
        <v>0</v>
      </c>
      <c r="AD348">
        <v>0</v>
      </c>
      <c r="AE348">
        <v>23.09</v>
      </c>
      <c r="AF348">
        <v>0</v>
      </c>
      <c r="AG348">
        <v>0</v>
      </c>
      <c r="AH348">
        <v>0</v>
      </c>
      <c r="AI348">
        <v>10.76</v>
      </c>
      <c r="AJ348">
        <v>1</v>
      </c>
      <c r="AK348">
        <v>1</v>
      </c>
      <c r="AL348">
        <v>1</v>
      </c>
      <c r="AN348">
        <v>0</v>
      </c>
      <c r="AO348">
        <v>1</v>
      </c>
      <c r="AP348">
        <v>0</v>
      </c>
      <c r="AQ348">
        <v>0</v>
      </c>
      <c r="AR348">
        <v>0</v>
      </c>
      <c r="AS348" t="s">
        <v>2</v>
      </c>
      <c r="AT348">
        <v>0.43</v>
      </c>
      <c r="AU348" t="s">
        <v>2</v>
      </c>
      <c r="AV348">
        <v>0</v>
      </c>
      <c r="AW348">
        <v>2</v>
      </c>
      <c r="AX348">
        <v>41728367</v>
      </c>
      <c r="AY348">
        <v>1</v>
      </c>
      <c r="AZ348">
        <v>0</v>
      </c>
      <c r="BA348">
        <v>348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CX348">
        <f>Y348*Source!I259</f>
        <v>1.29</v>
      </c>
      <c r="CY348">
        <f t="shared" si="84"/>
        <v>248.45</v>
      </c>
      <c r="CZ348">
        <f t="shared" si="85"/>
        <v>23.09</v>
      </c>
      <c r="DA348">
        <f t="shared" si="86"/>
        <v>10.76</v>
      </c>
      <c r="DB348">
        <f t="shared" si="87"/>
        <v>9.93</v>
      </c>
      <c r="DC348">
        <f t="shared" si="88"/>
        <v>0</v>
      </c>
    </row>
    <row r="349" spans="1:107" x14ac:dyDescent="0.2">
      <c r="A349">
        <f>ROW(Source!A259)</f>
        <v>259</v>
      </c>
      <c r="B349">
        <v>41727979</v>
      </c>
      <c r="C349">
        <v>41728347</v>
      </c>
      <c r="D349">
        <v>37334572</v>
      </c>
      <c r="E349">
        <v>1</v>
      </c>
      <c r="F349">
        <v>1</v>
      </c>
      <c r="G349">
        <v>1</v>
      </c>
      <c r="H349">
        <v>3</v>
      </c>
      <c r="I349" t="s">
        <v>750</v>
      </c>
      <c r="J349" t="s">
        <v>751</v>
      </c>
      <c r="K349" t="s">
        <v>752</v>
      </c>
      <c r="L349">
        <v>1455</v>
      </c>
      <c r="N349">
        <v>1013</v>
      </c>
      <c r="O349" t="s">
        <v>160</v>
      </c>
      <c r="P349" t="s">
        <v>160</v>
      </c>
      <c r="Q349">
        <v>1</v>
      </c>
      <c r="W349">
        <v>0</v>
      </c>
      <c r="X349">
        <v>-1273474956</v>
      </c>
      <c r="Y349">
        <v>0.2</v>
      </c>
      <c r="AA349">
        <v>2453.2800000000002</v>
      </c>
      <c r="AB349">
        <v>0</v>
      </c>
      <c r="AC349">
        <v>0</v>
      </c>
      <c r="AD349">
        <v>0</v>
      </c>
      <c r="AE349">
        <v>228</v>
      </c>
      <c r="AF349">
        <v>0</v>
      </c>
      <c r="AG349">
        <v>0</v>
      </c>
      <c r="AH349">
        <v>0</v>
      </c>
      <c r="AI349">
        <v>10.76</v>
      </c>
      <c r="AJ349">
        <v>1</v>
      </c>
      <c r="AK349">
        <v>1</v>
      </c>
      <c r="AL349">
        <v>1</v>
      </c>
      <c r="AN349">
        <v>0</v>
      </c>
      <c r="AO349">
        <v>1</v>
      </c>
      <c r="AP349">
        <v>0</v>
      </c>
      <c r="AQ349">
        <v>0</v>
      </c>
      <c r="AR349">
        <v>0</v>
      </c>
      <c r="AS349" t="s">
        <v>2</v>
      </c>
      <c r="AT349">
        <v>0.2</v>
      </c>
      <c r="AU349" t="s">
        <v>2</v>
      </c>
      <c r="AV349">
        <v>0</v>
      </c>
      <c r="AW349">
        <v>2</v>
      </c>
      <c r="AX349">
        <v>41728368</v>
      </c>
      <c r="AY349">
        <v>1</v>
      </c>
      <c r="AZ349">
        <v>0</v>
      </c>
      <c r="BA349">
        <v>349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CX349">
        <f>Y349*Source!I259</f>
        <v>0.60000000000000009</v>
      </c>
      <c r="CY349">
        <f t="shared" si="84"/>
        <v>2453.2800000000002</v>
      </c>
      <c r="CZ349">
        <f t="shared" si="85"/>
        <v>228</v>
      </c>
      <c r="DA349">
        <f t="shared" si="86"/>
        <v>10.76</v>
      </c>
      <c r="DB349">
        <f t="shared" si="87"/>
        <v>45.6</v>
      </c>
      <c r="DC349">
        <f t="shared" si="88"/>
        <v>0</v>
      </c>
    </row>
    <row r="350" spans="1:107" x14ac:dyDescent="0.2">
      <c r="A350">
        <f>ROW(Source!A259)</f>
        <v>259</v>
      </c>
      <c r="B350">
        <v>41727979</v>
      </c>
      <c r="C350">
        <v>41728347</v>
      </c>
      <c r="D350">
        <v>37291540</v>
      </c>
      <c r="E350">
        <v>70</v>
      </c>
      <c r="F350">
        <v>1</v>
      </c>
      <c r="G350">
        <v>1</v>
      </c>
      <c r="H350">
        <v>3</v>
      </c>
      <c r="I350" t="s">
        <v>354</v>
      </c>
      <c r="J350" t="s">
        <v>2</v>
      </c>
      <c r="K350" t="s">
        <v>355</v>
      </c>
      <c r="L350">
        <v>1371</v>
      </c>
      <c r="N350">
        <v>1013</v>
      </c>
      <c r="O350" t="s">
        <v>19</v>
      </c>
      <c r="P350" t="s">
        <v>19</v>
      </c>
      <c r="Q350">
        <v>1</v>
      </c>
      <c r="W350">
        <v>0</v>
      </c>
      <c r="X350">
        <v>989277921</v>
      </c>
      <c r="Y350">
        <v>1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10.76</v>
      </c>
      <c r="AJ350">
        <v>1</v>
      </c>
      <c r="AK350">
        <v>1</v>
      </c>
      <c r="AL350">
        <v>1</v>
      </c>
      <c r="AN350">
        <v>0</v>
      </c>
      <c r="AO350">
        <v>0</v>
      </c>
      <c r="AP350">
        <v>1</v>
      </c>
      <c r="AQ350">
        <v>0</v>
      </c>
      <c r="AR350">
        <v>0</v>
      </c>
      <c r="AS350" t="s">
        <v>2</v>
      </c>
      <c r="AT350">
        <v>1</v>
      </c>
      <c r="AU350" t="s">
        <v>2</v>
      </c>
      <c r="AV350">
        <v>0</v>
      </c>
      <c r="AW350">
        <v>2</v>
      </c>
      <c r="AX350">
        <v>41728369</v>
      </c>
      <c r="AY350">
        <v>1</v>
      </c>
      <c r="AZ350">
        <v>0</v>
      </c>
      <c r="BA350">
        <v>350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CX350">
        <f>Y350*Source!I259</f>
        <v>3</v>
      </c>
      <c r="CY350">
        <f t="shared" si="84"/>
        <v>0</v>
      </c>
      <c r="CZ350">
        <f t="shared" si="85"/>
        <v>0</v>
      </c>
      <c r="DA350">
        <f t="shared" si="86"/>
        <v>10.76</v>
      </c>
      <c r="DB350">
        <f t="shared" si="87"/>
        <v>0</v>
      </c>
      <c r="DC350">
        <f t="shared" si="88"/>
        <v>0</v>
      </c>
    </row>
    <row r="351" spans="1:107" x14ac:dyDescent="0.2">
      <c r="A351">
        <f>ROW(Source!A259)</f>
        <v>259</v>
      </c>
      <c r="B351">
        <v>41727979</v>
      </c>
      <c r="C351">
        <v>41728347</v>
      </c>
      <c r="D351">
        <v>37381769</v>
      </c>
      <c r="E351">
        <v>1</v>
      </c>
      <c r="F351">
        <v>1</v>
      </c>
      <c r="G351">
        <v>1</v>
      </c>
      <c r="H351">
        <v>3</v>
      </c>
      <c r="I351" t="s">
        <v>753</v>
      </c>
      <c r="J351" t="s">
        <v>754</v>
      </c>
      <c r="K351" t="s">
        <v>755</v>
      </c>
      <c r="L351">
        <v>1301</v>
      </c>
      <c r="N351">
        <v>1003</v>
      </c>
      <c r="O351" t="s">
        <v>134</v>
      </c>
      <c r="P351" t="s">
        <v>134</v>
      </c>
      <c r="Q351">
        <v>1</v>
      </c>
      <c r="W351">
        <v>0</v>
      </c>
      <c r="X351">
        <v>1076807088</v>
      </c>
      <c r="Y351">
        <v>9.3000000000000007</v>
      </c>
      <c r="AA351">
        <v>129.44</v>
      </c>
      <c r="AB351">
        <v>0</v>
      </c>
      <c r="AC351">
        <v>0</v>
      </c>
      <c r="AD351">
        <v>0</v>
      </c>
      <c r="AE351">
        <v>12.03</v>
      </c>
      <c r="AF351">
        <v>0</v>
      </c>
      <c r="AG351">
        <v>0</v>
      </c>
      <c r="AH351">
        <v>0</v>
      </c>
      <c r="AI351">
        <v>10.76</v>
      </c>
      <c r="AJ351">
        <v>1</v>
      </c>
      <c r="AK351">
        <v>1</v>
      </c>
      <c r="AL351">
        <v>1</v>
      </c>
      <c r="AN351">
        <v>0</v>
      </c>
      <c r="AO351">
        <v>1</v>
      </c>
      <c r="AP351">
        <v>0</v>
      </c>
      <c r="AQ351">
        <v>0</v>
      </c>
      <c r="AR351">
        <v>0</v>
      </c>
      <c r="AS351" t="s">
        <v>2</v>
      </c>
      <c r="AT351">
        <v>9.3000000000000007</v>
      </c>
      <c r="AU351" t="s">
        <v>2</v>
      </c>
      <c r="AV351">
        <v>0</v>
      </c>
      <c r="AW351">
        <v>2</v>
      </c>
      <c r="AX351">
        <v>41728370</v>
      </c>
      <c r="AY351">
        <v>1</v>
      </c>
      <c r="AZ351">
        <v>0</v>
      </c>
      <c r="BA351">
        <v>351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CX351">
        <f>Y351*Source!I259</f>
        <v>27.900000000000002</v>
      </c>
      <c r="CY351">
        <f t="shared" si="84"/>
        <v>129.44</v>
      </c>
      <c r="CZ351">
        <f t="shared" si="85"/>
        <v>12.03</v>
      </c>
      <c r="DA351">
        <f t="shared" si="86"/>
        <v>10.76</v>
      </c>
      <c r="DB351">
        <f t="shared" si="87"/>
        <v>111.88</v>
      </c>
      <c r="DC351">
        <f t="shared" si="88"/>
        <v>0</v>
      </c>
    </row>
    <row r="352" spans="1:107" x14ac:dyDescent="0.2">
      <c r="A352">
        <f>ROW(Source!A259)</f>
        <v>259</v>
      </c>
      <c r="B352">
        <v>41727979</v>
      </c>
      <c r="C352">
        <v>41728347</v>
      </c>
      <c r="D352">
        <v>37399293</v>
      </c>
      <c r="E352">
        <v>1</v>
      </c>
      <c r="F352">
        <v>1</v>
      </c>
      <c r="G352">
        <v>1</v>
      </c>
      <c r="H352">
        <v>3</v>
      </c>
      <c r="I352" t="s">
        <v>756</v>
      </c>
      <c r="J352" t="s">
        <v>757</v>
      </c>
      <c r="K352" t="s">
        <v>758</v>
      </c>
      <c r="L352">
        <v>1301</v>
      </c>
      <c r="N352">
        <v>1003</v>
      </c>
      <c r="O352" t="s">
        <v>134</v>
      </c>
      <c r="P352" t="s">
        <v>134</v>
      </c>
      <c r="Q352">
        <v>1</v>
      </c>
      <c r="W352">
        <v>0</v>
      </c>
      <c r="X352">
        <v>-1150538755</v>
      </c>
      <c r="Y352">
        <v>0.39</v>
      </c>
      <c r="AA352">
        <v>164.95</v>
      </c>
      <c r="AB352">
        <v>0</v>
      </c>
      <c r="AC352">
        <v>0</v>
      </c>
      <c r="AD352">
        <v>0</v>
      </c>
      <c r="AE352">
        <v>15.33</v>
      </c>
      <c r="AF352">
        <v>0</v>
      </c>
      <c r="AG352">
        <v>0</v>
      </c>
      <c r="AH352">
        <v>0</v>
      </c>
      <c r="AI352">
        <v>10.76</v>
      </c>
      <c r="AJ352">
        <v>1</v>
      </c>
      <c r="AK352">
        <v>1</v>
      </c>
      <c r="AL352">
        <v>1</v>
      </c>
      <c r="AN352">
        <v>0</v>
      </c>
      <c r="AO352">
        <v>1</v>
      </c>
      <c r="AP352">
        <v>0</v>
      </c>
      <c r="AQ352">
        <v>0</v>
      </c>
      <c r="AR352">
        <v>0</v>
      </c>
      <c r="AS352" t="s">
        <v>2</v>
      </c>
      <c r="AT352">
        <v>0.39</v>
      </c>
      <c r="AU352" t="s">
        <v>2</v>
      </c>
      <c r="AV352">
        <v>0</v>
      </c>
      <c r="AW352">
        <v>2</v>
      </c>
      <c r="AX352">
        <v>41728371</v>
      </c>
      <c r="AY352">
        <v>1</v>
      </c>
      <c r="AZ352">
        <v>0</v>
      </c>
      <c r="BA352">
        <v>352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CX352">
        <f>Y352*Source!I259</f>
        <v>1.17</v>
      </c>
      <c r="CY352">
        <f t="shared" si="84"/>
        <v>164.95</v>
      </c>
      <c r="CZ352">
        <f t="shared" si="85"/>
        <v>15.33</v>
      </c>
      <c r="DA352">
        <f t="shared" si="86"/>
        <v>10.76</v>
      </c>
      <c r="DB352">
        <f t="shared" si="87"/>
        <v>5.98</v>
      </c>
      <c r="DC352">
        <f t="shared" si="88"/>
        <v>0</v>
      </c>
    </row>
    <row r="353" spans="1:107" x14ac:dyDescent="0.2">
      <c r="A353">
        <f>ROW(Source!A266)</f>
        <v>266</v>
      </c>
      <c r="B353">
        <v>41727981</v>
      </c>
      <c r="C353">
        <v>41728375</v>
      </c>
      <c r="D353">
        <v>37286967</v>
      </c>
      <c r="E353">
        <v>70</v>
      </c>
      <c r="F353">
        <v>1</v>
      </c>
      <c r="G353">
        <v>1</v>
      </c>
      <c r="H353">
        <v>1</v>
      </c>
      <c r="I353" t="s">
        <v>637</v>
      </c>
      <c r="J353" t="s">
        <v>2</v>
      </c>
      <c r="K353" t="s">
        <v>638</v>
      </c>
      <c r="L353">
        <v>1191</v>
      </c>
      <c r="N353">
        <v>1013</v>
      </c>
      <c r="O353" t="s">
        <v>551</v>
      </c>
      <c r="P353" t="s">
        <v>551</v>
      </c>
      <c r="Q353">
        <v>1</v>
      </c>
      <c r="W353">
        <v>0</v>
      </c>
      <c r="X353">
        <v>-1841613679</v>
      </c>
      <c r="Y353">
        <v>9.7200000000000006</v>
      </c>
      <c r="AA353">
        <v>0</v>
      </c>
      <c r="AB353">
        <v>0</v>
      </c>
      <c r="AC353">
        <v>0</v>
      </c>
      <c r="AD353">
        <v>10.06</v>
      </c>
      <c r="AE353">
        <v>0</v>
      </c>
      <c r="AF353">
        <v>0</v>
      </c>
      <c r="AG353">
        <v>0</v>
      </c>
      <c r="AH353">
        <v>10.06</v>
      </c>
      <c r="AI353">
        <v>1</v>
      </c>
      <c r="AJ353">
        <v>1</v>
      </c>
      <c r="AK353">
        <v>1</v>
      </c>
      <c r="AL353">
        <v>1</v>
      </c>
      <c r="AN353">
        <v>0</v>
      </c>
      <c r="AO353">
        <v>1</v>
      </c>
      <c r="AP353">
        <v>1</v>
      </c>
      <c r="AQ353">
        <v>0</v>
      </c>
      <c r="AR353">
        <v>0</v>
      </c>
      <c r="AS353" t="s">
        <v>2</v>
      </c>
      <c r="AT353">
        <v>7.2</v>
      </c>
      <c r="AU353" t="s">
        <v>21</v>
      </c>
      <c r="AV353">
        <v>1</v>
      </c>
      <c r="AW353">
        <v>2</v>
      </c>
      <c r="AX353">
        <v>41728381</v>
      </c>
      <c r="AY353">
        <v>1</v>
      </c>
      <c r="AZ353">
        <v>0</v>
      </c>
      <c r="BA353">
        <v>353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CX353">
        <f>Y353*Source!I266</f>
        <v>38.880000000000003</v>
      </c>
      <c r="CY353">
        <f>AD353</f>
        <v>10.06</v>
      </c>
      <c r="CZ353">
        <f>AH353</f>
        <v>10.06</v>
      </c>
      <c r="DA353">
        <f>AL353</f>
        <v>1</v>
      </c>
      <c r="DB353">
        <f>ROUND((ROUND(AT353*CZ353,2)*ROUND(1.35,7)),6)</f>
        <v>97.780500000000004</v>
      </c>
      <c r="DC353">
        <f>ROUND((ROUND(AT353*AG353,2)*ROUND(1.35,7)),6)</f>
        <v>0</v>
      </c>
    </row>
    <row r="354" spans="1:107" x14ac:dyDescent="0.2">
      <c r="A354">
        <f>ROW(Source!A266)</f>
        <v>266</v>
      </c>
      <c r="B354">
        <v>41727981</v>
      </c>
      <c r="C354">
        <v>41728375</v>
      </c>
      <c r="D354">
        <v>37299205</v>
      </c>
      <c r="E354">
        <v>1</v>
      </c>
      <c r="F354">
        <v>1</v>
      </c>
      <c r="G354">
        <v>1</v>
      </c>
      <c r="H354">
        <v>3</v>
      </c>
      <c r="I354" t="s">
        <v>610</v>
      </c>
      <c r="J354" t="s">
        <v>611</v>
      </c>
      <c r="K354" t="s">
        <v>612</v>
      </c>
      <c r="L354">
        <v>1346</v>
      </c>
      <c r="N354">
        <v>1009</v>
      </c>
      <c r="O354" t="s">
        <v>564</v>
      </c>
      <c r="P354" t="s">
        <v>564</v>
      </c>
      <c r="Q354">
        <v>1</v>
      </c>
      <c r="W354">
        <v>0</v>
      </c>
      <c r="X354">
        <v>818898041</v>
      </c>
      <c r="Y354">
        <v>5.5999999999999999E-3</v>
      </c>
      <c r="AA354">
        <v>27.74</v>
      </c>
      <c r="AB354">
        <v>0</v>
      </c>
      <c r="AC354">
        <v>0</v>
      </c>
      <c r="AD354">
        <v>0</v>
      </c>
      <c r="AE354">
        <v>27.74</v>
      </c>
      <c r="AF354">
        <v>0</v>
      </c>
      <c r="AG354">
        <v>0</v>
      </c>
      <c r="AH354">
        <v>0</v>
      </c>
      <c r="AI354">
        <v>1</v>
      </c>
      <c r="AJ354">
        <v>1</v>
      </c>
      <c r="AK354">
        <v>1</v>
      </c>
      <c r="AL354">
        <v>1</v>
      </c>
      <c r="AN354">
        <v>0</v>
      </c>
      <c r="AO354">
        <v>1</v>
      </c>
      <c r="AP354">
        <v>0</v>
      </c>
      <c r="AQ354">
        <v>0</v>
      </c>
      <c r="AR354">
        <v>0</v>
      </c>
      <c r="AS354" t="s">
        <v>2</v>
      </c>
      <c r="AT354">
        <v>5.5999999999999999E-3</v>
      </c>
      <c r="AU354" t="s">
        <v>2</v>
      </c>
      <c r="AV354">
        <v>0</v>
      </c>
      <c r="AW354">
        <v>2</v>
      </c>
      <c r="AX354">
        <v>41728382</v>
      </c>
      <c r="AY354">
        <v>1</v>
      </c>
      <c r="AZ354">
        <v>0</v>
      </c>
      <c r="BA354">
        <v>354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CX354">
        <f>Y354*Source!I266</f>
        <v>2.24E-2</v>
      </c>
      <c r="CY354">
        <f>AA354</f>
        <v>27.74</v>
      </c>
      <c r="CZ354">
        <f>AE354</f>
        <v>27.74</v>
      </c>
      <c r="DA354">
        <f>AI354</f>
        <v>1</v>
      </c>
      <c r="DB354">
        <f>ROUND(ROUND(AT354*CZ354,2),6)</f>
        <v>0.16</v>
      </c>
      <c r="DC354">
        <f>ROUND(ROUND(AT354*AG354,2),6)</f>
        <v>0</v>
      </c>
    </row>
    <row r="355" spans="1:107" x14ac:dyDescent="0.2">
      <c r="A355">
        <f>ROW(Source!A266)</f>
        <v>266</v>
      </c>
      <c r="B355">
        <v>41727981</v>
      </c>
      <c r="C355">
        <v>41728375</v>
      </c>
      <c r="D355">
        <v>37305581</v>
      </c>
      <c r="E355">
        <v>1</v>
      </c>
      <c r="F355">
        <v>1</v>
      </c>
      <c r="G355">
        <v>1</v>
      </c>
      <c r="H355">
        <v>3</v>
      </c>
      <c r="I355" t="s">
        <v>613</v>
      </c>
      <c r="J355" t="s">
        <v>614</v>
      </c>
      <c r="K355" t="s">
        <v>615</v>
      </c>
      <c r="L355">
        <v>1425</v>
      </c>
      <c r="N355">
        <v>1013</v>
      </c>
      <c r="O355" t="s">
        <v>165</v>
      </c>
      <c r="P355" t="s">
        <v>165</v>
      </c>
      <c r="Q355">
        <v>1</v>
      </c>
      <c r="W355">
        <v>0</v>
      </c>
      <c r="X355">
        <v>43090968</v>
      </c>
      <c r="Y355">
        <v>0.04</v>
      </c>
      <c r="AA355">
        <v>83</v>
      </c>
      <c r="AB355">
        <v>0</v>
      </c>
      <c r="AC355">
        <v>0</v>
      </c>
      <c r="AD355">
        <v>0</v>
      </c>
      <c r="AE355">
        <v>83</v>
      </c>
      <c r="AF355">
        <v>0</v>
      </c>
      <c r="AG355">
        <v>0</v>
      </c>
      <c r="AH355">
        <v>0</v>
      </c>
      <c r="AI355">
        <v>1</v>
      </c>
      <c r="AJ355">
        <v>1</v>
      </c>
      <c r="AK355">
        <v>1</v>
      </c>
      <c r="AL355">
        <v>1</v>
      </c>
      <c r="AN355">
        <v>0</v>
      </c>
      <c r="AO355">
        <v>1</v>
      </c>
      <c r="AP355">
        <v>0</v>
      </c>
      <c r="AQ355">
        <v>0</v>
      </c>
      <c r="AR355">
        <v>0</v>
      </c>
      <c r="AS355" t="s">
        <v>2</v>
      </c>
      <c r="AT355">
        <v>0.04</v>
      </c>
      <c r="AU355" t="s">
        <v>2</v>
      </c>
      <c r="AV355">
        <v>0</v>
      </c>
      <c r="AW355">
        <v>2</v>
      </c>
      <c r="AX355">
        <v>41728383</v>
      </c>
      <c r="AY355">
        <v>1</v>
      </c>
      <c r="AZ355">
        <v>0</v>
      </c>
      <c r="BA355">
        <v>355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CX355">
        <f>Y355*Source!I266</f>
        <v>0.16</v>
      </c>
      <c r="CY355">
        <f>AA355</f>
        <v>83</v>
      </c>
      <c r="CZ355">
        <f>AE355</f>
        <v>83</v>
      </c>
      <c r="DA355">
        <f>AI355</f>
        <v>1</v>
      </c>
      <c r="DB355">
        <f>ROUND(ROUND(AT355*CZ355,2),6)</f>
        <v>3.32</v>
      </c>
      <c r="DC355">
        <f>ROUND(ROUND(AT355*AG355,2),6)</f>
        <v>0</v>
      </c>
    </row>
    <row r="356" spans="1:107" x14ac:dyDescent="0.2">
      <c r="A356">
        <f>ROW(Source!A266)</f>
        <v>266</v>
      </c>
      <c r="B356">
        <v>41727981</v>
      </c>
      <c r="C356">
        <v>41728375</v>
      </c>
      <c r="D356">
        <v>37342602</v>
      </c>
      <c r="E356">
        <v>1</v>
      </c>
      <c r="F356">
        <v>1</v>
      </c>
      <c r="G356">
        <v>1</v>
      </c>
      <c r="H356">
        <v>3</v>
      </c>
      <c r="I356" t="s">
        <v>619</v>
      </c>
      <c r="J356" t="s">
        <v>620</v>
      </c>
      <c r="K356" t="s">
        <v>621</v>
      </c>
      <c r="L356">
        <v>1348</v>
      </c>
      <c r="N356">
        <v>1009</v>
      </c>
      <c r="O356" t="s">
        <v>104</v>
      </c>
      <c r="P356" t="s">
        <v>104</v>
      </c>
      <c r="Q356">
        <v>1000</v>
      </c>
      <c r="W356">
        <v>0</v>
      </c>
      <c r="X356">
        <v>-1929795800</v>
      </c>
      <c r="Y356">
        <v>6.0000000000000002E-5</v>
      </c>
      <c r="AA356">
        <v>65750</v>
      </c>
      <c r="AB356">
        <v>0</v>
      </c>
      <c r="AC356">
        <v>0</v>
      </c>
      <c r="AD356">
        <v>0</v>
      </c>
      <c r="AE356">
        <v>65750</v>
      </c>
      <c r="AF356">
        <v>0</v>
      </c>
      <c r="AG356">
        <v>0</v>
      </c>
      <c r="AH356">
        <v>0</v>
      </c>
      <c r="AI356">
        <v>1</v>
      </c>
      <c r="AJ356">
        <v>1</v>
      </c>
      <c r="AK356">
        <v>1</v>
      </c>
      <c r="AL356">
        <v>1</v>
      </c>
      <c r="AN356">
        <v>0</v>
      </c>
      <c r="AO356">
        <v>1</v>
      </c>
      <c r="AP356">
        <v>0</v>
      </c>
      <c r="AQ356">
        <v>0</v>
      </c>
      <c r="AR356">
        <v>0</v>
      </c>
      <c r="AS356" t="s">
        <v>2</v>
      </c>
      <c r="AT356">
        <v>6.0000000000000002E-5</v>
      </c>
      <c r="AU356" t="s">
        <v>2</v>
      </c>
      <c r="AV356">
        <v>0</v>
      </c>
      <c r="AW356">
        <v>2</v>
      </c>
      <c r="AX356">
        <v>41728384</v>
      </c>
      <c r="AY356">
        <v>1</v>
      </c>
      <c r="AZ356">
        <v>0</v>
      </c>
      <c r="BA356">
        <v>356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CX356">
        <f>Y356*Source!I266</f>
        <v>2.4000000000000001E-4</v>
      </c>
      <c r="CY356">
        <f>AA356</f>
        <v>65750</v>
      </c>
      <c r="CZ356">
        <f>AE356</f>
        <v>65750</v>
      </c>
      <c r="DA356">
        <f>AI356</f>
        <v>1</v>
      </c>
      <c r="DB356">
        <f>ROUND(ROUND(AT356*CZ356,2),6)</f>
        <v>3.95</v>
      </c>
      <c r="DC356">
        <f>ROUND(ROUND(AT356*AG356,2),6)</f>
        <v>0</v>
      </c>
    </row>
    <row r="357" spans="1:107" x14ac:dyDescent="0.2">
      <c r="A357">
        <f>ROW(Source!A266)</f>
        <v>266</v>
      </c>
      <c r="B357">
        <v>41727981</v>
      </c>
      <c r="C357">
        <v>41728375</v>
      </c>
      <c r="D357">
        <v>37292595</v>
      </c>
      <c r="E357">
        <v>70</v>
      </c>
      <c r="F357">
        <v>1</v>
      </c>
      <c r="G357">
        <v>1</v>
      </c>
      <c r="H357">
        <v>3</v>
      </c>
      <c r="I357" t="s">
        <v>565</v>
      </c>
      <c r="J357" t="s">
        <v>2</v>
      </c>
      <c r="K357" t="s">
        <v>566</v>
      </c>
      <c r="L357">
        <v>1374</v>
      </c>
      <c r="N357">
        <v>1013</v>
      </c>
      <c r="O357" t="s">
        <v>567</v>
      </c>
      <c r="P357" t="s">
        <v>567</v>
      </c>
      <c r="Q357">
        <v>1</v>
      </c>
      <c r="W357">
        <v>0</v>
      </c>
      <c r="X357">
        <v>-1731369543</v>
      </c>
      <c r="Y357">
        <v>1.45</v>
      </c>
      <c r="AA357">
        <v>1</v>
      </c>
      <c r="AB357">
        <v>0</v>
      </c>
      <c r="AC357">
        <v>0</v>
      </c>
      <c r="AD357">
        <v>0</v>
      </c>
      <c r="AE357">
        <v>1</v>
      </c>
      <c r="AF357">
        <v>0</v>
      </c>
      <c r="AG357">
        <v>0</v>
      </c>
      <c r="AH357">
        <v>0</v>
      </c>
      <c r="AI357">
        <v>1</v>
      </c>
      <c r="AJ357">
        <v>1</v>
      </c>
      <c r="AK357">
        <v>1</v>
      </c>
      <c r="AL357">
        <v>1</v>
      </c>
      <c r="AN357">
        <v>0</v>
      </c>
      <c r="AO357">
        <v>1</v>
      </c>
      <c r="AP357">
        <v>0</v>
      </c>
      <c r="AQ357">
        <v>0</v>
      </c>
      <c r="AR357">
        <v>0</v>
      </c>
      <c r="AS357" t="s">
        <v>2</v>
      </c>
      <c r="AT357">
        <v>1.45</v>
      </c>
      <c r="AU357" t="s">
        <v>2</v>
      </c>
      <c r="AV357">
        <v>0</v>
      </c>
      <c r="AW357">
        <v>2</v>
      </c>
      <c r="AX357">
        <v>41728385</v>
      </c>
      <c r="AY357">
        <v>1</v>
      </c>
      <c r="AZ357">
        <v>0</v>
      </c>
      <c r="BA357">
        <v>357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CX357">
        <f>Y357*Source!I266</f>
        <v>5.8</v>
      </c>
      <c r="CY357">
        <f>AA357</f>
        <v>1</v>
      </c>
      <c r="CZ357">
        <f>AE357</f>
        <v>1</v>
      </c>
      <c r="DA357">
        <f>AI357</f>
        <v>1</v>
      </c>
      <c r="DB357">
        <f>ROUND(ROUND(AT357*CZ357,2),6)</f>
        <v>1.45</v>
      </c>
      <c r="DC357">
        <f>ROUND(ROUND(AT357*AG357,2),6)</f>
        <v>0</v>
      </c>
    </row>
    <row r="358" spans="1:107" x14ac:dyDescent="0.2">
      <c r="A358">
        <f>ROW(Source!A267)</f>
        <v>267</v>
      </c>
      <c r="B358">
        <v>41727979</v>
      </c>
      <c r="C358">
        <v>41728375</v>
      </c>
      <c r="D358">
        <v>37286967</v>
      </c>
      <c r="E358">
        <v>70</v>
      </c>
      <c r="F358">
        <v>1</v>
      </c>
      <c r="G358">
        <v>1</v>
      </c>
      <c r="H358">
        <v>1</v>
      </c>
      <c r="I358" t="s">
        <v>637</v>
      </c>
      <c r="J358" t="s">
        <v>2</v>
      </c>
      <c r="K358" t="s">
        <v>638</v>
      </c>
      <c r="L358">
        <v>1191</v>
      </c>
      <c r="N358">
        <v>1013</v>
      </c>
      <c r="O358" t="s">
        <v>551</v>
      </c>
      <c r="P358" t="s">
        <v>551</v>
      </c>
      <c r="Q358">
        <v>1</v>
      </c>
      <c r="W358">
        <v>0</v>
      </c>
      <c r="X358">
        <v>-1841613679</v>
      </c>
      <c r="Y358">
        <v>9.7200000000000006</v>
      </c>
      <c r="AA358">
        <v>0</v>
      </c>
      <c r="AB358">
        <v>0</v>
      </c>
      <c r="AC358">
        <v>0</v>
      </c>
      <c r="AD358">
        <v>108.25</v>
      </c>
      <c r="AE358">
        <v>0</v>
      </c>
      <c r="AF358">
        <v>0</v>
      </c>
      <c r="AG358">
        <v>0</v>
      </c>
      <c r="AH358">
        <v>10.06</v>
      </c>
      <c r="AI358">
        <v>1</v>
      </c>
      <c r="AJ358">
        <v>1</v>
      </c>
      <c r="AK358">
        <v>1</v>
      </c>
      <c r="AL358">
        <v>10.76</v>
      </c>
      <c r="AN358">
        <v>0</v>
      </c>
      <c r="AO358">
        <v>1</v>
      </c>
      <c r="AP358">
        <v>1</v>
      </c>
      <c r="AQ358">
        <v>0</v>
      </c>
      <c r="AR358">
        <v>0</v>
      </c>
      <c r="AS358" t="s">
        <v>2</v>
      </c>
      <c r="AT358">
        <v>7.2</v>
      </c>
      <c r="AU358" t="s">
        <v>21</v>
      </c>
      <c r="AV358">
        <v>1</v>
      </c>
      <c r="AW358">
        <v>2</v>
      </c>
      <c r="AX358">
        <v>41728381</v>
      </c>
      <c r="AY358">
        <v>1</v>
      </c>
      <c r="AZ358">
        <v>0</v>
      </c>
      <c r="BA358">
        <v>358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CX358">
        <f>Y358*Source!I267</f>
        <v>38.880000000000003</v>
      </c>
      <c r="CY358">
        <f>AD358</f>
        <v>108.25</v>
      </c>
      <c r="CZ358">
        <f>AH358</f>
        <v>10.06</v>
      </c>
      <c r="DA358">
        <f>AL358</f>
        <v>10.76</v>
      </c>
      <c r="DB358">
        <f>ROUND((ROUND(AT358*CZ358,2)*ROUND(1.35,7)),6)</f>
        <v>97.780500000000004</v>
      </c>
      <c r="DC358">
        <f>ROUND((ROUND(AT358*AG358,2)*ROUND(1.35,7)),6)</f>
        <v>0</v>
      </c>
    </row>
    <row r="359" spans="1:107" x14ac:dyDescent="0.2">
      <c r="A359">
        <f>ROW(Source!A267)</f>
        <v>267</v>
      </c>
      <c r="B359">
        <v>41727979</v>
      </c>
      <c r="C359">
        <v>41728375</v>
      </c>
      <c r="D359">
        <v>37299205</v>
      </c>
      <c r="E359">
        <v>1</v>
      </c>
      <c r="F359">
        <v>1</v>
      </c>
      <c r="G359">
        <v>1</v>
      </c>
      <c r="H359">
        <v>3</v>
      </c>
      <c r="I359" t="s">
        <v>610</v>
      </c>
      <c r="J359" t="s">
        <v>611</v>
      </c>
      <c r="K359" t="s">
        <v>612</v>
      </c>
      <c r="L359">
        <v>1346</v>
      </c>
      <c r="N359">
        <v>1009</v>
      </c>
      <c r="O359" t="s">
        <v>564</v>
      </c>
      <c r="P359" t="s">
        <v>564</v>
      </c>
      <c r="Q359">
        <v>1</v>
      </c>
      <c r="W359">
        <v>0</v>
      </c>
      <c r="X359">
        <v>818898041</v>
      </c>
      <c r="Y359">
        <v>5.5999999999999999E-3</v>
      </c>
      <c r="AA359">
        <v>298.48</v>
      </c>
      <c r="AB359">
        <v>0</v>
      </c>
      <c r="AC359">
        <v>0</v>
      </c>
      <c r="AD359">
        <v>0</v>
      </c>
      <c r="AE359">
        <v>27.74</v>
      </c>
      <c r="AF359">
        <v>0</v>
      </c>
      <c r="AG359">
        <v>0</v>
      </c>
      <c r="AH359">
        <v>0</v>
      </c>
      <c r="AI359">
        <v>10.76</v>
      </c>
      <c r="AJ359">
        <v>1</v>
      </c>
      <c r="AK359">
        <v>1</v>
      </c>
      <c r="AL359">
        <v>1</v>
      </c>
      <c r="AN359">
        <v>0</v>
      </c>
      <c r="AO359">
        <v>1</v>
      </c>
      <c r="AP359">
        <v>0</v>
      </c>
      <c r="AQ359">
        <v>0</v>
      </c>
      <c r="AR359">
        <v>0</v>
      </c>
      <c r="AS359" t="s">
        <v>2</v>
      </c>
      <c r="AT359">
        <v>5.5999999999999999E-3</v>
      </c>
      <c r="AU359" t="s">
        <v>2</v>
      </c>
      <c r="AV359">
        <v>0</v>
      </c>
      <c r="AW359">
        <v>2</v>
      </c>
      <c r="AX359">
        <v>41728382</v>
      </c>
      <c r="AY359">
        <v>1</v>
      </c>
      <c r="AZ359">
        <v>0</v>
      </c>
      <c r="BA359">
        <v>359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CX359">
        <f>Y359*Source!I267</f>
        <v>2.24E-2</v>
      </c>
      <c r="CY359">
        <f>AA359</f>
        <v>298.48</v>
      </c>
      <c r="CZ359">
        <f>AE359</f>
        <v>27.74</v>
      </c>
      <c r="DA359">
        <f>AI359</f>
        <v>10.76</v>
      </c>
      <c r="DB359">
        <f>ROUND(ROUND(AT359*CZ359,2),6)</f>
        <v>0.16</v>
      </c>
      <c r="DC359">
        <f>ROUND(ROUND(AT359*AG359,2),6)</f>
        <v>0</v>
      </c>
    </row>
    <row r="360" spans="1:107" x14ac:dyDescent="0.2">
      <c r="A360">
        <f>ROW(Source!A267)</f>
        <v>267</v>
      </c>
      <c r="B360">
        <v>41727979</v>
      </c>
      <c r="C360">
        <v>41728375</v>
      </c>
      <c r="D360">
        <v>37305581</v>
      </c>
      <c r="E360">
        <v>1</v>
      </c>
      <c r="F360">
        <v>1</v>
      </c>
      <c r="G360">
        <v>1</v>
      </c>
      <c r="H360">
        <v>3</v>
      </c>
      <c r="I360" t="s">
        <v>613</v>
      </c>
      <c r="J360" t="s">
        <v>614</v>
      </c>
      <c r="K360" t="s">
        <v>615</v>
      </c>
      <c r="L360">
        <v>1425</v>
      </c>
      <c r="N360">
        <v>1013</v>
      </c>
      <c r="O360" t="s">
        <v>165</v>
      </c>
      <c r="P360" t="s">
        <v>165</v>
      </c>
      <c r="Q360">
        <v>1</v>
      </c>
      <c r="W360">
        <v>0</v>
      </c>
      <c r="X360">
        <v>43090968</v>
      </c>
      <c r="Y360">
        <v>0.04</v>
      </c>
      <c r="AA360">
        <v>893.08</v>
      </c>
      <c r="AB360">
        <v>0</v>
      </c>
      <c r="AC360">
        <v>0</v>
      </c>
      <c r="AD360">
        <v>0</v>
      </c>
      <c r="AE360">
        <v>83</v>
      </c>
      <c r="AF360">
        <v>0</v>
      </c>
      <c r="AG360">
        <v>0</v>
      </c>
      <c r="AH360">
        <v>0</v>
      </c>
      <c r="AI360">
        <v>10.76</v>
      </c>
      <c r="AJ360">
        <v>1</v>
      </c>
      <c r="AK360">
        <v>1</v>
      </c>
      <c r="AL360">
        <v>1</v>
      </c>
      <c r="AN360">
        <v>0</v>
      </c>
      <c r="AO360">
        <v>1</v>
      </c>
      <c r="AP360">
        <v>0</v>
      </c>
      <c r="AQ360">
        <v>0</v>
      </c>
      <c r="AR360">
        <v>0</v>
      </c>
      <c r="AS360" t="s">
        <v>2</v>
      </c>
      <c r="AT360">
        <v>0.04</v>
      </c>
      <c r="AU360" t="s">
        <v>2</v>
      </c>
      <c r="AV360">
        <v>0</v>
      </c>
      <c r="AW360">
        <v>2</v>
      </c>
      <c r="AX360">
        <v>41728383</v>
      </c>
      <c r="AY360">
        <v>1</v>
      </c>
      <c r="AZ360">
        <v>0</v>
      </c>
      <c r="BA360">
        <v>360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CX360">
        <f>Y360*Source!I267</f>
        <v>0.16</v>
      </c>
      <c r="CY360">
        <f>AA360</f>
        <v>893.08</v>
      </c>
      <c r="CZ360">
        <f>AE360</f>
        <v>83</v>
      </c>
      <c r="DA360">
        <f>AI360</f>
        <v>10.76</v>
      </c>
      <c r="DB360">
        <f>ROUND(ROUND(AT360*CZ360,2),6)</f>
        <v>3.32</v>
      </c>
      <c r="DC360">
        <f>ROUND(ROUND(AT360*AG360,2),6)</f>
        <v>0</v>
      </c>
    </row>
    <row r="361" spans="1:107" x14ac:dyDescent="0.2">
      <c r="A361">
        <f>ROW(Source!A267)</f>
        <v>267</v>
      </c>
      <c r="B361">
        <v>41727979</v>
      </c>
      <c r="C361">
        <v>41728375</v>
      </c>
      <c r="D361">
        <v>37342602</v>
      </c>
      <c r="E361">
        <v>1</v>
      </c>
      <c r="F361">
        <v>1</v>
      </c>
      <c r="G361">
        <v>1</v>
      </c>
      <c r="H361">
        <v>3</v>
      </c>
      <c r="I361" t="s">
        <v>619</v>
      </c>
      <c r="J361" t="s">
        <v>620</v>
      </c>
      <c r="K361" t="s">
        <v>621</v>
      </c>
      <c r="L361">
        <v>1348</v>
      </c>
      <c r="N361">
        <v>1009</v>
      </c>
      <c r="O361" t="s">
        <v>104</v>
      </c>
      <c r="P361" t="s">
        <v>104</v>
      </c>
      <c r="Q361">
        <v>1000</v>
      </c>
      <c r="W361">
        <v>0</v>
      </c>
      <c r="X361">
        <v>-1929795800</v>
      </c>
      <c r="Y361">
        <v>6.0000000000000002E-5</v>
      </c>
      <c r="AA361">
        <v>707470</v>
      </c>
      <c r="AB361">
        <v>0</v>
      </c>
      <c r="AC361">
        <v>0</v>
      </c>
      <c r="AD361">
        <v>0</v>
      </c>
      <c r="AE361">
        <v>65750</v>
      </c>
      <c r="AF361">
        <v>0</v>
      </c>
      <c r="AG361">
        <v>0</v>
      </c>
      <c r="AH361">
        <v>0</v>
      </c>
      <c r="AI361">
        <v>10.76</v>
      </c>
      <c r="AJ361">
        <v>1</v>
      </c>
      <c r="AK361">
        <v>1</v>
      </c>
      <c r="AL361">
        <v>1</v>
      </c>
      <c r="AN361">
        <v>0</v>
      </c>
      <c r="AO361">
        <v>1</v>
      </c>
      <c r="AP361">
        <v>0</v>
      </c>
      <c r="AQ361">
        <v>0</v>
      </c>
      <c r="AR361">
        <v>0</v>
      </c>
      <c r="AS361" t="s">
        <v>2</v>
      </c>
      <c r="AT361">
        <v>6.0000000000000002E-5</v>
      </c>
      <c r="AU361" t="s">
        <v>2</v>
      </c>
      <c r="AV361">
        <v>0</v>
      </c>
      <c r="AW361">
        <v>2</v>
      </c>
      <c r="AX361">
        <v>41728384</v>
      </c>
      <c r="AY361">
        <v>1</v>
      </c>
      <c r="AZ361">
        <v>0</v>
      </c>
      <c r="BA361">
        <v>361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CX361">
        <f>Y361*Source!I267</f>
        <v>2.4000000000000001E-4</v>
      </c>
      <c r="CY361">
        <f>AA361</f>
        <v>707470</v>
      </c>
      <c r="CZ361">
        <f>AE361</f>
        <v>65750</v>
      </c>
      <c r="DA361">
        <f>AI361</f>
        <v>10.76</v>
      </c>
      <c r="DB361">
        <f>ROUND(ROUND(AT361*CZ361,2),6)</f>
        <v>3.95</v>
      </c>
      <c r="DC361">
        <f>ROUND(ROUND(AT361*AG361,2),6)</f>
        <v>0</v>
      </c>
    </row>
    <row r="362" spans="1:107" x14ac:dyDescent="0.2">
      <c r="A362">
        <f>ROW(Source!A267)</f>
        <v>267</v>
      </c>
      <c r="B362">
        <v>41727979</v>
      </c>
      <c r="C362">
        <v>41728375</v>
      </c>
      <c r="D362">
        <v>37292595</v>
      </c>
      <c r="E362">
        <v>70</v>
      </c>
      <c r="F362">
        <v>1</v>
      </c>
      <c r="G362">
        <v>1</v>
      </c>
      <c r="H362">
        <v>3</v>
      </c>
      <c r="I362" t="s">
        <v>565</v>
      </c>
      <c r="J362" t="s">
        <v>2</v>
      </c>
      <c r="K362" t="s">
        <v>566</v>
      </c>
      <c r="L362">
        <v>1374</v>
      </c>
      <c r="N362">
        <v>1013</v>
      </c>
      <c r="O362" t="s">
        <v>567</v>
      </c>
      <c r="P362" t="s">
        <v>567</v>
      </c>
      <c r="Q362">
        <v>1</v>
      </c>
      <c r="W362">
        <v>0</v>
      </c>
      <c r="X362">
        <v>-1731369543</v>
      </c>
      <c r="Y362">
        <v>1.45</v>
      </c>
      <c r="AA362">
        <v>1</v>
      </c>
      <c r="AB362">
        <v>0</v>
      </c>
      <c r="AC362">
        <v>0</v>
      </c>
      <c r="AD362">
        <v>0</v>
      </c>
      <c r="AE362">
        <v>1</v>
      </c>
      <c r="AF362">
        <v>0</v>
      </c>
      <c r="AG362">
        <v>0</v>
      </c>
      <c r="AH362">
        <v>0</v>
      </c>
      <c r="AI362">
        <v>1</v>
      </c>
      <c r="AJ362">
        <v>1</v>
      </c>
      <c r="AK362">
        <v>1</v>
      </c>
      <c r="AL362">
        <v>1</v>
      </c>
      <c r="AN362">
        <v>0</v>
      </c>
      <c r="AO362">
        <v>1</v>
      </c>
      <c r="AP362">
        <v>0</v>
      </c>
      <c r="AQ362">
        <v>0</v>
      </c>
      <c r="AR362">
        <v>0</v>
      </c>
      <c r="AS362" t="s">
        <v>2</v>
      </c>
      <c r="AT362">
        <v>1.45</v>
      </c>
      <c r="AU362" t="s">
        <v>2</v>
      </c>
      <c r="AV362">
        <v>0</v>
      </c>
      <c r="AW362">
        <v>2</v>
      </c>
      <c r="AX362">
        <v>41728385</v>
      </c>
      <c r="AY362">
        <v>1</v>
      </c>
      <c r="AZ362">
        <v>0</v>
      </c>
      <c r="BA362">
        <v>362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CX362">
        <f>Y362*Source!I267</f>
        <v>5.8</v>
      </c>
      <c r="CY362">
        <f>AA362</f>
        <v>1</v>
      </c>
      <c r="CZ362">
        <f>AE362</f>
        <v>1</v>
      </c>
      <c r="DA362">
        <f>AI362</f>
        <v>1</v>
      </c>
      <c r="DB362">
        <f>ROUND(ROUND(AT362*CZ362,2),6)</f>
        <v>1.45</v>
      </c>
      <c r="DC362">
        <f>ROUND(ROUND(AT362*AG362,2),6)</f>
        <v>0</v>
      </c>
    </row>
    <row r="363" spans="1:107" x14ac:dyDescent="0.2">
      <c r="A363">
        <f>ROW(Source!A270)</f>
        <v>270</v>
      </c>
      <c r="B363">
        <v>41727981</v>
      </c>
      <c r="C363">
        <v>41728387</v>
      </c>
      <c r="D363">
        <v>37286962</v>
      </c>
      <c r="E363">
        <v>70</v>
      </c>
      <c r="F363">
        <v>1</v>
      </c>
      <c r="G363">
        <v>1</v>
      </c>
      <c r="H363">
        <v>1</v>
      </c>
      <c r="I363" t="s">
        <v>568</v>
      </c>
      <c r="J363" t="s">
        <v>2</v>
      </c>
      <c r="K363" t="s">
        <v>569</v>
      </c>
      <c r="L363">
        <v>1191</v>
      </c>
      <c r="N363">
        <v>1013</v>
      </c>
      <c r="O363" t="s">
        <v>551</v>
      </c>
      <c r="P363" t="s">
        <v>551</v>
      </c>
      <c r="Q363">
        <v>1</v>
      </c>
      <c r="W363">
        <v>0</v>
      </c>
      <c r="X363">
        <v>-1936699058</v>
      </c>
      <c r="Y363">
        <v>2.7</v>
      </c>
      <c r="AA363">
        <v>0</v>
      </c>
      <c r="AB363">
        <v>0</v>
      </c>
      <c r="AC363">
        <v>0</v>
      </c>
      <c r="AD363">
        <v>9.92</v>
      </c>
      <c r="AE363">
        <v>0</v>
      </c>
      <c r="AF363">
        <v>0</v>
      </c>
      <c r="AG363">
        <v>0</v>
      </c>
      <c r="AH363">
        <v>9.92</v>
      </c>
      <c r="AI363">
        <v>1</v>
      </c>
      <c r="AJ363">
        <v>1</v>
      </c>
      <c r="AK363">
        <v>1</v>
      </c>
      <c r="AL363">
        <v>1</v>
      </c>
      <c r="AN363">
        <v>0</v>
      </c>
      <c r="AO363">
        <v>1</v>
      </c>
      <c r="AP363">
        <v>1</v>
      </c>
      <c r="AQ363">
        <v>0</v>
      </c>
      <c r="AR363">
        <v>0</v>
      </c>
      <c r="AS363" t="s">
        <v>2</v>
      </c>
      <c r="AT363">
        <v>2</v>
      </c>
      <c r="AU363" t="s">
        <v>21</v>
      </c>
      <c r="AV363">
        <v>1</v>
      </c>
      <c r="AW363">
        <v>2</v>
      </c>
      <c r="AX363">
        <v>41728402</v>
      </c>
      <c r="AY363">
        <v>1</v>
      </c>
      <c r="AZ363">
        <v>0</v>
      </c>
      <c r="BA363">
        <v>363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CX363">
        <f>Y363*Source!I270</f>
        <v>10.8</v>
      </c>
      <c r="CY363">
        <f>AD363</f>
        <v>9.92</v>
      </c>
      <c r="CZ363">
        <f>AH363</f>
        <v>9.92</v>
      </c>
      <c r="DA363">
        <f>AL363</f>
        <v>1</v>
      </c>
      <c r="DB363">
        <f>ROUND((ROUND(AT363*CZ363,2)*ROUND(1.35,7)),6)</f>
        <v>26.783999999999999</v>
      </c>
      <c r="DC363">
        <f>ROUND((ROUND(AT363*AG363,2)*ROUND(1.35,7)),6)</f>
        <v>0</v>
      </c>
    </row>
    <row r="364" spans="1:107" x14ac:dyDescent="0.2">
      <c r="A364">
        <f>ROW(Source!A270)</f>
        <v>270</v>
      </c>
      <c r="B364">
        <v>41727981</v>
      </c>
      <c r="C364">
        <v>41728387</v>
      </c>
      <c r="D364">
        <v>37511092</v>
      </c>
      <c r="E364">
        <v>1</v>
      </c>
      <c r="F364">
        <v>1</v>
      </c>
      <c r="G364">
        <v>1</v>
      </c>
      <c r="H364">
        <v>2</v>
      </c>
      <c r="I364" t="s">
        <v>576</v>
      </c>
      <c r="J364" t="s">
        <v>577</v>
      </c>
      <c r="K364" t="s">
        <v>578</v>
      </c>
      <c r="L364">
        <v>1367</v>
      </c>
      <c r="N364">
        <v>1011</v>
      </c>
      <c r="O364" t="s">
        <v>557</v>
      </c>
      <c r="P364" t="s">
        <v>557</v>
      </c>
      <c r="Q364">
        <v>1</v>
      </c>
      <c r="W364">
        <v>0</v>
      </c>
      <c r="X364">
        <v>829370094</v>
      </c>
      <c r="Y364">
        <v>0.14580000000000001</v>
      </c>
      <c r="AA364">
        <v>0</v>
      </c>
      <c r="AB364">
        <v>8.1</v>
      </c>
      <c r="AC364">
        <v>0</v>
      </c>
      <c r="AD364">
        <v>0</v>
      </c>
      <c r="AE364">
        <v>0</v>
      </c>
      <c r="AF364">
        <v>8.1</v>
      </c>
      <c r="AG364">
        <v>0</v>
      </c>
      <c r="AH364">
        <v>0</v>
      </c>
      <c r="AI364">
        <v>1</v>
      </c>
      <c r="AJ364">
        <v>1</v>
      </c>
      <c r="AK364">
        <v>1</v>
      </c>
      <c r="AL364">
        <v>1</v>
      </c>
      <c r="AN364">
        <v>0</v>
      </c>
      <c r="AO364">
        <v>1</v>
      </c>
      <c r="AP364">
        <v>1</v>
      </c>
      <c r="AQ364">
        <v>0</v>
      </c>
      <c r="AR364">
        <v>0</v>
      </c>
      <c r="AS364" t="s">
        <v>2</v>
      </c>
      <c r="AT364">
        <v>0.108</v>
      </c>
      <c r="AU364" t="s">
        <v>21</v>
      </c>
      <c r="AV364">
        <v>0</v>
      </c>
      <c r="AW364">
        <v>2</v>
      </c>
      <c r="AX364">
        <v>41728403</v>
      </c>
      <c r="AY364">
        <v>1</v>
      </c>
      <c r="AZ364">
        <v>0</v>
      </c>
      <c r="BA364">
        <v>364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CX364">
        <f>Y364*Source!I270</f>
        <v>0.58320000000000005</v>
      </c>
      <c r="CY364">
        <f>AB364</f>
        <v>8.1</v>
      </c>
      <c r="CZ364">
        <f>AF364</f>
        <v>8.1</v>
      </c>
      <c r="DA364">
        <f>AJ364</f>
        <v>1</v>
      </c>
      <c r="DB364">
        <f>ROUND((ROUND(AT364*CZ364,2)*ROUND(1.35,7)),6)</f>
        <v>1.1745000000000001</v>
      </c>
      <c r="DC364">
        <f>ROUND((ROUND(AT364*AG364,2)*ROUND(1.35,7)),6)</f>
        <v>0</v>
      </c>
    </row>
    <row r="365" spans="1:107" x14ac:dyDescent="0.2">
      <c r="A365">
        <f>ROW(Source!A270)</f>
        <v>270</v>
      </c>
      <c r="B365">
        <v>41727981</v>
      </c>
      <c r="C365">
        <v>41728387</v>
      </c>
      <c r="D365">
        <v>37298731</v>
      </c>
      <c r="E365">
        <v>1</v>
      </c>
      <c r="F365">
        <v>1</v>
      </c>
      <c r="G365">
        <v>1</v>
      </c>
      <c r="H365">
        <v>3</v>
      </c>
      <c r="I365" t="s">
        <v>639</v>
      </c>
      <c r="J365" t="s">
        <v>640</v>
      </c>
      <c r="K365" t="s">
        <v>641</v>
      </c>
      <c r="L365">
        <v>1346</v>
      </c>
      <c r="N365">
        <v>1009</v>
      </c>
      <c r="O365" t="s">
        <v>564</v>
      </c>
      <c r="P365" t="s">
        <v>564</v>
      </c>
      <c r="Q365">
        <v>1</v>
      </c>
      <c r="W365">
        <v>0</v>
      </c>
      <c r="X365">
        <v>-255907190</v>
      </c>
      <c r="Y365">
        <v>6.0000000000000001E-3</v>
      </c>
      <c r="AA365">
        <v>44.97</v>
      </c>
      <c r="AB365">
        <v>0</v>
      </c>
      <c r="AC365">
        <v>0</v>
      </c>
      <c r="AD365">
        <v>0</v>
      </c>
      <c r="AE365">
        <v>44.97</v>
      </c>
      <c r="AF365">
        <v>0</v>
      </c>
      <c r="AG365">
        <v>0</v>
      </c>
      <c r="AH365">
        <v>0</v>
      </c>
      <c r="AI365">
        <v>1</v>
      </c>
      <c r="AJ365">
        <v>1</v>
      </c>
      <c r="AK365">
        <v>1</v>
      </c>
      <c r="AL365">
        <v>1</v>
      </c>
      <c r="AN365">
        <v>0</v>
      </c>
      <c r="AO365">
        <v>1</v>
      </c>
      <c r="AP365">
        <v>0</v>
      </c>
      <c r="AQ365">
        <v>0</v>
      </c>
      <c r="AR365">
        <v>0</v>
      </c>
      <c r="AS365" t="s">
        <v>2</v>
      </c>
      <c r="AT365">
        <v>6.0000000000000001E-3</v>
      </c>
      <c r="AU365" t="s">
        <v>2</v>
      </c>
      <c r="AV365">
        <v>0</v>
      </c>
      <c r="AW365">
        <v>2</v>
      </c>
      <c r="AX365">
        <v>41728404</v>
      </c>
      <c r="AY365">
        <v>1</v>
      </c>
      <c r="AZ365">
        <v>0</v>
      </c>
      <c r="BA365">
        <v>365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CX365">
        <f>Y365*Source!I270</f>
        <v>2.4E-2</v>
      </c>
      <c r="CY365">
        <f t="shared" ref="CY365:CY376" si="89">AA365</f>
        <v>44.97</v>
      </c>
      <c r="CZ365">
        <f t="shared" ref="CZ365:CZ376" si="90">AE365</f>
        <v>44.97</v>
      </c>
      <c r="DA365">
        <f t="shared" ref="DA365:DA376" si="91">AI365</f>
        <v>1</v>
      </c>
      <c r="DB365">
        <f t="shared" ref="DB365:DB376" si="92">ROUND(ROUND(AT365*CZ365,2),6)</f>
        <v>0.27</v>
      </c>
      <c r="DC365">
        <f t="shared" ref="DC365:DC376" si="93">ROUND(ROUND(AT365*AG365,2),6)</f>
        <v>0</v>
      </c>
    </row>
    <row r="366" spans="1:107" x14ac:dyDescent="0.2">
      <c r="A366">
        <f>ROW(Source!A270)</f>
        <v>270</v>
      </c>
      <c r="B366">
        <v>41727981</v>
      </c>
      <c r="C366">
        <v>41728387</v>
      </c>
      <c r="D366">
        <v>37301501</v>
      </c>
      <c r="E366">
        <v>1</v>
      </c>
      <c r="F366">
        <v>1</v>
      </c>
      <c r="G366">
        <v>1</v>
      </c>
      <c r="H366">
        <v>3</v>
      </c>
      <c r="I366" t="s">
        <v>642</v>
      </c>
      <c r="J366" t="s">
        <v>643</v>
      </c>
      <c r="K366" t="s">
        <v>644</v>
      </c>
      <c r="L366">
        <v>1346</v>
      </c>
      <c r="N366">
        <v>1009</v>
      </c>
      <c r="O366" t="s">
        <v>564</v>
      </c>
      <c r="P366" t="s">
        <v>564</v>
      </c>
      <c r="Q366">
        <v>1</v>
      </c>
      <c r="W366">
        <v>0</v>
      </c>
      <c r="X366">
        <v>1124569974</v>
      </c>
      <c r="Y366">
        <v>1E-3</v>
      </c>
      <c r="AA366">
        <v>11.5</v>
      </c>
      <c r="AB366">
        <v>0</v>
      </c>
      <c r="AC366">
        <v>0</v>
      </c>
      <c r="AD366">
        <v>0</v>
      </c>
      <c r="AE366">
        <v>11.5</v>
      </c>
      <c r="AF366">
        <v>0</v>
      </c>
      <c r="AG366">
        <v>0</v>
      </c>
      <c r="AH366">
        <v>0</v>
      </c>
      <c r="AI366">
        <v>1</v>
      </c>
      <c r="AJ366">
        <v>1</v>
      </c>
      <c r="AK366">
        <v>1</v>
      </c>
      <c r="AL366">
        <v>1</v>
      </c>
      <c r="AN366">
        <v>0</v>
      </c>
      <c r="AO366">
        <v>1</v>
      </c>
      <c r="AP366">
        <v>0</v>
      </c>
      <c r="AQ366">
        <v>0</v>
      </c>
      <c r="AR366">
        <v>0</v>
      </c>
      <c r="AS366" t="s">
        <v>2</v>
      </c>
      <c r="AT366">
        <v>1E-3</v>
      </c>
      <c r="AU366" t="s">
        <v>2</v>
      </c>
      <c r="AV366">
        <v>0</v>
      </c>
      <c r="AW366">
        <v>2</v>
      </c>
      <c r="AX366">
        <v>41728405</v>
      </c>
      <c r="AY366">
        <v>1</v>
      </c>
      <c r="AZ366">
        <v>0</v>
      </c>
      <c r="BA366">
        <v>366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CX366">
        <f>Y366*Source!I270</f>
        <v>4.0000000000000001E-3</v>
      </c>
      <c r="CY366">
        <f t="shared" si="89"/>
        <v>11.5</v>
      </c>
      <c r="CZ366">
        <f t="shared" si="90"/>
        <v>11.5</v>
      </c>
      <c r="DA366">
        <f t="shared" si="91"/>
        <v>1</v>
      </c>
      <c r="DB366">
        <f t="shared" si="92"/>
        <v>0.01</v>
      </c>
      <c r="DC366">
        <f t="shared" si="93"/>
        <v>0</v>
      </c>
    </row>
    <row r="367" spans="1:107" x14ac:dyDescent="0.2">
      <c r="A367">
        <f>ROW(Source!A270)</f>
        <v>270</v>
      </c>
      <c r="B367">
        <v>41727981</v>
      </c>
      <c r="C367">
        <v>41728387</v>
      </c>
      <c r="D367">
        <v>37301997</v>
      </c>
      <c r="E367">
        <v>1</v>
      </c>
      <c r="F367">
        <v>1</v>
      </c>
      <c r="G367">
        <v>1</v>
      </c>
      <c r="H367">
        <v>3</v>
      </c>
      <c r="I367" t="s">
        <v>645</v>
      </c>
      <c r="J367" t="s">
        <v>646</v>
      </c>
      <c r="K367" t="s">
        <v>647</v>
      </c>
      <c r="L367">
        <v>1346</v>
      </c>
      <c r="N367">
        <v>1009</v>
      </c>
      <c r="O367" t="s">
        <v>564</v>
      </c>
      <c r="P367" t="s">
        <v>564</v>
      </c>
      <c r="Q367">
        <v>1</v>
      </c>
      <c r="W367">
        <v>0</v>
      </c>
      <c r="X367">
        <v>1682799448</v>
      </c>
      <c r="Y367">
        <v>1.2E-2</v>
      </c>
      <c r="AA367">
        <v>30.4</v>
      </c>
      <c r="AB367">
        <v>0</v>
      </c>
      <c r="AC367">
        <v>0</v>
      </c>
      <c r="AD367">
        <v>0</v>
      </c>
      <c r="AE367">
        <v>30.4</v>
      </c>
      <c r="AF367">
        <v>0</v>
      </c>
      <c r="AG367">
        <v>0</v>
      </c>
      <c r="AH367">
        <v>0</v>
      </c>
      <c r="AI367">
        <v>1</v>
      </c>
      <c r="AJ367">
        <v>1</v>
      </c>
      <c r="AK367">
        <v>1</v>
      </c>
      <c r="AL367">
        <v>1</v>
      </c>
      <c r="AN367">
        <v>0</v>
      </c>
      <c r="AO367">
        <v>1</v>
      </c>
      <c r="AP367">
        <v>0</v>
      </c>
      <c r="AQ367">
        <v>0</v>
      </c>
      <c r="AR367">
        <v>0</v>
      </c>
      <c r="AS367" t="s">
        <v>2</v>
      </c>
      <c r="AT367">
        <v>1.2E-2</v>
      </c>
      <c r="AU367" t="s">
        <v>2</v>
      </c>
      <c r="AV367">
        <v>0</v>
      </c>
      <c r="AW367">
        <v>2</v>
      </c>
      <c r="AX367">
        <v>41728406</v>
      </c>
      <c r="AY367">
        <v>1</v>
      </c>
      <c r="AZ367">
        <v>0</v>
      </c>
      <c r="BA367">
        <v>367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CX367">
        <f>Y367*Source!I270</f>
        <v>4.8000000000000001E-2</v>
      </c>
      <c r="CY367">
        <f t="shared" si="89"/>
        <v>30.4</v>
      </c>
      <c r="CZ367">
        <f t="shared" si="90"/>
        <v>30.4</v>
      </c>
      <c r="DA367">
        <f t="shared" si="91"/>
        <v>1</v>
      </c>
      <c r="DB367">
        <f t="shared" si="92"/>
        <v>0.36</v>
      </c>
      <c r="DC367">
        <f t="shared" si="93"/>
        <v>0</v>
      </c>
    </row>
    <row r="368" spans="1:107" x14ac:dyDescent="0.2">
      <c r="A368">
        <f>ROW(Source!A270)</f>
        <v>270</v>
      </c>
      <c r="B368">
        <v>41727981</v>
      </c>
      <c r="C368">
        <v>41728387</v>
      </c>
      <c r="D368">
        <v>37303175</v>
      </c>
      <c r="E368">
        <v>1</v>
      </c>
      <c r="F368">
        <v>1</v>
      </c>
      <c r="G368">
        <v>1</v>
      </c>
      <c r="H368">
        <v>3</v>
      </c>
      <c r="I368" t="s">
        <v>582</v>
      </c>
      <c r="J368" t="s">
        <v>583</v>
      </c>
      <c r="K368" t="s">
        <v>584</v>
      </c>
      <c r="L368">
        <v>1346</v>
      </c>
      <c r="N368">
        <v>1009</v>
      </c>
      <c r="O368" t="s">
        <v>564</v>
      </c>
      <c r="P368" t="s">
        <v>564</v>
      </c>
      <c r="Q368">
        <v>1</v>
      </c>
      <c r="W368">
        <v>0</v>
      </c>
      <c r="X368">
        <v>397095127</v>
      </c>
      <c r="Y368">
        <v>7.0000000000000007E-2</v>
      </c>
      <c r="AA368">
        <v>10.57</v>
      </c>
      <c r="AB368">
        <v>0</v>
      </c>
      <c r="AC368">
        <v>0</v>
      </c>
      <c r="AD368">
        <v>0</v>
      </c>
      <c r="AE368">
        <v>10.57</v>
      </c>
      <c r="AF368">
        <v>0</v>
      </c>
      <c r="AG368">
        <v>0</v>
      </c>
      <c r="AH368">
        <v>0</v>
      </c>
      <c r="AI368">
        <v>1</v>
      </c>
      <c r="AJ368">
        <v>1</v>
      </c>
      <c r="AK368">
        <v>1</v>
      </c>
      <c r="AL368">
        <v>1</v>
      </c>
      <c r="AN368">
        <v>0</v>
      </c>
      <c r="AO368">
        <v>1</v>
      </c>
      <c r="AP368">
        <v>0</v>
      </c>
      <c r="AQ368">
        <v>0</v>
      </c>
      <c r="AR368">
        <v>0</v>
      </c>
      <c r="AS368" t="s">
        <v>2</v>
      </c>
      <c r="AT368">
        <v>7.0000000000000007E-2</v>
      </c>
      <c r="AU368" t="s">
        <v>2</v>
      </c>
      <c r="AV368">
        <v>0</v>
      </c>
      <c r="AW368">
        <v>2</v>
      </c>
      <c r="AX368">
        <v>41728407</v>
      </c>
      <c r="AY368">
        <v>1</v>
      </c>
      <c r="AZ368">
        <v>0</v>
      </c>
      <c r="BA368">
        <v>368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CX368">
        <f>Y368*Source!I270</f>
        <v>0.28000000000000003</v>
      </c>
      <c r="CY368">
        <f t="shared" si="89"/>
        <v>10.57</v>
      </c>
      <c r="CZ368">
        <f t="shared" si="90"/>
        <v>10.57</v>
      </c>
      <c r="DA368">
        <f t="shared" si="91"/>
        <v>1</v>
      </c>
      <c r="DB368">
        <f t="shared" si="92"/>
        <v>0.74</v>
      </c>
      <c r="DC368">
        <f t="shared" si="93"/>
        <v>0</v>
      </c>
    </row>
    <row r="369" spans="1:107" x14ac:dyDescent="0.2">
      <c r="A369">
        <f>ROW(Source!A270)</f>
        <v>270</v>
      </c>
      <c r="B369">
        <v>41727981</v>
      </c>
      <c r="C369">
        <v>41728387</v>
      </c>
      <c r="D369">
        <v>37305340</v>
      </c>
      <c r="E369">
        <v>1</v>
      </c>
      <c r="F369">
        <v>1</v>
      </c>
      <c r="G369">
        <v>1</v>
      </c>
      <c r="H369">
        <v>3</v>
      </c>
      <c r="I369" t="s">
        <v>585</v>
      </c>
      <c r="J369" t="s">
        <v>586</v>
      </c>
      <c r="K369" t="s">
        <v>587</v>
      </c>
      <c r="L369">
        <v>1346</v>
      </c>
      <c r="N369">
        <v>1009</v>
      </c>
      <c r="O369" t="s">
        <v>564</v>
      </c>
      <c r="P369" t="s">
        <v>564</v>
      </c>
      <c r="Q369">
        <v>1</v>
      </c>
      <c r="W369">
        <v>0</v>
      </c>
      <c r="X369">
        <v>-1864341761</v>
      </c>
      <c r="Y369">
        <v>2.5000000000000001E-2</v>
      </c>
      <c r="AA369">
        <v>9.0399999999999991</v>
      </c>
      <c r="AB369">
        <v>0</v>
      </c>
      <c r="AC369">
        <v>0</v>
      </c>
      <c r="AD369">
        <v>0</v>
      </c>
      <c r="AE369">
        <v>9.0399999999999991</v>
      </c>
      <c r="AF369">
        <v>0</v>
      </c>
      <c r="AG369">
        <v>0</v>
      </c>
      <c r="AH369">
        <v>0</v>
      </c>
      <c r="AI369">
        <v>1</v>
      </c>
      <c r="AJ369">
        <v>1</v>
      </c>
      <c r="AK369">
        <v>1</v>
      </c>
      <c r="AL369">
        <v>1</v>
      </c>
      <c r="AN369">
        <v>0</v>
      </c>
      <c r="AO369">
        <v>1</v>
      </c>
      <c r="AP369">
        <v>0</v>
      </c>
      <c r="AQ369">
        <v>0</v>
      </c>
      <c r="AR369">
        <v>0</v>
      </c>
      <c r="AS369" t="s">
        <v>2</v>
      </c>
      <c r="AT369">
        <v>2.5000000000000001E-2</v>
      </c>
      <c r="AU369" t="s">
        <v>2</v>
      </c>
      <c r="AV369">
        <v>0</v>
      </c>
      <c r="AW369">
        <v>2</v>
      </c>
      <c r="AX369">
        <v>41728408</v>
      </c>
      <c r="AY369">
        <v>1</v>
      </c>
      <c r="AZ369">
        <v>0</v>
      </c>
      <c r="BA369">
        <v>369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CX369">
        <f>Y369*Source!I270</f>
        <v>0.1</v>
      </c>
      <c r="CY369">
        <f t="shared" si="89"/>
        <v>9.0399999999999991</v>
      </c>
      <c r="CZ369">
        <f t="shared" si="90"/>
        <v>9.0399999999999991</v>
      </c>
      <c r="DA369">
        <f t="shared" si="91"/>
        <v>1</v>
      </c>
      <c r="DB369">
        <f t="shared" si="92"/>
        <v>0.23</v>
      </c>
      <c r="DC369">
        <f t="shared" si="93"/>
        <v>0</v>
      </c>
    </row>
    <row r="370" spans="1:107" x14ac:dyDescent="0.2">
      <c r="A370">
        <f>ROW(Source!A270)</f>
        <v>270</v>
      </c>
      <c r="B370">
        <v>41727981</v>
      </c>
      <c r="C370">
        <v>41728387</v>
      </c>
      <c r="D370">
        <v>37305584</v>
      </c>
      <c r="E370">
        <v>1</v>
      </c>
      <c r="F370">
        <v>1</v>
      </c>
      <c r="G370">
        <v>1</v>
      </c>
      <c r="H370">
        <v>3</v>
      </c>
      <c r="I370" t="s">
        <v>648</v>
      </c>
      <c r="J370" t="s">
        <v>649</v>
      </c>
      <c r="K370" t="s">
        <v>650</v>
      </c>
      <c r="L370">
        <v>1425</v>
      </c>
      <c r="N370">
        <v>1013</v>
      </c>
      <c r="O370" t="s">
        <v>165</v>
      </c>
      <c r="P370" t="s">
        <v>165</v>
      </c>
      <c r="Q370">
        <v>1</v>
      </c>
      <c r="W370">
        <v>0</v>
      </c>
      <c r="X370">
        <v>777401066</v>
      </c>
      <c r="Y370">
        <v>7.0000000000000001E-3</v>
      </c>
      <c r="AA370">
        <v>86</v>
      </c>
      <c r="AB370">
        <v>0</v>
      </c>
      <c r="AC370">
        <v>0</v>
      </c>
      <c r="AD370">
        <v>0</v>
      </c>
      <c r="AE370">
        <v>86</v>
      </c>
      <c r="AF370">
        <v>0</v>
      </c>
      <c r="AG370">
        <v>0</v>
      </c>
      <c r="AH370">
        <v>0</v>
      </c>
      <c r="AI370">
        <v>1</v>
      </c>
      <c r="AJ370">
        <v>1</v>
      </c>
      <c r="AK370">
        <v>1</v>
      </c>
      <c r="AL370">
        <v>1</v>
      </c>
      <c r="AN370">
        <v>0</v>
      </c>
      <c r="AO370">
        <v>1</v>
      </c>
      <c r="AP370">
        <v>0</v>
      </c>
      <c r="AQ370">
        <v>0</v>
      </c>
      <c r="AR370">
        <v>0</v>
      </c>
      <c r="AS370" t="s">
        <v>2</v>
      </c>
      <c r="AT370">
        <v>7.0000000000000001E-3</v>
      </c>
      <c r="AU370" t="s">
        <v>2</v>
      </c>
      <c r="AV370">
        <v>0</v>
      </c>
      <c r="AW370">
        <v>2</v>
      </c>
      <c r="AX370">
        <v>41728409</v>
      </c>
      <c r="AY370">
        <v>1</v>
      </c>
      <c r="AZ370">
        <v>0</v>
      </c>
      <c r="BA370">
        <v>370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CX370">
        <f>Y370*Source!I270</f>
        <v>2.8000000000000001E-2</v>
      </c>
      <c r="CY370">
        <f t="shared" si="89"/>
        <v>86</v>
      </c>
      <c r="CZ370">
        <f t="shared" si="90"/>
        <v>86</v>
      </c>
      <c r="DA370">
        <f t="shared" si="91"/>
        <v>1</v>
      </c>
      <c r="DB370">
        <f t="shared" si="92"/>
        <v>0.6</v>
      </c>
      <c r="DC370">
        <f t="shared" si="93"/>
        <v>0</v>
      </c>
    </row>
    <row r="371" spans="1:107" x14ac:dyDescent="0.2">
      <c r="A371">
        <f>ROW(Source!A270)</f>
        <v>270</v>
      </c>
      <c r="B371">
        <v>41727981</v>
      </c>
      <c r="C371">
        <v>41728387</v>
      </c>
      <c r="D371">
        <v>37307407</v>
      </c>
      <c r="E371">
        <v>1</v>
      </c>
      <c r="F371">
        <v>1</v>
      </c>
      <c r="G371">
        <v>1</v>
      </c>
      <c r="H371">
        <v>3</v>
      </c>
      <c r="I371" t="s">
        <v>651</v>
      </c>
      <c r="J371" t="s">
        <v>652</v>
      </c>
      <c r="K371" t="s">
        <v>653</v>
      </c>
      <c r="L371">
        <v>1346</v>
      </c>
      <c r="N371">
        <v>1009</v>
      </c>
      <c r="O371" t="s">
        <v>564</v>
      </c>
      <c r="P371" t="s">
        <v>564</v>
      </c>
      <c r="Q371">
        <v>1</v>
      </c>
      <c r="W371">
        <v>0</v>
      </c>
      <c r="X371">
        <v>-1765249389</v>
      </c>
      <c r="Y371">
        <v>1E-3</v>
      </c>
      <c r="AA371">
        <v>133.05000000000001</v>
      </c>
      <c r="AB371">
        <v>0</v>
      </c>
      <c r="AC371">
        <v>0</v>
      </c>
      <c r="AD371">
        <v>0</v>
      </c>
      <c r="AE371">
        <v>133.05000000000001</v>
      </c>
      <c r="AF371">
        <v>0</v>
      </c>
      <c r="AG371">
        <v>0</v>
      </c>
      <c r="AH371">
        <v>0</v>
      </c>
      <c r="AI371">
        <v>1</v>
      </c>
      <c r="AJ371">
        <v>1</v>
      </c>
      <c r="AK371">
        <v>1</v>
      </c>
      <c r="AL371">
        <v>1</v>
      </c>
      <c r="AN371">
        <v>0</v>
      </c>
      <c r="AO371">
        <v>1</v>
      </c>
      <c r="AP371">
        <v>0</v>
      </c>
      <c r="AQ371">
        <v>0</v>
      </c>
      <c r="AR371">
        <v>0</v>
      </c>
      <c r="AS371" t="s">
        <v>2</v>
      </c>
      <c r="AT371">
        <v>1E-3</v>
      </c>
      <c r="AU371" t="s">
        <v>2</v>
      </c>
      <c r="AV371">
        <v>0</v>
      </c>
      <c r="AW371">
        <v>2</v>
      </c>
      <c r="AX371">
        <v>41728410</v>
      </c>
      <c r="AY371">
        <v>1</v>
      </c>
      <c r="AZ371">
        <v>0</v>
      </c>
      <c r="BA371">
        <v>371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CX371">
        <f>Y371*Source!I270</f>
        <v>4.0000000000000001E-3</v>
      </c>
      <c r="CY371">
        <f t="shared" si="89"/>
        <v>133.05000000000001</v>
      </c>
      <c r="CZ371">
        <f t="shared" si="90"/>
        <v>133.05000000000001</v>
      </c>
      <c r="DA371">
        <f t="shared" si="91"/>
        <v>1</v>
      </c>
      <c r="DB371">
        <f t="shared" si="92"/>
        <v>0.13</v>
      </c>
      <c r="DC371">
        <f t="shared" si="93"/>
        <v>0</v>
      </c>
    </row>
    <row r="372" spans="1:107" x14ac:dyDescent="0.2">
      <c r="A372">
        <f>ROW(Source!A270)</f>
        <v>270</v>
      </c>
      <c r="B372">
        <v>41727981</v>
      </c>
      <c r="C372">
        <v>41728387</v>
      </c>
      <c r="D372">
        <v>37332223</v>
      </c>
      <c r="E372">
        <v>1</v>
      </c>
      <c r="F372">
        <v>1</v>
      </c>
      <c r="G372">
        <v>1</v>
      </c>
      <c r="H372">
        <v>3</v>
      </c>
      <c r="I372" t="s">
        <v>654</v>
      </c>
      <c r="J372" t="s">
        <v>655</v>
      </c>
      <c r="K372" t="s">
        <v>656</v>
      </c>
      <c r="L372">
        <v>1348</v>
      </c>
      <c r="N372">
        <v>1009</v>
      </c>
      <c r="O372" t="s">
        <v>104</v>
      </c>
      <c r="P372" t="s">
        <v>104</v>
      </c>
      <c r="Q372">
        <v>1000</v>
      </c>
      <c r="W372">
        <v>0</v>
      </c>
      <c r="X372">
        <v>931010954</v>
      </c>
      <c r="Y372">
        <v>2E-3</v>
      </c>
      <c r="AA372">
        <v>11500</v>
      </c>
      <c r="AB372">
        <v>0</v>
      </c>
      <c r="AC372">
        <v>0</v>
      </c>
      <c r="AD372">
        <v>0</v>
      </c>
      <c r="AE372">
        <v>11500</v>
      </c>
      <c r="AF372">
        <v>0</v>
      </c>
      <c r="AG372">
        <v>0</v>
      </c>
      <c r="AH372">
        <v>0</v>
      </c>
      <c r="AI372">
        <v>1</v>
      </c>
      <c r="AJ372">
        <v>1</v>
      </c>
      <c r="AK372">
        <v>1</v>
      </c>
      <c r="AL372">
        <v>1</v>
      </c>
      <c r="AN372">
        <v>0</v>
      </c>
      <c r="AO372">
        <v>1</v>
      </c>
      <c r="AP372">
        <v>0</v>
      </c>
      <c r="AQ372">
        <v>0</v>
      </c>
      <c r="AR372">
        <v>0</v>
      </c>
      <c r="AS372" t="s">
        <v>2</v>
      </c>
      <c r="AT372">
        <v>2E-3</v>
      </c>
      <c r="AU372" t="s">
        <v>2</v>
      </c>
      <c r="AV372">
        <v>0</v>
      </c>
      <c r="AW372">
        <v>2</v>
      </c>
      <c r="AX372">
        <v>41728411</v>
      </c>
      <c r="AY372">
        <v>1</v>
      </c>
      <c r="AZ372">
        <v>0</v>
      </c>
      <c r="BA372">
        <v>372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CX372">
        <f>Y372*Source!I270</f>
        <v>8.0000000000000002E-3</v>
      </c>
      <c r="CY372">
        <f t="shared" si="89"/>
        <v>11500</v>
      </c>
      <c r="CZ372">
        <f t="shared" si="90"/>
        <v>11500</v>
      </c>
      <c r="DA372">
        <f t="shared" si="91"/>
        <v>1</v>
      </c>
      <c r="DB372">
        <f t="shared" si="92"/>
        <v>23</v>
      </c>
      <c r="DC372">
        <f t="shared" si="93"/>
        <v>0</v>
      </c>
    </row>
    <row r="373" spans="1:107" x14ac:dyDescent="0.2">
      <c r="A373">
        <f>ROW(Source!A270)</f>
        <v>270</v>
      </c>
      <c r="B373">
        <v>41727981</v>
      </c>
      <c r="C373">
        <v>41728387</v>
      </c>
      <c r="D373">
        <v>37358272</v>
      </c>
      <c r="E373">
        <v>1</v>
      </c>
      <c r="F373">
        <v>1</v>
      </c>
      <c r="G373">
        <v>1</v>
      </c>
      <c r="H373">
        <v>3</v>
      </c>
      <c r="I373" t="s">
        <v>588</v>
      </c>
      <c r="J373" t="s">
        <v>589</v>
      </c>
      <c r="K373" t="s">
        <v>590</v>
      </c>
      <c r="L373">
        <v>1346</v>
      </c>
      <c r="N373">
        <v>1009</v>
      </c>
      <c r="O373" t="s">
        <v>564</v>
      </c>
      <c r="P373" t="s">
        <v>564</v>
      </c>
      <c r="Q373">
        <v>1</v>
      </c>
      <c r="W373">
        <v>0</v>
      </c>
      <c r="X373">
        <v>-211331552</v>
      </c>
      <c r="Y373">
        <v>4.7E-2</v>
      </c>
      <c r="AA373">
        <v>28.6</v>
      </c>
      <c r="AB373">
        <v>0</v>
      </c>
      <c r="AC373">
        <v>0</v>
      </c>
      <c r="AD373">
        <v>0</v>
      </c>
      <c r="AE373">
        <v>28.6</v>
      </c>
      <c r="AF373">
        <v>0</v>
      </c>
      <c r="AG373">
        <v>0</v>
      </c>
      <c r="AH373">
        <v>0</v>
      </c>
      <c r="AI373">
        <v>1</v>
      </c>
      <c r="AJ373">
        <v>1</v>
      </c>
      <c r="AK373">
        <v>1</v>
      </c>
      <c r="AL373">
        <v>1</v>
      </c>
      <c r="AN373">
        <v>0</v>
      </c>
      <c r="AO373">
        <v>1</v>
      </c>
      <c r="AP373">
        <v>0</v>
      </c>
      <c r="AQ373">
        <v>0</v>
      </c>
      <c r="AR373">
        <v>0</v>
      </c>
      <c r="AS373" t="s">
        <v>2</v>
      </c>
      <c r="AT373">
        <v>4.7E-2</v>
      </c>
      <c r="AU373" t="s">
        <v>2</v>
      </c>
      <c r="AV373">
        <v>0</v>
      </c>
      <c r="AW373">
        <v>2</v>
      </c>
      <c r="AX373">
        <v>41728412</v>
      </c>
      <c r="AY373">
        <v>1</v>
      </c>
      <c r="AZ373">
        <v>0</v>
      </c>
      <c r="BA373">
        <v>373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CX373">
        <f>Y373*Source!I270</f>
        <v>0.188</v>
      </c>
      <c r="CY373">
        <f t="shared" si="89"/>
        <v>28.6</v>
      </c>
      <c r="CZ373">
        <f t="shared" si="90"/>
        <v>28.6</v>
      </c>
      <c r="DA373">
        <f t="shared" si="91"/>
        <v>1</v>
      </c>
      <c r="DB373">
        <f t="shared" si="92"/>
        <v>1.34</v>
      </c>
      <c r="DC373">
        <f t="shared" si="93"/>
        <v>0</v>
      </c>
    </row>
    <row r="374" spans="1:107" x14ac:dyDescent="0.2">
      <c r="A374">
        <f>ROW(Source!A270)</f>
        <v>270</v>
      </c>
      <c r="B374">
        <v>41727981</v>
      </c>
      <c r="C374">
        <v>41728387</v>
      </c>
      <c r="D374">
        <v>37358473</v>
      </c>
      <c r="E374">
        <v>1</v>
      </c>
      <c r="F374">
        <v>1</v>
      </c>
      <c r="G374">
        <v>1</v>
      </c>
      <c r="H374">
        <v>3</v>
      </c>
      <c r="I374" t="s">
        <v>657</v>
      </c>
      <c r="J374" t="s">
        <v>658</v>
      </c>
      <c r="K374" t="s">
        <v>659</v>
      </c>
      <c r="L374">
        <v>1346</v>
      </c>
      <c r="N374">
        <v>1009</v>
      </c>
      <c r="O374" t="s">
        <v>564</v>
      </c>
      <c r="P374" t="s">
        <v>564</v>
      </c>
      <c r="Q374">
        <v>1</v>
      </c>
      <c r="W374">
        <v>0</v>
      </c>
      <c r="X374">
        <v>-1682942728</v>
      </c>
      <c r="Y374">
        <v>6.0000000000000001E-3</v>
      </c>
      <c r="AA374">
        <v>35.630000000000003</v>
      </c>
      <c r="AB374">
        <v>0</v>
      </c>
      <c r="AC374">
        <v>0</v>
      </c>
      <c r="AD374">
        <v>0</v>
      </c>
      <c r="AE374">
        <v>35.630000000000003</v>
      </c>
      <c r="AF374">
        <v>0</v>
      </c>
      <c r="AG374">
        <v>0</v>
      </c>
      <c r="AH374">
        <v>0</v>
      </c>
      <c r="AI374">
        <v>1</v>
      </c>
      <c r="AJ374">
        <v>1</v>
      </c>
      <c r="AK374">
        <v>1</v>
      </c>
      <c r="AL374">
        <v>1</v>
      </c>
      <c r="AN374">
        <v>0</v>
      </c>
      <c r="AO374">
        <v>1</v>
      </c>
      <c r="AP374">
        <v>0</v>
      </c>
      <c r="AQ374">
        <v>0</v>
      </c>
      <c r="AR374">
        <v>0</v>
      </c>
      <c r="AS374" t="s">
        <v>2</v>
      </c>
      <c r="AT374">
        <v>6.0000000000000001E-3</v>
      </c>
      <c r="AU374" t="s">
        <v>2</v>
      </c>
      <c r="AV374">
        <v>0</v>
      </c>
      <c r="AW374">
        <v>2</v>
      </c>
      <c r="AX374">
        <v>41728413</v>
      </c>
      <c r="AY374">
        <v>1</v>
      </c>
      <c r="AZ374">
        <v>0</v>
      </c>
      <c r="BA374">
        <v>374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CX374">
        <f>Y374*Source!I270</f>
        <v>2.4E-2</v>
      </c>
      <c r="CY374">
        <f t="shared" si="89"/>
        <v>35.630000000000003</v>
      </c>
      <c r="CZ374">
        <f t="shared" si="90"/>
        <v>35.630000000000003</v>
      </c>
      <c r="DA374">
        <f t="shared" si="91"/>
        <v>1</v>
      </c>
      <c r="DB374">
        <f t="shared" si="92"/>
        <v>0.21</v>
      </c>
      <c r="DC374">
        <f t="shared" si="93"/>
        <v>0</v>
      </c>
    </row>
    <row r="375" spans="1:107" x14ac:dyDescent="0.2">
      <c r="A375">
        <f>ROW(Source!A270)</f>
        <v>270</v>
      </c>
      <c r="B375">
        <v>41727981</v>
      </c>
      <c r="C375">
        <v>41728387</v>
      </c>
      <c r="D375">
        <v>37381899</v>
      </c>
      <c r="E375">
        <v>1</v>
      </c>
      <c r="F375">
        <v>1</v>
      </c>
      <c r="G375">
        <v>1</v>
      </c>
      <c r="H375">
        <v>3</v>
      </c>
      <c r="I375" t="s">
        <v>660</v>
      </c>
      <c r="J375" t="s">
        <v>661</v>
      </c>
      <c r="K375" t="s">
        <v>662</v>
      </c>
      <c r="L375">
        <v>1455</v>
      </c>
      <c r="N375">
        <v>1013</v>
      </c>
      <c r="O375" t="s">
        <v>160</v>
      </c>
      <c r="P375" t="s">
        <v>160</v>
      </c>
      <c r="Q375">
        <v>1</v>
      </c>
      <c r="W375">
        <v>0</v>
      </c>
      <c r="X375">
        <v>-979010618</v>
      </c>
      <c r="Y375">
        <v>0.1</v>
      </c>
      <c r="AA375">
        <v>39</v>
      </c>
      <c r="AB375">
        <v>0</v>
      </c>
      <c r="AC375">
        <v>0</v>
      </c>
      <c r="AD375">
        <v>0</v>
      </c>
      <c r="AE375">
        <v>39</v>
      </c>
      <c r="AF375">
        <v>0</v>
      </c>
      <c r="AG375">
        <v>0</v>
      </c>
      <c r="AH375">
        <v>0</v>
      </c>
      <c r="AI375">
        <v>1</v>
      </c>
      <c r="AJ375">
        <v>1</v>
      </c>
      <c r="AK375">
        <v>1</v>
      </c>
      <c r="AL375">
        <v>1</v>
      </c>
      <c r="AN375">
        <v>0</v>
      </c>
      <c r="AO375">
        <v>1</v>
      </c>
      <c r="AP375">
        <v>0</v>
      </c>
      <c r="AQ375">
        <v>0</v>
      </c>
      <c r="AR375">
        <v>0</v>
      </c>
      <c r="AS375" t="s">
        <v>2</v>
      </c>
      <c r="AT375">
        <v>0.1</v>
      </c>
      <c r="AU375" t="s">
        <v>2</v>
      </c>
      <c r="AV375">
        <v>0</v>
      </c>
      <c r="AW375">
        <v>2</v>
      </c>
      <c r="AX375">
        <v>41728414</v>
      </c>
      <c r="AY375">
        <v>1</v>
      </c>
      <c r="AZ375">
        <v>0</v>
      </c>
      <c r="BA375">
        <v>375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CX375">
        <f>Y375*Source!I270</f>
        <v>0.4</v>
      </c>
      <c r="CY375">
        <f t="shared" si="89"/>
        <v>39</v>
      </c>
      <c r="CZ375">
        <f t="shared" si="90"/>
        <v>39</v>
      </c>
      <c r="DA375">
        <f t="shared" si="91"/>
        <v>1</v>
      </c>
      <c r="DB375">
        <f t="shared" si="92"/>
        <v>3.9</v>
      </c>
      <c r="DC375">
        <f t="shared" si="93"/>
        <v>0</v>
      </c>
    </row>
    <row r="376" spans="1:107" x14ac:dyDescent="0.2">
      <c r="A376">
        <f>ROW(Source!A270)</f>
        <v>270</v>
      </c>
      <c r="B376">
        <v>41727981</v>
      </c>
      <c r="C376">
        <v>41728387</v>
      </c>
      <c r="D376">
        <v>37292595</v>
      </c>
      <c r="E376">
        <v>70</v>
      </c>
      <c r="F376">
        <v>1</v>
      </c>
      <c r="G376">
        <v>1</v>
      </c>
      <c r="H376">
        <v>3</v>
      </c>
      <c r="I376" t="s">
        <v>565</v>
      </c>
      <c r="J376" t="s">
        <v>2</v>
      </c>
      <c r="K376" t="s">
        <v>566</v>
      </c>
      <c r="L376">
        <v>1374</v>
      </c>
      <c r="N376">
        <v>1013</v>
      </c>
      <c r="O376" t="s">
        <v>567</v>
      </c>
      <c r="P376" t="s">
        <v>567</v>
      </c>
      <c r="Q376">
        <v>1</v>
      </c>
      <c r="W376">
        <v>0</v>
      </c>
      <c r="X376">
        <v>-1731369543</v>
      </c>
      <c r="Y376">
        <v>0.4</v>
      </c>
      <c r="AA376">
        <v>1</v>
      </c>
      <c r="AB376">
        <v>0</v>
      </c>
      <c r="AC376">
        <v>0</v>
      </c>
      <c r="AD376">
        <v>0</v>
      </c>
      <c r="AE376">
        <v>1</v>
      </c>
      <c r="AF376">
        <v>0</v>
      </c>
      <c r="AG376">
        <v>0</v>
      </c>
      <c r="AH376">
        <v>0</v>
      </c>
      <c r="AI376">
        <v>1</v>
      </c>
      <c r="AJ376">
        <v>1</v>
      </c>
      <c r="AK376">
        <v>1</v>
      </c>
      <c r="AL376">
        <v>1</v>
      </c>
      <c r="AN376">
        <v>0</v>
      </c>
      <c r="AO376">
        <v>1</v>
      </c>
      <c r="AP376">
        <v>0</v>
      </c>
      <c r="AQ376">
        <v>0</v>
      </c>
      <c r="AR376">
        <v>0</v>
      </c>
      <c r="AS376" t="s">
        <v>2</v>
      </c>
      <c r="AT376">
        <v>0.4</v>
      </c>
      <c r="AU376" t="s">
        <v>2</v>
      </c>
      <c r="AV376">
        <v>0</v>
      </c>
      <c r="AW376">
        <v>2</v>
      </c>
      <c r="AX376">
        <v>41728415</v>
      </c>
      <c r="AY376">
        <v>1</v>
      </c>
      <c r="AZ376">
        <v>0</v>
      </c>
      <c r="BA376">
        <v>376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CX376">
        <f>Y376*Source!I270</f>
        <v>1.6</v>
      </c>
      <c r="CY376">
        <f t="shared" si="89"/>
        <v>1</v>
      </c>
      <c r="CZ376">
        <f t="shared" si="90"/>
        <v>1</v>
      </c>
      <c r="DA376">
        <f t="shared" si="91"/>
        <v>1</v>
      </c>
      <c r="DB376">
        <f t="shared" si="92"/>
        <v>0.4</v>
      </c>
      <c r="DC376">
        <f t="shared" si="93"/>
        <v>0</v>
      </c>
    </row>
    <row r="377" spans="1:107" x14ac:dyDescent="0.2">
      <c r="A377">
        <f>ROW(Source!A271)</f>
        <v>271</v>
      </c>
      <c r="B377">
        <v>41727979</v>
      </c>
      <c r="C377">
        <v>41728387</v>
      </c>
      <c r="D377">
        <v>37286962</v>
      </c>
      <c r="E377">
        <v>70</v>
      </c>
      <c r="F377">
        <v>1</v>
      </c>
      <c r="G377">
        <v>1</v>
      </c>
      <c r="H377">
        <v>1</v>
      </c>
      <c r="I377" t="s">
        <v>568</v>
      </c>
      <c r="J377" t="s">
        <v>2</v>
      </c>
      <c r="K377" t="s">
        <v>569</v>
      </c>
      <c r="L377">
        <v>1191</v>
      </c>
      <c r="N377">
        <v>1013</v>
      </c>
      <c r="O377" t="s">
        <v>551</v>
      </c>
      <c r="P377" t="s">
        <v>551</v>
      </c>
      <c r="Q377">
        <v>1</v>
      </c>
      <c r="W377">
        <v>0</v>
      </c>
      <c r="X377">
        <v>-1936699058</v>
      </c>
      <c r="Y377">
        <v>2.7</v>
      </c>
      <c r="AA377">
        <v>0</v>
      </c>
      <c r="AB377">
        <v>0</v>
      </c>
      <c r="AC377">
        <v>0</v>
      </c>
      <c r="AD377">
        <v>106.74</v>
      </c>
      <c r="AE377">
        <v>0</v>
      </c>
      <c r="AF377">
        <v>0</v>
      </c>
      <c r="AG377">
        <v>0</v>
      </c>
      <c r="AH377">
        <v>9.92</v>
      </c>
      <c r="AI377">
        <v>1</v>
      </c>
      <c r="AJ377">
        <v>1</v>
      </c>
      <c r="AK377">
        <v>1</v>
      </c>
      <c r="AL377">
        <v>10.76</v>
      </c>
      <c r="AN377">
        <v>0</v>
      </c>
      <c r="AO377">
        <v>1</v>
      </c>
      <c r="AP377">
        <v>1</v>
      </c>
      <c r="AQ377">
        <v>0</v>
      </c>
      <c r="AR377">
        <v>0</v>
      </c>
      <c r="AS377" t="s">
        <v>2</v>
      </c>
      <c r="AT377">
        <v>2</v>
      </c>
      <c r="AU377" t="s">
        <v>21</v>
      </c>
      <c r="AV377">
        <v>1</v>
      </c>
      <c r="AW377">
        <v>2</v>
      </c>
      <c r="AX377">
        <v>41728402</v>
      </c>
      <c r="AY377">
        <v>1</v>
      </c>
      <c r="AZ377">
        <v>0</v>
      </c>
      <c r="BA377">
        <v>377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CX377">
        <f>Y377*Source!I271</f>
        <v>10.8</v>
      </c>
      <c r="CY377">
        <f>AD377</f>
        <v>106.74</v>
      </c>
      <c r="CZ377">
        <f>AH377</f>
        <v>9.92</v>
      </c>
      <c r="DA377">
        <f>AL377</f>
        <v>10.76</v>
      </c>
      <c r="DB377">
        <f>ROUND((ROUND(AT377*CZ377,2)*ROUND(1.35,7)),6)</f>
        <v>26.783999999999999</v>
      </c>
      <c r="DC377">
        <f>ROUND((ROUND(AT377*AG377,2)*ROUND(1.35,7)),6)</f>
        <v>0</v>
      </c>
    </row>
    <row r="378" spans="1:107" x14ac:dyDescent="0.2">
      <c r="A378">
        <f>ROW(Source!A271)</f>
        <v>271</v>
      </c>
      <c r="B378">
        <v>41727979</v>
      </c>
      <c r="C378">
        <v>41728387</v>
      </c>
      <c r="D378">
        <v>37511092</v>
      </c>
      <c r="E378">
        <v>1</v>
      </c>
      <c r="F378">
        <v>1</v>
      </c>
      <c r="G378">
        <v>1</v>
      </c>
      <c r="H378">
        <v>2</v>
      </c>
      <c r="I378" t="s">
        <v>576</v>
      </c>
      <c r="J378" t="s">
        <v>577</v>
      </c>
      <c r="K378" t="s">
        <v>578</v>
      </c>
      <c r="L378">
        <v>1367</v>
      </c>
      <c r="N378">
        <v>1011</v>
      </c>
      <c r="O378" t="s">
        <v>557</v>
      </c>
      <c r="P378" t="s">
        <v>557</v>
      </c>
      <c r="Q378">
        <v>1</v>
      </c>
      <c r="W378">
        <v>0</v>
      </c>
      <c r="X378">
        <v>829370094</v>
      </c>
      <c r="Y378">
        <v>0.14580000000000001</v>
      </c>
      <c r="AA378">
        <v>0</v>
      </c>
      <c r="AB378">
        <v>87.16</v>
      </c>
      <c r="AC378">
        <v>0</v>
      </c>
      <c r="AD378">
        <v>0</v>
      </c>
      <c r="AE378">
        <v>0</v>
      </c>
      <c r="AF378">
        <v>8.1</v>
      </c>
      <c r="AG378">
        <v>0</v>
      </c>
      <c r="AH378">
        <v>0</v>
      </c>
      <c r="AI378">
        <v>1</v>
      </c>
      <c r="AJ378">
        <v>10.76</v>
      </c>
      <c r="AK378">
        <v>1</v>
      </c>
      <c r="AL378">
        <v>1</v>
      </c>
      <c r="AN378">
        <v>0</v>
      </c>
      <c r="AO378">
        <v>1</v>
      </c>
      <c r="AP378">
        <v>1</v>
      </c>
      <c r="AQ378">
        <v>0</v>
      </c>
      <c r="AR378">
        <v>0</v>
      </c>
      <c r="AS378" t="s">
        <v>2</v>
      </c>
      <c r="AT378">
        <v>0.108</v>
      </c>
      <c r="AU378" t="s">
        <v>21</v>
      </c>
      <c r="AV378">
        <v>0</v>
      </c>
      <c r="AW378">
        <v>2</v>
      </c>
      <c r="AX378">
        <v>41728403</v>
      </c>
      <c r="AY378">
        <v>1</v>
      </c>
      <c r="AZ378">
        <v>0</v>
      </c>
      <c r="BA378">
        <v>378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CX378">
        <f>Y378*Source!I271</f>
        <v>0.58320000000000005</v>
      </c>
      <c r="CY378">
        <f>AB378</f>
        <v>87.16</v>
      </c>
      <c r="CZ378">
        <f>AF378</f>
        <v>8.1</v>
      </c>
      <c r="DA378">
        <f>AJ378</f>
        <v>10.76</v>
      </c>
      <c r="DB378">
        <f>ROUND((ROUND(AT378*CZ378,2)*ROUND(1.35,7)),6)</f>
        <v>1.1745000000000001</v>
      </c>
      <c r="DC378">
        <f>ROUND((ROUND(AT378*AG378,2)*ROUND(1.35,7)),6)</f>
        <v>0</v>
      </c>
    </row>
    <row r="379" spans="1:107" x14ac:dyDescent="0.2">
      <c r="A379">
        <f>ROW(Source!A271)</f>
        <v>271</v>
      </c>
      <c r="B379">
        <v>41727979</v>
      </c>
      <c r="C379">
        <v>41728387</v>
      </c>
      <c r="D379">
        <v>37298731</v>
      </c>
      <c r="E379">
        <v>1</v>
      </c>
      <c r="F379">
        <v>1</v>
      </c>
      <c r="G379">
        <v>1</v>
      </c>
      <c r="H379">
        <v>3</v>
      </c>
      <c r="I379" t="s">
        <v>639</v>
      </c>
      <c r="J379" t="s">
        <v>640</v>
      </c>
      <c r="K379" t="s">
        <v>641</v>
      </c>
      <c r="L379">
        <v>1346</v>
      </c>
      <c r="N379">
        <v>1009</v>
      </c>
      <c r="O379" t="s">
        <v>564</v>
      </c>
      <c r="P379" t="s">
        <v>564</v>
      </c>
      <c r="Q379">
        <v>1</v>
      </c>
      <c r="W379">
        <v>0</v>
      </c>
      <c r="X379">
        <v>-255907190</v>
      </c>
      <c r="Y379">
        <v>6.0000000000000001E-3</v>
      </c>
      <c r="AA379">
        <v>483.88</v>
      </c>
      <c r="AB379">
        <v>0</v>
      </c>
      <c r="AC379">
        <v>0</v>
      </c>
      <c r="AD379">
        <v>0</v>
      </c>
      <c r="AE379">
        <v>44.97</v>
      </c>
      <c r="AF379">
        <v>0</v>
      </c>
      <c r="AG379">
        <v>0</v>
      </c>
      <c r="AH379">
        <v>0</v>
      </c>
      <c r="AI379">
        <v>10.76</v>
      </c>
      <c r="AJ379">
        <v>1</v>
      </c>
      <c r="AK379">
        <v>1</v>
      </c>
      <c r="AL379">
        <v>1</v>
      </c>
      <c r="AN379">
        <v>0</v>
      </c>
      <c r="AO379">
        <v>1</v>
      </c>
      <c r="AP379">
        <v>0</v>
      </c>
      <c r="AQ379">
        <v>0</v>
      </c>
      <c r="AR379">
        <v>0</v>
      </c>
      <c r="AS379" t="s">
        <v>2</v>
      </c>
      <c r="AT379">
        <v>6.0000000000000001E-3</v>
      </c>
      <c r="AU379" t="s">
        <v>2</v>
      </c>
      <c r="AV379">
        <v>0</v>
      </c>
      <c r="AW379">
        <v>2</v>
      </c>
      <c r="AX379">
        <v>41728404</v>
      </c>
      <c r="AY379">
        <v>1</v>
      </c>
      <c r="AZ379">
        <v>0</v>
      </c>
      <c r="BA379">
        <v>379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CX379">
        <f>Y379*Source!I271</f>
        <v>2.4E-2</v>
      </c>
      <c r="CY379">
        <f t="shared" ref="CY379:CY390" si="94">AA379</f>
        <v>483.88</v>
      </c>
      <c r="CZ379">
        <f t="shared" ref="CZ379:CZ390" si="95">AE379</f>
        <v>44.97</v>
      </c>
      <c r="DA379">
        <f t="shared" ref="DA379:DA390" si="96">AI379</f>
        <v>10.76</v>
      </c>
      <c r="DB379">
        <f t="shared" ref="DB379:DB390" si="97">ROUND(ROUND(AT379*CZ379,2),6)</f>
        <v>0.27</v>
      </c>
      <c r="DC379">
        <f t="shared" ref="DC379:DC390" si="98">ROUND(ROUND(AT379*AG379,2),6)</f>
        <v>0</v>
      </c>
    </row>
    <row r="380" spans="1:107" x14ac:dyDescent="0.2">
      <c r="A380">
        <f>ROW(Source!A271)</f>
        <v>271</v>
      </c>
      <c r="B380">
        <v>41727979</v>
      </c>
      <c r="C380">
        <v>41728387</v>
      </c>
      <c r="D380">
        <v>37301501</v>
      </c>
      <c r="E380">
        <v>1</v>
      </c>
      <c r="F380">
        <v>1</v>
      </c>
      <c r="G380">
        <v>1</v>
      </c>
      <c r="H380">
        <v>3</v>
      </c>
      <c r="I380" t="s">
        <v>642</v>
      </c>
      <c r="J380" t="s">
        <v>643</v>
      </c>
      <c r="K380" t="s">
        <v>644</v>
      </c>
      <c r="L380">
        <v>1346</v>
      </c>
      <c r="N380">
        <v>1009</v>
      </c>
      <c r="O380" t="s">
        <v>564</v>
      </c>
      <c r="P380" t="s">
        <v>564</v>
      </c>
      <c r="Q380">
        <v>1</v>
      </c>
      <c r="W380">
        <v>0</v>
      </c>
      <c r="X380">
        <v>1124569974</v>
      </c>
      <c r="Y380">
        <v>1E-3</v>
      </c>
      <c r="AA380">
        <v>123.74</v>
      </c>
      <c r="AB380">
        <v>0</v>
      </c>
      <c r="AC380">
        <v>0</v>
      </c>
      <c r="AD380">
        <v>0</v>
      </c>
      <c r="AE380">
        <v>11.5</v>
      </c>
      <c r="AF380">
        <v>0</v>
      </c>
      <c r="AG380">
        <v>0</v>
      </c>
      <c r="AH380">
        <v>0</v>
      </c>
      <c r="AI380">
        <v>10.76</v>
      </c>
      <c r="AJ380">
        <v>1</v>
      </c>
      <c r="AK380">
        <v>1</v>
      </c>
      <c r="AL380">
        <v>1</v>
      </c>
      <c r="AN380">
        <v>0</v>
      </c>
      <c r="AO380">
        <v>1</v>
      </c>
      <c r="AP380">
        <v>0</v>
      </c>
      <c r="AQ380">
        <v>0</v>
      </c>
      <c r="AR380">
        <v>0</v>
      </c>
      <c r="AS380" t="s">
        <v>2</v>
      </c>
      <c r="AT380">
        <v>1E-3</v>
      </c>
      <c r="AU380" t="s">
        <v>2</v>
      </c>
      <c r="AV380">
        <v>0</v>
      </c>
      <c r="AW380">
        <v>2</v>
      </c>
      <c r="AX380">
        <v>41728405</v>
      </c>
      <c r="AY380">
        <v>1</v>
      </c>
      <c r="AZ380">
        <v>0</v>
      </c>
      <c r="BA380">
        <v>380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CX380">
        <f>Y380*Source!I271</f>
        <v>4.0000000000000001E-3</v>
      </c>
      <c r="CY380">
        <f t="shared" si="94"/>
        <v>123.74</v>
      </c>
      <c r="CZ380">
        <f t="shared" si="95"/>
        <v>11.5</v>
      </c>
      <c r="DA380">
        <f t="shared" si="96"/>
        <v>10.76</v>
      </c>
      <c r="DB380">
        <f t="shared" si="97"/>
        <v>0.01</v>
      </c>
      <c r="DC380">
        <f t="shared" si="98"/>
        <v>0</v>
      </c>
    </row>
    <row r="381" spans="1:107" x14ac:dyDescent="0.2">
      <c r="A381">
        <f>ROW(Source!A271)</f>
        <v>271</v>
      </c>
      <c r="B381">
        <v>41727979</v>
      </c>
      <c r="C381">
        <v>41728387</v>
      </c>
      <c r="D381">
        <v>37301997</v>
      </c>
      <c r="E381">
        <v>1</v>
      </c>
      <c r="F381">
        <v>1</v>
      </c>
      <c r="G381">
        <v>1</v>
      </c>
      <c r="H381">
        <v>3</v>
      </c>
      <c r="I381" t="s">
        <v>645</v>
      </c>
      <c r="J381" t="s">
        <v>646</v>
      </c>
      <c r="K381" t="s">
        <v>647</v>
      </c>
      <c r="L381">
        <v>1346</v>
      </c>
      <c r="N381">
        <v>1009</v>
      </c>
      <c r="O381" t="s">
        <v>564</v>
      </c>
      <c r="P381" t="s">
        <v>564</v>
      </c>
      <c r="Q381">
        <v>1</v>
      </c>
      <c r="W381">
        <v>0</v>
      </c>
      <c r="X381">
        <v>1682799448</v>
      </c>
      <c r="Y381">
        <v>1.2E-2</v>
      </c>
      <c r="AA381">
        <v>327.10000000000002</v>
      </c>
      <c r="AB381">
        <v>0</v>
      </c>
      <c r="AC381">
        <v>0</v>
      </c>
      <c r="AD381">
        <v>0</v>
      </c>
      <c r="AE381">
        <v>30.4</v>
      </c>
      <c r="AF381">
        <v>0</v>
      </c>
      <c r="AG381">
        <v>0</v>
      </c>
      <c r="AH381">
        <v>0</v>
      </c>
      <c r="AI381">
        <v>10.76</v>
      </c>
      <c r="AJ381">
        <v>1</v>
      </c>
      <c r="AK381">
        <v>1</v>
      </c>
      <c r="AL381">
        <v>1</v>
      </c>
      <c r="AN381">
        <v>0</v>
      </c>
      <c r="AO381">
        <v>1</v>
      </c>
      <c r="AP381">
        <v>0</v>
      </c>
      <c r="AQ381">
        <v>0</v>
      </c>
      <c r="AR381">
        <v>0</v>
      </c>
      <c r="AS381" t="s">
        <v>2</v>
      </c>
      <c r="AT381">
        <v>1.2E-2</v>
      </c>
      <c r="AU381" t="s">
        <v>2</v>
      </c>
      <c r="AV381">
        <v>0</v>
      </c>
      <c r="AW381">
        <v>2</v>
      </c>
      <c r="AX381">
        <v>41728406</v>
      </c>
      <c r="AY381">
        <v>1</v>
      </c>
      <c r="AZ381">
        <v>0</v>
      </c>
      <c r="BA381">
        <v>381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CX381">
        <f>Y381*Source!I271</f>
        <v>4.8000000000000001E-2</v>
      </c>
      <c r="CY381">
        <f t="shared" si="94"/>
        <v>327.10000000000002</v>
      </c>
      <c r="CZ381">
        <f t="shared" si="95"/>
        <v>30.4</v>
      </c>
      <c r="DA381">
        <f t="shared" si="96"/>
        <v>10.76</v>
      </c>
      <c r="DB381">
        <f t="shared" si="97"/>
        <v>0.36</v>
      </c>
      <c r="DC381">
        <f t="shared" si="98"/>
        <v>0</v>
      </c>
    </row>
    <row r="382" spans="1:107" x14ac:dyDescent="0.2">
      <c r="A382">
        <f>ROW(Source!A271)</f>
        <v>271</v>
      </c>
      <c r="B382">
        <v>41727979</v>
      </c>
      <c r="C382">
        <v>41728387</v>
      </c>
      <c r="D382">
        <v>37303175</v>
      </c>
      <c r="E382">
        <v>1</v>
      </c>
      <c r="F382">
        <v>1</v>
      </c>
      <c r="G382">
        <v>1</v>
      </c>
      <c r="H382">
        <v>3</v>
      </c>
      <c r="I382" t="s">
        <v>582</v>
      </c>
      <c r="J382" t="s">
        <v>583</v>
      </c>
      <c r="K382" t="s">
        <v>584</v>
      </c>
      <c r="L382">
        <v>1346</v>
      </c>
      <c r="N382">
        <v>1009</v>
      </c>
      <c r="O382" t="s">
        <v>564</v>
      </c>
      <c r="P382" t="s">
        <v>564</v>
      </c>
      <c r="Q382">
        <v>1</v>
      </c>
      <c r="W382">
        <v>0</v>
      </c>
      <c r="X382">
        <v>397095127</v>
      </c>
      <c r="Y382">
        <v>7.0000000000000007E-2</v>
      </c>
      <c r="AA382">
        <v>113.73</v>
      </c>
      <c r="AB382">
        <v>0</v>
      </c>
      <c r="AC382">
        <v>0</v>
      </c>
      <c r="AD382">
        <v>0</v>
      </c>
      <c r="AE382">
        <v>10.57</v>
      </c>
      <c r="AF382">
        <v>0</v>
      </c>
      <c r="AG382">
        <v>0</v>
      </c>
      <c r="AH382">
        <v>0</v>
      </c>
      <c r="AI382">
        <v>10.76</v>
      </c>
      <c r="AJ382">
        <v>1</v>
      </c>
      <c r="AK382">
        <v>1</v>
      </c>
      <c r="AL382">
        <v>1</v>
      </c>
      <c r="AN382">
        <v>0</v>
      </c>
      <c r="AO382">
        <v>1</v>
      </c>
      <c r="AP382">
        <v>0</v>
      </c>
      <c r="AQ382">
        <v>0</v>
      </c>
      <c r="AR382">
        <v>0</v>
      </c>
      <c r="AS382" t="s">
        <v>2</v>
      </c>
      <c r="AT382">
        <v>7.0000000000000007E-2</v>
      </c>
      <c r="AU382" t="s">
        <v>2</v>
      </c>
      <c r="AV382">
        <v>0</v>
      </c>
      <c r="AW382">
        <v>2</v>
      </c>
      <c r="AX382">
        <v>41728407</v>
      </c>
      <c r="AY382">
        <v>1</v>
      </c>
      <c r="AZ382">
        <v>0</v>
      </c>
      <c r="BA382">
        <v>382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CX382">
        <f>Y382*Source!I271</f>
        <v>0.28000000000000003</v>
      </c>
      <c r="CY382">
        <f t="shared" si="94"/>
        <v>113.73</v>
      </c>
      <c r="CZ382">
        <f t="shared" si="95"/>
        <v>10.57</v>
      </c>
      <c r="DA382">
        <f t="shared" si="96"/>
        <v>10.76</v>
      </c>
      <c r="DB382">
        <f t="shared" si="97"/>
        <v>0.74</v>
      </c>
      <c r="DC382">
        <f t="shared" si="98"/>
        <v>0</v>
      </c>
    </row>
    <row r="383" spans="1:107" x14ac:dyDescent="0.2">
      <c r="A383">
        <f>ROW(Source!A271)</f>
        <v>271</v>
      </c>
      <c r="B383">
        <v>41727979</v>
      </c>
      <c r="C383">
        <v>41728387</v>
      </c>
      <c r="D383">
        <v>37305340</v>
      </c>
      <c r="E383">
        <v>1</v>
      </c>
      <c r="F383">
        <v>1</v>
      </c>
      <c r="G383">
        <v>1</v>
      </c>
      <c r="H383">
        <v>3</v>
      </c>
      <c r="I383" t="s">
        <v>585</v>
      </c>
      <c r="J383" t="s">
        <v>586</v>
      </c>
      <c r="K383" t="s">
        <v>587</v>
      </c>
      <c r="L383">
        <v>1346</v>
      </c>
      <c r="N383">
        <v>1009</v>
      </c>
      <c r="O383" t="s">
        <v>564</v>
      </c>
      <c r="P383" t="s">
        <v>564</v>
      </c>
      <c r="Q383">
        <v>1</v>
      </c>
      <c r="W383">
        <v>0</v>
      </c>
      <c r="X383">
        <v>-1864341761</v>
      </c>
      <c r="Y383">
        <v>2.5000000000000001E-2</v>
      </c>
      <c r="AA383">
        <v>97.27</v>
      </c>
      <c r="AB383">
        <v>0</v>
      </c>
      <c r="AC383">
        <v>0</v>
      </c>
      <c r="AD383">
        <v>0</v>
      </c>
      <c r="AE383">
        <v>9.0399999999999991</v>
      </c>
      <c r="AF383">
        <v>0</v>
      </c>
      <c r="AG383">
        <v>0</v>
      </c>
      <c r="AH383">
        <v>0</v>
      </c>
      <c r="AI383">
        <v>10.76</v>
      </c>
      <c r="AJ383">
        <v>1</v>
      </c>
      <c r="AK383">
        <v>1</v>
      </c>
      <c r="AL383">
        <v>1</v>
      </c>
      <c r="AN383">
        <v>0</v>
      </c>
      <c r="AO383">
        <v>1</v>
      </c>
      <c r="AP383">
        <v>0</v>
      </c>
      <c r="AQ383">
        <v>0</v>
      </c>
      <c r="AR383">
        <v>0</v>
      </c>
      <c r="AS383" t="s">
        <v>2</v>
      </c>
      <c r="AT383">
        <v>2.5000000000000001E-2</v>
      </c>
      <c r="AU383" t="s">
        <v>2</v>
      </c>
      <c r="AV383">
        <v>0</v>
      </c>
      <c r="AW383">
        <v>2</v>
      </c>
      <c r="AX383">
        <v>41728408</v>
      </c>
      <c r="AY383">
        <v>1</v>
      </c>
      <c r="AZ383">
        <v>0</v>
      </c>
      <c r="BA383">
        <v>383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CX383">
        <f>Y383*Source!I271</f>
        <v>0.1</v>
      </c>
      <c r="CY383">
        <f t="shared" si="94"/>
        <v>97.27</v>
      </c>
      <c r="CZ383">
        <f t="shared" si="95"/>
        <v>9.0399999999999991</v>
      </c>
      <c r="DA383">
        <f t="shared" si="96"/>
        <v>10.76</v>
      </c>
      <c r="DB383">
        <f t="shared" si="97"/>
        <v>0.23</v>
      </c>
      <c r="DC383">
        <f t="shared" si="98"/>
        <v>0</v>
      </c>
    </row>
    <row r="384" spans="1:107" x14ac:dyDescent="0.2">
      <c r="A384">
        <f>ROW(Source!A271)</f>
        <v>271</v>
      </c>
      <c r="B384">
        <v>41727979</v>
      </c>
      <c r="C384">
        <v>41728387</v>
      </c>
      <c r="D384">
        <v>37305584</v>
      </c>
      <c r="E384">
        <v>1</v>
      </c>
      <c r="F384">
        <v>1</v>
      </c>
      <c r="G384">
        <v>1</v>
      </c>
      <c r="H384">
        <v>3</v>
      </c>
      <c r="I384" t="s">
        <v>648</v>
      </c>
      <c r="J384" t="s">
        <v>649</v>
      </c>
      <c r="K384" t="s">
        <v>650</v>
      </c>
      <c r="L384">
        <v>1425</v>
      </c>
      <c r="N384">
        <v>1013</v>
      </c>
      <c r="O384" t="s">
        <v>165</v>
      </c>
      <c r="P384" t="s">
        <v>165</v>
      </c>
      <c r="Q384">
        <v>1</v>
      </c>
      <c r="W384">
        <v>0</v>
      </c>
      <c r="X384">
        <v>777401066</v>
      </c>
      <c r="Y384">
        <v>7.0000000000000001E-3</v>
      </c>
      <c r="AA384">
        <v>925.36</v>
      </c>
      <c r="AB384">
        <v>0</v>
      </c>
      <c r="AC384">
        <v>0</v>
      </c>
      <c r="AD384">
        <v>0</v>
      </c>
      <c r="AE384">
        <v>86</v>
      </c>
      <c r="AF384">
        <v>0</v>
      </c>
      <c r="AG384">
        <v>0</v>
      </c>
      <c r="AH384">
        <v>0</v>
      </c>
      <c r="AI384">
        <v>10.76</v>
      </c>
      <c r="AJ384">
        <v>1</v>
      </c>
      <c r="AK384">
        <v>1</v>
      </c>
      <c r="AL384">
        <v>1</v>
      </c>
      <c r="AN384">
        <v>0</v>
      </c>
      <c r="AO384">
        <v>1</v>
      </c>
      <c r="AP384">
        <v>0</v>
      </c>
      <c r="AQ384">
        <v>0</v>
      </c>
      <c r="AR384">
        <v>0</v>
      </c>
      <c r="AS384" t="s">
        <v>2</v>
      </c>
      <c r="AT384">
        <v>7.0000000000000001E-3</v>
      </c>
      <c r="AU384" t="s">
        <v>2</v>
      </c>
      <c r="AV384">
        <v>0</v>
      </c>
      <c r="AW384">
        <v>2</v>
      </c>
      <c r="AX384">
        <v>41728409</v>
      </c>
      <c r="AY384">
        <v>1</v>
      </c>
      <c r="AZ384">
        <v>0</v>
      </c>
      <c r="BA384">
        <v>384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CX384">
        <f>Y384*Source!I271</f>
        <v>2.8000000000000001E-2</v>
      </c>
      <c r="CY384">
        <f t="shared" si="94"/>
        <v>925.36</v>
      </c>
      <c r="CZ384">
        <f t="shared" si="95"/>
        <v>86</v>
      </c>
      <c r="DA384">
        <f t="shared" si="96"/>
        <v>10.76</v>
      </c>
      <c r="DB384">
        <f t="shared" si="97"/>
        <v>0.6</v>
      </c>
      <c r="DC384">
        <f t="shared" si="98"/>
        <v>0</v>
      </c>
    </row>
    <row r="385" spans="1:107" x14ac:dyDescent="0.2">
      <c r="A385">
        <f>ROW(Source!A271)</f>
        <v>271</v>
      </c>
      <c r="B385">
        <v>41727979</v>
      </c>
      <c r="C385">
        <v>41728387</v>
      </c>
      <c r="D385">
        <v>37307407</v>
      </c>
      <c r="E385">
        <v>1</v>
      </c>
      <c r="F385">
        <v>1</v>
      </c>
      <c r="G385">
        <v>1</v>
      </c>
      <c r="H385">
        <v>3</v>
      </c>
      <c r="I385" t="s">
        <v>651</v>
      </c>
      <c r="J385" t="s">
        <v>652</v>
      </c>
      <c r="K385" t="s">
        <v>653</v>
      </c>
      <c r="L385">
        <v>1346</v>
      </c>
      <c r="N385">
        <v>1009</v>
      </c>
      <c r="O385" t="s">
        <v>564</v>
      </c>
      <c r="P385" t="s">
        <v>564</v>
      </c>
      <c r="Q385">
        <v>1</v>
      </c>
      <c r="W385">
        <v>0</v>
      </c>
      <c r="X385">
        <v>-1765249389</v>
      </c>
      <c r="Y385">
        <v>1E-3</v>
      </c>
      <c r="AA385">
        <v>1431.62</v>
      </c>
      <c r="AB385">
        <v>0</v>
      </c>
      <c r="AC385">
        <v>0</v>
      </c>
      <c r="AD385">
        <v>0</v>
      </c>
      <c r="AE385">
        <v>133.05000000000001</v>
      </c>
      <c r="AF385">
        <v>0</v>
      </c>
      <c r="AG385">
        <v>0</v>
      </c>
      <c r="AH385">
        <v>0</v>
      </c>
      <c r="AI385">
        <v>10.76</v>
      </c>
      <c r="AJ385">
        <v>1</v>
      </c>
      <c r="AK385">
        <v>1</v>
      </c>
      <c r="AL385">
        <v>1</v>
      </c>
      <c r="AN385">
        <v>0</v>
      </c>
      <c r="AO385">
        <v>1</v>
      </c>
      <c r="AP385">
        <v>0</v>
      </c>
      <c r="AQ385">
        <v>0</v>
      </c>
      <c r="AR385">
        <v>0</v>
      </c>
      <c r="AS385" t="s">
        <v>2</v>
      </c>
      <c r="AT385">
        <v>1E-3</v>
      </c>
      <c r="AU385" t="s">
        <v>2</v>
      </c>
      <c r="AV385">
        <v>0</v>
      </c>
      <c r="AW385">
        <v>2</v>
      </c>
      <c r="AX385">
        <v>41728410</v>
      </c>
      <c r="AY385">
        <v>1</v>
      </c>
      <c r="AZ385">
        <v>0</v>
      </c>
      <c r="BA385">
        <v>385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CX385">
        <f>Y385*Source!I271</f>
        <v>4.0000000000000001E-3</v>
      </c>
      <c r="CY385">
        <f t="shared" si="94"/>
        <v>1431.62</v>
      </c>
      <c r="CZ385">
        <f t="shared" si="95"/>
        <v>133.05000000000001</v>
      </c>
      <c r="DA385">
        <f t="shared" si="96"/>
        <v>10.76</v>
      </c>
      <c r="DB385">
        <f t="shared" si="97"/>
        <v>0.13</v>
      </c>
      <c r="DC385">
        <f t="shared" si="98"/>
        <v>0</v>
      </c>
    </row>
    <row r="386" spans="1:107" x14ac:dyDescent="0.2">
      <c r="A386">
        <f>ROW(Source!A271)</f>
        <v>271</v>
      </c>
      <c r="B386">
        <v>41727979</v>
      </c>
      <c r="C386">
        <v>41728387</v>
      </c>
      <c r="D386">
        <v>37332223</v>
      </c>
      <c r="E386">
        <v>1</v>
      </c>
      <c r="F386">
        <v>1</v>
      </c>
      <c r="G386">
        <v>1</v>
      </c>
      <c r="H386">
        <v>3</v>
      </c>
      <c r="I386" t="s">
        <v>654</v>
      </c>
      <c r="J386" t="s">
        <v>655</v>
      </c>
      <c r="K386" t="s">
        <v>656</v>
      </c>
      <c r="L386">
        <v>1348</v>
      </c>
      <c r="N386">
        <v>1009</v>
      </c>
      <c r="O386" t="s">
        <v>104</v>
      </c>
      <c r="P386" t="s">
        <v>104</v>
      </c>
      <c r="Q386">
        <v>1000</v>
      </c>
      <c r="W386">
        <v>0</v>
      </c>
      <c r="X386">
        <v>931010954</v>
      </c>
      <c r="Y386">
        <v>2E-3</v>
      </c>
      <c r="AA386">
        <v>123740</v>
      </c>
      <c r="AB386">
        <v>0</v>
      </c>
      <c r="AC386">
        <v>0</v>
      </c>
      <c r="AD386">
        <v>0</v>
      </c>
      <c r="AE386">
        <v>11500</v>
      </c>
      <c r="AF386">
        <v>0</v>
      </c>
      <c r="AG386">
        <v>0</v>
      </c>
      <c r="AH386">
        <v>0</v>
      </c>
      <c r="AI386">
        <v>10.76</v>
      </c>
      <c r="AJ386">
        <v>1</v>
      </c>
      <c r="AK386">
        <v>1</v>
      </c>
      <c r="AL386">
        <v>1</v>
      </c>
      <c r="AN386">
        <v>0</v>
      </c>
      <c r="AO386">
        <v>1</v>
      </c>
      <c r="AP386">
        <v>0</v>
      </c>
      <c r="AQ386">
        <v>0</v>
      </c>
      <c r="AR386">
        <v>0</v>
      </c>
      <c r="AS386" t="s">
        <v>2</v>
      </c>
      <c r="AT386">
        <v>2E-3</v>
      </c>
      <c r="AU386" t="s">
        <v>2</v>
      </c>
      <c r="AV386">
        <v>0</v>
      </c>
      <c r="AW386">
        <v>2</v>
      </c>
      <c r="AX386">
        <v>41728411</v>
      </c>
      <c r="AY386">
        <v>1</v>
      </c>
      <c r="AZ386">
        <v>0</v>
      </c>
      <c r="BA386">
        <v>386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CX386">
        <f>Y386*Source!I271</f>
        <v>8.0000000000000002E-3</v>
      </c>
      <c r="CY386">
        <f t="shared" si="94"/>
        <v>123740</v>
      </c>
      <c r="CZ386">
        <f t="shared" si="95"/>
        <v>11500</v>
      </c>
      <c r="DA386">
        <f t="shared" si="96"/>
        <v>10.76</v>
      </c>
      <c r="DB386">
        <f t="shared" si="97"/>
        <v>23</v>
      </c>
      <c r="DC386">
        <f t="shared" si="98"/>
        <v>0</v>
      </c>
    </row>
    <row r="387" spans="1:107" x14ac:dyDescent="0.2">
      <c r="A387">
        <f>ROW(Source!A271)</f>
        <v>271</v>
      </c>
      <c r="B387">
        <v>41727979</v>
      </c>
      <c r="C387">
        <v>41728387</v>
      </c>
      <c r="D387">
        <v>37358272</v>
      </c>
      <c r="E387">
        <v>1</v>
      </c>
      <c r="F387">
        <v>1</v>
      </c>
      <c r="G387">
        <v>1</v>
      </c>
      <c r="H387">
        <v>3</v>
      </c>
      <c r="I387" t="s">
        <v>588</v>
      </c>
      <c r="J387" t="s">
        <v>589</v>
      </c>
      <c r="K387" t="s">
        <v>590</v>
      </c>
      <c r="L387">
        <v>1346</v>
      </c>
      <c r="N387">
        <v>1009</v>
      </c>
      <c r="O387" t="s">
        <v>564</v>
      </c>
      <c r="P387" t="s">
        <v>564</v>
      </c>
      <c r="Q387">
        <v>1</v>
      </c>
      <c r="W387">
        <v>0</v>
      </c>
      <c r="X387">
        <v>-211331552</v>
      </c>
      <c r="Y387">
        <v>4.7E-2</v>
      </c>
      <c r="AA387">
        <v>307.74</v>
      </c>
      <c r="AB387">
        <v>0</v>
      </c>
      <c r="AC387">
        <v>0</v>
      </c>
      <c r="AD387">
        <v>0</v>
      </c>
      <c r="AE387">
        <v>28.6</v>
      </c>
      <c r="AF387">
        <v>0</v>
      </c>
      <c r="AG387">
        <v>0</v>
      </c>
      <c r="AH387">
        <v>0</v>
      </c>
      <c r="AI387">
        <v>10.76</v>
      </c>
      <c r="AJ387">
        <v>1</v>
      </c>
      <c r="AK387">
        <v>1</v>
      </c>
      <c r="AL387">
        <v>1</v>
      </c>
      <c r="AN387">
        <v>0</v>
      </c>
      <c r="AO387">
        <v>1</v>
      </c>
      <c r="AP387">
        <v>0</v>
      </c>
      <c r="AQ387">
        <v>0</v>
      </c>
      <c r="AR387">
        <v>0</v>
      </c>
      <c r="AS387" t="s">
        <v>2</v>
      </c>
      <c r="AT387">
        <v>4.7E-2</v>
      </c>
      <c r="AU387" t="s">
        <v>2</v>
      </c>
      <c r="AV387">
        <v>0</v>
      </c>
      <c r="AW387">
        <v>2</v>
      </c>
      <c r="AX387">
        <v>41728412</v>
      </c>
      <c r="AY387">
        <v>1</v>
      </c>
      <c r="AZ387">
        <v>0</v>
      </c>
      <c r="BA387">
        <v>387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CX387">
        <f>Y387*Source!I271</f>
        <v>0.188</v>
      </c>
      <c r="CY387">
        <f t="shared" si="94"/>
        <v>307.74</v>
      </c>
      <c r="CZ387">
        <f t="shared" si="95"/>
        <v>28.6</v>
      </c>
      <c r="DA387">
        <f t="shared" si="96"/>
        <v>10.76</v>
      </c>
      <c r="DB387">
        <f t="shared" si="97"/>
        <v>1.34</v>
      </c>
      <c r="DC387">
        <f t="shared" si="98"/>
        <v>0</v>
      </c>
    </row>
    <row r="388" spans="1:107" x14ac:dyDescent="0.2">
      <c r="A388">
        <f>ROW(Source!A271)</f>
        <v>271</v>
      </c>
      <c r="B388">
        <v>41727979</v>
      </c>
      <c r="C388">
        <v>41728387</v>
      </c>
      <c r="D388">
        <v>37358473</v>
      </c>
      <c r="E388">
        <v>1</v>
      </c>
      <c r="F388">
        <v>1</v>
      </c>
      <c r="G388">
        <v>1</v>
      </c>
      <c r="H388">
        <v>3</v>
      </c>
      <c r="I388" t="s">
        <v>657</v>
      </c>
      <c r="J388" t="s">
        <v>658</v>
      </c>
      <c r="K388" t="s">
        <v>659</v>
      </c>
      <c r="L388">
        <v>1346</v>
      </c>
      <c r="N388">
        <v>1009</v>
      </c>
      <c r="O388" t="s">
        <v>564</v>
      </c>
      <c r="P388" t="s">
        <v>564</v>
      </c>
      <c r="Q388">
        <v>1</v>
      </c>
      <c r="W388">
        <v>0</v>
      </c>
      <c r="X388">
        <v>-1682942728</v>
      </c>
      <c r="Y388">
        <v>6.0000000000000001E-3</v>
      </c>
      <c r="AA388">
        <v>383.38</v>
      </c>
      <c r="AB388">
        <v>0</v>
      </c>
      <c r="AC388">
        <v>0</v>
      </c>
      <c r="AD388">
        <v>0</v>
      </c>
      <c r="AE388">
        <v>35.630000000000003</v>
      </c>
      <c r="AF388">
        <v>0</v>
      </c>
      <c r="AG388">
        <v>0</v>
      </c>
      <c r="AH388">
        <v>0</v>
      </c>
      <c r="AI388">
        <v>10.76</v>
      </c>
      <c r="AJ388">
        <v>1</v>
      </c>
      <c r="AK388">
        <v>1</v>
      </c>
      <c r="AL388">
        <v>1</v>
      </c>
      <c r="AN388">
        <v>0</v>
      </c>
      <c r="AO388">
        <v>1</v>
      </c>
      <c r="AP388">
        <v>0</v>
      </c>
      <c r="AQ388">
        <v>0</v>
      </c>
      <c r="AR388">
        <v>0</v>
      </c>
      <c r="AS388" t="s">
        <v>2</v>
      </c>
      <c r="AT388">
        <v>6.0000000000000001E-3</v>
      </c>
      <c r="AU388" t="s">
        <v>2</v>
      </c>
      <c r="AV388">
        <v>0</v>
      </c>
      <c r="AW388">
        <v>2</v>
      </c>
      <c r="AX388">
        <v>41728413</v>
      </c>
      <c r="AY388">
        <v>1</v>
      </c>
      <c r="AZ388">
        <v>0</v>
      </c>
      <c r="BA388">
        <v>388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CX388">
        <f>Y388*Source!I271</f>
        <v>2.4E-2</v>
      </c>
      <c r="CY388">
        <f t="shared" si="94"/>
        <v>383.38</v>
      </c>
      <c r="CZ388">
        <f t="shared" si="95"/>
        <v>35.630000000000003</v>
      </c>
      <c r="DA388">
        <f t="shared" si="96"/>
        <v>10.76</v>
      </c>
      <c r="DB388">
        <f t="shared" si="97"/>
        <v>0.21</v>
      </c>
      <c r="DC388">
        <f t="shared" si="98"/>
        <v>0</v>
      </c>
    </row>
    <row r="389" spans="1:107" x14ac:dyDescent="0.2">
      <c r="A389">
        <f>ROW(Source!A271)</f>
        <v>271</v>
      </c>
      <c r="B389">
        <v>41727979</v>
      </c>
      <c r="C389">
        <v>41728387</v>
      </c>
      <c r="D389">
        <v>37381899</v>
      </c>
      <c r="E389">
        <v>1</v>
      </c>
      <c r="F389">
        <v>1</v>
      </c>
      <c r="G389">
        <v>1</v>
      </c>
      <c r="H389">
        <v>3</v>
      </c>
      <c r="I389" t="s">
        <v>660</v>
      </c>
      <c r="J389" t="s">
        <v>661</v>
      </c>
      <c r="K389" t="s">
        <v>662</v>
      </c>
      <c r="L389">
        <v>1455</v>
      </c>
      <c r="N389">
        <v>1013</v>
      </c>
      <c r="O389" t="s">
        <v>160</v>
      </c>
      <c r="P389" t="s">
        <v>160</v>
      </c>
      <c r="Q389">
        <v>1</v>
      </c>
      <c r="W389">
        <v>0</v>
      </c>
      <c r="X389">
        <v>-979010618</v>
      </c>
      <c r="Y389">
        <v>0.1</v>
      </c>
      <c r="AA389">
        <v>419.64</v>
      </c>
      <c r="AB389">
        <v>0</v>
      </c>
      <c r="AC389">
        <v>0</v>
      </c>
      <c r="AD389">
        <v>0</v>
      </c>
      <c r="AE389">
        <v>39</v>
      </c>
      <c r="AF389">
        <v>0</v>
      </c>
      <c r="AG389">
        <v>0</v>
      </c>
      <c r="AH389">
        <v>0</v>
      </c>
      <c r="AI389">
        <v>10.76</v>
      </c>
      <c r="AJ389">
        <v>1</v>
      </c>
      <c r="AK389">
        <v>1</v>
      </c>
      <c r="AL389">
        <v>1</v>
      </c>
      <c r="AN389">
        <v>0</v>
      </c>
      <c r="AO389">
        <v>1</v>
      </c>
      <c r="AP389">
        <v>0</v>
      </c>
      <c r="AQ389">
        <v>0</v>
      </c>
      <c r="AR389">
        <v>0</v>
      </c>
      <c r="AS389" t="s">
        <v>2</v>
      </c>
      <c r="AT389">
        <v>0.1</v>
      </c>
      <c r="AU389" t="s">
        <v>2</v>
      </c>
      <c r="AV389">
        <v>0</v>
      </c>
      <c r="AW389">
        <v>2</v>
      </c>
      <c r="AX389">
        <v>41728414</v>
      </c>
      <c r="AY389">
        <v>1</v>
      </c>
      <c r="AZ389">
        <v>0</v>
      </c>
      <c r="BA389">
        <v>389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CX389">
        <f>Y389*Source!I271</f>
        <v>0.4</v>
      </c>
      <c r="CY389">
        <f t="shared" si="94"/>
        <v>419.64</v>
      </c>
      <c r="CZ389">
        <f t="shared" si="95"/>
        <v>39</v>
      </c>
      <c r="DA389">
        <f t="shared" si="96"/>
        <v>10.76</v>
      </c>
      <c r="DB389">
        <f t="shared" si="97"/>
        <v>3.9</v>
      </c>
      <c r="DC389">
        <f t="shared" si="98"/>
        <v>0</v>
      </c>
    </row>
    <row r="390" spans="1:107" x14ac:dyDescent="0.2">
      <c r="A390">
        <f>ROW(Source!A271)</f>
        <v>271</v>
      </c>
      <c r="B390">
        <v>41727979</v>
      </c>
      <c r="C390">
        <v>41728387</v>
      </c>
      <c r="D390">
        <v>37292595</v>
      </c>
      <c r="E390">
        <v>70</v>
      </c>
      <c r="F390">
        <v>1</v>
      </c>
      <c r="G390">
        <v>1</v>
      </c>
      <c r="H390">
        <v>3</v>
      </c>
      <c r="I390" t="s">
        <v>565</v>
      </c>
      <c r="J390" t="s">
        <v>2</v>
      </c>
      <c r="K390" t="s">
        <v>566</v>
      </c>
      <c r="L390">
        <v>1374</v>
      </c>
      <c r="N390">
        <v>1013</v>
      </c>
      <c r="O390" t="s">
        <v>567</v>
      </c>
      <c r="P390" t="s">
        <v>567</v>
      </c>
      <c r="Q390">
        <v>1</v>
      </c>
      <c r="W390">
        <v>0</v>
      </c>
      <c r="X390">
        <v>-1731369543</v>
      </c>
      <c r="Y390">
        <v>0.4</v>
      </c>
      <c r="AA390">
        <v>1</v>
      </c>
      <c r="AB390">
        <v>0</v>
      </c>
      <c r="AC390">
        <v>0</v>
      </c>
      <c r="AD390">
        <v>0</v>
      </c>
      <c r="AE390">
        <v>1</v>
      </c>
      <c r="AF390">
        <v>0</v>
      </c>
      <c r="AG390">
        <v>0</v>
      </c>
      <c r="AH390">
        <v>0</v>
      </c>
      <c r="AI390">
        <v>1</v>
      </c>
      <c r="AJ390">
        <v>1</v>
      </c>
      <c r="AK390">
        <v>1</v>
      </c>
      <c r="AL390">
        <v>1</v>
      </c>
      <c r="AN390">
        <v>0</v>
      </c>
      <c r="AO390">
        <v>1</v>
      </c>
      <c r="AP390">
        <v>0</v>
      </c>
      <c r="AQ390">
        <v>0</v>
      </c>
      <c r="AR390">
        <v>0</v>
      </c>
      <c r="AS390" t="s">
        <v>2</v>
      </c>
      <c r="AT390">
        <v>0.4</v>
      </c>
      <c r="AU390" t="s">
        <v>2</v>
      </c>
      <c r="AV390">
        <v>0</v>
      </c>
      <c r="AW390">
        <v>2</v>
      </c>
      <c r="AX390">
        <v>41728415</v>
      </c>
      <c r="AY390">
        <v>1</v>
      </c>
      <c r="AZ390">
        <v>0</v>
      </c>
      <c r="BA390">
        <v>390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CX390">
        <f>Y390*Source!I271</f>
        <v>1.6</v>
      </c>
      <c r="CY390">
        <f t="shared" si="94"/>
        <v>1</v>
      </c>
      <c r="CZ390">
        <f t="shared" si="95"/>
        <v>1</v>
      </c>
      <c r="DA390">
        <f t="shared" si="96"/>
        <v>1</v>
      </c>
      <c r="DB390">
        <f t="shared" si="97"/>
        <v>0.4</v>
      </c>
      <c r="DC390">
        <f t="shared" si="98"/>
        <v>0</v>
      </c>
    </row>
    <row r="391" spans="1:107" x14ac:dyDescent="0.2">
      <c r="A391">
        <f>ROW(Source!A274)</f>
        <v>274</v>
      </c>
      <c r="B391">
        <v>41727981</v>
      </c>
      <c r="C391">
        <v>41728417</v>
      </c>
      <c r="D391">
        <v>37286917</v>
      </c>
      <c r="E391">
        <v>70</v>
      </c>
      <c r="F391">
        <v>1</v>
      </c>
      <c r="G391">
        <v>1</v>
      </c>
      <c r="H391">
        <v>1</v>
      </c>
      <c r="I391" t="s">
        <v>677</v>
      </c>
      <c r="J391" t="s">
        <v>2</v>
      </c>
      <c r="K391" t="s">
        <v>678</v>
      </c>
      <c r="L391">
        <v>1191</v>
      </c>
      <c r="N391">
        <v>1013</v>
      </c>
      <c r="O391" t="s">
        <v>551</v>
      </c>
      <c r="P391" t="s">
        <v>551</v>
      </c>
      <c r="Q391">
        <v>1</v>
      </c>
      <c r="W391">
        <v>0</v>
      </c>
      <c r="X391">
        <v>1893946532</v>
      </c>
      <c r="Y391">
        <v>5.4269999999999996</v>
      </c>
      <c r="AA391">
        <v>0</v>
      </c>
      <c r="AB391">
        <v>0</v>
      </c>
      <c r="AC391">
        <v>0</v>
      </c>
      <c r="AD391">
        <v>9.07</v>
      </c>
      <c r="AE391">
        <v>0</v>
      </c>
      <c r="AF391">
        <v>0</v>
      </c>
      <c r="AG391">
        <v>0</v>
      </c>
      <c r="AH391">
        <v>9.07</v>
      </c>
      <c r="AI391">
        <v>1</v>
      </c>
      <c r="AJ391">
        <v>1</v>
      </c>
      <c r="AK391">
        <v>1</v>
      </c>
      <c r="AL391">
        <v>1</v>
      </c>
      <c r="AN391">
        <v>0</v>
      </c>
      <c r="AO391">
        <v>1</v>
      </c>
      <c r="AP391">
        <v>1</v>
      </c>
      <c r="AQ391">
        <v>0</v>
      </c>
      <c r="AR391">
        <v>0</v>
      </c>
      <c r="AS391" t="s">
        <v>2</v>
      </c>
      <c r="AT391">
        <v>4.0199999999999996</v>
      </c>
      <c r="AU391" t="s">
        <v>21</v>
      </c>
      <c r="AV391">
        <v>1</v>
      </c>
      <c r="AW391">
        <v>2</v>
      </c>
      <c r="AX391">
        <v>41728429</v>
      </c>
      <c r="AY391">
        <v>1</v>
      </c>
      <c r="AZ391">
        <v>0</v>
      </c>
      <c r="BA391">
        <v>391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CX391">
        <f>Y391*Source!I274</f>
        <v>5.4269999999999996</v>
      </c>
      <c r="CY391">
        <f>AD391</f>
        <v>9.07</v>
      </c>
      <c r="CZ391">
        <f>AH391</f>
        <v>9.07</v>
      </c>
      <c r="DA391">
        <f>AL391</f>
        <v>1</v>
      </c>
      <c r="DB391">
        <f>ROUND((ROUND(AT391*CZ391,2)*ROUND(1.35,7)),6)</f>
        <v>49.220999999999997</v>
      </c>
      <c r="DC391">
        <f>ROUND((ROUND(AT391*AG391,2)*ROUND(1.35,7)),6)</f>
        <v>0</v>
      </c>
    </row>
    <row r="392" spans="1:107" x14ac:dyDescent="0.2">
      <c r="A392">
        <f>ROW(Source!A274)</f>
        <v>274</v>
      </c>
      <c r="B392">
        <v>41727981</v>
      </c>
      <c r="C392">
        <v>41728417</v>
      </c>
      <c r="D392">
        <v>37287167</v>
      </c>
      <c r="E392">
        <v>70</v>
      </c>
      <c r="F392">
        <v>1</v>
      </c>
      <c r="G392">
        <v>1</v>
      </c>
      <c r="H392">
        <v>1</v>
      </c>
      <c r="I392" t="s">
        <v>552</v>
      </c>
      <c r="J392" t="s">
        <v>2</v>
      </c>
      <c r="K392" t="s">
        <v>553</v>
      </c>
      <c r="L392">
        <v>1191</v>
      </c>
      <c r="N392">
        <v>1013</v>
      </c>
      <c r="O392" t="s">
        <v>551</v>
      </c>
      <c r="P392" t="s">
        <v>551</v>
      </c>
      <c r="Q392">
        <v>1</v>
      </c>
      <c r="W392">
        <v>0</v>
      </c>
      <c r="X392">
        <v>-1417349443</v>
      </c>
      <c r="Y392">
        <v>1.3500000000000002E-2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1</v>
      </c>
      <c r="AJ392">
        <v>1</v>
      </c>
      <c r="AK392">
        <v>1</v>
      </c>
      <c r="AL392">
        <v>1</v>
      </c>
      <c r="AN392">
        <v>0</v>
      </c>
      <c r="AO392">
        <v>1</v>
      </c>
      <c r="AP392">
        <v>1</v>
      </c>
      <c r="AQ392">
        <v>0</v>
      </c>
      <c r="AR392">
        <v>0</v>
      </c>
      <c r="AS392" t="s">
        <v>2</v>
      </c>
      <c r="AT392">
        <v>0.01</v>
      </c>
      <c r="AU392" t="s">
        <v>21</v>
      </c>
      <c r="AV392">
        <v>2</v>
      </c>
      <c r="AW392">
        <v>2</v>
      </c>
      <c r="AX392">
        <v>41728430</v>
      </c>
      <c r="AY392">
        <v>1</v>
      </c>
      <c r="AZ392">
        <v>0</v>
      </c>
      <c r="BA392">
        <v>392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CX392">
        <f>Y392*Source!I274</f>
        <v>1.3500000000000002E-2</v>
      </c>
      <c r="CY392">
        <f>AD392</f>
        <v>0</v>
      </c>
      <c r="CZ392">
        <f>AH392</f>
        <v>0</v>
      </c>
      <c r="DA392">
        <f>AL392</f>
        <v>1</v>
      </c>
      <c r="DB392">
        <f>ROUND((ROUND(AT392*CZ392,2)*ROUND(1.35,7)),6)</f>
        <v>0</v>
      </c>
      <c r="DC392">
        <f>ROUND((ROUND(AT392*AG392,2)*ROUND(1.35,7)),6)</f>
        <v>0</v>
      </c>
    </row>
    <row r="393" spans="1:107" x14ac:dyDescent="0.2">
      <c r="A393">
        <f>ROW(Source!A274)</f>
        <v>274</v>
      </c>
      <c r="B393">
        <v>41727981</v>
      </c>
      <c r="C393">
        <v>41728417</v>
      </c>
      <c r="D393">
        <v>37509578</v>
      </c>
      <c r="E393">
        <v>1</v>
      </c>
      <c r="F393">
        <v>1</v>
      </c>
      <c r="G393">
        <v>1</v>
      </c>
      <c r="H393">
        <v>2</v>
      </c>
      <c r="I393" t="s">
        <v>741</v>
      </c>
      <c r="J393" t="s">
        <v>742</v>
      </c>
      <c r="K393" t="s">
        <v>743</v>
      </c>
      <c r="L393">
        <v>1367</v>
      </c>
      <c r="N393">
        <v>1011</v>
      </c>
      <c r="O393" t="s">
        <v>557</v>
      </c>
      <c r="P393" t="s">
        <v>557</v>
      </c>
      <c r="Q393">
        <v>1</v>
      </c>
      <c r="W393">
        <v>0</v>
      </c>
      <c r="X393">
        <v>1063590936</v>
      </c>
      <c r="Y393">
        <v>1.3635000000000002</v>
      </c>
      <c r="AA393">
        <v>0</v>
      </c>
      <c r="AB393">
        <v>3.12</v>
      </c>
      <c r="AC393">
        <v>0</v>
      </c>
      <c r="AD393">
        <v>0</v>
      </c>
      <c r="AE393">
        <v>0</v>
      </c>
      <c r="AF393">
        <v>3.12</v>
      </c>
      <c r="AG393">
        <v>0</v>
      </c>
      <c r="AH393">
        <v>0</v>
      </c>
      <c r="AI393">
        <v>1</v>
      </c>
      <c r="AJ393">
        <v>1</v>
      </c>
      <c r="AK393">
        <v>1</v>
      </c>
      <c r="AL393">
        <v>1</v>
      </c>
      <c r="AN393">
        <v>0</v>
      </c>
      <c r="AO393">
        <v>1</v>
      </c>
      <c r="AP393">
        <v>1</v>
      </c>
      <c r="AQ393">
        <v>0</v>
      </c>
      <c r="AR393">
        <v>0</v>
      </c>
      <c r="AS393" t="s">
        <v>2</v>
      </c>
      <c r="AT393">
        <v>1.01</v>
      </c>
      <c r="AU393" t="s">
        <v>21</v>
      </c>
      <c r="AV393">
        <v>0</v>
      </c>
      <c r="AW393">
        <v>2</v>
      </c>
      <c r="AX393">
        <v>41728431</v>
      </c>
      <c r="AY393">
        <v>1</v>
      </c>
      <c r="AZ393">
        <v>0</v>
      </c>
      <c r="BA393">
        <v>393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CX393">
        <f>Y393*Source!I274</f>
        <v>1.3635000000000002</v>
      </c>
      <c r="CY393">
        <f>AB393</f>
        <v>3.12</v>
      </c>
      <c r="CZ393">
        <f>AF393</f>
        <v>3.12</v>
      </c>
      <c r="DA393">
        <f>AJ393</f>
        <v>1</v>
      </c>
      <c r="DB393">
        <f>ROUND((ROUND(AT393*CZ393,2)*ROUND(1.35,7)),6)</f>
        <v>4.2525000000000004</v>
      </c>
      <c r="DC393">
        <f>ROUND((ROUND(AT393*AG393,2)*ROUND(1.35,7)),6)</f>
        <v>0</v>
      </c>
    </row>
    <row r="394" spans="1:107" x14ac:dyDescent="0.2">
      <c r="A394">
        <f>ROW(Source!A274)</f>
        <v>274</v>
      </c>
      <c r="B394">
        <v>41727981</v>
      </c>
      <c r="C394">
        <v>41728417</v>
      </c>
      <c r="D394">
        <v>37510757</v>
      </c>
      <c r="E394">
        <v>1</v>
      </c>
      <c r="F394">
        <v>1</v>
      </c>
      <c r="G394">
        <v>1</v>
      </c>
      <c r="H394">
        <v>2</v>
      </c>
      <c r="I394" t="s">
        <v>558</v>
      </c>
      <c r="J394" t="s">
        <v>559</v>
      </c>
      <c r="K394" t="s">
        <v>560</v>
      </c>
      <c r="L394">
        <v>1367</v>
      </c>
      <c r="N394">
        <v>1011</v>
      </c>
      <c r="O394" t="s">
        <v>557</v>
      </c>
      <c r="P394" t="s">
        <v>557</v>
      </c>
      <c r="Q394">
        <v>1</v>
      </c>
      <c r="W394">
        <v>0</v>
      </c>
      <c r="X394">
        <v>509054691</v>
      </c>
      <c r="Y394">
        <v>1.3500000000000002E-2</v>
      </c>
      <c r="AA394">
        <v>0</v>
      </c>
      <c r="AB394">
        <v>65.709999999999994</v>
      </c>
      <c r="AC394">
        <v>11.6</v>
      </c>
      <c r="AD394">
        <v>0</v>
      </c>
      <c r="AE394">
        <v>0</v>
      </c>
      <c r="AF394">
        <v>65.709999999999994</v>
      </c>
      <c r="AG394">
        <v>11.6</v>
      </c>
      <c r="AH394">
        <v>0</v>
      </c>
      <c r="AI394">
        <v>1</v>
      </c>
      <c r="AJ394">
        <v>1</v>
      </c>
      <c r="AK394">
        <v>1</v>
      </c>
      <c r="AL394">
        <v>1</v>
      </c>
      <c r="AN394">
        <v>0</v>
      </c>
      <c r="AO394">
        <v>1</v>
      </c>
      <c r="AP394">
        <v>1</v>
      </c>
      <c r="AQ394">
        <v>0</v>
      </c>
      <c r="AR394">
        <v>0</v>
      </c>
      <c r="AS394" t="s">
        <v>2</v>
      </c>
      <c r="AT394">
        <v>0.01</v>
      </c>
      <c r="AU394" t="s">
        <v>21</v>
      </c>
      <c r="AV394">
        <v>0</v>
      </c>
      <c r="AW394">
        <v>2</v>
      </c>
      <c r="AX394">
        <v>41728432</v>
      </c>
      <c r="AY394">
        <v>1</v>
      </c>
      <c r="AZ394">
        <v>0</v>
      </c>
      <c r="BA394">
        <v>394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CX394">
        <f>Y394*Source!I274</f>
        <v>1.3500000000000002E-2</v>
      </c>
      <c r="CY394">
        <f>AB394</f>
        <v>65.709999999999994</v>
      </c>
      <c r="CZ394">
        <f>AF394</f>
        <v>65.709999999999994</v>
      </c>
      <c r="DA394">
        <f>AJ394</f>
        <v>1</v>
      </c>
      <c r="DB394">
        <f>ROUND((ROUND(AT394*CZ394,2)*ROUND(1.35,7)),6)</f>
        <v>0.89100000000000001</v>
      </c>
      <c r="DC394">
        <f>ROUND((ROUND(AT394*AG394,2)*ROUND(1.35,7)),6)</f>
        <v>0.16200000000000001</v>
      </c>
    </row>
    <row r="395" spans="1:107" x14ac:dyDescent="0.2">
      <c r="A395">
        <f>ROW(Source!A274)</f>
        <v>274</v>
      </c>
      <c r="B395">
        <v>41727981</v>
      </c>
      <c r="C395">
        <v>41728417</v>
      </c>
      <c r="D395">
        <v>37298159</v>
      </c>
      <c r="E395">
        <v>1</v>
      </c>
      <c r="F395">
        <v>1</v>
      </c>
      <c r="G395">
        <v>1</v>
      </c>
      <c r="H395">
        <v>3</v>
      </c>
      <c r="I395" t="s">
        <v>744</v>
      </c>
      <c r="J395" t="s">
        <v>745</v>
      </c>
      <c r="K395" t="s">
        <v>746</v>
      </c>
      <c r="L395">
        <v>1348</v>
      </c>
      <c r="N395">
        <v>1009</v>
      </c>
      <c r="O395" t="s">
        <v>104</v>
      </c>
      <c r="P395" t="s">
        <v>104</v>
      </c>
      <c r="Q395">
        <v>1000</v>
      </c>
      <c r="W395">
        <v>0</v>
      </c>
      <c r="X395">
        <v>-847628873</v>
      </c>
      <c r="Y395">
        <v>1.2999999999999999E-4</v>
      </c>
      <c r="AA395">
        <v>26499</v>
      </c>
      <c r="AB395">
        <v>0</v>
      </c>
      <c r="AC395">
        <v>0</v>
      </c>
      <c r="AD395">
        <v>0</v>
      </c>
      <c r="AE395">
        <v>26499</v>
      </c>
      <c r="AF395">
        <v>0</v>
      </c>
      <c r="AG395">
        <v>0</v>
      </c>
      <c r="AH395">
        <v>0</v>
      </c>
      <c r="AI395">
        <v>1</v>
      </c>
      <c r="AJ395">
        <v>1</v>
      </c>
      <c r="AK395">
        <v>1</v>
      </c>
      <c r="AL395">
        <v>1</v>
      </c>
      <c r="AN395">
        <v>0</v>
      </c>
      <c r="AO395">
        <v>1</v>
      </c>
      <c r="AP395">
        <v>0</v>
      </c>
      <c r="AQ395">
        <v>0</v>
      </c>
      <c r="AR395">
        <v>0</v>
      </c>
      <c r="AS395" t="s">
        <v>2</v>
      </c>
      <c r="AT395">
        <v>1.2999999999999999E-4</v>
      </c>
      <c r="AU395" t="s">
        <v>2</v>
      </c>
      <c r="AV395">
        <v>0</v>
      </c>
      <c r="AW395">
        <v>2</v>
      </c>
      <c r="AX395">
        <v>41728433</v>
      </c>
      <c r="AY395">
        <v>1</v>
      </c>
      <c r="AZ395">
        <v>0</v>
      </c>
      <c r="BA395">
        <v>395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CX395">
        <f>Y395*Source!I274</f>
        <v>1.2999999999999999E-4</v>
      </c>
      <c r="CY395">
        <f t="shared" ref="CY395:CY401" si="99">AA395</f>
        <v>26499</v>
      </c>
      <c r="CZ395">
        <f t="shared" ref="CZ395:CZ401" si="100">AE395</f>
        <v>26499</v>
      </c>
      <c r="DA395">
        <f t="shared" ref="DA395:DA401" si="101">AI395</f>
        <v>1</v>
      </c>
      <c r="DB395">
        <f t="shared" ref="DB395:DB401" si="102">ROUND(ROUND(AT395*CZ395,2),6)</f>
        <v>3.44</v>
      </c>
      <c r="DC395">
        <f t="shared" ref="DC395:DC401" si="103">ROUND(ROUND(AT395*AG395,2),6)</f>
        <v>0</v>
      </c>
    </row>
    <row r="396" spans="1:107" x14ac:dyDescent="0.2">
      <c r="A396">
        <f>ROW(Source!A274)</f>
        <v>274</v>
      </c>
      <c r="B396">
        <v>41727981</v>
      </c>
      <c r="C396">
        <v>41728417</v>
      </c>
      <c r="D396">
        <v>37305340</v>
      </c>
      <c r="E396">
        <v>1</v>
      </c>
      <c r="F396">
        <v>1</v>
      </c>
      <c r="G396">
        <v>1</v>
      </c>
      <c r="H396">
        <v>3</v>
      </c>
      <c r="I396" t="s">
        <v>585</v>
      </c>
      <c r="J396" t="s">
        <v>586</v>
      </c>
      <c r="K396" t="s">
        <v>587</v>
      </c>
      <c r="L396">
        <v>1346</v>
      </c>
      <c r="N396">
        <v>1009</v>
      </c>
      <c r="O396" t="s">
        <v>564</v>
      </c>
      <c r="P396" t="s">
        <v>564</v>
      </c>
      <c r="Q396">
        <v>1</v>
      </c>
      <c r="W396">
        <v>0</v>
      </c>
      <c r="X396">
        <v>-1864341761</v>
      </c>
      <c r="Y396">
        <v>0.18</v>
      </c>
      <c r="AA396">
        <v>9.0399999999999991</v>
      </c>
      <c r="AB396">
        <v>0</v>
      </c>
      <c r="AC396">
        <v>0</v>
      </c>
      <c r="AD396">
        <v>0</v>
      </c>
      <c r="AE396">
        <v>9.0399999999999991</v>
      </c>
      <c r="AF396">
        <v>0</v>
      </c>
      <c r="AG396">
        <v>0</v>
      </c>
      <c r="AH396">
        <v>0</v>
      </c>
      <c r="AI396">
        <v>1</v>
      </c>
      <c r="AJ396">
        <v>1</v>
      </c>
      <c r="AK396">
        <v>1</v>
      </c>
      <c r="AL396">
        <v>1</v>
      </c>
      <c r="AN396">
        <v>0</v>
      </c>
      <c r="AO396">
        <v>1</v>
      </c>
      <c r="AP396">
        <v>0</v>
      </c>
      <c r="AQ396">
        <v>0</v>
      </c>
      <c r="AR396">
        <v>0</v>
      </c>
      <c r="AS396" t="s">
        <v>2</v>
      </c>
      <c r="AT396">
        <v>0.18</v>
      </c>
      <c r="AU396" t="s">
        <v>2</v>
      </c>
      <c r="AV396">
        <v>0</v>
      </c>
      <c r="AW396">
        <v>2</v>
      </c>
      <c r="AX396">
        <v>41728434</v>
      </c>
      <c r="AY396">
        <v>1</v>
      </c>
      <c r="AZ396">
        <v>0</v>
      </c>
      <c r="BA396">
        <v>396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CX396">
        <f>Y396*Source!I274</f>
        <v>0.18</v>
      </c>
      <c r="CY396">
        <f t="shared" si="99"/>
        <v>9.0399999999999991</v>
      </c>
      <c r="CZ396">
        <f t="shared" si="100"/>
        <v>9.0399999999999991</v>
      </c>
      <c r="DA396">
        <f t="shared" si="101"/>
        <v>1</v>
      </c>
      <c r="DB396">
        <f t="shared" si="102"/>
        <v>1.63</v>
      </c>
      <c r="DC396">
        <f t="shared" si="103"/>
        <v>0</v>
      </c>
    </row>
    <row r="397" spans="1:107" x14ac:dyDescent="0.2">
      <c r="A397">
        <f>ROW(Source!A274)</f>
        <v>274</v>
      </c>
      <c r="B397">
        <v>41727981</v>
      </c>
      <c r="C397">
        <v>41728417</v>
      </c>
      <c r="D397">
        <v>37307157</v>
      </c>
      <c r="E397">
        <v>1</v>
      </c>
      <c r="F397">
        <v>1</v>
      </c>
      <c r="G397">
        <v>1</v>
      </c>
      <c r="H397">
        <v>3</v>
      </c>
      <c r="I397" t="s">
        <v>747</v>
      </c>
      <c r="J397" t="s">
        <v>748</v>
      </c>
      <c r="K397" t="s">
        <v>749</v>
      </c>
      <c r="L397">
        <v>1346</v>
      </c>
      <c r="N397">
        <v>1009</v>
      </c>
      <c r="O397" t="s">
        <v>564</v>
      </c>
      <c r="P397" t="s">
        <v>564</v>
      </c>
      <c r="Q397">
        <v>1</v>
      </c>
      <c r="W397">
        <v>0</v>
      </c>
      <c r="X397">
        <v>497341279</v>
      </c>
      <c r="Y397">
        <v>0.16</v>
      </c>
      <c r="AA397">
        <v>23.09</v>
      </c>
      <c r="AB397">
        <v>0</v>
      </c>
      <c r="AC397">
        <v>0</v>
      </c>
      <c r="AD397">
        <v>0</v>
      </c>
      <c r="AE397">
        <v>23.09</v>
      </c>
      <c r="AF397">
        <v>0</v>
      </c>
      <c r="AG397">
        <v>0</v>
      </c>
      <c r="AH397">
        <v>0</v>
      </c>
      <c r="AI397">
        <v>1</v>
      </c>
      <c r="AJ397">
        <v>1</v>
      </c>
      <c r="AK397">
        <v>1</v>
      </c>
      <c r="AL397">
        <v>1</v>
      </c>
      <c r="AN397">
        <v>0</v>
      </c>
      <c r="AO397">
        <v>1</v>
      </c>
      <c r="AP397">
        <v>0</v>
      </c>
      <c r="AQ397">
        <v>0</v>
      </c>
      <c r="AR397">
        <v>0</v>
      </c>
      <c r="AS397" t="s">
        <v>2</v>
      </c>
      <c r="AT397">
        <v>0.16</v>
      </c>
      <c r="AU397" t="s">
        <v>2</v>
      </c>
      <c r="AV397">
        <v>0</v>
      </c>
      <c r="AW397">
        <v>2</v>
      </c>
      <c r="AX397">
        <v>41728435</v>
      </c>
      <c r="AY397">
        <v>1</v>
      </c>
      <c r="AZ397">
        <v>0</v>
      </c>
      <c r="BA397">
        <v>397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CX397">
        <f>Y397*Source!I274</f>
        <v>0.16</v>
      </c>
      <c r="CY397">
        <f t="shared" si="99"/>
        <v>23.09</v>
      </c>
      <c r="CZ397">
        <f t="shared" si="100"/>
        <v>23.09</v>
      </c>
      <c r="DA397">
        <f t="shared" si="101"/>
        <v>1</v>
      </c>
      <c r="DB397">
        <f t="shared" si="102"/>
        <v>3.69</v>
      </c>
      <c r="DC397">
        <f t="shared" si="103"/>
        <v>0</v>
      </c>
    </row>
    <row r="398" spans="1:107" x14ac:dyDescent="0.2">
      <c r="A398">
        <f>ROW(Source!A274)</f>
        <v>274</v>
      </c>
      <c r="B398">
        <v>41727981</v>
      </c>
      <c r="C398">
        <v>41728417</v>
      </c>
      <c r="D398">
        <v>37334572</v>
      </c>
      <c r="E398">
        <v>1</v>
      </c>
      <c r="F398">
        <v>1</v>
      </c>
      <c r="G398">
        <v>1</v>
      </c>
      <c r="H398">
        <v>3</v>
      </c>
      <c r="I398" t="s">
        <v>750</v>
      </c>
      <c r="J398" t="s">
        <v>751</v>
      </c>
      <c r="K398" t="s">
        <v>752</v>
      </c>
      <c r="L398">
        <v>1455</v>
      </c>
      <c r="N398">
        <v>1013</v>
      </c>
      <c r="O398" t="s">
        <v>160</v>
      </c>
      <c r="P398" t="s">
        <v>160</v>
      </c>
      <c r="Q398">
        <v>1</v>
      </c>
      <c r="W398">
        <v>0</v>
      </c>
      <c r="X398">
        <v>-1273474956</v>
      </c>
      <c r="Y398">
        <v>0.2</v>
      </c>
      <c r="AA398">
        <v>228</v>
      </c>
      <c r="AB398">
        <v>0</v>
      </c>
      <c r="AC398">
        <v>0</v>
      </c>
      <c r="AD398">
        <v>0</v>
      </c>
      <c r="AE398">
        <v>228</v>
      </c>
      <c r="AF398">
        <v>0</v>
      </c>
      <c r="AG398">
        <v>0</v>
      </c>
      <c r="AH398">
        <v>0</v>
      </c>
      <c r="AI398">
        <v>1</v>
      </c>
      <c r="AJ398">
        <v>1</v>
      </c>
      <c r="AK398">
        <v>1</v>
      </c>
      <c r="AL398">
        <v>1</v>
      </c>
      <c r="AN398">
        <v>0</v>
      </c>
      <c r="AO398">
        <v>1</v>
      </c>
      <c r="AP398">
        <v>0</v>
      </c>
      <c r="AQ398">
        <v>0</v>
      </c>
      <c r="AR398">
        <v>0</v>
      </c>
      <c r="AS398" t="s">
        <v>2</v>
      </c>
      <c r="AT398">
        <v>0.2</v>
      </c>
      <c r="AU398" t="s">
        <v>2</v>
      </c>
      <c r="AV398">
        <v>0</v>
      </c>
      <c r="AW398">
        <v>2</v>
      </c>
      <c r="AX398">
        <v>41728436</v>
      </c>
      <c r="AY398">
        <v>1</v>
      </c>
      <c r="AZ398">
        <v>0</v>
      </c>
      <c r="BA398">
        <v>398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CX398">
        <f>Y398*Source!I274</f>
        <v>0.2</v>
      </c>
      <c r="CY398">
        <f t="shared" si="99"/>
        <v>228</v>
      </c>
      <c r="CZ398">
        <f t="shared" si="100"/>
        <v>228</v>
      </c>
      <c r="DA398">
        <f t="shared" si="101"/>
        <v>1</v>
      </c>
      <c r="DB398">
        <f t="shared" si="102"/>
        <v>45.6</v>
      </c>
      <c r="DC398">
        <f t="shared" si="103"/>
        <v>0</v>
      </c>
    </row>
    <row r="399" spans="1:107" x14ac:dyDescent="0.2">
      <c r="A399">
        <f>ROW(Source!A274)</f>
        <v>274</v>
      </c>
      <c r="B399">
        <v>41727981</v>
      </c>
      <c r="C399">
        <v>41728417</v>
      </c>
      <c r="D399">
        <v>37291540</v>
      </c>
      <c r="E399">
        <v>70</v>
      </c>
      <c r="F399">
        <v>1</v>
      </c>
      <c r="G399">
        <v>1</v>
      </c>
      <c r="H399">
        <v>3</v>
      </c>
      <c r="I399" t="s">
        <v>354</v>
      </c>
      <c r="J399" t="s">
        <v>2</v>
      </c>
      <c r="K399" t="s">
        <v>355</v>
      </c>
      <c r="L399">
        <v>1371</v>
      </c>
      <c r="N399">
        <v>1013</v>
      </c>
      <c r="O399" t="s">
        <v>19</v>
      </c>
      <c r="P399" t="s">
        <v>19</v>
      </c>
      <c r="Q399">
        <v>1</v>
      </c>
      <c r="W399">
        <v>0</v>
      </c>
      <c r="X399">
        <v>989277921</v>
      </c>
      <c r="Y399">
        <v>1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1</v>
      </c>
      <c r="AJ399">
        <v>1</v>
      </c>
      <c r="AK399">
        <v>1</v>
      </c>
      <c r="AL399">
        <v>1</v>
      </c>
      <c r="AN399">
        <v>0</v>
      </c>
      <c r="AO399">
        <v>0</v>
      </c>
      <c r="AP399">
        <v>1</v>
      </c>
      <c r="AQ399">
        <v>0</v>
      </c>
      <c r="AR399">
        <v>0</v>
      </c>
      <c r="AS399" t="s">
        <v>2</v>
      </c>
      <c r="AT399">
        <v>1</v>
      </c>
      <c r="AU399" t="s">
        <v>2</v>
      </c>
      <c r="AV399">
        <v>0</v>
      </c>
      <c r="AW399">
        <v>2</v>
      </c>
      <c r="AX399">
        <v>41728437</v>
      </c>
      <c r="AY399">
        <v>1</v>
      </c>
      <c r="AZ399">
        <v>0</v>
      </c>
      <c r="BA399">
        <v>399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CX399">
        <f>Y399*Source!I274</f>
        <v>1</v>
      </c>
      <c r="CY399">
        <f t="shared" si="99"/>
        <v>0</v>
      </c>
      <c r="CZ399">
        <f t="shared" si="100"/>
        <v>0</v>
      </c>
      <c r="DA399">
        <f t="shared" si="101"/>
        <v>1</v>
      </c>
      <c r="DB399">
        <f t="shared" si="102"/>
        <v>0</v>
      </c>
      <c r="DC399">
        <f t="shared" si="103"/>
        <v>0</v>
      </c>
    </row>
    <row r="400" spans="1:107" x14ac:dyDescent="0.2">
      <c r="A400">
        <f>ROW(Source!A274)</f>
        <v>274</v>
      </c>
      <c r="B400">
        <v>41727981</v>
      </c>
      <c r="C400">
        <v>41728417</v>
      </c>
      <c r="D400">
        <v>37381769</v>
      </c>
      <c r="E400">
        <v>1</v>
      </c>
      <c r="F400">
        <v>1</v>
      </c>
      <c r="G400">
        <v>1</v>
      </c>
      <c r="H400">
        <v>3</v>
      </c>
      <c r="I400" t="s">
        <v>753</v>
      </c>
      <c r="J400" t="s">
        <v>754</v>
      </c>
      <c r="K400" t="s">
        <v>755</v>
      </c>
      <c r="L400">
        <v>1301</v>
      </c>
      <c r="N400">
        <v>1003</v>
      </c>
      <c r="O400" t="s">
        <v>134</v>
      </c>
      <c r="P400" t="s">
        <v>134</v>
      </c>
      <c r="Q400">
        <v>1</v>
      </c>
      <c r="W400">
        <v>0</v>
      </c>
      <c r="X400">
        <v>1076807088</v>
      </c>
      <c r="Y400">
        <v>9.3000000000000007</v>
      </c>
      <c r="AA400">
        <v>12.03</v>
      </c>
      <c r="AB400">
        <v>0</v>
      </c>
      <c r="AC400">
        <v>0</v>
      </c>
      <c r="AD400">
        <v>0</v>
      </c>
      <c r="AE400">
        <v>12.03</v>
      </c>
      <c r="AF400">
        <v>0</v>
      </c>
      <c r="AG400">
        <v>0</v>
      </c>
      <c r="AH400">
        <v>0</v>
      </c>
      <c r="AI400">
        <v>1</v>
      </c>
      <c r="AJ400">
        <v>1</v>
      </c>
      <c r="AK400">
        <v>1</v>
      </c>
      <c r="AL400">
        <v>1</v>
      </c>
      <c r="AN400">
        <v>0</v>
      </c>
      <c r="AO400">
        <v>1</v>
      </c>
      <c r="AP400">
        <v>0</v>
      </c>
      <c r="AQ400">
        <v>0</v>
      </c>
      <c r="AR400">
        <v>0</v>
      </c>
      <c r="AS400" t="s">
        <v>2</v>
      </c>
      <c r="AT400">
        <v>9.3000000000000007</v>
      </c>
      <c r="AU400" t="s">
        <v>2</v>
      </c>
      <c r="AV400">
        <v>0</v>
      </c>
      <c r="AW400">
        <v>2</v>
      </c>
      <c r="AX400">
        <v>41728438</v>
      </c>
      <c r="AY400">
        <v>1</v>
      </c>
      <c r="AZ400">
        <v>0</v>
      </c>
      <c r="BA400">
        <v>400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CX400">
        <f>Y400*Source!I274</f>
        <v>9.3000000000000007</v>
      </c>
      <c r="CY400">
        <f t="shared" si="99"/>
        <v>12.03</v>
      </c>
      <c r="CZ400">
        <f t="shared" si="100"/>
        <v>12.03</v>
      </c>
      <c r="DA400">
        <f t="shared" si="101"/>
        <v>1</v>
      </c>
      <c r="DB400">
        <f t="shared" si="102"/>
        <v>111.88</v>
      </c>
      <c r="DC400">
        <f t="shared" si="103"/>
        <v>0</v>
      </c>
    </row>
    <row r="401" spans="1:107" x14ac:dyDescent="0.2">
      <c r="A401">
        <f>ROW(Source!A274)</f>
        <v>274</v>
      </c>
      <c r="B401">
        <v>41727981</v>
      </c>
      <c r="C401">
        <v>41728417</v>
      </c>
      <c r="D401">
        <v>37399293</v>
      </c>
      <c r="E401">
        <v>1</v>
      </c>
      <c r="F401">
        <v>1</v>
      </c>
      <c r="G401">
        <v>1</v>
      </c>
      <c r="H401">
        <v>3</v>
      </c>
      <c r="I401" t="s">
        <v>756</v>
      </c>
      <c r="J401" t="s">
        <v>757</v>
      </c>
      <c r="K401" t="s">
        <v>758</v>
      </c>
      <c r="L401">
        <v>1301</v>
      </c>
      <c r="N401">
        <v>1003</v>
      </c>
      <c r="O401" t="s">
        <v>134</v>
      </c>
      <c r="P401" t="s">
        <v>134</v>
      </c>
      <c r="Q401">
        <v>1</v>
      </c>
      <c r="W401">
        <v>0</v>
      </c>
      <c r="X401">
        <v>-1150538755</v>
      </c>
      <c r="Y401">
        <v>0.39</v>
      </c>
      <c r="AA401">
        <v>15.33</v>
      </c>
      <c r="AB401">
        <v>0</v>
      </c>
      <c r="AC401">
        <v>0</v>
      </c>
      <c r="AD401">
        <v>0</v>
      </c>
      <c r="AE401">
        <v>15.33</v>
      </c>
      <c r="AF401">
        <v>0</v>
      </c>
      <c r="AG401">
        <v>0</v>
      </c>
      <c r="AH401">
        <v>0</v>
      </c>
      <c r="AI401">
        <v>1</v>
      </c>
      <c r="AJ401">
        <v>1</v>
      </c>
      <c r="AK401">
        <v>1</v>
      </c>
      <c r="AL401">
        <v>1</v>
      </c>
      <c r="AN401">
        <v>0</v>
      </c>
      <c r="AO401">
        <v>1</v>
      </c>
      <c r="AP401">
        <v>0</v>
      </c>
      <c r="AQ401">
        <v>0</v>
      </c>
      <c r="AR401">
        <v>0</v>
      </c>
      <c r="AS401" t="s">
        <v>2</v>
      </c>
      <c r="AT401">
        <v>0.39</v>
      </c>
      <c r="AU401" t="s">
        <v>2</v>
      </c>
      <c r="AV401">
        <v>0</v>
      </c>
      <c r="AW401">
        <v>2</v>
      </c>
      <c r="AX401">
        <v>41728439</v>
      </c>
      <c r="AY401">
        <v>1</v>
      </c>
      <c r="AZ401">
        <v>0</v>
      </c>
      <c r="BA401">
        <v>401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CX401">
        <f>Y401*Source!I274</f>
        <v>0.39</v>
      </c>
      <c r="CY401">
        <f t="shared" si="99"/>
        <v>15.33</v>
      </c>
      <c r="CZ401">
        <f t="shared" si="100"/>
        <v>15.33</v>
      </c>
      <c r="DA401">
        <f t="shared" si="101"/>
        <v>1</v>
      </c>
      <c r="DB401">
        <f t="shared" si="102"/>
        <v>5.98</v>
      </c>
      <c r="DC401">
        <f t="shared" si="103"/>
        <v>0</v>
      </c>
    </row>
    <row r="402" spans="1:107" x14ac:dyDescent="0.2">
      <c r="A402">
        <f>ROW(Source!A275)</f>
        <v>275</v>
      </c>
      <c r="B402">
        <v>41727979</v>
      </c>
      <c r="C402">
        <v>41728417</v>
      </c>
      <c r="D402">
        <v>37286917</v>
      </c>
      <c r="E402">
        <v>70</v>
      </c>
      <c r="F402">
        <v>1</v>
      </c>
      <c r="G402">
        <v>1</v>
      </c>
      <c r="H402">
        <v>1</v>
      </c>
      <c r="I402" t="s">
        <v>677</v>
      </c>
      <c r="J402" t="s">
        <v>2</v>
      </c>
      <c r="K402" t="s">
        <v>678</v>
      </c>
      <c r="L402">
        <v>1191</v>
      </c>
      <c r="N402">
        <v>1013</v>
      </c>
      <c r="O402" t="s">
        <v>551</v>
      </c>
      <c r="P402" t="s">
        <v>551</v>
      </c>
      <c r="Q402">
        <v>1</v>
      </c>
      <c r="W402">
        <v>0</v>
      </c>
      <c r="X402">
        <v>1893946532</v>
      </c>
      <c r="Y402">
        <v>5.4269999999999996</v>
      </c>
      <c r="AA402">
        <v>0</v>
      </c>
      <c r="AB402">
        <v>0</v>
      </c>
      <c r="AC402">
        <v>0</v>
      </c>
      <c r="AD402">
        <v>97.59</v>
      </c>
      <c r="AE402">
        <v>0</v>
      </c>
      <c r="AF402">
        <v>0</v>
      </c>
      <c r="AG402">
        <v>0</v>
      </c>
      <c r="AH402">
        <v>9.07</v>
      </c>
      <c r="AI402">
        <v>1</v>
      </c>
      <c r="AJ402">
        <v>1</v>
      </c>
      <c r="AK402">
        <v>1</v>
      </c>
      <c r="AL402">
        <v>10.76</v>
      </c>
      <c r="AN402">
        <v>0</v>
      </c>
      <c r="AO402">
        <v>1</v>
      </c>
      <c r="AP402">
        <v>1</v>
      </c>
      <c r="AQ402">
        <v>0</v>
      </c>
      <c r="AR402">
        <v>0</v>
      </c>
      <c r="AS402" t="s">
        <v>2</v>
      </c>
      <c r="AT402">
        <v>4.0199999999999996</v>
      </c>
      <c r="AU402" t="s">
        <v>21</v>
      </c>
      <c r="AV402">
        <v>1</v>
      </c>
      <c r="AW402">
        <v>2</v>
      </c>
      <c r="AX402">
        <v>41728429</v>
      </c>
      <c r="AY402">
        <v>1</v>
      </c>
      <c r="AZ402">
        <v>0</v>
      </c>
      <c r="BA402">
        <v>402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CX402">
        <f>Y402*Source!I275</f>
        <v>5.4269999999999996</v>
      </c>
      <c r="CY402">
        <f>AD402</f>
        <v>97.59</v>
      </c>
      <c r="CZ402">
        <f>AH402</f>
        <v>9.07</v>
      </c>
      <c r="DA402">
        <f>AL402</f>
        <v>10.76</v>
      </c>
      <c r="DB402">
        <f>ROUND((ROUND(AT402*CZ402,2)*ROUND(1.35,7)),6)</f>
        <v>49.220999999999997</v>
      </c>
      <c r="DC402">
        <f>ROUND((ROUND(AT402*AG402,2)*ROUND(1.35,7)),6)</f>
        <v>0</v>
      </c>
    </row>
    <row r="403" spans="1:107" x14ac:dyDescent="0.2">
      <c r="A403">
        <f>ROW(Source!A275)</f>
        <v>275</v>
      </c>
      <c r="B403">
        <v>41727979</v>
      </c>
      <c r="C403">
        <v>41728417</v>
      </c>
      <c r="D403">
        <v>37287167</v>
      </c>
      <c r="E403">
        <v>70</v>
      </c>
      <c r="F403">
        <v>1</v>
      </c>
      <c r="G403">
        <v>1</v>
      </c>
      <c r="H403">
        <v>1</v>
      </c>
      <c r="I403" t="s">
        <v>552</v>
      </c>
      <c r="J403" t="s">
        <v>2</v>
      </c>
      <c r="K403" t="s">
        <v>553</v>
      </c>
      <c r="L403">
        <v>1191</v>
      </c>
      <c r="N403">
        <v>1013</v>
      </c>
      <c r="O403" t="s">
        <v>551</v>
      </c>
      <c r="P403" t="s">
        <v>551</v>
      </c>
      <c r="Q403">
        <v>1</v>
      </c>
      <c r="W403">
        <v>0</v>
      </c>
      <c r="X403">
        <v>-1417349443</v>
      </c>
      <c r="Y403">
        <v>1.3500000000000002E-2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1</v>
      </c>
      <c r="AJ403">
        <v>1</v>
      </c>
      <c r="AK403">
        <v>10.76</v>
      </c>
      <c r="AL403">
        <v>1</v>
      </c>
      <c r="AN403">
        <v>0</v>
      </c>
      <c r="AO403">
        <v>1</v>
      </c>
      <c r="AP403">
        <v>1</v>
      </c>
      <c r="AQ403">
        <v>0</v>
      </c>
      <c r="AR403">
        <v>0</v>
      </c>
      <c r="AS403" t="s">
        <v>2</v>
      </c>
      <c r="AT403">
        <v>0.01</v>
      </c>
      <c r="AU403" t="s">
        <v>21</v>
      </c>
      <c r="AV403">
        <v>2</v>
      </c>
      <c r="AW403">
        <v>2</v>
      </c>
      <c r="AX403">
        <v>41728430</v>
      </c>
      <c r="AY403">
        <v>1</v>
      </c>
      <c r="AZ403">
        <v>0</v>
      </c>
      <c r="BA403">
        <v>403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CX403">
        <f>Y403*Source!I275</f>
        <v>1.3500000000000002E-2</v>
      </c>
      <c r="CY403">
        <f>AD403</f>
        <v>0</v>
      </c>
      <c r="CZ403">
        <f>AH403</f>
        <v>0</v>
      </c>
      <c r="DA403">
        <f>AL403</f>
        <v>1</v>
      </c>
      <c r="DB403">
        <f>ROUND((ROUND(AT403*CZ403,2)*ROUND(1.35,7)),6)</f>
        <v>0</v>
      </c>
      <c r="DC403">
        <f>ROUND((ROUND(AT403*AG403,2)*ROUND(1.35,7)),6)</f>
        <v>0</v>
      </c>
    </row>
    <row r="404" spans="1:107" x14ac:dyDescent="0.2">
      <c r="A404">
        <f>ROW(Source!A275)</f>
        <v>275</v>
      </c>
      <c r="B404">
        <v>41727979</v>
      </c>
      <c r="C404">
        <v>41728417</v>
      </c>
      <c r="D404">
        <v>37509578</v>
      </c>
      <c r="E404">
        <v>1</v>
      </c>
      <c r="F404">
        <v>1</v>
      </c>
      <c r="G404">
        <v>1</v>
      </c>
      <c r="H404">
        <v>2</v>
      </c>
      <c r="I404" t="s">
        <v>741</v>
      </c>
      <c r="J404" t="s">
        <v>742</v>
      </c>
      <c r="K404" t="s">
        <v>743</v>
      </c>
      <c r="L404">
        <v>1367</v>
      </c>
      <c r="N404">
        <v>1011</v>
      </c>
      <c r="O404" t="s">
        <v>557</v>
      </c>
      <c r="P404" t="s">
        <v>557</v>
      </c>
      <c r="Q404">
        <v>1</v>
      </c>
      <c r="W404">
        <v>0</v>
      </c>
      <c r="X404">
        <v>1063590936</v>
      </c>
      <c r="Y404">
        <v>1.3635000000000002</v>
      </c>
      <c r="AA404">
        <v>0</v>
      </c>
      <c r="AB404">
        <v>33.57</v>
      </c>
      <c r="AC404">
        <v>0</v>
      </c>
      <c r="AD404">
        <v>0</v>
      </c>
      <c r="AE404">
        <v>0</v>
      </c>
      <c r="AF404">
        <v>3.12</v>
      </c>
      <c r="AG404">
        <v>0</v>
      </c>
      <c r="AH404">
        <v>0</v>
      </c>
      <c r="AI404">
        <v>1</v>
      </c>
      <c r="AJ404">
        <v>10.76</v>
      </c>
      <c r="AK404">
        <v>1</v>
      </c>
      <c r="AL404">
        <v>1</v>
      </c>
      <c r="AN404">
        <v>0</v>
      </c>
      <c r="AO404">
        <v>1</v>
      </c>
      <c r="AP404">
        <v>1</v>
      </c>
      <c r="AQ404">
        <v>0</v>
      </c>
      <c r="AR404">
        <v>0</v>
      </c>
      <c r="AS404" t="s">
        <v>2</v>
      </c>
      <c r="AT404">
        <v>1.01</v>
      </c>
      <c r="AU404" t="s">
        <v>21</v>
      </c>
      <c r="AV404">
        <v>0</v>
      </c>
      <c r="AW404">
        <v>2</v>
      </c>
      <c r="AX404">
        <v>41728431</v>
      </c>
      <c r="AY404">
        <v>1</v>
      </c>
      <c r="AZ404">
        <v>0</v>
      </c>
      <c r="BA404">
        <v>404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CX404">
        <f>Y404*Source!I275</f>
        <v>1.3635000000000002</v>
      </c>
      <c r="CY404">
        <f>AB404</f>
        <v>33.57</v>
      </c>
      <c r="CZ404">
        <f>AF404</f>
        <v>3.12</v>
      </c>
      <c r="DA404">
        <f>AJ404</f>
        <v>10.76</v>
      </c>
      <c r="DB404">
        <f>ROUND((ROUND(AT404*CZ404,2)*ROUND(1.35,7)),6)</f>
        <v>4.2525000000000004</v>
      </c>
      <c r="DC404">
        <f>ROUND((ROUND(AT404*AG404,2)*ROUND(1.35,7)),6)</f>
        <v>0</v>
      </c>
    </row>
    <row r="405" spans="1:107" x14ac:dyDescent="0.2">
      <c r="A405">
        <f>ROW(Source!A275)</f>
        <v>275</v>
      </c>
      <c r="B405">
        <v>41727979</v>
      </c>
      <c r="C405">
        <v>41728417</v>
      </c>
      <c r="D405">
        <v>37510757</v>
      </c>
      <c r="E405">
        <v>1</v>
      </c>
      <c r="F405">
        <v>1</v>
      </c>
      <c r="G405">
        <v>1</v>
      </c>
      <c r="H405">
        <v>2</v>
      </c>
      <c r="I405" t="s">
        <v>558</v>
      </c>
      <c r="J405" t="s">
        <v>559</v>
      </c>
      <c r="K405" t="s">
        <v>560</v>
      </c>
      <c r="L405">
        <v>1367</v>
      </c>
      <c r="N405">
        <v>1011</v>
      </c>
      <c r="O405" t="s">
        <v>557</v>
      </c>
      <c r="P405" t="s">
        <v>557</v>
      </c>
      <c r="Q405">
        <v>1</v>
      </c>
      <c r="W405">
        <v>0</v>
      </c>
      <c r="X405">
        <v>509054691</v>
      </c>
      <c r="Y405">
        <v>1.3500000000000002E-2</v>
      </c>
      <c r="AA405">
        <v>0</v>
      </c>
      <c r="AB405">
        <v>707.04</v>
      </c>
      <c r="AC405">
        <v>11.6</v>
      </c>
      <c r="AD405">
        <v>0</v>
      </c>
      <c r="AE405">
        <v>0</v>
      </c>
      <c r="AF405">
        <v>65.709999999999994</v>
      </c>
      <c r="AG405">
        <v>11.6</v>
      </c>
      <c r="AH405">
        <v>0</v>
      </c>
      <c r="AI405">
        <v>1</v>
      </c>
      <c r="AJ405">
        <v>10.76</v>
      </c>
      <c r="AK405">
        <v>1</v>
      </c>
      <c r="AL405">
        <v>1</v>
      </c>
      <c r="AN405">
        <v>0</v>
      </c>
      <c r="AO405">
        <v>1</v>
      </c>
      <c r="AP405">
        <v>1</v>
      </c>
      <c r="AQ405">
        <v>0</v>
      </c>
      <c r="AR405">
        <v>0</v>
      </c>
      <c r="AS405" t="s">
        <v>2</v>
      </c>
      <c r="AT405">
        <v>0.01</v>
      </c>
      <c r="AU405" t="s">
        <v>21</v>
      </c>
      <c r="AV405">
        <v>0</v>
      </c>
      <c r="AW405">
        <v>2</v>
      </c>
      <c r="AX405">
        <v>41728432</v>
      </c>
      <c r="AY405">
        <v>1</v>
      </c>
      <c r="AZ405">
        <v>0</v>
      </c>
      <c r="BA405">
        <v>405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CX405">
        <f>Y405*Source!I275</f>
        <v>1.3500000000000002E-2</v>
      </c>
      <c r="CY405">
        <f>AB405</f>
        <v>707.04</v>
      </c>
      <c r="CZ405">
        <f>AF405</f>
        <v>65.709999999999994</v>
      </c>
      <c r="DA405">
        <f>AJ405</f>
        <v>10.76</v>
      </c>
      <c r="DB405">
        <f>ROUND((ROUND(AT405*CZ405,2)*ROUND(1.35,7)),6)</f>
        <v>0.89100000000000001</v>
      </c>
      <c r="DC405">
        <f>ROUND((ROUND(AT405*AG405,2)*ROUND(1.35,7)),6)</f>
        <v>0.16200000000000001</v>
      </c>
    </row>
    <row r="406" spans="1:107" x14ac:dyDescent="0.2">
      <c r="A406">
        <f>ROW(Source!A275)</f>
        <v>275</v>
      </c>
      <c r="B406">
        <v>41727979</v>
      </c>
      <c r="C406">
        <v>41728417</v>
      </c>
      <c r="D406">
        <v>37298159</v>
      </c>
      <c r="E406">
        <v>1</v>
      </c>
      <c r="F406">
        <v>1</v>
      </c>
      <c r="G406">
        <v>1</v>
      </c>
      <c r="H406">
        <v>3</v>
      </c>
      <c r="I406" t="s">
        <v>744</v>
      </c>
      <c r="J406" t="s">
        <v>745</v>
      </c>
      <c r="K406" t="s">
        <v>746</v>
      </c>
      <c r="L406">
        <v>1348</v>
      </c>
      <c r="N406">
        <v>1009</v>
      </c>
      <c r="O406" t="s">
        <v>104</v>
      </c>
      <c r="P406" t="s">
        <v>104</v>
      </c>
      <c r="Q406">
        <v>1000</v>
      </c>
      <c r="W406">
        <v>0</v>
      </c>
      <c r="X406">
        <v>-847628873</v>
      </c>
      <c r="Y406">
        <v>1.2999999999999999E-4</v>
      </c>
      <c r="AA406">
        <v>285129.24</v>
      </c>
      <c r="AB406">
        <v>0</v>
      </c>
      <c r="AC406">
        <v>0</v>
      </c>
      <c r="AD406">
        <v>0</v>
      </c>
      <c r="AE406">
        <v>26499</v>
      </c>
      <c r="AF406">
        <v>0</v>
      </c>
      <c r="AG406">
        <v>0</v>
      </c>
      <c r="AH406">
        <v>0</v>
      </c>
      <c r="AI406">
        <v>10.76</v>
      </c>
      <c r="AJ406">
        <v>1</v>
      </c>
      <c r="AK406">
        <v>1</v>
      </c>
      <c r="AL406">
        <v>1</v>
      </c>
      <c r="AN406">
        <v>0</v>
      </c>
      <c r="AO406">
        <v>1</v>
      </c>
      <c r="AP406">
        <v>0</v>
      </c>
      <c r="AQ406">
        <v>0</v>
      </c>
      <c r="AR406">
        <v>0</v>
      </c>
      <c r="AS406" t="s">
        <v>2</v>
      </c>
      <c r="AT406">
        <v>1.2999999999999999E-4</v>
      </c>
      <c r="AU406" t="s">
        <v>2</v>
      </c>
      <c r="AV406">
        <v>0</v>
      </c>
      <c r="AW406">
        <v>2</v>
      </c>
      <c r="AX406">
        <v>41728433</v>
      </c>
      <c r="AY406">
        <v>1</v>
      </c>
      <c r="AZ406">
        <v>0</v>
      </c>
      <c r="BA406">
        <v>406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CX406">
        <f>Y406*Source!I275</f>
        <v>1.2999999999999999E-4</v>
      </c>
      <c r="CY406">
        <f t="shared" ref="CY406:CY412" si="104">AA406</f>
        <v>285129.24</v>
      </c>
      <c r="CZ406">
        <f t="shared" ref="CZ406:CZ412" si="105">AE406</f>
        <v>26499</v>
      </c>
      <c r="DA406">
        <f t="shared" ref="DA406:DA412" si="106">AI406</f>
        <v>10.76</v>
      </c>
      <c r="DB406">
        <f t="shared" ref="DB406:DB412" si="107">ROUND(ROUND(AT406*CZ406,2),6)</f>
        <v>3.44</v>
      </c>
      <c r="DC406">
        <f t="shared" ref="DC406:DC412" si="108">ROUND(ROUND(AT406*AG406,2),6)</f>
        <v>0</v>
      </c>
    </row>
    <row r="407" spans="1:107" x14ac:dyDescent="0.2">
      <c r="A407">
        <f>ROW(Source!A275)</f>
        <v>275</v>
      </c>
      <c r="B407">
        <v>41727979</v>
      </c>
      <c r="C407">
        <v>41728417</v>
      </c>
      <c r="D407">
        <v>37305340</v>
      </c>
      <c r="E407">
        <v>1</v>
      </c>
      <c r="F407">
        <v>1</v>
      </c>
      <c r="G407">
        <v>1</v>
      </c>
      <c r="H407">
        <v>3</v>
      </c>
      <c r="I407" t="s">
        <v>585</v>
      </c>
      <c r="J407" t="s">
        <v>586</v>
      </c>
      <c r="K407" t="s">
        <v>587</v>
      </c>
      <c r="L407">
        <v>1346</v>
      </c>
      <c r="N407">
        <v>1009</v>
      </c>
      <c r="O407" t="s">
        <v>564</v>
      </c>
      <c r="P407" t="s">
        <v>564</v>
      </c>
      <c r="Q407">
        <v>1</v>
      </c>
      <c r="W407">
        <v>0</v>
      </c>
      <c r="X407">
        <v>-1864341761</v>
      </c>
      <c r="Y407">
        <v>0.18</v>
      </c>
      <c r="AA407">
        <v>97.27</v>
      </c>
      <c r="AB407">
        <v>0</v>
      </c>
      <c r="AC407">
        <v>0</v>
      </c>
      <c r="AD407">
        <v>0</v>
      </c>
      <c r="AE407">
        <v>9.0399999999999991</v>
      </c>
      <c r="AF407">
        <v>0</v>
      </c>
      <c r="AG407">
        <v>0</v>
      </c>
      <c r="AH407">
        <v>0</v>
      </c>
      <c r="AI407">
        <v>10.76</v>
      </c>
      <c r="AJ407">
        <v>1</v>
      </c>
      <c r="AK407">
        <v>1</v>
      </c>
      <c r="AL407">
        <v>1</v>
      </c>
      <c r="AN407">
        <v>0</v>
      </c>
      <c r="AO407">
        <v>1</v>
      </c>
      <c r="AP407">
        <v>0</v>
      </c>
      <c r="AQ407">
        <v>0</v>
      </c>
      <c r="AR407">
        <v>0</v>
      </c>
      <c r="AS407" t="s">
        <v>2</v>
      </c>
      <c r="AT407">
        <v>0.18</v>
      </c>
      <c r="AU407" t="s">
        <v>2</v>
      </c>
      <c r="AV407">
        <v>0</v>
      </c>
      <c r="AW407">
        <v>2</v>
      </c>
      <c r="AX407">
        <v>41728434</v>
      </c>
      <c r="AY407">
        <v>1</v>
      </c>
      <c r="AZ407">
        <v>0</v>
      </c>
      <c r="BA407">
        <v>407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CX407">
        <f>Y407*Source!I275</f>
        <v>0.18</v>
      </c>
      <c r="CY407">
        <f t="shared" si="104"/>
        <v>97.27</v>
      </c>
      <c r="CZ407">
        <f t="shared" si="105"/>
        <v>9.0399999999999991</v>
      </c>
      <c r="DA407">
        <f t="shared" si="106"/>
        <v>10.76</v>
      </c>
      <c r="DB407">
        <f t="shared" si="107"/>
        <v>1.63</v>
      </c>
      <c r="DC407">
        <f t="shared" si="108"/>
        <v>0</v>
      </c>
    </row>
    <row r="408" spans="1:107" x14ac:dyDescent="0.2">
      <c r="A408">
        <f>ROW(Source!A275)</f>
        <v>275</v>
      </c>
      <c r="B408">
        <v>41727979</v>
      </c>
      <c r="C408">
        <v>41728417</v>
      </c>
      <c r="D408">
        <v>37307157</v>
      </c>
      <c r="E408">
        <v>1</v>
      </c>
      <c r="F408">
        <v>1</v>
      </c>
      <c r="G408">
        <v>1</v>
      </c>
      <c r="H408">
        <v>3</v>
      </c>
      <c r="I408" t="s">
        <v>747</v>
      </c>
      <c r="J408" t="s">
        <v>748</v>
      </c>
      <c r="K408" t="s">
        <v>749</v>
      </c>
      <c r="L408">
        <v>1346</v>
      </c>
      <c r="N408">
        <v>1009</v>
      </c>
      <c r="O408" t="s">
        <v>564</v>
      </c>
      <c r="P408" t="s">
        <v>564</v>
      </c>
      <c r="Q408">
        <v>1</v>
      </c>
      <c r="W408">
        <v>0</v>
      </c>
      <c r="X408">
        <v>497341279</v>
      </c>
      <c r="Y408">
        <v>0.16</v>
      </c>
      <c r="AA408">
        <v>248.45</v>
      </c>
      <c r="AB408">
        <v>0</v>
      </c>
      <c r="AC408">
        <v>0</v>
      </c>
      <c r="AD408">
        <v>0</v>
      </c>
      <c r="AE408">
        <v>23.09</v>
      </c>
      <c r="AF408">
        <v>0</v>
      </c>
      <c r="AG408">
        <v>0</v>
      </c>
      <c r="AH408">
        <v>0</v>
      </c>
      <c r="AI408">
        <v>10.76</v>
      </c>
      <c r="AJ408">
        <v>1</v>
      </c>
      <c r="AK408">
        <v>1</v>
      </c>
      <c r="AL408">
        <v>1</v>
      </c>
      <c r="AN408">
        <v>0</v>
      </c>
      <c r="AO408">
        <v>1</v>
      </c>
      <c r="AP408">
        <v>0</v>
      </c>
      <c r="AQ408">
        <v>0</v>
      </c>
      <c r="AR408">
        <v>0</v>
      </c>
      <c r="AS408" t="s">
        <v>2</v>
      </c>
      <c r="AT408">
        <v>0.16</v>
      </c>
      <c r="AU408" t="s">
        <v>2</v>
      </c>
      <c r="AV408">
        <v>0</v>
      </c>
      <c r="AW408">
        <v>2</v>
      </c>
      <c r="AX408">
        <v>41728435</v>
      </c>
      <c r="AY408">
        <v>1</v>
      </c>
      <c r="AZ408">
        <v>0</v>
      </c>
      <c r="BA408">
        <v>408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CX408">
        <f>Y408*Source!I275</f>
        <v>0.16</v>
      </c>
      <c r="CY408">
        <f t="shared" si="104"/>
        <v>248.45</v>
      </c>
      <c r="CZ408">
        <f t="shared" si="105"/>
        <v>23.09</v>
      </c>
      <c r="DA408">
        <f t="shared" si="106"/>
        <v>10.76</v>
      </c>
      <c r="DB408">
        <f t="shared" si="107"/>
        <v>3.69</v>
      </c>
      <c r="DC408">
        <f t="shared" si="108"/>
        <v>0</v>
      </c>
    </row>
    <row r="409" spans="1:107" x14ac:dyDescent="0.2">
      <c r="A409">
        <f>ROW(Source!A275)</f>
        <v>275</v>
      </c>
      <c r="B409">
        <v>41727979</v>
      </c>
      <c r="C409">
        <v>41728417</v>
      </c>
      <c r="D409">
        <v>37334572</v>
      </c>
      <c r="E409">
        <v>1</v>
      </c>
      <c r="F409">
        <v>1</v>
      </c>
      <c r="G409">
        <v>1</v>
      </c>
      <c r="H409">
        <v>3</v>
      </c>
      <c r="I409" t="s">
        <v>750</v>
      </c>
      <c r="J409" t="s">
        <v>751</v>
      </c>
      <c r="K409" t="s">
        <v>752</v>
      </c>
      <c r="L409">
        <v>1455</v>
      </c>
      <c r="N409">
        <v>1013</v>
      </c>
      <c r="O409" t="s">
        <v>160</v>
      </c>
      <c r="P409" t="s">
        <v>160</v>
      </c>
      <c r="Q409">
        <v>1</v>
      </c>
      <c r="W409">
        <v>0</v>
      </c>
      <c r="X409">
        <v>-1273474956</v>
      </c>
      <c r="Y409">
        <v>0.2</v>
      </c>
      <c r="AA409">
        <v>2453.2800000000002</v>
      </c>
      <c r="AB409">
        <v>0</v>
      </c>
      <c r="AC409">
        <v>0</v>
      </c>
      <c r="AD409">
        <v>0</v>
      </c>
      <c r="AE409">
        <v>228</v>
      </c>
      <c r="AF409">
        <v>0</v>
      </c>
      <c r="AG409">
        <v>0</v>
      </c>
      <c r="AH409">
        <v>0</v>
      </c>
      <c r="AI409">
        <v>10.76</v>
      </c>
      <c r="AJ409">
        <v>1</v>
      </c>
      <c r="AK409">
        <v>1</v>
      </c>
      <c r="AL409">
        <v>1</v>
      </c>
      <c r="AN409">
        <v>0</v>
      </c>
      <c r="AO409">
        <v>1</v>
      </c>
      <c r="AP409">
        <v>0</v>
      </c>
      <c r="AQ409">
        <v>0</v>
      </c>
      <c r="AR409">
        <v>0</v>
      </c>
      <c r="AS409" t="s">
        <v>2</v>
      </c>
      <c r="AT409">
        <v>0.2</v>
      </c>
      <c r="AU409" t="s">
        <v>2</v>
      </c>
      <c r="AV409">
        <v>0</v>
      </c>
      <c r="AW409">
        <v>2</v>
      </c>
      <c r="AX409">
        <v>41728436</v>
      </c>
      <c r="AY409">
        <v>1</v>
      </c>
      <c r="AZ409">
        <v>0</v>
      </c>
      <c r="BA409">
        <v>409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CX409">
        <f>Y409*Source!I275</f>
        <v>0.2</v>
      </c>
      <c r="CY409">
        <f t="shared" si="104"/>
        <v>2453.2800000000002</v>
      </c>
      <c r="CZ409">
        <f t="shared" si="105"/>
        <v>228</v>
      </c>
      <c r="DA409">
        <f t="shared" si="106"/>
        <v>10.76</v>
      </c>
      <c r="DB409">
        <f t="shared" si="107"/>
        <v>45.6</v>
      </c>
      <c r="DC409">
        <f t="shared" si="108"/>
        <v>0</v>
      </c>
    </row>
    <row r="410" spans="1:107" x14ac:dyDescent="0.2">
      <c r="A410">
        <f>ROW(Source!A275)</f>
        <v>275</v>
      </c>
      <c r="B410">
        <v>41727979</v>
      </c>
      <c r="C410">
        <v>41728417</v>
      </c>
      <c r="D410">
        <v>37291540</v>
      </c>
      <c r="E410">
        <v>70</v>
      </c>
      <c r="F410">
        <v>1</v>
      </c>
      <c r="G410">
        <v>1</v>
      </c>
      <c r="H410">
        <v>3</v>
      </c>
      <c r="I410" t="s">
        <v>354</v>
      </c>
      <c r="J410" t="s">
        <v>2</v>
      </c>
      <c r="K410" t="s">
        <v>355</v>
      </c>
      <c r="L410">
        <v>1371</v>
      </c>
      <c r="N410">
        <v>1013</v>
      </c>
      <c r="O410" t="s">
        <v>19</v>
      </c>
      <c r="P410" t="s">
        <v>19</v>
      </c>
      <c r="Q410">
        <v>1</v>
      </c>
      <c r="W410">
        <v>0</v>
      </c>
      <c r="X410">
        <v>989277921</v>
      </c>
      <c r="Y410">
        <v>1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10.76</v>
      </c>
      <c r="AJ410">
        <v>1</v>
      </c>
      <c r="AK410">
        <v>1</v>
      </c>
      <c r="AL410">
        <v>1</v>
      </c>
      <c r="AN410">
        <v>0</v>
      </c>
      <c r="AO410">
        <v>0</v>
      </c>
      <c r="AP410">
        <v>1</v>
      </c>
      <c r="AQ410">
        <v>0</v>
      </c>
      <c r="AR410">
        <v>0</v>
      </c>
      <c r="AS410" t="s">
        <v>2</v>
      </c>
      <c r="AT410">
        <v>1</v>
      </c>
      <c r="AU410" t="s">
        <v>2</v>
      </c>
      <c r="AV410">
        <v>0</v>
      </c>
      <c r="AW410">
        <v>2</v>
      </c>
      <c r="AX410">
        <v>41728437</v>
      </c>
      <c r="AY410">
        <v>1</v>
      </c>
      <c r="AZ410">
        <v>0</v>
      </c>
      <c r="BA410">
        <v>410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CX410">
        <f>Y410*Source!I275</f>
        <v>1</v>
      </c>
      <c r="CY410">
        <f t="shared" si="104"/>
        <v>0</v>
      </c>
      <c r="CZ410">
        <f t="shared" si="105"/>
        <v>0</v>
      </c>
      <c r="DA410">
        <f t="shared" si="106"/>
        <v>10.76</v>
      </c>
      <c r="DB410">
        <f t="shared" si="107"/>
        <v>0</v>
      </c>
      <c r="DC410">
        <f t="shared" si="108"/>
        <v>0</v>
      </c>
    </row>
    <row r="411" spans="1:107" x14ac:dyDescent="0.2">
      <c r="A411">
        <f>ROW(Source!A275)</f>
        <v>275</v>
      </c>
      <c r="B411">
        <v>41727979</v>
      </c>
      <c r="C411">
        <v>41728417</v>
      </c>
      <c r="D411">
        <v>37381769</v>
      </c>
      <c r="E411">
        <v>1</v>
      </c>
      <c r="F411">
        <v>1</v>
      </c>
      <c r="G411">
        <v>1</v>
      </c>
      <c r="H411">
        <v>3</v>
      </c>
      <c r="I411" t="s">
        <v>753</v>
      </c>
      <c r="J411" t="s">
        <v>754</v>
      </c>
      <c r="K411" t="s">
        <v>755</v>
      </c>
      <c r="L411">
        <v>1301</v>
      </c>
      <c r="N411">
        <v>1003</v>
      </c>
      <c r="O411" t="s">
        <v>134</v>
      </c>
      <c r="P411" t="s">
        <v>134</v>
      </c>
      <c r="Q411">
        <v>1</v>
      </c>
      <c r="W411">
        <v>0</v>
      </c>
      <c r="X411">
        <v>1076807088</v>
      </c>
      <c r="Y411">
        <v>9.3000000000000007</v>
      </c>
      <c r="AA411">
        <v>129.44</v>
      </c>
      <c r="AB411">
        <v>0</v>
      </c>
      <c r="AC411">
        <v>0</v>
      </c>
      <c r="AD411">
        <v>0</v>
      </c>
      <c r="AE411">
        <v>12.03</v>
      </c>
      <c r="AF411">
        <v>0</v>
      </c>
      <c r="AG411">
        <v>0</v>
      </c>
      <c r="AH411">
        <v>0</v>
      </c>
      <c r="AI411">
        <v>10.76</v>
      </c>
      <c r="AJ411">
        <v>1</v>
      </c>
      <c r="AK411">
        <v>1</v>
      </c>
      <c r="AL411">
        <v>1</v>
      </c>
      <c r="AN411">
        <v>0</v>
      </c>
      <c r="AO411">
        <v>1</v>
      </c>
      <c r="AP411">
        <v>0</v>
      </c>
      <c r="AQ411">
        <v>0</v>
      </c>
      <c r="AR411">
        <v>0</v>
      </c>
      <c r="AS411" t="s">
        <v>2</v>
      </c>
      <c r="AT411">
        <v>9.3000000000000007</v>
      </c>
      <c r="AU411" t="s">
        <v>2</v>
      </c>
      <c r="AV411">
        <v>0</v>
      </c>
      <c r="AW411">
        <v>2</v>
      </c>
      <c r="AX411">
        <v>41728438</v>
      </c>
      <c r="AY411">
        <v>1</v>
      </c>
      <c r="AZ411">
        <v>0</v>
      </c>
      <c r="BA411">
        <v>411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CX411">
        <f>Y411*Source!I275</f>
        <v>9.3000000000000007</v>
      </c>
      <c r="CY411">
        <f t="shared" si="104"/>
        <v>129.44</v>
      </c>
      <c r="CZ411">
        <f t="shared" si="105"/>
        <v>12.03</v>
      </c>
      <c r="DA411">
        <f t="shared" si="106"/>
        <v>10.76</v>
      </c>
      <c r="DB411">
        <f t="shared" si="107"/>
        <v>111.88</v>
      </c>
      <c r="DC411">
        <f t="shared" si="108"/>
        <v>0</v>
      </c>
    </row>
    <row r="412" spans="1:107" x14ac:dyDescent="0.2">
      <c r="A412">
        <f>ROW(Source!A275)</f>
        <v>275</v>
      </c>
      <c r="B412">
        <v>41727979</v>
      </c>
      <c r="C412">
        <v>41728417</v>
      </c>
      <c r="D412">
        <v>37399293</v>
      </c>
      <c r="E412">
        <v>1</v>
      </c>
      <c r="F412">
        <v>1</v>
      </c>
      <c r="G412">
        <v>1</v>
      </c>
      <c r="H412">
        <v>3</v>
      </c>
      <c r="I412" t="s">
        <v>756</v>
      </c>
      <c r="J412" t="s">
        <v>757</v>
      </c>
      <c r="K412" t="s">
        <v>758</v>
      </c>
      <c r="L412">
        <v>1301</v>
      </c>
      <c r="N412">
        <v>1003</v>
      </c>
      <c r="O412" t="s">
        <v>134</v>
      </c>
      <c r="P412" t="s">
        <v>134</v>
      </c>
      <c r="Q412">
        <v>1</v>
      </c>
      <c r="W412">
        <v>0</v>
      </c>
      <c r="X412">
        <v>-1150538755</v>
      </c>
      <c r="Y412">
        <v>0.39</v>
      </c>
      <c r="AA412">
        <v>164.95</v>
      </c>
      <c r="AB412">
        <v>0</v>
      </c>
      <c r="AC412">
        <v>0</v>
      </c>
      <c r="AD412">
        <v>0</v>
      </c>
      <c r="AE412">
        <v>15.33</v>
      </c>
      <c r="AF412">
        <v>0</v>
      </c>
      <c r="AG412">
        <v>0</v>
      </c>
      <c r="AH412">
        <v>0</v>
      </c>
      <c r="AI412">
        <v>10.76</v>
      </c>
      <c r="AJ412">
        <v>1</v>
      </c>
      <c r="AK412">
        <v>1</v>
      </c>
      <c r="AL412">
        <v>1</v>
      </c>
      <c r="AN412">
        <v>0</v>
      </c>
      <c r="AO412">
        <v>1</v>
      </c>
      <c r="AP412">
        <v>0</v>
      </c>
      <c r="AQ412">
        <v>0</v>
      </c>
      <c r="AR412">
        <v>0</v>
      </c>
      <c r="AS412" t="s">
        <v>2</v>
      </c>
      <c r="AT412">
        <v>0.39</v>
      </c>
      <c r="AU412" t="s">
        <v>2</v>
      </c>
      <c r="AV412">
        <v>0</v>
      </c>
      <c r="AW412">
        <v>2</v>
      </c>
      <c r="AX412">
        <v>41728439</v>
      </c>
      <c r="AY412">
        <v>1</v>
      </c>
      <c r="AZ412">
        <v>0</v>
      </c>
      <c r="BA412">
        <v>412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CX412">
        <f>Y412*Source!I275</f>
        <v>0.39</v>
      </c>
      <c r="CY412">
        <f t="shared" si="104"/>
        <v>164.95</v>
      </c>
      <c r="CZ412">
        <f t="shared" si="105"/>
        <v>15.33</v>
      </c>
      <c r="DA412">
        <f t="shared" si="106"/>
        <v>10.76</v>
      </c>
      <c r="DB412">
        <f t="shared" si="107"/>
        <v>5.98</v>
      </c>
      <c r="DC412">
        <f t="shared" si="108"/>
        <v>0</v>
      </c>
    </row>
    <row r="413" spans="1:107" x14ac:dyDescent="0.2">
      <c r="A413">
        <f>ROW(Source!A280)</f>
        <v>280</v>
      </c>
      <c r="B413">
        <v>41727981</v>
      </c>
      <c r="C413">
        <v>41728442</v>
      </c>
      <c r="D413">
        <v>37286949</v>
      </c>
      <c r="E413">
        <v>70</v>
      </c>
      <c r="F413">
        <v>1</v>
      </c>
      <c r="G413">
        <v>1</v>
      </c>
      <c r="H413">
        <v>1</v>
      </c>
      <c r="I413" t="s">
        <v>594</v>
      </c>
      <c r="J413" t="s">
        <v>2</v>
      </c>
      <c r="K413" t="s">
        <v>595</v>
      </c>
      <c r="L413">
        <v>1191</v>
      </c>
      <c r="N413">
        <v>1013</v>
      </c>
      <c r="O413" t="s">
        <v>551</v>
      </c>
      <c r="P413" t="s">
        <v>551</v>
      </c>
      <c r="Q413">
        <v>1</v>
      </c>
      <c r="W413">
        <v>0</v>
      </c>
      <c r="X413">
        <v>-1111239348</v>
      </c>
      <c r="Y413">
        <v>2.7810000000000001</v>
      </c>
      <c r="AA413">
        <v>0</v>
      </c>
      <c r="AB413">
        <v>0</v>
      </c>
      <c r="AC413">
        <v>0</v>
      </c>
      <c r="AD413">
        <v>9.6199999999999992</v>
      </c>
      <c r="AE413">
        <v>0</v>
      </c>
      <c r="AF413">
        <v>0</v>
      </c>
      <c r="AG413">
        <v>0</v>
      </c>
      <c r="AH413">
        <v>9.6199999999999992</v>
      </c>
      <c r="AI413">
        <v>1</v>
      </c>
      <c r="AJ413">
        <v>1</v>
      </c>
      <c r="AK413">
        <v>1</v>
      </c>
      <c r="AL413">
        <v>1</v>
      </c>
      <c r="AN413">
        <v>0</v>
      </c>
      <c r="AO413">
        <v>1</v>
      </c>
      <c r="AP413">
        <v>1</v>
      </c>
      <c r="AQ413">
        <v>0</v>
      </c>
      <c r="AR413">
        <v>0</v>
      </c>
      <c r="AS413" t="s">
        <v>2</v>
      </c>
      <c r="AT413">
        <v>2.06</v>
      </c>
      <c r="AU413" t="s">
        <v>21</v>
      </c>
      <c r="AV413">
        <v>1</v>
      </c>
      <c r="AW413">
        <v>2</v>
      </c>
      <c r="AX413">
        <v>41728448</v>
      </c>
      <c r="AY413">
        <v>1</v>
      </c>
      <c r="AZ413">
        <v>0</v>
      </c>
      <c r="BA413">
        <v>413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CX413">
        <f>Y413*Source!I280</f>
        <v>11.124000000000001</v>
      </c>
      <c r="CY413">
        <f>AD413</f>
        <v>9.6199999999999992</v>
      </c>
      <c r="CZ413">
        <f>AH413</f>
        <v>9.6199999999999992</v>
      </c>
      <c r="DA413">
        <f>AL413</f>
        <v>1</v>
      </c>
      <c r="DB413">
        <f>ROUND((ROUND(AT413*CZ413,2)*ROUND(1.35,7)),6)</f>
        <v>26.757000000000001</v>
      </c>
      <c r="DC413">
        <f>ROUND((ROUND(AT413*AG413,2)*ROUND(1.35,7)),6)</f>
        <v>0</v>
      </c>
    </row>
    <row r="414" spans="1:107" x14ac:dyDescent="0.2">
      <c r="A414">
        <f>ROW(Source!A280)</f>
        <v>280</v>
      </c>
      <c r="B414">
        <v>41727981</v>
      </c>
      <c r="C414">
        <v>41728442</v>
      </c>
      <c r="D414">
        <v>37305340</v>
      </c>
      <c r="E414">
        <v>1</v>
      </c>
      <c r="F414">
        <v>1</v>
      </c>
      <c r="G414">
        <v>1</v>
      </c>
      <c r="H414">
        <v>3</v>
      </c>
      <c r="I414" t="s">
        <v>585</v>
      </c>
      <c r="J414" t="s">
        <v>586</v>
      </c>
      <c r="K414" t="s">
        <v>587</v>
      </c>
      <c r="L414">
        <v>1346</v>
      </c>
      <c r="N414">
        <v>1009</v>
      </c>
      <c r="O414" t="s">
        <v>564</v>
      </c>
      <c r="P414" t="s">
        <v>564</v>
      </c>
      <c r="Q414">
        <v>1</v>
      </c>
      <c r="W414">
        <v>0</v>
      </c>
      <c r="X414">
        <v>-1864341761</v>
      </c>
      <c r="Y414">
        <v>0.11</v>
      </c>
      <c r="AA414">
        <v>9.0399999999999991</v>
      </c>
      <c r="AB414">
        <v>0</v>
      </c>
      <c r="AC414">
        <v>0</v>
      </c>
      <c r="AD414">
        <v>0</v>
      </c>
      <c r="AE414">
        <v>9.0399999999999991</v>
      </c>
      <c r="AF414">
        <v>0</v>
      </c>
      <c r="AG414">
        <v>0</v>
      </c>
      <c r="AH414">
        <v>0</v>
      </c>
      <c r="AI414">
        <v>1</v>
      </c>
      <c r="AJ414">
        <v>1</v>
      </c>
      <c r="AK414">
        <v>1</v>
      </c>
      <c r="AL414">
        <v>1</v>
      </c>
      <c r="AN414">
        <v>0</v>
      </c>
      <c r="AO414">
        <v>1</v>
      </c>
      <c r="AP414">
        <v>0</v>
      </c>
      <c r="AQ414">
        <v>0</v>
      </c>
      <c r="AR414">
        <v>0</v>
      </c>
      <c r="AS414" t="s">
        <v>2</v>
      </c>
      <c r="AT414">
        <v>0.11</v>
      </c>
      <c r="AU414" t="s">
        <v>2</v>
      </c>
      <c r="AV414">
        <v>0</v>
      </c>
      <c r="AW414">
        <v>2</v>
      </c>
      <c r="AX414">
        <v>41728449</v>
      </c>
      <c r="AY414">
        <v>1</v>
      </c>
      <c r="AZ414">
        <v>0</v>
      </c>
      <c r="BA414">
        <v>414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CX414">
        <f>Y414*Source!I280</f>
        <v>0.44</v>
      </c>
      <c r="CY414">
        <f>AA414</f>
        <v>9.0399999999999991</v>
      </c>
      <c r="CZ414">
        <f>AE414</f>
        <v>9.0399999999999991</v>
      </c>
      <c r="DA414">
        <f>AI414</f>
        <v>1</v>
      </c>
      <c r="DB414">
        <f>ROUND(ROUND(AT414*CZ414,2),6)</f>
        <v>0.99</v>
      </c>
      <c r="DC414">
        <f>ROUND(ROUND(AT414*AG414,2),6)</f>
        <v>0</v>
      </c>
    </row>
    <row r="415" spans="1:107" x14ac:dyDescent="0.2">
      <c r="A415">
        <f>ROW(Source!A280)</f>
        <v>280</v>
      </c>
      <c r="B415">
        <v>41727981</v>
      </c>
      <c r="C415">
        <v>41728442</v>
      </c>
      <c r="D415">
        <v>37306128</v>
      </c>
      <c r="E415">
        <v>1</v>
      </c>
      <c r="F415">
        <v>1</v>
      </c>
      <c r="G415">
        <v>1</v>
      </c>
      <c r="H415">
        <v>3</v>
      </c>
      <c r="I415" t="s">
        <v>759</v>
      </c>
      <c r="J415" t="s">
        <v>760</v>
      </c>
      <c r="K415" t="s">
        <v>761</v>
      </c>
      <c r="L415">
        <v>1346</v>
      </c>
      <c r="N415">
        <v>1009</v>
      </c>
      <c r="O415" t="s">
        <v>564</v>
      </c>
      <c r="P415" t="s">
        <v>564</v>
      </c>
      <c r="Q415">
        <v>1</v>
      </c>
      <c r="W415">
        <v>0</v>
      </c>
      <c r="X415">
        <v>1723626678</v>
      </c>
      <c r="Y415">
        <v>0.4</v>
      </c>
      <c r="AA415">
        <v>12.66</v>
      </c>
      <c r="AB415">
        <v>0</v>
      </c>
      <c r="AC415">
        <v>0</v>
      </c>
      <c r="AD415">
        <v>0</v>
      </c>
      <c r="AE415">
        <v>12.66</v>
      </c>
      <c r="AF415">
        <v>0</v>
      </c>
      <c r="AG415">
        <v>0</v>
      </c>
      <c r="AH415">
        <v>0</v>
      </c>
      <c r="AI415">
        <v>1</v>
      </c>
      <c r="AJ415">
        <v>1</v>
      </c>
      <c r="AK415">
        <v>1</v>
      </c>
      <c r="AL415">
        <v>1</v>
      </c>
      <c r="AN415">
        <v>0</v>
      </c>
      <c r="AO415">
        <v>1</v>
      </c>
      <c r="AP415">
        <v>0</v>
      </c>
      <c r="AQ415">
        <v>0</v>
      </c>
      <c r="AR415">
        <v>0</v>
      </c>
      <c r="AS415" t="s">
        <v>2</v>
      </c>
      <c r="AT415">
        <v>0.4</v>
      </c>
      <c r="AU415" t="s">
        <v>2</v>
      </c>
      <c r="AV415">
        <v>0</v>
      </c>
      <c r="AW415">
        <v>2</v>
      </c>
      <c r="AX415">
        <v>41728450</v>
      </c>
      <c r="AY415">
        <v>1</v>
      </c>
      <c r="AZ415">
        <v>0</v>
      </c>
      <c r="BA415">
        <v>415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CX415">
        <f>Y415*Source!I280</f>
        <v>1.6</v>
      </c>
      <c r="CY415">
        <f>AA415</f>
        <v>12.66</v>
      </c>
      <c r="CZ415">
        <f>AE415</f>
        <v>12.66</v>
      </c>
      <c r="DA415">
        <f>AI415</f>
        <v>1</v>
      </c>
      <c r="DB415">
        <f>ROUND(ROUND(AT415*CZ415,2),6)</f>
        <v>5.0599999999999996</v>
      </c>
      <c r="DC415">
        <f>ROUND(ROUND(AT415*AG415,2),6)</f>
        <v>0</v>
      </c>
    </row>
    <row r="416" spans="1:107" x14ac:dyDescent="0.2">
      <c r="A416">
        <f>ROW(Source!A280)</f>
        <v>280</v>
      </c>
      <c r="B416">
        <v>41727981</v>
      </c>
      <c r="C416">
        <v>41728442</v>
      </c>
      <c r="D416">
        <v>37338286</v>
      </c>
      <c r="E416">
        <v>1</v>
      </c>
      <c r="F416">
        <v>1</v>
      </c>
      <c r="G416">
        <v>1</v>
      </c>
      <c r="H416">
        <v>3</v>
      </c>
      <c r="I416" t="s">
        <v>762</v>
      </c>
      <c r="J416" t="s">
        <v>763</v>
      </c>
      <c r="K416" t="s">
        <v>764</v>
      </c>
      <c r="L416">
        <v>1348</v>
      </c>
      <c r="N416">
        <v>1009</v>
      </c>
      <c r="O416" t="s">
        <v>104</v>
      </c>
      <c r="P416" t="s">
        <v>104</v>
      </c>
      <c r="Q416">
        <v>1000</v>
      </c>
      <c r="W416">
        <v>0</v>
      </c>
      <c r="X416">
        <v>2033315709</v>
      </c>
      <c r="Y416">
        <v>2E-3</v>
      </c>
      <c r="AA416">
        <v>7418.82</v>
      </c>
      <c r="AB416">
        <v>0</v>
      </c>
      <c r="AC416">
        <v>0</v>
      </c>
      <c r="AD416">
        <v>0</v>
      </c>
      <c r="AE416">
        <v>7418.82</v>
      </c>
      <c r="AF416">
        <v>0</v>
      </c>
      <c r="AG416">
        <v>0</v>
      </c>
      <c r="AH416">
        <v>0</v>
      </c>
      <c r="AI416">
        <v>1</v>
      </c>
      <c r="AJ416">
        <v>1</v>
      </c>
      <c r="AK416">
        <v>1</v>
      </c>
      <c r="AL416">
        <v>1</v>
      </c>
      <c r="AN416">
        <v>0</v>
      </c>
      <c r="AO416">
        <v>1</v>
      </c>
      <c r="AP416">
        <v>0</v>
      </c>
      <c r="AQ416">
        <v>0</v>
      </c>
      <c r="AR416">
        <v>0</v>
      </c>
      <c r="AS416" t="s">
        <v>2</v>
      </c>
      <c r="AT416">
        <v>2E-3</v>
      </c>
      <c r="AU416" t="s">
        <v>2</v>
      </c>
      <c r="AV416">
        <v>0</v>
      </c>
      <c r="AW416">
        <v>2</v>
      </c>
      <c r="AX416">
        <v>41728451</v>
      </c>
      <c r="AY416">
        <v>1</v>
      </c>
      <c r="AZ416">
        <v>0</v>
      </c>
      <c r="BA416">
        <v>416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CX416">
        <f>Y416*Source!I280</f>
        <v>8.0000000000000002E-3</v>
      </c>
      <c r="CY416">
        <f>AA416</f>
        <v>7418.82</v>
      </c>
      <c r="CZ416">
        <f>AE416</f>
        <v>7418.82</v>
      </c>
      <c r="DA416">
        <f>AI416</f>
        <v>1</v>
      </c>
      <c r="DB416">
        <f>ROUND(ROUND(AT416*CZ416,2),6)</f>
        <v>14.84</v>
      </c>
      <c r="DC416">
        <f>ROUND(ROUND(AT416*AG416,2),6)</f>
        <v>0</v>
      </c>
    </row>
    <row r="417" spans="1:107" x14ac:dyDescent="0.2">
      <c r="A417">
        <f>ROW(Source!A280)</f>
        <v>280</v>
      </c>
      <c r="B417">
        <v>41727981</v>
      </c>
      <c r="C417">
        <v>41728442</v>
      </c>
      <c r="D417">
        <v>37292595</v>
      </c>
      <c r="E417">
        <v>70</v>
      </c>
      <c r="F417">
        <v>1</v>
      </c>
      <c r="G417">
        <v>1</v>
      </c>
      <c r="H417">
        <v>3</v>
      </c>
      <c r="I417" t="s">
        <v>565</v>
      </c>
      <c r="J417" t="s">
        <v>2</v>
      </c>
      <c r="K417" t="s">
        <v>566</v>
      </c>
      <c r="L417">
        <v>1374</v>
      </c>
      <c r="N417">
        <v>1013</v>
      </c>
      <c r="O417" t="s">
        <v>567</v>
      </c>
      <c r="P417" t="s">
        <v>567</v>
      </c>
      <c r="Q417">
        <v>1</v>
      </c>
      <c r="W417">
        <v>0</v>
      </c>
      <c r="X417">
        <v>-1731369543</v>
      </c>
      <c r="Y417">
        <v>0.4</v>
      </c>
      <c r="AA417">
        <v>1</v>
      </c>
      <c r="AB417">
        <v>0</v>
      </c>
      <c r="AC417">
        <v>0</v>
      </c>
      <c r="AD417">
        <v>0</v>
      </c>
      <c r="AE417">
        <v>1</v>
      </c>
      <c r="AF417">
        <v>0</v>
      </c>
      <c r="AG417">
        <v>0</v>
      </c>
      <c r="AH417">
        <v>0</v>
      </c>
      <c r="AI417">
        <v>1</v>
      </c>
      <c r="AJ417">
        <v>1</v>
      </c>
      <c r="AK417">
        <v>1</v>
      </c>
      <c r="AL417">
        <v>1</v>
      </c>
      <c r="AN417">
        <v>0</v>
      </c>
      <c r="AO417">
        <v>1</v>
      </c>
      <c r="AP417">
        <v>0</v>
      </c>
      <c r="AQ417">
        <v>0</v>
      </c>
      <c r="AR417">
        <v>0</v>
      </c>
      <c r="AS417" t="s">
        <v>2</v>
      </c>
      <c r="AT417">
        <v>0.4</v>
      </c>
      <c r="AU417" t="s">
        <v>2</v>
      </c>
      <c r="AV417">
        <v>0</v>
      </c>
      <c r="AW417">
        <v>2</v>
      </c>
      <c r="AX417">
        <v>41728452</v>
      </c>
      <c r="AY417">
        <v>1</v>
      </c>
      <c r="AZ417">
        <v>0</v>
      </c>
      <c r="BA417">
        <v>417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CX417">
        <f>Y417*Source!I280</f>
        <v>1.6</v>
      </c>
      <c r="CY417">
        <f>AA417</f>
        <v>1</v>
      </c>
      <c r="CZ417">
        <f>AE417</f>
        <v>1</v>
      </c>
      <c r="DA417">
        <f>AI417</f>
        <v>1</v>
      </c>
      <c r="DB417">
        <f>ROUND(ROUND(AT417*CZ417,2),6)</f>
        <v>0.4</v>
      </c>
      <c r="DC417">
        <f>ROUND(ROUND(AT417*AG417,2),6)</f>
        <v>0</v>
      </c>
    </row>
    <row r="418" spans="1:107" x14ac:dyDescent="0.2">
      <c r="A418">
        <f>ROW(Source!A281)</f>
        <v>281</v>
      </c>
      <c r="B418">
        <v>41727979</v>
      </c>
      <c r="C418">
        <v>41728442</v>
      </c>
      <c r="D418">
        <v>37286949</v>
      </c>
      <c r="E418">
        <v>70</v>
      </c>
      <c r="F418">
        <v>1</v>
      </c>
      <c r="G418">
        <v>1</v>
      </c>
      <c r="H418">
        <v>1</v>
      </c>
      <c r="I418" t="s">
        <v>594</v>
      </c>
      <c r="J418" t="s">
        <v>2</v>
      </c>
      <c r="K418" t="s">
        <v>595</v>
      </c>
      <c r="L418">
        <v>1191</v>
      </c>
      <c r="N418">
        <v>1013</v>
      </c>
      <c r="O418" t="s">
        <v>551</v>
      </c>
      <c r="P418" t="s">
        <v>551</v>
      </c>
      <c r="Q418">
        <v>1</v>
      </c>
      <c r="W418">
        <v>0</v>
      </c>
      <c r="X418">
        <v>-1111239348</v>
      </c>
      <c r="Y418">
        <v>2.7810000000000001</v>
      </c>
      <c r="AA418">
        <v>0</v>
      </c>
      <c r="AB418">
        <v>0</v>
      </c>
      <c r="AC418">
        <v>0</v>
      </c>
      <c r="AD418">
        <v>103.51</v>
      </c>
      <c r="AE418">
        <v>0</v>
      </c>
      <c r="AF418">
        <v>0</v>
      </c>
      <c r="AG418">
        <v>0</v>
      </c>
      <c r="AH418">
        <v>9.6199999999999992</v>
      </c>
      <c r="AI418">
        <v>1</v>
      </c>
      <c r="AJ418">
        <v>1</v>
      </c>
      <c r="AK418">
        <v>1</v>
      </c>
      <c r="AL418">
        <v>10.76</v>
      </c>
      <c r="AN418">
        <v>0</v>
      </c>
      <c r="AO418">
        <v>1</v>
      </c>
      <c r="AP418">
        <v>1</v>
      </c>
      <c r="AQ418">
        <v>0</v>
      </c>
      <c r="AR418">
        <v>0</v>
      </c>
      <c r="AS418" t="s">
        <v>2</v>
      </c>
      <c r="AT418">
        <v>2.06</v>
      </c>
      <c r="AU418" t="s">
        <v>21</v>
      </c>
      <c r="AV418">
        <v>1</v>
      </c>
      <c r="AW418">
        <v>2</v>
      </c>
      <c r="AX418">
        <v>41728448</v>
      </c>
      <c r="AY418">
        <v>1</v>
      </c>
      <c r="AZ418">
        <v>0</v>
      </c>
      <c r="BA418">
        <v>418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CX418">
        <f>Y418*Source!I281</f>
        <v>11.124000000000001</v>
      </c>
      <c r="CY418">
        <f>AD418</f>
        <v>103.51</v>
      </c>
      <c r="CZ418">
        <f>AH418</f>
        <v>9.6199999999999992</v>
      </c>
      <c r="DA418">
        <f>AL418</f>
        <v>10.76</v>
      </c>
      <c r="DB418">
        <f>ROUND((ROUND(AT418*CZ418,2)*ROUND(1.35,7)),6)</f>
        <v>26.757000000000001</v>
      </c>
      <c r="DC418">
        <f>ROUND((ROUND(AT418*AG418,2)*ROUND(1.35,7)),6)</f>
        <v>0</v>
      </c>
    </row>
    <row r="419" spans="1:107" x14ac:dyDescent="0.2">
      <c r="A419">
        <f>ROW(Source!A281)</f>
        <v>281</v>
      </c>
      <c r="B419">
        <v>41727979</v>
      </c>
      <c r="C419">
        <v>41728442</v>
      </c>
      <c r="D419">
        <v>37305340</v>
      </c>
      <c r="E419">
        <v>1</v>
      </c>
      <c r="F419">
        <v>1</v>
      </c>
      <c r="G419">
        <v>1</v>
      </c>
      <c r="H419">
        <v>3</v>
      </c>
      <c r="I419" t="s">
        <v>585</v>
      </c>
      <c r="J419" t="s">
        <v>586</v>
      </c>
      <c r="K419" t="s">
        <v>587</v>
      </c>
      <c r="L419">
        <v>1346</v>
      </c>
      <c r="N419">
        <v>1009</v>
      </c>
      <c r="O419" t="s">
        <v>564</v>
      </c>
      <c r="P419" t="s">
        <v>564</v>
      </c>
      <c r="Q419">
        <v>1</v>
      </c>
      <c r="W419">
        <v>0</v>
      </c>
      <c r="X419">
        <v>-1864341761</v>
      </c>
      <c r="Y419">
        <v>0.11</v>
      </c>
      <c r="AA419">
        <v>97.27</v>
      </c>
      <c r="AB419">
        <v>0</v>
      </c>
      <c r="AC419">
        <v>0</v>
      </c>
      <c r="AD419">
        <v>0</v>
      </c>
      <c r="AE419">
        <v>9.0399999999999991</v>
      </c>
      <c r="AF419">
        <v>0</v>
      </c>
      <c r="AG419">
        <v>0</v>
      </c>
      <c r="AH419">
        <v>0</v>
      </c>
      <c r="AI419">
        <v>10.76</v>
      </c>
      <c r="AJ419">
        <v>1</v>
      </c>
      <c r="AK419">
        <v>1</v>
      </c>
      <c r="AL419">
        <v>1</v>
      </c>
      <c r="AN419">
        <v>0</v>
      </c>
      <c r="AO419">
        <v>1</v>
      </c>
      <c r="AP419">
        <v>0</v>
      </c>
      <c r="AQ419">
        <v>0</v>
      </c>
      <c r="AR419">
        <v>0</v>
      </c>
      <c r="AS419" t="s">
        <v>2</v>
      </c>
      <c r="AT419">
        <v>0.11</v>
      </c>
      <c r="AU419" t="s">
        <v>2</v>
      </c>
      <c r="AV419">
        <v>0</v>
      </c>
      <c r="AW419">
        <v>2</v>
      </c>
      <c r="AX419">
        <v>41728449</v>
      </c>
      <c r="AY419">
        <v>1</v>
      </c>
      <c r="AZ419">
        <v>0</v>
      </c>
      <c r="BA419">
        <v>419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CX419">
        <f>Y419*Source!I281</f>
        <v>0.44</v>
      </c>
      <c r="CY419">
        <f>AA419</f>
        <v>97.27</v>
      </c>
      <c r="CZ419">
        <f>AE419</f>
        <v>9.0399999999999991</v>
      </c>
      <c r="DA419">
        <f>AI419</f>
        <v>10.76</v>
      </c>
      <c r="DB419">
        <f>ROUND(ROUND(AT419*CZ419,2),6)</f>
        <v>0.99</v>
      </c>
      <c r="DC419">
        <f>ROUND(ROUND(AT419*AG419,2),6)</f>
        <v>0</v>
      </c>
    </row>
    <row r="420" spans="1:107" x14ac:dyDescent="0.2">
      <c r="A420">
        <f>ROW(Source!A281)</f>
        <v>281</v>
      </c>
      <c r="B420">
        <v>41727979</v>
      </c>
      <c r="C420">
        <v>41728442</v>
      </c>
      <c r="D420">
        <v>37306128</v>
      </c>
      <c r="E420">
        <v>1</v>
      </c>
      <c r="F420">
        <v>1</v>
      </c>
      <c r="G420">
        <v>1</v>
      </c>
      <c r="H420">
        <v>3</v>
      </c>
      <c r="I420" t="s">
        <v>759</v>
      </c>
      <c r="J420" t="s">
        <v>760</v>
      </c>
      <c r="K420" t="s">
        <v>761</v>
      </c>
      <c r="L420">
        <v>1346</v>
      </c>
      <c r="N420">
        <v>1009</v>
      </c>
      <c r="O420" t="s">
        <v>564</v>
      </c>
      <c r="P420" t="s">
        <v>564</v>
      </c>
      <c r="Q420">
        <v>1</v>
      </c>
      <c r="W420">
        <v>0</v>
      </c>
      <c r="X420">
        <v>1723626678</v>
      </c>
      <c r="Y420">
        <v>0.4</v>
      </c>
      <c r="AA420">
        <v>136.22</v>
      </c>
      <c r="AB420">
        <v>0</v>
      </c>
      <c r="AC420">
        <v>0</v>
      </c>
      <c r="AD420">
        <v>0</v>
      </c>
      <c r="AE420">
        <v>12.66</v>
      </c>
      <c r="AF420">
        <v>0</v>
      </c>
      <c r="AG420">
        <v>0</v>
      </c>
      <c r="AH420">
        <v>0</v>
      </c>
      <c r="AI420">
        <v>10.76</v>
      </c>
      <c r="AJ420">
        <v>1</v>
      </c>
      <c r="AK420">
        <v>1</v>
      </c>
      <c r="AL420">
        <v>1</v>
      </c>
      <c r="AN420">
        <v>0</v>
      </c>
      <c r="AO420">
        <v>1</v>
      </c>
      <c r="AP420">
        <v>0</v>
      </c>
      <c r="AQ420">
        <v>0</v>
      </c>
      <c r="AR420">
        <v>0</v>
      </c>
      <c r="AS420" t="s">
        <v>2</v>
      </c>
      <c r="AT420">
        <v>0.4</v>
      </c>
      <c r="AU420" t="s">
        <v>2</v>
      </c>
      <c r="AV420">
        <v>0</v>
      </c>
      <c r="AW420">
        <v>2</v>
      </c>
      <c r="AX420">
        <v>41728450</v>
      </c>
      <c r="AY420">
        <v>1</v>
      </c>
      <c r="AZ420">
        <v>0</v>
      </c>
      <c r="BA420">
        <v>420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CX420">
        <f>Y420*Source!I281</f>
        <v>1.6</v>
      </c>
      <c r="CY420">
        <f>AA420</f>
        <v>136.22</v>
      </c>
      <c r="CZ420">
        <f>AE420</f>
        <v>12.66</v>
      </c>
      <c r="DA420">
        <f>AI420</f>
        <v>10.76</v>
      </c>
      <c r="DB420">
        <f>ROUND(ROUND(AT420*CZ420,2),6)</f>
        <v>5.0599999999999996</v>
      </c>
      <c r="DC420">
        <f>ROUND(ROUND(AT420*AG420,2),6)</f>
        <v>0</v>
      </c>
    </row>
    <row r="421" spans="1:107" x14ac:dyDescent="0.2">
      <c r="A421">
        <f>ROW(Source!A281)</f>
        <v>281</v>
      </c>
      <c r="B421">
        <v>41727979</v>
      </c>
      <c r="C421">
        <v>41728442</v>
      </c>
      <c r="D421">
        <v>37338286</v>
      </c>
      <c r="E421">
        <v>1</v>
      </c>
      <c r="F421">
        <v>1</v>
      </c>
      <c r="G421">
        <v>1</v>
      </c>
      <c r="H421">
        <v>3</v>
      </c>
      <c r="I421" t="s">
        <v>762</v>
      </c>
      <c r="J421" t="s">
        <v>763</v>
      </c>
      <c r="K421" t="s">
        <v>764</v>
      </c>
      <c r="L421">
        <v>1348</v>
      </c>
      <c r="N421">
        <v>1009</v>
      </c>
      <c r="O421" t="s">
        <v>104</v>
      </c>
      <c r="P421" t="s">
        <v>104</v>
      </c>
      <c r="Q421">
        <v>1000</v>
      </c>
      <c r="W421">
        <v>0</v>
      </c>
      <c r="X421">
        <v>2033315709</v>
      </c>
      <c r="Y421">
        <v>2E-3</v>
      </c>
      <c r="AA421">
        <v>79826.5</v>
      </c>
      <c r="AB421">
        <v>0</v>
      </c>
      <c r="AC421">
        <v>0</v>
      </c>
      <c r="AD421">
        <v>0</v>
      </c>
      <c r="AE421">
        <v>7418.82</v>
      </c>
      <c r="AF421">
        <v>0</v>
      </c>
      <c r="AG421">
        <v>0</v>
      </c>
      <c r="AH421">
        <v>0</v>
      </c>
      <c r="AI421">
        <v>10.76</v>
      </c>
      <c r="AJ421">
        <v>1</v>
      </c>
      <c r="AK421">
        <v>1</v>
      </c>
      <c r="AL421">
        <v>1</v>
      </c>
      <c r="AN421">
        <v>0</v>
      </c>
      <c r="AO421">
        <v>1</v>
      </c>
      <c r="AP421">
        <v>0</v>
      </c>
      <c r="AQ421">
        <v>0</v>
      </c>
      <c r="AR421">
        <v>0</v>
      </c>
      <c r="AS421" t="s">
        <v>2</v>
      </c>
      <c r="AT421">
        <v>2E-3</v>
      </c>
      <c r="AU421" t="s">
        <v>2</v>
      </c>
      <c r="AV421">
        <v>0</v>
      </c>
      <c r="AW421">
        <v>2</v>
      </c>
      <c r="AX421">
        <v>41728451</v>
      </c>
      <c r="AY421">
        <v>1</v>
      </c>
      <c r="AZ421">
        <v>0</v>
      </c>
      <c r="BA421">
        <v>421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CX421">
        <f>Y421*Source!I281</f>
        <v>8.0000000000000002E-3</v>
      </c>
      <c r="CY421">
        <f>AA421</f>
        <v>79826.5</v>
      </c>
      <c r="CZ421">
        <f>AE421</f>
        <v>7418.82</v>
      </c>
      <c r="DA421">
        <f>AI421</f>
        <v>10.76</v>
      </c>
      <c r="DB421">
        <f>ROUND(ROUND(AT421*CZ421,2),6)</f>
        <v>14.84</v>
      </c>
      <c r="DC421">
        <f>ROUND(ROUND(AT421*AG421,2),6)</f>
        <v>0</v>
      </c>
    </row>
    <row r="422" spans="1:107" x14ac:dyDescent="0.2">
      <c r="A422">
        <f>ROW(Source!A281)</f>
        <v>281</v>
      </c>
      <c r="B422">
        <v>41727979</v>
      </c>
      <c r="C422">
        <v>41728442</v>
      </c>
      <c r="D422">
        <v>37292595</v>
      </c>
      <c r="E422">
        <v>70</v>
      </c>
      <c r="F422">
        <v>1</v>
      </c>
      <c r="G422">
        <v>1</v>
      </c>
      <c r="H422">
        <v>3</v>
      </c>
      <c r="I422" t="s">
        <v>565</v>
      </c>
      <c r="J422" t="s">
        <v>2</v>
      </c>
      <c r="K422" t="s">
        <v>566</v>
      </c>
      <c r="L422">
        <v>1374</v>
      </c>
      <c r="N422">
        <v>1013</v>
      </c>
      <c r="O422" t="s">
        <v>567</v>
      </c>
      <c r="P422" t="s">
        <v>567</v>
      </c>
      <c r="Q422">
        <v>1</v>
      </c>
      <c r="W422">
        <v>0</v>
      </c>
      <c r="X422">
        <v>-1731369543</v>
      </c>
      <c r="Y422">
        <v>0.4</v>
      </c>
      <c r="AA422">
        <v>1</v>
      </c>
      <c r="AB422">
        <v>0</v>
      </c>
      <c r="AC422">
        <v>0</v>
      </c>
      <c r="AD422">
        <v>0</v>
      </c>
      <c r="AE422">
        <v>1</v>
      </c>
      <c r="AF422">
        <v>0</v>
      </c>
      <c r="AG422">
        <v>0</v>
      </c>
      <c r="AH422">
        <v>0</v>
      </c>
      <c r="AI422">
        <v>1</v>
      </c>
      <c r="AJ422">
        <v>1</v>
      </c>
      <c r="AK422">
        <v>1</v>
      </c>
      <c r="AL422">
        <v>1</v>
      </c>
      <c r="AN422">
        <v>0</v>
      </c>
      <c r="AO422">
        <v>1</v>
      </c>
      <c r="AP422">
        <v>0</v>
      </c>
      <c r="AQ422">
        <v>0</v>
      </c>
      <c r="AR422">
        <v>0</v>
      </c>
      <c r="AS422" t="s">
        <v>2</v>
      </c>
      <c r="AT422">
        <v>0.4</v>
      </c>
      <c r="AU422" t="s">
        <v>2</v>
      </c>
      <c r="AV422">
        <v>0</v>
      </c>
      <c r="AW422">
        <v>2</v>
      </c>
      <c r="AX422">
        <v>41728452</v>
      </c>
      <c r="AY422">
        <v>1</v>
      </c>
      <c r="AZ422">
        <v>0</v>
      </c>
      <c r="BA422">
        <v>422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CX422">
        <f>Y422*Source!I281</f>
        <v>1.6</v>
      </c>
      <c r="CY422">
        <f>AA422</f>
        <v>1</v>
      </c>
      <c r="CZ422">
        <f>AE422</f>
        <v>1</v>
      </c>
      <c r="DA422">
        <f>AI422</f>
        <v>1</v>
      </c>
      <c r="DB422">
        <f>ROUND(ROUND(AT422*CZ422,2),6)</f>
        <v>0.4</v>
      </c>
      <c r="DC422">
        <f>ROUND(ROUND(AT422*AG422,2),6)</f>
        <v>0</v>
      </c>
    </row>
    <row r="423" spans="1:107" x14ac:dyDescent="0.2">
      <c r="A423">
        <f>ROW(Source!A284)</f>
        <v>284</v>
      </c>
      <c r="B423">
        <v>41727981</v>
      </c>
      <c r="C423">
        <v>41728454</v>
      </c>
      <c r="D423">
        <v>37286949</v>
      </c>
      <c r="E423">
        <v>70</v>
      </c>
      <c r="F423">
        <v>1</v>
      </c>
      <c r="G423">
        <v>1</v>
      </c>
      <c r="H423">
        <v>1</v>
      </c>
      <c r="I423" t="s">
        <v>594</v>
      </c>
      <c r="J423" t="s">
        <v>2</v>
      </c>
      <c r="K423" t="s">
        <v>595</v>
      </c>
      <c r="L423">
        <v>1191</v>
      </c>
      <c r="N423">
        <v>1013</v>
      </c>
      <c r="O423" t="s">
        <v>551</v>
      </c>
      <c r="P423" t="s">
        <v>551</v>
      </c>
      <c r="Q423">
        <v>1</v>
      </c>
      <c r="W423">
        <v>0</v>
      </c>
      <c r="X423">
        <v>-1111239348</v>
      </c>
      <c r="Y423">
        <v>2.2680000000000002</v>
      </c>
      <c r="AA423">
        <v>0</v>
      </c>
      <c r="AB423">
        <v>0</v>
      </c>
      <c r="AC423">
        <v>0</v>
      </c>
      <c r="AD423">
        <v>9.6199999999999992</v>
      </c>
      <c r="AE423">
        <v>0</v>
      </c>
      <c r="AF423">
        <v>0</v>
      </c>
      <c r="AG423">
        <v>0</v>
      </c>
      <c r="AH423">
        <v>9.6199999999999992</v>
      </c>
      <c r="AI423">
        <v>1</v>
      </c>
      <c r="AJ423">
        <v>1</v>
      </c>
      <c r="AK423">
        <v>1</v>
      </c>
      <c r="AL423">
        <v>1</v>
      </c>
      <c r="AN423">
        <v>0</v>
      </c>
      <c r="AO423">
        <v>1</v>
      </c>
      <c r="AP423">
        <v>1</v>
      </c>
      <c r="AQ423">
        <v>0</v>
      </c>
      <c r="AR423">
        <v>0</v>
      </c>
      <c r="AS423" t="s">
        <v>2</v>
      </c>
      <c r="AT423">
        <v>1.68</v>
      </c>
      <c r="AU423" t="s">
        <v>21</v>
      </c>
      <c r="AV423">
        <v>1</v>
      </c>
      <c r="AW423">
        <v>2</v>
      </c>
      <c r="AX423">
        <v>41728461</v>
      </c>
      <c r="AY423">
        <v>1</v>
      </c>
      <c r="AZ423">
        <v>0</v>
      </c>
      <c r="BA423">
        <v>423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CX423">
        <f>Y423*Source!I284</f>
        <v>174.63600000000002</v>
      </c>
      <c r="CY423">
        <f>AD423</f>
        <v>9.6199999999999992</v>
      </c>
      <c r="CZ423">
        <f>AH423</f>
        <v>9.6199999999999992</v>
      </c>
      <c r="DA423">
        <f>AL423</f>
        <v>1</v>
      </c>
      <c r="DB423">
        <f>ROUND((ROUND(AT423*CZ423,2)*ROUND(1.35,7)),6)</f>
        <v>21.815999999999999</v>
      </c>
      <c r="DC423">
        <f>ROUND((ROUND(AT423*AG423,2)*ROUND(1.35,7)),6)</f>
        <v>0</v>
      </c>
    </row>
    <row r="424" spans="1:107" x14ac:dyDescent="0.2">
      <c r="A424">
        <f>ROW(Source!A284)</f>
        <v>284</v>
      </c>
      <c r="B424">
        <v>41727981</v>
      </c>
      <c r="C424">
        <v>41728454</v>
      </c>
      <c r="D424">
        <v>37299205</v>
      </c>
      <c r="E424">
        <v>1</v>
      </c>
      <c r="F424">
        <v>1</v>
      </c>
      <c r="G424">
        <v>1</v>
      </c>
      <c r="H424">
        <v>3</v>
      </c>
      <c r="I424" t="s">
        <v>610</v>
      </c>
      <c r="J424" t="s">
        <v>611</v>
      </c>
      <c r="K424" t="s">
        <v>612</v>
      </c>
      <c r="L424">
        <v>1346</v>
      </c>
      <c r="N424">
        <v>1009</v>
      </c>
      <c r="O424" t="s">
        <v>564</v>
      </c>
      <c r="P424" t="s">
        <v>564</v>
      </c>
      <c r="Q424">
        <v>1</v>
      </c>
      <c r="W424">
        <v>0</v>
      </c>
      <c r="X424">
        <v>818898041</v>
      </c>
      <c r="Y424">
        <v>5.0000000000000001E-4</v>
      </c>
      <c r="AA424">
        <v>27.74</v>
      </c>
      <c r="AB424">
        <v>0</v>
      </c>
      <c r="AC424">
        <v>0</v>
      </c>
      <c r="AD424">
        <v>0</v>
      </c>
      <c r="AE424">
        <v>27.74</v>
      </c>
      <c r="AF424">
        <v>0</v>
      </c>
      <c r="AG424">
        <v>0</v>
      </c>
      <c r="AH424">
        <v>0</v>
      </c>
      <c r="AI424">
        <v>1</v>
      </c>
      <c r="AJ424">
        <v>1</v>
      </c>
      <c r="AK424">
        <v>1</v>
      </c>
      <c r="AL424">
        <v>1</v>
      </c>
      <c r="AN424">
        <v>0</v>
      </c>
      <c r="AO424">
        <v>1</v>
      </c>
      <c r="AP424">
        <v>0</v>
      </c>
      <c r="AQ424">
        <v>0</v>
      </c>
      <c r="AR424">
        <v>0</v>
      </c>
      <c r="AS424" t="s">
        <v>2</v>
      </c>
      <c r="AT424">
        <v>5.0000000000000001E-4</v>
      </c>
      <c r="AU424" t="s">
        <v>2</v>
      </c>
      <c r="AV424">
        <v>0</v>
      </c>
      <c r="AW424">
        <v>2</v>
      </c>
      <c r="AX424">
        <v>41728462</v>
      </c>
      <c r="AY424">
        <v>1</v>
      </c>
      <c r="AZ424">
        <v>0</v>
      </c>
      <c r="BA424">
        <v>424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CX424">
        <f>Y424*Source!I284</f>
        <v>3.85E-2</v>
      </c>
      <c r="CY424">
        <f>AA424</f>
        <v>27.74</v>
      </c>
      <c r="CZ424">
        <f>AE424</f>
        <v>27.74</v>
      </c>
      <c r="DA424">
        <f>AI424</f>
        <v>1</v>
      </c>
      <c r="DB424">
        <f>ROUND(ROUND(AT424*CZ424,2),6)</f>
        <v>0.01</v>
      </c>
      <c r="DC424">
        <f>ROUND(ROUND(AT424*AG424,2),6)</f>
        <v>0</v>
      </c>
    </row>
    <row r="425" spans="1:107" x14ac:dyDescent="0.2">
      <c r="A425">
        <f>ROW(Source!A284)</f>
        <v>284</v>
      </c>
      <c r="B425">
        <v>41727981</v>
      </c>
      <c r="C425">
        <v>41728454</v>
      </c>
      <c r="D425">
        <v>37305581</v>
      </c>
      <c r="E425">
        <v>1</v>
      </c>
      <c r="F425">
        <v>1</v>
      </c>
      <c r="G425">
        <v>1</v>
      </c>
      <c r="H425">
        <v>3</v>
      </c>
      <c r="I425" t="s">
        <v>613</v>
      </c>
      <c r="J425" t="s">
        <v>614</v>
      </c>
      <c r="K425" t="s">
        <v>615</v>
      </c>
      <c r="L425">
        <v>1425</v>
      </c>
      <c r="N425">
        <v>1013</v>
      </c>
      <c r="O425" t="s">
        <v>165</v>
      </c>
      <c r="P425" t="s">
        <v>165</v>
      </c>
      <c r="Q425">
        <v>1</v>
      </c>
      <c r="W425">
        <v>0</v>
      </c>
      <c r="X425">
        <v>43090968</v>
      </c>
      <c r="Y425">
        <v>2.5000000000000001E-2</v>
      </c>
      <c r="AA425">
        <v>83</v>
      </c>
      <c r="AB425">
        <v>0</v>
      </c>
      <c r="AC425">
        <v>0</v>
      </c>
      <c r="AD425">
        <v>0</v>
      </c>
      <c r="AE425">
        <v>83</v>
      </c>
      <c r="AF425">
        <v>0</v>
      </c>
      <c r="AG425">
        <v>0</v>
      </c>
      <c r="AH425">
        <v>0</v>
      </c>
      <c r="AI425">
        <v>1</v>
      </c>
      <c r="AJ425">
        <v>1</v>
      </c>
      <c r="AK425">
        <v>1</v>
      </c>
      <c r="AL425">
        <v>1</v>
      </c>
      <c r="AN425">
        <v>0</v>
      </c>
      <c r="AO425">
        <v>1</v>
      </c>
      <c r="AP425">
        <v>0</v>
      </c>
      <c r="AQ425">
        <v>0</v>
      </c>
      <c r="AR425">
        <v>0</v>
      </c>
      <c r="AS425" t="s">
        <v>2</v>
      </c>
      <c r="AT425">
        <v>2.5000000000000001E-2</v>
      </c>
      <c r="AU425" t="s">
        <v>2</v>
      </c>
      <c r="AV425">
        <v>0</v>
      </c>
      <c r="AW425">
        <v>2</v>
      </c>
      <c r="AX425">
        <v>41728463</v>
      </c>
      <c r="AY425">
        <v>1</v>
      </c>
      <c r="AZ425">
        <v>0</v>
      </c>
      <c r="BA425">
        <v>425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CX425">
        <f>Y425*Source!I284</f>
        <v>1.925</v>
      </c>
      <c r="CY425">
        <f>AA425</f>
        <v>83</v>
      </c>
      <c r="CZ425">
        <f>AE425</f>
        <v>83</v>
      </c>
      <c r="DA425">
        <f>AI425</f>
        <v>1</v>
      </c>
      <c r="DB425">
        <f>ROUND(ROUND(AT425*CZ425,2),6)</f>
        <v>2.08</v>
      </c>
      <c r="DC425">
        <f>ROUND(ROUND(AT425*AG425,2),6)</f>
        <v>0</v>
      </c>
    </row>
    <row r="426" spans="1:107" x14ac:dyDescent="0.2">
      <c r="A426">
        <f>ROW(Source!A284)</f>
        <v>284</v>
      </c>
      <c r="B426">
        <v>41727981</v>
      </c>
      <c r="C426">
        <v>41728454</v>
      </c>
      <c r="D426">
        <v>37309140</v>
      </c>
      <c r="E426">
        <v>1</v>
      </c>
      <c r="F426">
        <v>1</v>
      </c>
      <c r="G426">
        <v>1</v>
      </c>
      <c r="H426">
        <v>3</v>
      </c>
      <c r="I426" t="s">
        <v>616</v>
      </c>
      <c r="J426" t="s">
        <v>617</v>
      </c>
      <c r="K426" t="s">
        <v>618</v>
      </c>
      <c r="L426">
        <v>1348</v>
      </c>
      <c r="N426">
        <v>1009</v>
      </c>
      <c r="O426" t="s">
        <v>104</v>
      </c>
      <c r="P426" t="s">
        <v>104</v>
      </c>
      <c r="Q426">
        <v>1000</v>
      </c>
      <c r="W426">
        <v>0</v>
      </c>
      <c r="X426">
        <v>-385628651</v>
      </c>
      <c r="Y426">
        <v>1.0000000000000001E-5</v>
      </c>
      <c r="AA426">
        <v>729.98</v>
      </c>
      <c r="AB426">
        <v>0</v>
      </c>
      <c r="AC426">
        <v>0</v>
      </c>
      <c r="AD426">
        <v>0</v>
      </c>
      <c r="AE426">
        <v>729.98</v>
      </c>
      <c r="AF426">
        <v>0</v>
      </c>
      <c r="AG426">
        <v>0</v>
      </c>
      <c r="AH426">
        <v>0</v>
      </c>
      <c r="AI426">
        <v>1</v>
      </c>
      <c r="AJ426">
        <v>1</v>
      </c>
      <c r="AK426">
        <v>1</v>
      </c>
      <c r="AL426">
        <v>1</v>
      </c>
      <c r="AN426">
        <v>0</v>
      </c>
      <c r="AO426">
        <v>1</v>
      </c>
      <c r="AP426">
        <v>0</v>
      </c>
      <c r="AQ426">
        <v>0</v>
      </c>
      <c r="AR426">
        <v>0</v>
      </c>
      <c r="AS426" t="s">
        <v>2</v>
      </c>
      <c r="AT426">
        <v>1.0000000000000001E-5</v>
      </c>
      <c r="AU426" t="s">
        <v>2</v>
      </c>
      <c r="AV426">
        <v>0</v>
      </c>
      <c r="AW426">
        <v>2</v>
      </c>
      <c r="AX426">
        <v>41728464</v>
      </c>
      <c r="AY426">
        <v>1</v>
      </c>
      <c r="AZ426">
        <v>0</v>
      </c>
      <c r="BA426">
        <v>426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CX426">
        <f>Y426*Source!I284</f>
        <v>7.7000000000000007E-4</v>
      </c>
      <c r="CY426">
        <f>AA426</f>
        <v>729.98</v>
      </c>
      <c r="CZ426">
        <f>AE426</f>
        <v>729.98</v>
      </c>
      <c r="DA426">
        <f>AI426</f>
        <v>1</v>
      </c>
      <c r="DB426">
        <f>ROUND(ROUND(AT426*CZ426,2),6)</f>
        <v>0.01</v>
      </c>
      <c r="DC426">
        <f>ROUND(ROUND(AT426*AG426,2),6)</f>
        <v>0</v>
      </c>
    </row>
    <row r="427" spans="1:107" x14ac:dyDescent="0.2">
      <c r="A427">
        <f>ROW(Source!A284)</f>
        <v>284</v>
      </c>
      <c r="B427">
        <v>41727981</v>
      </c>
      <c r="C427">
        <v>41728454</v>
      </c>
      <c r="D427">
        <v>37342602</v>
      </c>
      <c r="E427">
        <v>1</v>
      </c>
      <c r="F427">
        <v>1</v>
      </c>
      <c r="G427">
        <v>1</v>
      </c>
      <c r="H427">
        <v>3</v>
      </c>
      <c r="I427" t="s">
        <v>619</v>
      </c>
      <c r="J427" t="s">
        <v>620</v>
      </c>
      <c r="K427" t="s">
        <v>621</v>
      </c>
      <c r="L427">
        <v>1348</v>
      </c>
      <c r="N427">
        <v>1009</v>
      </c>
      <c r="O427" t="s">
        <v>104</v>
      </c>
      <c r="P427" t="s">
        <v>104</v>
      </c>
      <c r="Q427">
        <v>1000</v>
      </c>
      <c r="W427">
        <v>0</v>
      </c>
      <c r="X427">
        <v>-1929795800</v>
      </c>
      <c r="Y427">
        <v>1.0000000000000001E-5</v>
      </c>
      <c r="AA427">
        <v>65750</v>
      </c>
      <c r="AB427">
        <v>0</v>
      </c>
      <c r="AC427">
        <v>0</v>
      </c>
      <c r="AD427">
        <v>0</v>
      </c>
      <c r="AE427">
        <v>65750</v>
      </c>
      <c r="AF427">
        <v>0</v>
      </c>
      <c r="AG427">
        <v>0</v>
      </c>
      <c r="AH427">
        <v>0</v>
      </c>
      <c r="AI427">
        <v>1</v>
      </c>
      <c r="AJ427">
        <v>1</v>
      </c>
      <c r="AK427">
        <v>1</v>
      </c>
      <c r="AL427">
        <v>1</v>
      </c>
      <c r="AN427">
        <v>0</v>
      </c>
      <c r="AO427">
        <v>1</v>
      </c>
      <c r="AP427">
        <v>0</v>
      </c>
      <c r="AQ427">
        <v>0</v>
      </c>
      <c r="AR427">
        <v>0</v>
      </c>
      <c r="AS427" t="s">
        <v>2</v>
      </c>
      <c r="AT427">
        <v>1.0000000000000001E-5</v>
      </c>
      <c r="AU427" t="s">
        <v>2</v>
      </c>
      <c r="AV427">
        <v>0</v>
      </c>
      <c r="AW427">
        <v>2</v>
      </c>
      <c r="AX427">
        <v>41728465</v>
      </c>
      <c r="AY427">
        <v>1</v>
      </c>
      <c r="AZ427">
        <v>0</v>
      </c>
      <c r="BA427">
        <v>427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CX427">
        <f>Y427*Source!I284</f>
        <v>7.7000000000000007E-4</v>
      </c>
      <c r="CY427">
        <f>AA427</f>
        <v>65750</v>
      </c>
      <c r="CZ427">
        <f>AE427</f>
        <v>65750</v>
      </c>
      <c r="DA427">
        <f>AI427</f>
        <v>1</v>
      </c>
      <c r="DB427">
        <f>ROUND(ROUND(AT427*CZ427,2),6)</f>
        <v>0.66</v>
      </c>
      <c r="DC427">
        <f>ROUND(ROUND(AT427*AG427,2),6)</f>
        <v>0</v>
      </c>
    </row>
    <row r="428" spans="1:107" x14ac:dyDescent="0.2">
      <c r="A428">
        <f>ROW(Source!A284)</f>
        <v>284</v>
      </c>
      <c r="B428">
        <v>41727981</v>
      </c>
      <c r="C428">
        <v>41728454</v>
      </c>
      <c r="D428">
        <v>37292595</v>
      </c>
      <c r="E428">
        <v>70</v>
      </c>
      <c r="F428">
        <v>1</v>
      </c>
      <c r="G428">
        <v>1</v>
      </c>
      <c r="H428">
        <v>3</v>
      </c>
      <c r="I428" t="s">
        <v>565</v>
      </c>
      <c r="J428" t="s">
        <v>2</v>
      </c>
      <c r="K428" t="s">
        <v>566</v>
      </c>
      <c r="L428">
        <v>1374</v>
      </c>
      <c r="N428">
        <v>1013</v>
      </c>
      <c r="O428" t="s">
        <v>567</v>
      </c>
      <c r="P428" t="s">
        <v>567</v>
      </c>
      <c r="Q428">
        <v>1</v>
      </c>
      <c r="W428">
        <v>0</v>
      </c>
      <c r="X428">
        <v>-1731369543</v>
      </c>
      <c r="Y428">
        <v>0.32</v>
      </c>
      <c r="AA428">
        <v>1</v>
      </c>
      <c r="AB428">
        <v>0</v>
      </c>
      <c r="AC428">
        <v>0</v>
      </c>
      <c r="AD428">
        <v>0</v>
      </c>
      <c r="AE428">
        <v>1</v>
      </c>
      <c r="AF428">
        <v>0</v>
      </c>
      <c r="AG428">
        <v>0</v>
      </c>
      <c r="AH428">
        <v>0</v>
      </c>
      <c r="AI428">
        <v>1</v>
      </c>
      <c r="AJ428">
        <v>1</v>
      </c>
      <c r="AK428">
        <v>1</v>
      </c>
      <c r="AL428">
        <v>1</v>
      </c>
      <c r="AN428">
        <v>0</v>
      </c>
      <c r="AO428">
        <v>1</v>
      </c>
      <c r="AP428">
        <v>0</v>
      </c>
      <c r="AQ428">
        <v>0</v>
      </c>
      <c r="AR428">
        <v>0</v>
      </c>
      <c r="AS428" t="s">
        <v>2</v>
      </c>
      <c r="AT428">
        <v>0.32</v>
      </c>
      <c r="AU428" t="s">
        <v>2</v>
      </c>
      <c r="AV428">
        <v>0</v>
      </c>
      <c r="AW428">
        <v>2</v>
      </c>
      <c r="AX428">
        <v>41728466</v>
      </c>
      <c r="AY428">
        <v>1</v>
      </c>
      <c r="AZ428">
        <v>0</v>
      </c>
      <c r="BA428">
        <v>428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CX428">
        <f>Y428*Source!I284</f>
        <v>24.64</v>
      </c>
      <c r="CY428">
        <f>AA428</f>
        <v>1</v>
      </c>
      <c r="CZ428">
        <f>AE428</f>
        <v>1</v>
      </c>
      <c r="DA428">
        <f>AI428</f>
        <v>1</v>
      </c>
      <c r="DB428">
        <f>ROUND(ROUND(AT428*CZ428,2),6)</f>
        <v>0.32</v>
      </c>
      <c r="DC428">
        <f>ROUND(ROUND(AT428*AG428,2),6)</f>
        <v>0</v>
      </c>
    </row>
    <row r="429" spans="1:107" x14ac:dyDescent="0.2">
      <c r="A429">
        <f>ROW(Source!A285)</f>
        <v>285</v>
      </c>
      <c r="B429">
        <v>41727979</v>
      </c>
      <c r="C429">
        <v>41728454</v>
      </c>
      <c r="D429">
        <v>37286949</v>
      </c>
      <c r="E429">
        <v>70</v>
      </c>
      <c r="F429">
        <v>1</v>
      </c>
      <c r="G429">
        <v>1</v>
      </c>
      <c r="H429">
        <v>1</v>
      </c>
      <c r="I429" t="s">
        <v>594</v>
      </c>
      <c r="J429" t="s">
        <v>2</v>
      </c>
      <c r="K429" t="s">
        <v>595</v>
      </c>
      <c r="L429">
        <v>1191</v>
      </c>
      <c r="N429">
        <v>1013</v>
      </c>
      <c r="O429" t="s">
        <v>551</v>
      </c>
      <c r="P429" t="s">
        <v>551</v>
      </c>
      <c r="Q429">
        <v>1</v>
      </c>
      <c r="W429">
        <v>0</v>
      </c>
      <c r="X429">
        <v>-1111239348</v>
      </c>
      <c r="Y429">
        <v>2.2680000000000002</v>
      </c>
      <c r="AA429">
        <v>0</v>
      </c>
      <c r="AB429">
        <v>0</v>
      </c>
      <c r="AC429">
        <v>0</v>
      </c>
      <c r="AD429">
        <v>103.51</v>
      </c>
      <c r="AE429">
        <v>0</v>
      </c>
      <c r="AF429">
        <v>0</v>
      </c>
      <c r="AG429">
        <v>0</v>
      </c>
      <c r="AH429">
        <v>9.6199999999999992</v>
      </c>
      <c r="AI429">
        <v>1</v>
      </c>
      <c r="AJ429">
        <v>1</v>
      </c>
      <c r="AK429">
        <v>1</v>
      </c>
      <c r="AL429">
        <v>10.76</v>
      </c>
      <c r="AN429">
        <v>0</v>
      </c>
      <c r="AO429">
        <v>1</v>
      </c>
      <c r="AP429">
        <v>1</v>
      </c>
      <c r="AQ429">
        <v>0</v>
      </c>
      <c r="AR429">
        <v>0</v>
      </c>
      <c r="AS429" t="s">
        <v>2</v>
      </c>
      <c r="AT429">
        <v>1.68</v>
      </c>
      <c r="AU429" t="s">
        <v>21</v>
      </c>
      <c r="AV429">
        <v>1</v>
      </c>
      <c r="AW429">
        <v>2</v>
      </c>
      <c r="AX429">
        <v>41728461</v>
      </c>
      <c r="AY429">
        <v>1</v>
      </c>
      <c r="AZ429">
        <v>0</v>
      </c>
      <c r="BA429">
        <v>429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CX429">
        <f>Y429*Source!I285</f>
        <v>174.63600000000002</v>
      </c>
      <c r="CY429">
        <f>AD429</f>
        <v>103.51</v>
      </c>
      <c r="CZ429">
        <f>AH429</f>
        <v>9.6199999999999992</v>
      </c>
      <c r="DA429">
        <f>AL429</f>
        <v>10.76</v>
      </c>
      <c r="DB429">
        <f>ROUND((ROUND(AT429*CZ429,2)*ROUND(1.35,7)),6)</f>
        <v>21.815999999999999</v>
      </c>
      <c r="DC429">
        <f>ROUND((ROUND(AT429*AG429,2)*ROUND(1.35,7)),6)</f>
        <v>0</v>
      </c>
    </row>
    <row r="430" spans="1:107" x14ac:dyDescent="0.2">
      <c r="A430">
        <f>ROW(Source!A285)</f>
        <v>285</v>
      </c>
      <c r="B430">
        <v>41727979</v>
      </c>
      <c r="C430">
        <v>41728454</v>
      </c>
      <c r="D430">
        <v>37299205</v>
      </c>
      <c r="E430">
        <v>1</v>
      </c>
      <c r="F430">
        <v>1</v>
      </c>
      <c r="G430">
        <v>1</v>
      </c>
      <c r="H430">
        <v>3</v>
      </c>
      <c r="I430" t="s">
        <v>610</v>
      </c>
      <c r="J430" t="s">
        <v>611</v>
      </c>
      <c r="K430" t="s">
        <v>612</v>
      </c>
      <c r="L430">
        <v>1346</v>
      </c>
      <c r="N430">
        <v>1009</v>
      </c>
      <c r="O430" t="s">
        <v>564</v>
      </c>
      <c r="P430" t="s">
        <v>564</v>
      </c>
      <c r="Q430">
        <v>1</v>
      </c>
      <c r="W430">
        <v>0</v>
      </c>
      <c r="X430">
        <v>818898041</v>
      </c>
      <c r="Y430">
        <v>5.0000000000000001E-4</v>
      </c>
      <c r="AA430">
        <v>298.48</v>
      </c>
      <c r="AB430">
        <v>0</v>
      </c>
      <c r="AC430">
        <v>0</v>
      </c>
      <c r="AD430">
        <v>0</v>
      </c>
      <c r="AE430">
        <v>27.74</v>
      </c>
      <c r="AF430">
        <v>0</v>
      </c>
      <c r="AG430">
        <v>0</v>
      </c>
      <c r="AH430">
        <v>0</v>
      </c>
      <c r="AI430">
        <v>10.76</v>
      </c>
      <c r="AJ430">
        <v>1</v>
      </c>
      <c r="AK430">
        <v>1</v>
      </c>
      <c r="AL430">
        <v>1</v>
      </c>
      <c r="AN430">
        <v>0</v>
      </c>
      <c r="AO430">
        <v>1</v>
      </c>
      <c r="AP430">
        <v>0</v>
      </c>
      <c r="AQ430">
        <v>0</v>
      </c>
      <c r="AR430">
        <v>0</v>
      </c>
      <c r="AS430" t="s">
        <v>2</v>
      </c>
      <c r="AT430">
        <v>5.0000000000000001E-4</v>
      </c>
      <c r="AU430" t="s">
        <v>2</v>
      </c>
      <c r="AV430">
        <v>0</v>
      </c>
      <c r="AW430">
        <v>2</v>
      </c>
      <c r="AX430">
        <v>41728462</v>
      </c>
      <c r="AY430">
        <v>1</v>
      </c>
      <c r="AZ430">
        <v>0</v>
      </c>
      <c r="BA430">
        <v>430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CX430">
        <f>Y430*Source!I285</f>
        <v>3.85E-2</v>
      </c>
      <c r="CY430">
        <f>AA430</f>
        <v>298.48</v>
      </c>
      <c r="CZ430">
        <f>AE430</f>
        <v>27.74</v>
      </c>
      <c r="DA430">
        <f>AI430</f>
        <v>10.76</v>
      </c>
      <c r="DB430">
        <f>ROUND(ROUND(AT430*CZ430,2),6)</f>
        <v>0.01</v>
      </c>
      <c r="DC430">
        <f>ROUND(ROUND(AT430*AG430,2),6)</f>
        <v>0</v>
      </c>
    </row>
    <row r="431" spans="1:107" x14ac:dyDescent="0.2">
      <c r="A431">
        <f>ROW(Source!A285)</f>
        <v>285</v>
      </c>
      <c r="B431">
        <v>41727979</v>
      </c>
      <c r="C431">
        <v>41728454</v>
      </c>
      <c r="D431">
        <v>37305581</v>
      </c>
      <c r="E431">
        <v>1</v>
      </c>
      <c r="F431">
        <v>1</v>
      </c>
      <c r="G431">
        <v>1</v>
      </c>
      <c r="H431">
        <v>3</v>
      </c>
      <c r="I431" t="s">
        <v>613</v>
      </c>
      <c r="J431" t="s">
        <v>614</v>
      </c>
      <c r="K431" t="s">
        <v>615</v>
      </c>
      <c r="L431">
        <v>1425</v>
      </c>
      <c r="N431">
        <v>1013</v>
      </c>
      <c r="O431" t="s">
        <v>165</v>
      </c>
      <c r="P431" t="s">
        <v>165</v>
      </c>
      <c r="Q431">
        <v>1</v>
      </c>
      <c r="W431">
        <v>0</v>
      </c>
      <c r="X431">
        <v>43090968</v>
      </c>
      <c r="Y431">
        <v>2.5000000000000001E-2</v>
      </c>
      <c r="AA431">
        <v>893.08</v>
      </c>
      <c r="AB431">
        <v>0</v>
      </c>
      <c r="AC431">
        <v>0</v>
      </c>
      <c r="AD431">
        <v>0</v>
      </c>
      <c r="AE431">
        <v>83</v>
      </c>
      <c r="AF431">
        <v>0</v>
      </c>
      <c r="AG431">
        <v>0</v>
      </c>
      <c r="AH431">
        <v>0</v>
      </c>
      <c r="AI431">
        <v>10.76</v>
      </c>
      <c r="AJ431">
        <v>1</v>
      </c>
      <c r="AK431">
        <v>1</v>
      </c>
      <c r="AL431">
        <v>1</v>
      </c>
      <c r="AN431">
        <v>0</v>
      </c>
      <c r="AO431">
        <v>1</v>
      </c>
      <c r="AP431">
        <v>0</v>
      </c>
      <c r="AQ431">
        <v>0</v>
      </c>
      <c r="AR431">
        <v>0</v>
      </c>
      <c r="AS431" t="s">
        <v>2</v>
      </c>
      <c r="AT431">
        <v>2.5000000000000001E-2</v>
      </c>
      <c r="AU431" t="s">
        <v>2</v>
      </c>
      <c r="AV431">
        <v>0</v>
      </c>
      <c r="AW431">
        <v>2</v>
      </c>
      <c r="AX431">
        <v>41728463</v>
      </c>
      <c r="AY431">
        <v>1</v>
      </c>
      <c r="AZ431">
        <v>0</v>
      </c>
      <c r="BA431">
        <v>431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CX431">
        <f>Y431*Source!I285</f>
        <v>1.925</v>
      </c>
      <c r="CY431">
        <f>AA431</f>
        <v>893.08</v>
      </c>
      <c r="CZ431">
        <f>AE431</f>
        <v>83</v>
      </c>
      <c r="DA431">
        <f>AI431</f>
        <v>10.76</v>
      </c>
      <c r="DB431">
        <f>ROUND(ROUND(AT431*CZ431,2),6)</f>
        <v>2.08</v>
      </c>
      <c r="DC431">
        <f>ROUND(ROUND(AT431*AG431,2),6)</f>
        <v>0</v>
      </c>
    </row>
    <row r="432" spans="1:107" x14ac:dyDescent="0.2">
      <c r="A432">
        <f>ROW(Source!A285)</f>
        <v>285</v>
      </c>
      <c r="B432">
        <v>41727979</v>
      </c>
      <c r="C432">
        <v>41728454</v>
      </c>
      <c r="D432">
        <v>37309140</v>
      </c>
      <c r="E432">
        <v>1</v>
      </c>
      <c r="F432">
        <v>1</v>
      </c>
      <c r="G432">
        <v>1</v>
      </c>
      <c r="H432">
        <v>3</v>
      </c>
      <c r="I432" t="s">
        <v>616</v>
      </c>
      <c r="J432" t="s">
        <v>617</v>
      </c>
      <c r="K432" t="s">
        <v>618</v>
      </c>
      <c r="L432">
        <v>1348</v>
      </c>
      <c r="N432">
        <v>1009</v>
      </c>
      <c r="O432" t="s">
        <v>104</v>
      </c>
      <c r="P432" t="s">
        <v>104</v>
      </c>
      <c r="Q432">
        <v>1000</v>
      </c>
      <c r="W432">
        <v>0</v>
      </c>
      <c r="X432">
        <v>-385628651</v>
      </c>
      <c r="Y432">
        <v>1.0000000000000001E-5</v>
      </c>
      <c r="AA432">
        <v>7854.58</v>
      </c>
      <c r="AB432">
        <v>0</v>
      </c>
      <c r="AC432">
        <v>0</v>
      </c>
      <c r="AD432">
        <v>0</v>
      </c>
      <c r="AE432">
        <v>729.98</v>
      </c>
      <c r="AF432">
        <v>0</v>
      </c>
      <c r="AG432">
        <v>0</v>
      </c>
      <c r="AH432">
        <v>0</v>
      </c>
      <c r="AI432">
        <v>10.76</v>
      </c>
      <c r="AJ432">
        <v>1</v>
      </c>
      <c r="AK432">
        <v>1</v>
      </c>
      <c r="AL432">
        <v>1</v>
      </c>
      <c r="AN432">
        <v>0</v>
      </c>
      <c r="AO432">
        <v>1</v>
      </c>
      <c r="AP432">
        <v>0</v>
      </c>
      <c r="AQ432">
        <v>0</v>
      </c>
      <c r="AR432">
        <v>0</v>
      </c>
      <c r="AS432" t="s">
        <v>2</v>
      </c>
      <c r="AT432">
        <v>1.0000000000000001E-5</v>
      </c>
      <c r="AU432" t="s">
        <v>2</v>
      </c>
      <c r="AV432">
        <v>0</v>
      </c>
      <c r="AW432">
        <v>2</v>
      </c>
      <c r="AX432">
        <v>41728464</v>
      </c>
      <c r="AY432">
        <v>1</v>
      </c>
      <c r="AZ432">
        <v>0</v>
      </c>
      <c r="BA432">
        <v>432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CX432">
        <f>Y432*Source!I285</f>
        <v>7.7000000000000007E-4</v>
      </c>
      <c r="CY432">
        <f>AA432</f>
        <v>7854.58</v>
      </c>
      <c r="CZ432">
        <f>AE432</f>
        <v>729.98</v>
      </c>
      <c r="DA432">
        <f>AI432</f>
        <v>10.76</v>
      </c>
      <c r="DB432">
        <f>ROUND(ROUND(AT432*CZ432,2),6)</f>
        <v>0.01</v>
      </c>
      <c r="DC432">
        <f>ROUND(ROUND(AT432*AG432,2),6)</f>
        <v>0</v>
      </c>
    </row>
    <row r="433" spans="1:107" x14ac:dyDescent="0.2">
      <c r="A433">
        <f>ROW(Source!A285)</f>
        <v>285</v>
      </c>
      <c r="B433">
        <v>41727979</v>
      </c>
      <c r="C433">
        <v>41728454</v>
      </c>
      <c r="D433">
        <v>37342602</v>
      </c>
      <c r="E433">
        <v>1</v>
      </c>
      <c r="F433">
        <v>1</v>
      </c>
      <c r="G433">
        <v>1</v>
      </c>
      <c r="H433">
        <v>3</v>
      </c>
      <c r="I433" t="s">
        <v>619</v>
      </c>
      <c r="J433" t="s">
        <v>620</v>
      </c>
      <c r="K433" t="s">
        <v>621</v>
      </c>
      <c r="L433">
        <v>1348</v>
      </c>
      <c r="N433">
        <v>1009</v>
      </c>
      <c r="O433" t="s">
        <v>104</v>
      </c>
      <c r="P433" t="s">
        <v>104</v>
      </c>
      <c r="Q433">
        <v>1000</v>
      </c>
      <c r="W433">
        <v>0</v>
      </c>
      <c r="X433">
        <v>-1929795800</v>
      </c>
      <c r="Y433">
        <v>1.0000000000000001E-5</v>
      </c>
      <c r="AA433">
        <v>707470</v>
      </c>
      <c r="AB433">
        <v>0</v>
      </c>
      <c r="AC433">
        <v>0</v>
      </c>
      <c r="AD433">
        <v>0</v>
      </c>
      <c r="AE433">
        <v>65750</v>
      </c>
      <c r="AF433">
        <v>0</v>
      </c>
      <c r="AG433">
        <v>0</v>
      </c>
      <c r="AH433">
        <v>0</v>
      </c>
      <c r="AI433">
        <v>10.76</v>
      </c>
      <c r="AJ433">
        <v>1</v>
      </c>
      <c r="AK433">
        <v>1</v>
      </c>
      <c r="AL433">
        <v>1</v>
      </c>
      <c r="AN433">
        <v>0</v>
      </c>
      <c r="AO433">
        <v>1</v>
      </c>
      <c r="AP433">
        <v>0</v>
      </c>
      <c r="AQ433">
        <v>0</v>
      </c>
      <c r="AR433">
        <v>0</v>
      </c>
      <c r="AS433" t="s">
        <v>2</v>
      </c>
      <c r="AT433">
        <v>1.0000000000000001E-5</v>
      </c>
      <c r="AU433" t="s">
        <v>2</v>
      </c>
      <c r="AV433">
        <v>0</v>
      </c>
      <c r="AW433">
        <v>2</v>
      </c>
      <c r="AX433">
        <v>41728465</v>
      </c>
      <c r="AY433">
        <v>1</v>
      </c>
      <c r="AZ433">
        <v>0</v>
      </c>
      <c r="BA433">
        <v>433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CX433">
        <f>Y433*Source!I285</f>
        <v>7.7000000000000007E-4</v>
      </c>
      <c r="CY433">
        <f>AA433</f>
        <v>707470</v>
      </c>
      <c r="CZ433">
        <f>AE433</f>
        <v>65750</v>
      </c>
      <c r="DA433">
        <f>AI433</f>
        <v>10.76</v>
      </c>
      <c r="DB433">
        <f>ROUND(ROUND(AT433*CZ433,2),6)</f>
        <v>0.66</v>
      </c>
      <c r="DC433">
        <f>ROUND(ROUND(AT433*AG433,2),6)</f>
        <v>0</v>
      </c>
    </row>
    <row r="434" spans="1:107" x14ac:dyDescent="0.2">
      <c r="A434">
        <f>ROW(Source!A285)</f>
        <v>285</v>
      </c>
      <c r="B434">
        <v>41727979</v>
      </c>
      <c r="C434">
        <v>41728454</v>
      </c>
      <c r="D434">
        <v>37292595</v>
      </c>
      <c r="E434">
        <v>70</v>
      </c>
      <c r="F434">
        <v>1</v>
      </c>
      <c r="G434">
        <v>1</v>
      </c>
      <c r="H434">
        <v>3</v>
      </c>
      <c r="I434" t="s">
        <v>565</v>
      </c>
      <c r="J434" t="s">
        <v>2</v>
      </c>
      <c r="K434" t="s">
        <v>566</v>
      </c>
      <c r="L434">
        <v>1374</v>
      </c>
      <c r="N434">
        <v>1013</v>
      </c>
      <c r="O434" t="s">
        <v>567</v>
      </c>
      <c r="P434" t="s">
        <v>567</v>
      </c>
      <c r="Q434">
        <v>1</v>
      </c>
      <c r="W434">
        <v>0</v>
      </c>
      <c r="X434">
        <v>-1731369543</v>
      </c>
      <c r="Y434">
        <v>0.32</v>
      </c>
      <c r="AA434">
        <v>1</v>
      </c>
      <c r="AB434">
        <v>0</v>
      </c>
      <c r="AC434">
        <v>0</v>
      </c>
      <c r="AD434">
        <v>0</v>
      </c>
      <c r="AE434">
        <v>1</v>
      </c>
      <c r="AF434">
        <v>0</v>
      </c>
      <c r="AG434">
        <v>0</v>
      </c>
      <c r="AH434">
        <v>0</v>
      </c>
      <c r="AI434">
        <v>1</v>
      </c>
      <c r="AJ434">
        <v>1</v>
      </c>
      <c r="AK434">
        <v>1</v>
      </c>
      <c r="AL434">
        <v>1</v>
      </c>
      <c r="AN434">
        <v>0</v>
      </c>
      <c r="AO434">
        <v>1</v>
      </c>
      <c r="AP434">
        <v>0</v>
      </c>
      <c r="AQ434">
        <v>0</v>
      </c>
      <c r="AR434">
        <v>0</v>
      </c>
      <c r="AS434" t="s">
        <v>2</v>
      </c>
      <c r="AT434">
        <v>0.32</v>
      </c>
      <c r="AU434" t="s">
        <v>2</v>
      </c>
      <c r="AV434">
        <v>0</v>
      </c>
      <c r="AW434">
        <v>2</v>
      </c>
      <c r="AX434">
        <v>41728466</v>
      </c>
      <c r="AY434">
        <v>1</v>
      </c>
      <c r="AZ434">
        <v>0</v>
      </c>
      <c r="BA434">
        <v>434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CX434">
        <f>Y434*Source!I285</f>
        <v>24.64</v>
      </c>
      <c r="CY434">
        <f>AA434</f>
        <v>1</v>
      </c>
      <c r="CZ434">
        <f>AE434</f>
        <v>1</v>
      </c>
      <c r="DA434">
        <f>AI434</f>
        <v>1</v>
      </c>
      <c r="DB434">
        <f>ROUND(ROUND(AT434*CZ434,2),6)</f>
        <v>0.32</v>
      </c>
      <c r="DC434">
        <f>ROUND(ROUND(AT434*AG434,2),6)</f>
        <v>0</v>
      </c>
    </row>
    <row r="435" spans="1:107" x14ac:dyDescent="0.2">
      <c r="A435">
        <f>ROW(Source!A290)</f>
        <v>290</v>
      </c>
      <c r="B435">
        <v>41727981</v>
      </c>
      <c r="C435">
        <v>41728469</v>
      </c>
      <c r="D435">
        <v>37286962</v>
      </c>
      <c r="E435">
        <v>70</v>
      </c>
      <c r="F435">
        <v>1</v>
      </c>
      <c r="G435">
        <v>1</v>
      </c>
      <c r="H435">
        <v>1</v>
      </c>
      <c r="I435" t="s">
        <v>568</v>
      </c>
      <c r="J435" t="s">
        <v>2</v>
      </c>
      <c r="K435" t="s">
        <v>569</v>
      </c>
      <c r="L435">
        <v>1191</v>
      </c>
      <c r="N435">
        <v>1013</v>
      </c>
      <c r="O435" t="s">
        <v>551</v>
      </c>
      <c r="P435" t="s">
        <v>551</v>
      </c>
      <c r="Q435">
        <v>1</v>
      </c>
      <c r="W435">
        <v>0</v>
      </c>
      <c r="X435">
        <v>-1936699058</v>
      </c>
      <c r="Y435">
        <v>2.7</v>
      </c>
      <c r="AA435">
        <v>0</v>
      </c>
      <c r="AB435">
        <v>0</v>
      </c>
      <c r="AC435">
        <v>0</v>
      </c>
      <c r="AD435">
        <v>9.92</v>
      </c>
      <c r="AE435">
        <v>0</v>
      </c>
      <c r="AF435">
        <v>0</v>
      </c>
      <c r="AG435">
        <v>0</v>
      </c>
      <c r="AH435">
        <v>9.92</v>
      </c>
      <c r="AI435">
        <v>1</v>
      </c>
      <c r="AJ435">
        <v>1</v>
      </c>
      <c r="AK435">
        <v>1</v>
      </c>
      <c r="AL435">
        <v>1</v>
      </c>
      <c r="AN435">
        <v>0</v>
      </c>
      <c r="AO435">
        <v>1</v>
      </c>
      <c r="AP435">
        <v>1</v>
      </c>
      <c r="AQ435">
        <v>0</v>
      </c>
      <c r="AR435">
        <v>0</v>
      </c>
      <c r="AS435" t="s">
        <v>2</v>
      </c>
      <c r="AT435">
        <v>2</v>
      </c>
      <c r="AU435" t="s">
        <v>21</v>
      </c>
      <c r="AV435">
        <v>1</v>
      </c>
      <c r="AW435">
        <v>2</v>
      </c>
      <c r="AX435">
        <v>41728484</v>
      </c>
      <c r="AY435">
        <v>1</v>
      </c>
      <c r="AZ435">
        <v>0</v>
      </c>
      <c r="BA435">
        <v>435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CX435">
        <f>Y435*Source!I290</f>
        <v>8.1000000000000014</v>
      </c>
      <c r="CY435">
        <f>AD435</f>
        <v>9.92</v>
      </c>
      <c r="CZ435">
        <f>AH435</f>
        <v>9.92</v>
      </c>
      <c r="DA435">
        <f>AL435</f>
        <v>1</v>
      </c>
      <c r="DB435">
        <f>ROUND((ROUND(AT435*CZ435,2)*ROUND(1.35,7)),6)</f>
        <v>26.783999999999999</v>
      </c>
      <c r="DC435">
        <f>ROUND((ROUND(AT435*AG435,2)*ROUND(1.35,7)),6)</f>
        <v>0</v>
      </c>
    </row>
    <row r="436" spans="1:107" x14ac:dyDescent="0.2">
      <c r="A436">
        <f>ROW(Source!A290)</f>
        <v>290</v>
      </c>
      <c r="B436">
        <v>41727981</v>
      </c>
      <c r="C436">
        <v>41728469</v>
      </c>
      <c r="D436">
        <v>37511092</v>
      </c>
      <c r="E436">
        <v>1</v>
      </c>
      <c r="F436">
        <v>1</v>
      </c>
      <c r="G436">
        <v>1</v>
      </c>
      <c r="H436">
        <v>2</v>
      </c>
      <c r="I436" t="s">
        <v>576</v>
      </c>
      <c r="J436" t="s">
        <v>577</v>
      </c>
      <c r="K436" t="s">
        <v>578</v>
      </c>
      <c r="L436">
        <v>1367</v>
      </c>
      <c r="N436">
        <v>1011</v>
      </c>
      <c r="O436" t="s">
        <v>557</v>
      </c>
      <c r="P436" t="s">
        <v>557</v>
      </c>
      <c r="Q436">
        <v>1</v>
      </c>
      <c r="W436">
        <v>0</v>
      </c>
      <c r="X436">
        <v>829370094</v>
      </c>
      <c r="Y436">
        <v>0.14580000000000001</v>
      </c>
      <c r="AA436">
        <v>0</v>
      </c>
      <c r="AB436">
        <v>8.1</v>
      </c>
      <c r="AC436">
        <v>0</v>
      </c>
      <c r="AD436">
        <v>0</v>
      </c>
      <c r="AE436">
        <v>0</v>
      </c>
      <c r="AF436">
        <v>8.1</v>
      </c>
      <c r="AG436">
        <v>0</v>
      </c>
      <c r="AH436">
        <v>0</v>
      </c>
      <c r="AI436">
        <v>1</v>
      </c>
      <c r="AJ436">
        <v>1</v>
      </c>
      <c r="AK436">
        <v>1</v>
      </c>
      <c r="AL436">
        <v>1</v>
      </c>
      <c r="AN436">
        <v>0</v>
      </c>
      <c r="AO436">
        <v>1</v>
      </c>
      <c r="AP436">
        <v>1</v>
      </c>
      <c r="AQ436">
        <v>0</v>
      </c>
      <c r="AR436">
        <v>0</v>
      </c>
      <c r="AS436" t="s">
        <v>2</v>
      </c>
      <c r="AT436">
        <v>0.108</v>
      </c>
      <c r="AU436" t="s">
        <v>21</v>
      </c>
      <c r="AV436">
        <v>0</v>
      </c>
      <c r="AW436">
        <v>2</v>
      </c>
      <c r="AX436">
        <v>41728485</v>
      </c>
      <c r="AY436">
        <v>1</v>
      </c>
      <c r="AZ436">
        <v>0</v>
      </c>
      <c r="BA436">
        <v>436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CX436">
        <f>Y436*Source!I290</f>
        <v>0.43740000000000001</v>
      </c>
      <c r="CY436">
        <f>AB436</f>
        <v>8.1</v>
      </c>
      <c r="CZ436">
        <f>AF436</f>
        <v>8.1</v>
      </c>
      <c r="DA436">
        <f>AJ436</f>
        <v>1</v>
      </c>
      <c r="DB436">
        <f>ROUND((ROUND(AT436*CZ436,2)*ROUND(1.35,7)),6)</f>
        <v>1.1745000000000001</v>
      </c>
      <c r="DC436">
        <f>ROUND((ROUND(AT436*AG436,2)*ROUND(1.35,7)),6)</f>
        <v>0</v>
      </c>
    </row>
    <row r="437" spans="1:107" x14ac:dyDescent="0.2">
      <c r="A437">
        <f>ROW(Source!A290)</f>
        <v>290</v>
      </c>
      <c r="B437">
        <v>41727981</v>
      </c>
      <c r="C437">
        <v>41728469</v>
      </c>
      <c r="D437">
        <v>37298731</v>
      </c>
      <c r="E437">
        <v>1</v>
      </c>
      <c r="F437">
        <v>1</v>
      </c>
      <c r="G437">
        <v>1</v>
      </c>
      <c r="H437">
        <v>3</v>
      </c>
      <c r="I437" t="s">
        <v>639</v>
      </c>
      <c r="J437" t="s">
        <v>640</v>
      </c>
      <c r="K437" t="s">
        <v>641</v>
      </c>
      <c r="L437">
        <v>1346</v>
      </c>
      <c r="N437">
        <v>1009</v>
      </c>
      <c r="O437" t="s">
        <v>564</v>
      </c>
      <c r="P437" t="s">
        <v>564</v>
      </c>
      <c r="Q437">
        <v>1</v>
      </c>
      <c r="W437">
        <v>0</v>
      </c>
      <c r="X437">
        <v>-255907190</v>
      </c>
      <c r="Y437">
        <v>6.0000000000000001E-3</v>
      </c>
      <c r="AA437">
        <v>44.97</v>
      </c>
      <c r="AB437">
        <v>0</v>
      </c>
      <c r="AC437">
        <v>0</v>
      </c>
      <c r="AD437">
        <v>0</v>
      </c>
      <c r="AE437">
        <v>44.97</v>
      </c>
      <c r="AF437">
        <v>0</v>
      </c>
      <c r="AG437">
        <v>0</v>
      </c>
      <c r="AH437">
        <v>0</v>
      </c>
      <c r="AI437">
        <v>1</v>
      </c>
      <c r="AJ437">
        <v>1</v>
      </c>
      <c r="AK437">
        <v>1</v>
      </c>
      <c r="AL437">
        <v>1</v>
      </c>
      <c r="AN437">
        <v>0</v>
      </c>
      <c r="AO437">
        <v>1</v>
      </c>
      <c r="AP437">
        <v>0</v>
      </c>
      <c r="AQ437">
        <v>0</v>
      </c>
      <c r="AR437">
        <v>0</v>
      </c>
      <c r="AS437" t="s">
        <v>2</v>
      </c>
      <c r="AT437">
        <v>6.0000000000000001E-3</v>
      </c>
      <c r="AU437" t="s">
        <v>2</v>
      </c>
      <c r="AV437">
        <v>0</v>
      </c>
      <c r="AW437">
        <v>2</v>
      </c>
      <c r="AX437">
        <v>41728486</v>
      </c>
      <c r="AY437">
        <v>1</v>
      </c>
      <c r="AZ437">
        <v>0</v>
      </c>
      <c r="BA437">
        <v>437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CX437">
        <f>Y437*Source!I290</f>
        <v>1.8000000000000002E-2</v>
      </c>
      <c r="CY437">
        <f t="shared" ref="CY437:CY448" si="109">AA437</f>
        <v>44.97</v>
      </c>
      <c r="CZ437">
        <f t="shared" ref="CZ437:CZ448" si="110">AE437</f>
        <v>44.97</v>
      </c>
      <c r="DA437">
        <f t="shared" ref="DA437:DA448" si="111">AI437</f>
        <v>1</v>
      </c>
      <c r="DB437">
        <f t="shared" ref="DB437:DB448" si="112">ROUND(ROUND(AT437*CZ437,2),6)</f>
        <v>0.27</v>
      </c>
      <c r="DC437">
        <f t="shared" ref="DC437:DC448" si="113">ROUND(ROUND(AT437*AG437,2),6)</f>
        <v>0</v>
      </c>
    </row>
    <row r="438" spans="1:107" x14ac:dyDescent="0.2">
      <c r="A438">
        <f>ROW(Source!A290)</f>
        <v>290</v>
      </c>
      <c r="B438">
        <v>41727981</v>
      </c>
      <c r="C438">
        <v>41728469</v>
      </c>
      <c r="D438">
        <v>37301501</v>
      </c>
      <c r="E438">
        <v>1</v>
      </c>
      <c r="F438">
        <v>1</v>
      </c>
      <c r="G438">
        <v>1</v>
      </c>
      <c r="H438">
        <v>3</v>
      </c>
      <c r="I438" t="s">
        <v>642</v>
      </c>
      <c r="J438" t="s">
        <v>643</v>
      </c>
      <c r="K438" t="s">
        <v>644</v>
      </c>
      <c r="L438">
        <v>1346</v>
      </c>
      <c r="N438">
        <v>1009</v>
      </c>
      <c r="O438" t="s">
        <v>564</v>
      </c>
      <c r="P438" t="s">
        <v>564</v>
      </c>
      <c r="Q438">
        <v>1</v>
      </c>
      <c r="W438">
        <v>0</v>
      </c>
      <c r="X438">
        <v>1124569974</v>
      </c>
      <c r="Y438">
        <v>1E-3</v>
      </c>
      <c r="AA438">
        <v>11.5</v>
      </c>
      <c r="AB438">
        <v>0</v>
      </c>
      <c r="AC438">
        <v>0</v>
      </c>
      <c r="AD438">
        <v>0</v>
      </c>
      <c r="AE438">
        <v>11.5</v>
      </c>
      <c r="AF438">
        <v>0</v>
      </c>
      <c r="AG438">
        <v>0</v>
      </c>
      <c r="AH438">
        <v>0</v>
      </c>
      <c r="AI438">
        <v>1</v>
      </c>
      <c r="AJ438">
        <v>1</v>
      </c>
      <c r="AK438">
        <v>1</v>
      </c>
      <c r="AL438">
        <v>1</v>
      </c>
      <c r="AN438">
        <v>0</v>
      </c>
      <c r="AO438">
        <v>1</v>
      </c>
      <c r="AP438">
        <v>0</v>
      </c>
      <c r="AQ438">
        <v>0</v>
      </c>
      <c r="AR438">
        <v>0</v>
      </c>
      <c r="AS438" t="s">
        <v>2</v>
      </c>
      <c r="AT438">
        <v>1E-3</v>
      </c>
      <c r="AU438" t="s">
        <v>2</v>
      </c>
      <c r="AV438">
        <v>0</v>
      </c>
      <c r="AW438">
        <v>2</v>
      </c>
      <c r="AX438">
        <v>41728487</v>
      </c>
      <c r="AY438">
        <v>1</v>
      </c>
      <c r="AZ438">
        <v>0</v>
      </c>
      <c r="BA438">
        <v>438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CX438">
        <f>Y438*Source!I290</f>
        <v>3.0000000000000001E-3</v>
      </c>
      <c r="CY438">
        <f t="shared" si="109"/>
        <v>11.5</v>
      </c>
      <c r="CZ438">
        <f t="shared" si="110"/>
        <v>11.5</v>
      </c>
      <c r="DA438">
        <f t="shared" si="111"/>
        <v>1</v>
      </c>
      <c r="DB438">
        <f t="shared" si="112"/>
        <v>0.01</v>
      </c>
      <c r="DC438">
        <f t="shared" si="113"/>
        <v>0</v>
      </c>
    </row>
    <row r="439" spans="1:107" x14ac:dyDescent="0.2">
      <c r="A439">
        <f>ROW(Source!A290)</f>
        <v>290</v>
      </c>
      <c r="B439">
        <v>41727981</v>
      </c>
      <c r="C439">
        <v>41728469</v>
      </c>
      <c r="D439">
        <v>37301997</v>
      </c>
      <c r="E439">
        <v>1</v>
      </c>
      <c r="F439">
        <v>1</v>
      </c>
      <c r="G439">
        <v>1</v>
      </c>
      <c r="H439">
        <v>3</v>
      </c>
      <c r="I439" t="s">
        <v>645</v>
      </c>
      <c r="J439" t="s">
        <v>646</v>
      </c>
      <c r="K439" t="s">
        <v>647</v>
      </c>
      <c r="L439">
        <v>1346</v>
      </c>
      <c r="N439">
        <v>1009</v>
      </c>
      <c r="O439" t="s">
        <v>564</v>
      </c>
      <c r="P439" t="s">
        <v>564</v>
      </c>
      <c r="Q439">
        <v>1</v>
      </c>
      <c r="W439">
        <v>0</v>
      </c>
      <c r="X439">
        <v>1682799448</v>
      </c>
      <c r="Y439">
        <v>1.2E-2</v>
      </c>
      <c r="AA439">
        <v>30.4</v>
      </c>
      <c r="AB439">
        <v>0</v>
      </c>
      <c r="AC439">
        <v>0</v>
      </c>
      <c r="AD439">
        <v>0</v>
      </c>
      <c r="AE439">
        <v>30.4</v>
      </c>
      <c r="AF439">
        <v>0</v>
      </c>
      <c r="AG439">
        <v>0</v>
      </c>
      <c r="AH439">
        <v>0</v>
      </c>
      <c r="AI439">
        <v>1</v>
      </c>
      <c r="AJ439">
        <v>1</v>
      </c>
      <c r="AK439">
        <v>1</v>
      </c>
      <c r="AL439">
        <v>1</v>
      </c>
      <c r="AN439">
        <v>0</v>
      </c>
      <c r="AO439">
        <v>1</v>
      </c>
      <c r="AP439">
        <v>0</v>
      </c>
      <c r="AQ439">
        <v>0</v>
      </c>
      <c r="AR439">
        <v>0</v>
      </c>
      <c r="AS439" t="s">
        <v>2</v>
      </c>
      <c r="AT439">
        <v>1.2E-2</v>
      </c>
      <c r="AU439" t="s">
        <v>2</v>
      </c>
      <c r="AV439">
        <v>0</v>
      </c>
      <c r="AW439">
        <v>2</v>
      </c>
      <c r="AX439">
        <v>41728488</v>
      </c>
      <c r="AY439">
        <v>1</v>
      </c>
      <c r="AZ439">
        <v>0</v>
      </c>
      <c r="BA439">
        <v>439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CX439">
        <f>Y439*Source!I290</f>
        <v>3.6000000000000004E-2</v>
      </c>
      <c r="CY439">
        <f t="shared" si="109"/>
        <v>30.4</v>
      </c>
      <c r="CZ439">
        <f t="shared" si="110"/>
        <v>30.4</v>
      </c>
      <c r="DA439">
        <f t="shared" si="111"/>
        <v>1</v>
      </c>
      <c r="DB439">
        <f t="shared" si="112"/>
        <v>0.36</v>
      </c>
      <c r="DC439">
        <f t="shared" si="113"/>
        <v>0</v>
      </c>
    </row>
    <row r="440" spans="1:107" x14ac:dyDescent="0.2">
      <c r="A440">
        <f>ROW(Source!A290)</f>
        <v>290</v>
      </c>
      <c r="B440">
        <v>41727981</v>
      </c>
      <c r="C440">
        <v>41728469</v>
      </c>
      <c r="D440">
        <v>37303175</v>
      </c>
      <c r="E440">
        <v>1</v>
      </c>
      <c r="F440">
        <v>1</v>
      </c>
      <c r="G440">
        <v>1</v>
      </c>
      <c r="H440">
        <v>3</v>
      </c>
      <c r="I440" t="s">
        <v>582</v>
      </c>
      <c r="J440" t="s">
        <v>583</v>
      </c>
      <c r="K440" t="s">
        <v>584</v>
      </c>
      <c r="L440">
        <v>1346</v>
      </c>
      <c r="N440">
        <v>1009</v>
      </c>
      <c r="O440" t="s">
        <v>564</v>
      </c>
      <c r="P440" t="s">
        <v>564</v>
      </c>
      <c r="Q440">
        <v>1</v>
      </c>
      <c r="W440">
        <v>0</v>
      </c>
      <c r="X440">
        <v>397095127</v>
      </c>
      <c r="Y440">
        <v>7.0000000000000007E-2</v>
      </c>
      <c r="AA440">
        <v>10.57</v>
      </c>
      <c r="AB440">
        <v>0</v>
      </c>
      <c r="AC440">
        <v>0</v>
      </c>
      <c r="AD440">
        <v>0</v>
      </c>
      <c r="AE440">
        <v>10.57</v>
      </c>
      <c r="AF440">
        <v>0</v>
      </c>
      <c r="AG440">
        <v>0</v>
      </c>
      <c r="AH440">
        <v>0</v>
      </c>
      <c r="AI440">
        <v>1</v>
      </c>
      <c r="AJ440">
        <v>1</v>
      </c>
      <c r="AK440">
        <v>1</v>
      </c>
      <c r="AL440">
        <v>1</v>
      </c>
      <c r="AN440">
        <v>0</v>
      </c>
      <c r="AO440">
        <v>1</v>
      </c>
      <c r="AP440">
        <v>0</v>
      </c>
      <c r="AQ440">
        <v>0</v>
      </c>
      <c r="AR440">
        <v>0</v>
      </c>
      <c r="AS440" t="s">
        <v>2</v>
      </c>
      <c r="AT440">
        <v>7.0000000000000007E-2</v>
      </c>
      <c r="AU440" t="s">
        <v>2</v>
      </c>
      <c r="AV440">
        <v>0</v>
      </c>
      <c r="AW440">
        <v>2</v>
      </c>
      <c r="AX440">
        <v>41728489</v>
      </c>
      <c r="AY440">
        <v>1</v>
      </c>
      <c r="AZ440">
        <v>0</v>
      </c>
      <c r="BA440">
        <v>440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CX440">
        <f>Y440*Source!I290</f>
        <v>0.21000000000000002</v>
      </c>
      <c r="CY440">
        <f t="shared" si="109"/>
        <v>10.57</v>
      </c>
      <c r="CZ440">
        <f t="shared" si="110"/>
        <v>10.57</v>
      </c>
      <c r="DA440">
        <f t="shared" si="111"/>
        <v>1</v>
      </c>
      <c r="DB440">
        <f t="shared" si="112"/>
        <v>0.74</v>
      </c>
      <c r="DC440">
        <f t="shared" si="113"/>
        <v>0</v>
      </c>
    </row>
    <row r="441" spans="1:107" x14ac:dyDescent="0.2">
      <c r="A441">
        <f>ROW(Source!A290)</f>
        <v>290</v>
      </c>
      <c r="B441">
        <v>41727981</v>
      </c>
      <c r="C441">
        <v>41728469</v>
      </c>
      <c r="D441">
        <v>37305340</v>
      </c>
      <c r="E441">
        <v>1</v>
      </c>
      <c r="F441">
        <v>1</v>
      </c>
      <c r="G441">
        <v>1</v>
      </c>
      <c r="H441">
        <v>3</v>
      </c>
      <c r="I441" t="s">
        <v>585</v>
      </c>
      <c r="J441" t="s">
        <v>586</v>
      </c>
      <c r="K441" t="s">
        <v>587</v>
      </c>
      <c r="L441">
        <v>1346</v>
      </c>
      <c r="N441">
        <v>1009</v>
      </c>
      <c r="O441" t="s">
        <v>564</v>
      </c>
      <c r="P441" t="s">
        <v>564</v>
      </c>
      <c r="Q441">
        <v>1</v>
      </c>
      <c r="W441">
        <v>0</v>
      </c>
      <c r="X441">
        <v>-1864341761</v>
      </c>
      <c r="Y441">
        <v>2.5000000000000001E-2</v>
      </c>
      <c r="AA441">
        <v>9.0399999999999991</v>
      </c>
      <c r="AB441">
        <v>0</v>
      </c>
      <c r="AC441">
        <v>0</v>
      </c>
      <c r="AD441">
        <v>0</v>
      </c>
      <c r="AE441">
        <v>9.0399999999999991</v>
      </c>
      <c r="AF441">
        <v>0</v>
      </c>
      <c r="AG441">
        <v>0</v>
      </c>
      <c r="AH441">
        <v>0</v>
      </c>
      <c r="AI441">
        <v>1</v>
      </c>
      <c r="AJ441">
        <v>1</v>
      </c>
      <c r="AK441">
        <v>1</v>
      </c>
      <c r="AL441">
        <v>1</v>
      </c>
      <c r="AN441">
        <v>0</v>
      </c>
      <c r="AO441">
        <v>1</v>
      </c>
      <c r="AP441">
        <v>0</v>
      </c>
      <c r="AQ441">
        <v>0</v>
      </c>
      <c r="AR441">
        <v>0</v>
      </c>
      <c r="AS441" t="s">
        <v>2</v>
      </c>
      <c r="AT441">
        <v>2.5000000000000001E-2</v>
      </c>
      <c r="AU441" t="s">
        <v>2</v>
      </c>
      <c r="AV441">
        <v>0</v>
      </c>
      <c r="AW441">
        <v>2</v>
      </c>
      <c r="AX441">
        <v>41728490</v>
      </c>
      <c r="AY441">
        <v>1</v>
      </c>
      <c r="AZ441">
        <v>0</v>
      </c>
      <c r="BA441">
        <v>441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CX441">
        <f>Y441*Source!I290</f>
        <v>7.5000000000000011E-2</v>
      </c>
      <c r="CY441">
        <f t="shared" si="109"/>
        <v>9.0399999999999991</v>
      </c>
      <c r="CZ441">
        <f t="shared" si="110"/>
        <v>9.0399999999999991</v>
      </c>
      <c r="DA441">
        <f t="shared" si="111"/>
        <v>1</v>
      </c>
      <c r="DB441">
        <f t="shared" si="112"/>
        <v>0.23</v>
      </c>
      <c r="DC441">
        <f t="shared" si="113"/>
        <v>0</v>
      </c>
    </row>
    <row r="442" spans="1:107" x14ac:dyDescent="0.2">
      <c r="A442">
        <f>ROW(Source!A290)</f>
        <v>290</v>
      </c>
      <c r="B442">
        <v>41727981</v>
      </c>
      <c r="C442">
        <v>41728469</v>
      </c>
      <c r="D442">
        <v>37305584</v>
      </c>
      <c r="E442">
        <v>1</v>
      </c>
      <c r="F442">
        <v>1</v>
      </c>
      <c r="G442">
        <v>1</v>
      </c>
      <c r="H442">
        <v>3</v>
      </c>
      <c r="I442" t="s">
        <v>648</v>
      </c>
      <c r="J442" t="s">
        <v>649</v>
      </c>
      <c r="K442" t="s">
        <v>650</v>
      </c>
      <c r="L442">
        <v>1425</v>
      </c>
      <c r="N442">
        <v>1013</v>
      </c>
      <c r="O442" t="s">
        <v>165</v>
      </c>
      <c r="P442" t="s">
        <v>165</v>
      </c>
      <c r="Q442">
        <v>1</v>
      </c>
      <c r="W442">
        <v>0</v>
      </c>
      <c r="X442">
        <v>777401066</v>
      </c>
      <c r="Y442">
        <v>7.0000000000000001E-3</v>
      </c>
      <c r="AA442">
        <v>86</v>
      </c>
      <c r="AB442">
        <v>0</v>
      </c>
      <c r="AC442">
        <v>0</v>
      </c>
      <c r="AD442">
        <v>0</v>
      </c>
      <c r="AE442">
        <v>86</v>
      </c>
      <c r="AF442">
        <v>0</v>
      </c>
      <c r="AG442">
        <v>0</v>
      </c>
      <c r="AH442">
        <v>0</v>
      </c>
      <c r="AI442">
        <v>1</v>
      </c>
      <c r="AJ442">
        <v>1</v>
      </c>
      <c r="AK442">
        <v>1</v>
      </c>
      <c r="AL442">
        <v>1</v>
      </c>
      <c r="AN442">
        <v>0</v>
      </c>
      <c r="AO442">
        <v>1</v>
      </c>
      <c r="AP442">
        <v>0</v>
      </c>
      <c r="AQ442">
        <v>0</v>
      </c>
      <c r="AR442">
        <v>0</v>
      </c>
      <c r="AS442" t="s">
        <v>2</v>
      </c>
      <c r="AT442">
        <v>7.0000000000000001E-3</v>
      </c>
      <c r="AU442" t="s">
        <v>2</v>
      </c>
      <c r="AV442">
        <v>0</v>
      </c>
      <c r="AW442">
        <v>2</v>
      </c>
      <c r="AX442">
        <v>41728491</v>
      </c>
      <c r="AY442">
        <v>1</v>
      </c>
      <c r="AZ442">
        <v>0</v>
      </c>
      <c r="BA442">
        <v>442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CX442">
        <f>Y442*Source!I290</f>
        <v>2.1000000000000001E-2</v>
      </c>
      <c r="CY442">
        <f t="shared" si="109"/>
        <v>86</v>
      </c>
      <c r="CZ442">
        <f t="shared" si="110"/>
        <v>86</v>
      </c>
      <c r="DA442">
        <f t="shared" si="111"/>
        <v>1</v>
      </c>
      <c r="DB442">
        <f t="shared" si="112"/>
        <v>0.6</v>
      </c>
      <c r="DC442">
        <f t="shared" si="113"/>
        <v>0</v>
      </c>
    </row>
    <row r="443" spans="1:107" x14ac:dyDescent="0.2">
      <c r="A443">
        <f>ROW(Source!A290)</f>
        <v>290</v>
      </c>
      <c r="B443">
        <v>41727981</v>
      </c>
      <c r="C443">
        <v>41728469</v>
      </c>
      <c r="D443">
        <v>37307407</v>
      </c>
      <c r="E443">
        <v>1</v>
      </c>
      <c r="F443">
        <v>1</v>
      </c>
      <c r="G443">
        <v>1</v>
      </c>
      <c r="H443">
        <v>3</v>
      </c>
      <c r="I443" t="s">
        <v>651</v>
      </c>
      <c r="J443" t="s">
        <v>652</v>
      </c>
      <c r="K443" t="s">
        <v>653</v>
      </c>
      <c r="L443">
        <v>1346</v>
      </c>
      <c r="N443">
        <v>1009</v>
      </c>
      <c r="O443" t="s">
        <v>564</v>
      </c>
      <c r="P443" t="s">
        <v>564</v>
      </c>
      <c r="Q443">
        <v>1</v>
      </c>
      <c r="W443">
        <v>0</v>
      </c>
      <c r="X443">
        <v>-1765249389</v>
      </c>
      <c r="Y443">
        <v>1E-3</v>
      </c>
      <c r="AA443">
        <v>133.05000000000001</v>
      </c>
      <c r="AB443">
        <v>0</v>
      </c>
      <c r="AC443">
        <v>0</v>
      </c>
      <c r="AD443">
        <v>0</v>
      </c>
      <c r="AE443">
        <v>133.05000000000001</v>
      </c>
      <c r="AF443">
        <v>0</v>
      </c>
      <c r="AG443">
        <v>0</v>
      </c>
      <c r="AH443">
        <v>0</v>
      </c>
      <c r="AI443">
        <v>1</v>
      </c>
      <c r="AJ443">
        <v>1</v>
      </c>
      <c r="AK443">
        <v>1</v>
      </c>
      <c r="AL443">
        <v>1</v>
      </c>
      <c r="AN443">
        <v>0</v>
      </c>
      <c r="AO443">
        <v>1</v>
      </c>
      <c r="AP443">
        <v>0</v>
      </c>
      <c r="AQ443">
        <v>0</v>
      </c>
      <c r="AR443">
        <v>0</v>
      </c>
      <c r="AS443" t="s">
        <v>2</v>
      </c>
      <c r="AT443">
        <v>1E-3</v>
      </c>
      <c r="AU443" t="s">
        <v>2</v>
      </c>
      <c r="AV443">
        <v>0</v>
      </c>
      <c r="AW443">
        <v>2</v>
      </c>
      <c r="AX443">
        <v>41728492</v>
      </c>
      <c r="AY443">
        <v>1</v>
      </c>
      <c r="AZ443">
        <v>0</v>
      </c>
      <c r="BA443">
        <v>443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CX443">
        <f>Y443*Source!I290</f>
        <v>3.0000000000000001E-3</v>
      </c>
      <c r="CY443">
        <f t="shared" si="109"/>
        <v>133.05000000000001</v>
      </c>
      <c r="CZ443">
        <f t="shared" si="110"/>
        <v>133.05000000000001</v>
      </c>
      <c r="DA443">
        <f t="shared" si="111"/>
        <v>1</v>
      </c>
      <c r="DB443">
        <f t="shared" si="112"/>
        <v>0.13</v>
      </c>
      <c r="DC443">
        <f t="shared" si="113"/>
        <v>0</v>
      </c>
    </row>
    <row r="444" spans="1:107" x14ac:dyDescent="0.2">
      <c r="A444">
        <f>ROW(Source!A290)</f>
        <v>290</v>
      </c>
      <c r="B444">
        <v>41727981</v>
      </c>
      <c r="C444">
        <v>41728469</v>
      </c>
      <c r="D444">
        <v>37332223</v>
      </c>
      <c r="E444">
        <v>1</v>
      </c>
      <c r="F444">
        <v>1</v>
      </c>
      <c r="G444">
        <v>1</v>
      </c>
      <c r="H444">
        <v>3</v>
      </c>
      <c r="I444" t="s">
        <v>654</v>
      </c>
      <c r="J444" t="s">
        <v>655</v>
      </c>
      <c r="K444" t="s">
        <v>656</v>
      </c>
      <c r="L444">
        <v>1348</v>
      </c>
      <c r="N444">
        <v>1009</v>
      </c>
      <c r="O444" t="s">
        <v>104</v>
      </c>
      <c r="P444" t="s">
        <v>104</v>
      </c>
      <c r="Q444">
        <v>1000</v>
      </c>
      <c r="W444">
        <v>0</v>
      </c>
      <c r="X444">
        <v>931010954</v>
      </c>
      <c r="Y444">
        <v>2E-3</v>
      </c>
      <c r="AA444">
        <v>11500</v>
      </c>
      <c r="AB444">
        <v>0</v>
      </c>
      <c r="AC444">
        <v>0</v>
      </c>
      <c r="AD444">
        <v>0</v>
      </c>
      <c r="AE444">
        <v>11500</v>
      </c>
      <c r="AF444">
        <v>0</v>
      </c>
      <c r="AG444">
        <v>0</v>
      </c>
      <c r="AH444">
        <v>0</v>
      </c>
      <c r="AI444">
        <v>1</v>
      </c>
      <c r="AJ444">
        <v>1</v>
      </c>
      <c r="AK444">
        <v>1</v>
      </c>
      <c r="AL444">
        <v>1</v>
      </c>
      <c r="AN444">
        <v>0</v>
      </c>
      <c r="AO444">
        <v>1</v>
      </c>
      <c r="AP444">
        <v>0</v>
      </c>
      <c r="AQ444">
        <v>0</v>
      </c>
      <c r="AR444">
        <v>0</v>
      </c>
      <c r="AS444" t="s">
        <v>2</v>
      </c>
      <c r="AT444">
        <v>2E-3</v>
      </c>
      <c r="AU444" t="s">
        <v>2</v>
      </c>
      <c r="AV444">
        <v>0</v>
      </c>
      <c r="AW444">
        <v>2</v>
      </c>
      <c r="AX444">
        <v>41728493</v>
      </c>
      <c r="AY444">
        <v>1</v>
      </c>
      <c r="AZ444">
        <v>0</v>
      </c>
      <c r="BA444">
        <v>444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CX444">
        <f>Y444*Source!I290</f>
        <v>6.0000000000000001E-3</v>
      </c>
      <c r="CY444">
        <f t="shared" si="109"/>
        <v>11500</v>
      </c>
      <c r="CZ444">
        <f t="shared" si="110"/>
        <v>11500</v>
      </c>
      <c r="DA444">
        <f t="shared" si="111"/>
        <v>1</v>
      </c>
      <c r="DB444">
        <f t="shared" si="112"/>
        <v>23</v>
      </c>
      <c r="DC444">
        <f t="shared" si="113"/>
        <v>0</v>
      </c>
    </row>
    <row r="445" spans="1:107" x14ac:dyDescent="0.2">
      <c r="A445">
        <f>ROW(Source!A290)</f>
        <v>290</v>
      </c>
      <c r="B445">
        <v>41727981</v>
      </c>
      <c r="C445">
        <v>41728469</v>
      </c>
      <c r="D445">
        <v>37358272</v>
      </c>
      <c r="E445">
        <v>1</v>
      </c>
      <c r="F445">
        <v>1</v>
      </c>
      <c r="G445">
        <v>1</v>
      </c>
      <c r="H445">
        <v>3</v>
      </c>
      <c r="I445" t="s">
        <v>588</v>
      </c>
      <c r="J445" t="s">
        <v>589</v>
      </c>
      <c r="K445" t="s">
        <v>590</v>
      </c>
      <c r="L445">
        <v>1346</v>
      </c>
      <c r="N445">
        <v>1009</v>
      </c>
      <c r="O445" t="s">
        <v>564</v>
      </c>
      <c r="P445" t="s">
        <v>564</v>
      </c>
      <c r="Q445">
        <v>1</v>
      </c>
      <c r="W445">
        <v>0</v>
      </c>
      <c r="X445">
        <v>-211331552</v>
      </c>
      <c r="Y445">
        <v>4.7E-2</v>
      </c>
      <c r="AA445">
        <v>28.6</v>
      </c>
      <c r="AB445">
        <v>0</v>
      </c>
      <c r="AC445">
        <v>0</v>
      </c>
      <c r="AD445">
        <v>0</v>
      </c>
      <c r="AE445">
        <v>28.6</v>
      </c>
      <c r="AF445">
        <v>0</v>
      </c>
      <c r="AG445">
        <v>0</v>
      </c>
      <c r="AH445">
        <v>0</v>
      </c>
      <c r="AI445">
        <v>1</v>
      </c>
      <c r="AJ445">
        <v>1</v>
      </c>
      <c r="AK445">
        <v>1</v>
      </c>
      <c r="AL445">
        <v>1</v>
      </c>
      <c r="AN445">
        <v>0</v>
      </c>
      <c r="AO445">
        <v>1</v>
      </c>
      <c r="AP445">
        <v>0</v>
      </c>
      <c r="AQ445">
        <v>0</v>
      </c>
      <c r="AR445">
        <v>0</v>
      </c>
      <c r="AS445" t="s">
        <v>2</v>
      </c>
      <c r="AT445">
        <v>4.7E-2</v>
      </c>
      <c r="AU445" t="s">
        <v>2</v>
      </c>
      <c r="AV445">
        <v>0</v>
      </c>
      <c r="AW445">
        <v>2</v>
      </c>
      <c r="AX445">
        <v>41728494</v>
      </c>
      <c r="AY445">
        <v>1</v>
      </c>
      <c r="AZ445">
        <v>0</v>
      </c>
      <c r="BA445">
        <v>445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CX445">
        <f>Y445*Source!I290</f>
        <v>0.14100000000000001</v>
      </c>
      <c r="CY445">
        <f t="shared" si="109"/>
        <v>28.6</v>
      </c>
      <c r="CZ445">
        <f t="shared" si="110"/>
        <v>28.6</v>
      </c>
      <c r="DA445">
        <f t="shared" si="111"/>
        <v>1</v>
      </c>
      <c r="DB445">
        <f t="shared" si="112"/>
        <v>1.34</v>
      </c>
      <c r="DC445">
        <f t="shared" si="113"/>
        <v>0</v>
      </c>
    </row>
    <row r="446" spans="1:107" x14ac:dyDescent="0.2">
      <c r="A446">
        <f>ROW(Source!A290)</f>
        <v>290</v>
      </c>
      <c r="B446">
        <v>41727981</v>
      </c>
      <c r="C446">
        <v>41728469</v>
      </c>
      <c r="D446">
        <v>37358473</v>
      </c>
      <c r="E446">
        <v>1</v>
      </c>
      <c r="F446">
        <v>1</v>
      </c>
      <c r="G446">
        <v>1</v>
      </c>
      <c r="H446">
        <v>3</v>
      </c>
      <c r="I446" t="s">
        <v>657</v>
      </c>
      <c r="J446" t="s">
        <v>658</v>
      </c>
      <c r="K446" t="s">
        <v>659</v>
      </c>
      <c r="L446">
        <v>1346</v>
      </c>
      <c r="N446">
        <v>1009</v>
      </c>
      <c r="O446" t="s">
        <v>564</v>
      </c>
      <c r="P446" t="s">
        <v>564</v>
      </c>
      <c r="Q446">
        <v>1</v>
      </c>
      <c r="W446">
        <v>0</v>
      </c>
      <c r="X446">
        <v>-1682942728</v>
      </c>
      <c r="Y446">
        <v>6.0000000000000001E-3</v>
      </c>
      <c r="AA446">
        <v>35.630000000000003</v>
      </c>
      <c r="AB446">
        <v>0</v>
      </c>
      <c r="AC446">
        <v>0</v>
      </c>
      <c r="AD446">
        <v>0</v>
      </c>
      <c r="AE446">
        <v>35.630000000000003</v>
      </c>
      <c r="AF446">
        <v>0</v>
      </c>
      <c r="AG446">
        <v>0</v>
      </c>
      <c r="AH446">
        <v>0</v>
      </c>
      <c r="AI446">
        <v>1</v>
      </c>
      <c r="AJ446">
        <v>1</v>
      </c>
      <c r="AK446">
        <v>1</v>
      </c>
      <c r="AL446">
        <v>1</v>
      </c>
      <c r="AN446">
        <v>0</v>
      </c>
      <c r="AO446">
        <v>1</v>
      </c>
      <c r="AP446">
        <v>0</v>
      </c>
      <c r="AQ446">
        <v>0</v>
      </c>
      <c r="AR446">
        <v>0</v>
      </c>
      <c r="AS446" t="s">
        <v>2</v>
      </c>
      <c r="AT446">
        <v>6.0000000000000001E-3</v>
      </c>
      <c r="AU446" t="s">
        <v>2</v>
      </c>
      <c r="AV446">
        <v>0</v>
      </c>
      <c r="AW446">
        <v>2</v>
      </c>
      <c r="AX446">
        <v>41728495</v>
      </c>
      <c r="AY446">
        <v>1</v>
      </c>
      <c r="AZ446">
        <v>0</v>
      </c>
      <c r="BA446">
        <v>446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CX446">
        <f>Y446*Source!I290</f>
        <v>1.8000000000000002E-2</v>
      </c>
      <c r="CY446">
        <f t="shared" si="109"/>
        <v>35.630000000000003</v>
      </c>
      <c r="CZ446">
        <f t="shared" si="110"/>
        <v>35.630000000000003</v>
      </c>
      <c r="DA446">
        <f t="shared" si="111"/>
        <v>1</v>
      </c>
      <c r="DB446">
        <f t="shared" si="112"/>
        <v>0.21</v>
      </c>
      <c r="DC446">
        <f t="shared" si="113"/>
        <v>0</v>
      </c>
    </row>
    <row r="447" spans="1:107" x14ac:dyDescent="0.2">
      <c r="A447">
        <f>ROW(Source!A290)</f>
        <v>290</v>
      </c>
      <c r="B447">
        <v>41727981</v>
      </c>
      <c r="C447">
        <v>41728469</v>
      </c>
      <c r="D447">
        <v>37381899</v>
      </c>
      <c r="E447">
        <v>1</v>
      </c>
      <c r="F447">
        <v>1</v>
      </c>
      <c r="G447">
        <v>1</v>
      </c>
      <c r="H447">
        <v>3</v>
      </c>
      <c r="I447" t="s">
        <v>660</v>
      </c>
      <c r="J447" t="s">
        <v>661</v>
      </c>
      <c r="K447" t="s">
        <v>662</v>
      </c>
      <c r="L447">
        <v>1455</v>
      </c>
      <c r="N447">
        <v>1013</v>
      </c>
      <c r="O447" t="s">
        <v>160</v>
      </c>
      <c r="P447" t="s">
        <v>160</v>
      </c>
      <c r="Q447">
        <v>1</v>
      </c>
      <c r="W447">
        <v>0</v>
      </c>
      <c r="X447">
        <v>-979010618</v>
      </c>
      <c r="Y447">
        <v>0.1</v>
      </c>
      <c r="AA447">
        <v>39</v>
      </c>
      <c r="AB447">
        <v>0</v>
      </c>
      <c r="AC447">
        <v>0</v>
      </c>
      <c r="AD447">
        <v>0</v>
      </c>
      <c r="AE447">
        <v>39</v>
      </c>
      <c r="AF447">
        <v>0</v>
      </c>
      <c r="AG447">
        <v>0</v>
      </c>
      <c r="AH447">
        <v>0</v>
      </c>
      <c r="AI447">
        <v>1</v>
      </c>
      <c r="AJ447">
        <v>1</v>
      </c>
      <c r="AK447">
        <v>1</v>
      </c>
      <c r="AL447">
        <v>1</v>
      </c>
      <c r="AN447">
        <v>0</v>
      </c>
      <c r="AO447">
        <v>1</v>
      </c>
      <c r="AP447">
        <v>0</v>
      </c>
      <c r="AQ447">
        <v>0</v>
      </c>
      <c r="AR447">
        <v>0</v>
      </c>
      <c r="AS447" t="s">
        <v>2</v>
      </c>
      <c r="AT447">
        <v>0.1</v>
      </c>
      <c r="AU447" t="s">
        <v>2</v>
      </c>
      <c r="AV447">
        <v>0</v>
      </c>
      <c r="AW447">
        <v>2</v>
      </c>
      <c r="AX447">
        <v>41728496</v>
      </c>
      <c r="AY447">
        <v>1</v>
      </c>
      <c r="AZ447">
        <v>0</v>
      </c>
      <c r="BA447">
        <v>447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CX447">
        <f>Y447*Source!I290</f>
        <v>0.30000000000000004</v>
      </c>
      <c r="CY447">
        <f t="shared" si="109"/>
        <v>39</v>
      </c>
      <c r="CZ447">
        <f t="shared" si="110"/>
        <v>39</v>
      </c>
      <c r="DA447">
        <f t="shared" si="111"/>
        <v>1</v>
      </c>
      <c r="DB447">
        <f t="shared" si="112"/>
        <v>3.9</v>
      </c>
      <c r="DC447">
        <f t="shared" si="113"/>
        <v>0</v>
      </c>
    </row>
    <row r="448" spans="1:107" x14ac:dyDescent="0.2">
      <c r="A448">
        <f>ROW(Source!A290)</f>
        <v>290</v>
      </c>
      <c r="B448">
        <v>41727981</v>
      </c>
      <c r="C448">
        <v>41728469</v>
      </c>
      <c r="D448">
        <v>37292595</v>
      </c>
      <c r="E448">
        <v>70</v>
      </c>
      <c r="F448">
        <v>1</v>
      </c>
      <c r="G448">
        <v>1</v>
      </c>
      <c r="H448">
        <v>3</v>
      </c>
      <c r="I448" t="s">
        <v>565</v>
      </c>
      <c r="J448" t="s">
        <v>2</v>
      </c>
      <c r="K448" t="s">
        <v>566</v>
      </c>
      <c r="L448">
        <v>1374</v>
      </c>
      <c r="N448">
        <v>1013</v>
      </c>
      <c r="O448" t="s">
        <v>567</v>
      </c>
      <c r="P448" t="s">
        <v>567</v>
      </c>
      <c r="Q448">
        <v>1</v>
      </c>
      <c r="W448">
        <v>0</v>
      </c>
      <c r="X448">
        <v>-1731369543</v>
      </c>
      <c r="Y448">
        <v>0.4</v>
      </c>
      <c r="AA448">
        <v>1</v>
      </c>
      <c r="AB448">
        <v>0</v>
      </c>
      <c r="AC448">
        <v>0</v>
      </c>
      <c r="AD448">
        <v>0</v>
      </c>
      <c r="AE448">
        <v>1</v>
      </c>
      <c r="AF448">
        <v>0</v>
      </c>
      <c r="AG448">
        <v>0</v>
      </c>
      <c r="AH448">
        <v>0</v>
      </c>
      <c r="AI448">
        <v>1</v>
      </c>
      <c r="AJ448">
        <v>1</v>
      </c>
      <c r="AK448">
        <v>1</v>
      </c>
      <c r="AL448">
        <v>1</v>
      </c>
      <c r="AN448">
        <v>0</v>
      </c>
      <c r="AO448">
        <v>1</v>
      </c>
      <c r="AP448">
        <v>0</v>
      </c>
      <c r="AQ448">
        <v>0</v>
      </c>
      <c r="AR448">
        <v>0</v>
      </c>
      <c r="AS448" t="s">
        <v>2</v>
      </c>
      <c r="AT448">
        <v>0.4</v>
      </c>
      <c r="AU448" t="s">
        <v>2</v>
      </c>
      <c r="AV448">
        <v>0</v>
      </c>
      <c r="AW448">
        <v>2</v>
      </c>
      <c r="AX448">
        <v>41728497</v>
      </c>
      <c r="AY448">
        <v>1</v>
      </c>
      <c r="AZ448">
        <v>0</v>
      </c>
      <c r="BA448">
        <v>448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CX448">
        <f>Y448*Source!I290</f>
        <v>1.2000000000000002</v>
      </c>
      <c r="CY448">
        <f t="shared" si="109"/>
        <v>1</v>
      </c>
      <c r="CZ448">
        <f t="shared" si="110"/>
        <v>1</v>
      </c>
      <c r="DA448">
        <f t="shared" si="111"/>
        <v>1</v>
      </c>
      <c r="DB448">
        <f t="shared" si="112"/>
        <v>0.4</v>
      </c>
      <c r="DC448">
        <f t="shared" si="113"/>
        <v>0</v>
      </c>
    </row>
    <row r="449" spans="1:107" x14ac:dyDescent="0.2">
      <c r="A449">
        <f>ROW(Source!A291)</f>
        <v>291</v>
      </c>
      <c r="B449">
        <v>41727979</v>
      </c>
      <c r="C449">
        <v>41728469</v>
      </c>
      <c r="D449">
        <v>37286962</v>
      </c>
      <c r="E449">
        <v>70</v>
      </c>
      <c r="F449">
        <v>1</v>
      </c>
      <c r="G449">
        <v>1</v>
      </c>
      <c r="H449">
        <v>1</v>
      </c>
      <c r="I449" t="s">
        <v>568</v>
      </c>
      <c r="J449" t="s">
        <v>2</v>
      </c>
      <c r="K449" t="s">
        <v>569</v>
      </c>
      <c r="L449">
        <v>1191</v>
      </c>
      <c r="N449">
        <v>1013</v>
      </c>
      <c r="O449" t="s">
        <v>551</v>
      </c>
      <c r="P449" t="s">
        <v>551</v>
      </c>
      <c r="Q449">
        <v>1</v>
      </c>
      <c r="W449">
        <v>0</v>
      </c>
      <c r="X449">
        <v>-1936699058</v>
      </c>
      <c r="Y449">
        <v>2.7</v>
      </c>
      <c r="AA449">
        <v>0</v>
      </c>
      <c r="AB449">
        <v>0</v>
      </c>
      <c r="AC449">
        <v>0</v>
      </c>
      <c r="AD449">
        <v>106.74</v>
      </c>
      <c r="AE449">
        <v>0</v>
      </c>
      <c r="AF449">
        <v>0</v>
      </c>
      <c r="AG449">
        <v>0</v>
      </c>
      <c r="AH449">
        <v>9.92</v>
      </c>
      <c r="AI449">
        <v>1</v>
      </c>
      <c r="AJ449">
        <v>1</v>
      </c>
      <c r="AK449">
        <v>1</v>
      </c>
      <c r="AL449">
        <v>10.76</v>
      </c>
      <c r="AN449">
        <v>0</v>
      </c>
      <c r="AO449">
        <v>1</v>
      </c>
      <c r="AP449">
        <v>1</v>
      </c>
      <c r="AQ449">
        <v>0</v>
      </c>
      <c r="AR449">
        <v>0</v>
      </c>
      <c r="AS449" t="s">
        <v>2</v>
      </c>
      <c r="AT449">
        <v>2</v>
      </c>
      <c r="AU449" t="s">
        <v>21</v>
      </c>
      <c r="AV449">
        <v>1</v>
      </c>
      <c r="AW449">
        <v>2</v>
      </c>
      <c r="AX449">
        <v>41728484</v>
      </c>
      <c r="AY449">
        <v>1</v>
      </c>
      <c r="AZ449">
        <v>0</v>
      </c>
      <c r="BA449">
        <v>449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CX449">
        <f>Y449*Source!I291</f>
        <v>8.1000000000000014</v>
      </c>
      <c r="CY449">
        <f>AD449</f>
        <v>106.74</v>
      </c>
      <c r="CZ449">
        <f>AH449</f>
        <v>9.92</v>
      </c>
      <c r="DA449">
        <f>AL449</f>
        <v>10.76</v>
      </c>
      <c r="DB449">
        <f>ROUND((ROUND(AT449*CZ449,2)*ROUND(1.35,7)),6)</f>
        <v>26.783999999999999</v>
      </c>
      <c r="DC449">
        <f>ROUND((ROUND(AT449*AG449,2)*ROUND(1.35,7)),6)</f>
        <v>0</v>
      </c>
    </row>
    <row r="450" spans="1:107" x14ac:dyDescent="0.2">
      <c r="A450">
        <f>ROW(Source!A291)</f>
        <v>291</v>
      </c>
      <c r="B450">
        <v>41727979</v>
      </c>
      <c r="C450">
        <v>41728469</v>
      </c>
      <c r="D450">
        <v>37511092</v>
      </c>
      <c r="E450">
        <v>1</v>
      </c>
      <c r="F450">
        <v>1</v>
      </c>
      <c r="G450">
        <v>1</v>
      </c>
      <c r="H450">
        <v>2</v>
      </c>
      <c r="I450" t="s">
        <v>576</v>
      </c>
      <c r="J450" t="s">
        <v>577</v>
      </c>
      <c r="K450" t="s">
        <v>578</v>
      </c>
      <c r="L450">
        <v>1367</v>
      </c>
      <c r="N450">
        <v>1011</v>
      </c>
      <c r="O450" t="s">
        <v>557</v>
      </c>
      <c r="P450" t="s">
        <v>557</v>
      </c>
      <c r="Q450">
        <v>1</v>
      </c>
      <c r="W450">
        <v>0</v>
      </c>
      <c r="X450">
        <v>829370094</v>
      </c>
      <c r="Y450">
        <v>0.14580000000000001</v>
      </c>
      <c r="AA450">
        <v>0</v>
      </c>
      <c r="AB450">
        <v>87.16</v>
      </c>
      <c r="AC450">
        <v>0</v>
      </c>
      <c r="AD450">
        <v>0</v>
      </c>
      <c r="AE450">
        <v>0</v>
      </c>
      <c r="AF450">
        <v>8.1</v>
      </c>
      <c r="AG450">
        <v>0</v>
      </c>
      <c r="AH450">
        <v>0</v>
      </c>
      <c r="AI450">
        <v>1</v>
      </c>
      <c r="AJ450">
        <v>10.76</v>
      </c>
      <c r="AK450">
        <v>1</v>
      </c>
      <c r="AL450">
        <v>1</v>
      </c>
      <c r="AN450">
        <v>0</v>
      </c>
      <c r="AO450">
        <v>1</v>
      </c>
      <c r="AP450">
        <v>1</v>
      </c>
      <c r="AQ450">
        <v>0</v>
      </c>
      <c r="AR450">
        <v>0</v>
      </c>
      <c r="AS450" t="s">
        <v>2</v>
      </c>
      <c r="AT450">
        <v>0.108</v>
      </c>
      <c r="AU450" t="s">
        <v>21</v>
      </c>
      <c r="AV450">
        <v>0</v>
      </c>
      <c r="AW450">
        <v>2</v>
      </c>
      <c r="AX450">
        <v>41728485</v>
      </c>
      <c r="AY450">
        <v>1</v>
      </c>
      <c r="AZ450">
        <v>0</v>
      </c>
      <c r="BA450">
        <v>450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CX450">
        <f>Y450*Source!I291</f>
        <v>0.43740000000000001</v>
      </c>
      <c r="CY450">
        <f>AB450</f>
        <v>87.16</v>
      </c>
      <c r="CZ450">
        <f>AF450</f>
        <v>8.1</v>
      </c>
      <c r="DA450">
        <f>AJ450</f>
        <v>10.76</v>
      </c>
      <c r="DB450">
        <f>ROUND((ROUND(AT450*CZ450,2)*ROUND(1.35,7)),6)</f>
        <v>1.1745000000000001</v>
      </c>
      <c r="DC450">
        <f>ROUND((ROUND(AT450*AG450,2)*ROUND(1.35,7)),6)</f>
        <v>0</v>
      </c>
    </row>
    <row r="451" spans="1:107" x14ac:dyDescent="0.2">
      <c r="A451">
        <f>ROW(Source!A291)</f>
        <v>291</v>
      </c>
      <c r="B451">
        <v>41727979</v>
      </c>
      <c r="C451">
        <v>41728469</v>
      </c>
      <c r="D451">
        <v>37298731</v>
      </c>
      <c r="E451">
        <v>1</v>
      </c>
      <c r="F451">
        <v>1</v>
      </c>
      <c r="G451">
        <v>1</v>
      </c>
      <c r="H451">
        <v>3</v>
      </c>
      <c r="I451" t="s">
        <v>639</v>
      </c>
      <c r="J451" t="s">
        <v>640</v>
      </c>
      <c r="K451" t="s">
        <v>641</v>
      </c>
      <c r="L451">
        <v>1346</v>
      </c>
      <c r="N451">
        <v>1009</v>
      </c>
      <c r="O451" t="s">
        <v>564</v>
      </c>
      <c r="P451" t="s">
        <v>564</v>
      </c>
      <c r="Q451">
        <v>1</v>
      </c>
      <c r="W451">
        <v>0</v>
      </c>
      <c r="X451">
        <v>-255907190</v>
      </c>
      <c r="Y451">
        <v>6.0000000000000001E-3</v>
      </c>
      <c r="AA451">
        <v>483.88</v>
      </c>
      <c r="AB451">
        <v>0</v>
      </c>
      <c r="AC451">
        <v>0</v>
      </c>
      <c r="AD451">
        <v>0</v>
      </c>
      <c r="AE451">
        <v>44.97</v>
      </c>
      <c r="AF451">
        <v>0</v>
      </c>
      <c r="AG451">
        <v>0</v>
      </c>
      <c r="AH451">
        <v>0</v>
      </c>
      <c r="AI451">
        <v>10.76</v>
      </c>
      <c r="AJ451">
        <v>1</v>
      </c>
      <c r="AK451">
        <v>1</v>
      </c>
      <c r="AL451">
        <v>1</v>
      </c>
      <c r="AN451">
        <v>0</v>
      </c>
      <c r="AO451">
        <v>1</v>
      </c>
      <c r="AP451">
        <v>0</v>
      </c>
      <c r="AQ451">
        <v>0</v>
      </c>
      <c r="AR451">
        <v>0</v>
      </c>
      <c r="AS451" t="s">
        <v>2</v>
      </c>
      <c r="AT451">
        <v>6.0000000000000001E-3</v>
      </c>
      <c r="AU451" t="s">
        <v>2</v>
      </c>
      <c r="AV451">
        <v>0</v>
      </c>
      <c r="AW451">
        <v>2</v>
      </c>
      <c r="AX451">
        <v>41728486</v>
      </c>
      <c r="AY451">
        <v>1</v>
      </c>
      <c r="AZ451">
        <v>0</v>
      </c>
      <c r="BA451">
        <v>451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CX451">
        <f>Y451*Source!I291</f>
        <v>1.8000000000000002E-2</v>
      </c>
      <c r="CY451">
        <f t="shared" ref="CY451:CY462" si="114">AA451</f>
        <v>483.88</v>
      </c>
      <c r="CZ451">
        <f t="shared" ref="CZ451:CZ462" si="115">AE451</f>
        <v>44.97</v>
      </c>
      <c r="DA451">
        <f t="shared" ref="DA451:DA462" si="116">AI451</f>
        <v>10.76</v>
      </c>
      <c r="DB451">
        <f t="shared" ref="DB451:DB462" si="117">ROUND(ROUND(AT451*CZ451,2),6)</f>
        <v>0.27</v>
      </c>
      <c r="DC451">
        <f t="shared" ref="DC451:DC462" si="118">ROUND(ROUND(AT451*AG451,2),6)</f>
        <v>0</v>
      </c>
    </row>
    <row r="452" spans="1:107" x14ac:dyDescent="0.2">
      <c r="A452">
        <f>ROW(Source!A291)</f>
        <v>291</v>
      </c>
      <c r="B452">
        <v>41727979</v>
      </c>
      <c r="C452">
        <v>41728469</v>
      </c>
      <c r="D452">
        <v>37301501</v>
      </c>
      <c r="E452">
        <v>1</v>
      </c>
      <c r="F452">
        <v>1</v>
      </c>
      <c r="G452">
        <v>1</v>
      </c>
      <c r="H452">
        <v>3</v>
      </c>
      <c r="I452" t="s">
        <v>642</v>
      </c>
      <c r="J452" t="s">
        <v>643</v>
      </c>
      <c r="K452" t="s">
        <v>644</v>
      </c>
      <c r="L452">
        <v>1346</v>
      </c>
      <c r="N452">
        <v>1009</v>
      </c>
      <c r="O452" t="s">
        <v>564</v>
      </c>
      <c r="P452" t="s">
        <v>564</v>
      </c>
      <c r="Q452">
        <v>1</v>
      </c>
      <c r="W452">
        <v>0</v>
      </c>
      <c r="X452">
        <v>1124569974</v>
      </c>
      <c r="Y452">
        <v>1E-3</v>
      </c>
      <c r="AA452">
        <v>123.74</v>
      </c>
      <c r="AB452">
        <v>0</v>
      </c>
      <c r="AC452">
        <v>0</v>
      </c>
      <c r="AD452">
        <v>0</v>
      </c>
      <c r="AE452">
        <v>11.5</v>
      </c>
      <c r="AF452">
        <v>0</v>
      </c>
      <c r="AG452">
        <v>0</v>
      </c>
      <c r="AH452">
        <v>0</v>
      </c>
      <c r="AI452">
        <v>10.76</v>
      </c>
      <c r="AJ452">
        <v>1</v>
      </c>
      <c r="AK452">
        <v>1</v>
      </c>
      <c r="AL452">
        <v>1</v>
      </c>
      <c r="AN452">
        <v>0</v>
      </c>
      <c r="AO452">
        <v>1</v>
      </c>
      <c r="AP452">
        <v>0</v>
      </c>
      <c r="AQ452">
        <v>0</v>
      </c>
      <c r="AR452">
        <v>0</v>
      </c>
      <c r="AS452" t="s">
        <v>2</v>
      </c>
      <c r="AT452">
        <v>1E-3</v>
      </c>
      <c r="AU452" t="s">
        <v>2</v>
      </c>
      <c r="AV452">
        <v>0</v>
      </c>
      <c r="AW452">
        <v>2</v>
      </c>
      <c r="AX452">
        <v>41728487</v>
      </c>
      <c r="AY452">
        <v>1</v>
      </c>
      <c r="AZ452">
        <v>0</v>
      </c>
      <c r="BA452">
        <v>452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CX452">
        <f>Y452*Source!I291</f>
        <v>3.0000000000000001E-3</v>
      </c>
      <c r="CY452">
        <f t="shared" si="114"/>
        <v>123.74</v>
      </c>
      <c r="CZ452">
        <f t="shared" si="115"/>
        <v>11.5</v>
      </c>
      <c r="DA452">
        <f t="shared" si="116"/>
        <v>10.76</v>
      </c>
      <c r="DB452">
        <f t="shared" si="117"/>
        <v>0.01</v>
      </c>
      <c r="DC452">
        <f t="shared" si="118"/>
        <v>0</v>
      </c>
    </row>
    <row r="453" spans="1:107" x14ac:dyDescent="0.2">
      <c r="A453">
        <f>ROW(Source!A291)</f>
        <v>291</v>
      </c>
      <c r="B453">
        <v>41727979</v>
      </c>
      <c r="C453">
        <v>41728469</v>
      </c>
      <c r="D453">
        <v>37301997</v>
      </c>
      <c r="E453">
        <v>1</v>
      </c>
      <c r="F453">
        <v>1</v>
      </c>
      <c r="G453">
        <v>1</v>
      </c>
      <c r="H453">
        <v>3</v>
      </c>
      <c r="I453" t="s">
        <v>645</v>
      </c>
      <c r="J453" t="s">
        <v>646</v>
      </c>
      <c r="K453" t="s">
        <v>647</v>
      </c>
      <c r="L453">
        <v>1346</v>
      </c>
      <c r="N453">
        <v>1009</v>
      </c>
      <c r="O453" t="s">
        <v>564</v>
      </c>
      <c r="P453" t="s">
        <v>564</v>
      </c>
      <c r="Q453">
        <v>1</v>
      </c>
      <c r="W453">
        <v>0</v>
      </c>
      <c r="X453">
        <v>1682799448</v>
      </c>
      <c r="Y453">
        <v>1.2E-2</v>
      </c>
      <c r="AA453">
        <v>327.10000000000002</v>
      </c>
      <c r="AB453">
        <v>0</v>
      </c>
      <c r="AC453">
        <v>0</v>
      </c>
      <c r="AD453">
        <v>0</v>
      </c>
      <c r="AE453">
        <v>30.4</v>
      </c>
      <c r="AF453">
        <v>0</v>
      </c>
      <c r="AG453">
        <v>0</v>
      </c>
      <c r="AH453">
        <v>0</v>
      </c>
      <c r="AI453">
        <v>10.76</v>
      </c>
      <c r="AJ453">
        <v>1</v>
      </c>
      <c r="AK453">
        <v>1</v>
      </c>
      <c r="AL453">
        <v>1</v>
      </c>
      <c r="AN453">
        <v>0</v>
      </c>
      <c r="AO453">
        <v>1</v>
      </c>
      <c r="AP453">
        <v>0</v>
      </c>
      <c r="AQ453">
        <v>0</v>
      </c>
      <c r="AR453">
        <v>0</v>
      </c>
      <c r="AS453" t="s">
        <v>2</v>
      </c>
      <c r="AT453">
        <v>1.2E-2</v>
      </c>
      <c r="AU453" t="s">
        <v>2</v>
      </c>
      <c r="AV453">
        <v>0</v>
      </c>
      <c r="AW453">
        <v>2</v>
      </c>
      <c r="AX453">
        <v>41728488</v>
      </c>
      <c r="AY453">
        <v>1</v>
      </c>
      <c r="AZ453">
        <v>0</v>
      </c>
      <c r="BA453">
        <v>453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CX453">
        <f>Y453*Source!I291</f>
        <v>3.6000000000000004E-2</v>
      </c>
      <c r="CY453">
        <f t="shared" si="114"/>
        <v>327.10000000000002</v>
      </c>
      <c r="CZ453">
        <f t="shared" si="115"/>
        <v>30.4</v>
      </c>
      <c r="DA453">
        <f t="shared" si="116"/>
        <v>10.76</v>
      </c>
      <c r="DB453">
        <f t="shared" si="117"/>
        <v>0.36</v>
      </c>
      <c r="DC453">
        <f t="shared" si="118"/>
        <v>0</v>
      </c>
    </row>
    <row r="454" spans="1:107" x14ac:dyDescent="0.2">
      <c r="A454">
        <f>ROW(Source!A291)</f>
        <v>291</v>
      </c>
      <c r="B454">
        <v>41727979</v>
      </c>
      <c r="C454">
        <v>41728469</v>
      </c>
      <c r="D454">
        <v>37303175</v>
      </c>
      <c r="E454">
        <v>1</v>
      </c>
      <c r="F454">
        <v>1</v>
      </c>
      <c r="G454">
        <v>1</v>
      </c>
      <c r="H454">
        <v>3</v>
      </c>
      <c r="I454" t="s">
        <v>582</v>
      </c>
      <c r="J454" t="s">
        <v>583</v>
      </c>
      <c r="K454" t="s">
        <v>584</v>
      </c>
      <c r="L454">
        <v>1346</v>
      </c>
      <c r="N454">
        <v>1009</v>
      </c>
      <c r="O454" t="s">
        <v>564</v>
      </c>
      <c r="P454" t="s">
        <v>564</v>
      </c>
      <c r="Q454">
        <v>1</v>
      </c>
      <c r="W454">
        <v>0</v>
      </c>
      <c r="X454">
        <v>397095127</v>
      </c>
      <c r="Y454">
        <v>7.0000000000000007E-2</v>
      </c>
      <c r="AA454">
        <v>113.73</v>
      </c>
      <c r="AB454">
        <v>0</v>
      </c>
      <c r="AC454">
        <v>0</v>
      </c>
      <c r="AD454">
        <v>0</v>
      </c>
      <c r="AE454">
        <v>10.57</v>
      </c>
      <c r="AF454">
        <v>0</v>
      </c>
      <c r="AG454">
        <v>0</v>
      </c>
      <c r="AH454">
        <v>0</v>
      </c>
      <c r="AI454">
        <v>10.76</v>
      </c>
      <c r="AJ454">
        <v>1</v>
      </c>
      <c r="AK454">
        <v>1</v>
      </c>
      <c r="AL454">
        <v>1</v>
      </c>
      <c r="AN454">
        <v>0</v>
      </c>
      <c r="AO454">
        <v>1</v>
      </c>
      <c r="AP454">
        <v>0</v>
      </c>
      <c r="AQ454">
        <v>0</v>
      </c>
      <c r="AR454">
        <v>0</v>
      </c>
      <c r="AS454" t="s">
        <v>2</v>
      </c>
      <c r="AT454">
        <v>7.0000000000000007E-2</v>
      </c>
      <c r="AU454" t="s">
        <v>2</v>
      </c>
      <c r="AV454">
        <v>0</v>
      </c>
      <c r="AW454">
        <v>2</v>
      </c>
      <c r="AX454">
        <v>41728489</v>
      </c>
      <c r="AY454">
        <v>1</v>
      </c>
      <c r="AZ454">
        <v>0</v>
      </c>
      <c r="BA454">
        <v>454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CX454">
        <f>Y454*Source!I291</f>
        <v>0.21000000000000002</v>
      </c>
      <c r="CY454">
        <f t="shared" si="114"/>
        <v>113.73</v>
      </c>
      <c r="CZ454">
        <f t="shared" si="115"/>
        <v>10.57</v>
      </c>
      <c r="DA454">
        <f t="shared" si="116"/>
        <v>10.76</v>
      </c>
      <c r="DB454">
        <f t="shared" si="117"/>
        <v>0.74</v>
      </c>
      <c r="DC454">
        <f t="shared" si="118"/>
        <v>0</v>
      </c>
    </row>
    <row r="455" spans="1:107" x14ac:dyDescent="0.2">
      <c r="A455">
        <f>ROW(Source!A291)</f>
        <v>291</v>
      </c>
      <c r="B455">
        <v>41727979</v>
      </c>
      <c r="C455">
        <v>41728469</v>
      </c>
      <c r="D455">
        <v>37305340</v>
      </c>
      <c r="E455">
        <v>1</v>
      </c>
      <c r="F455">
        <v>1</v>
      </c>
      <c r="G455">
        <v>1</v>
      </c>
      <c r="H455">
        <v>3</v>
      </c>
      <c r="I455" t="s">
        <v>585</v>
      </c>
      <c r="J455" t="s">
        <v>586</v>
      </c>
      <c r="K455" t="s">
        <v>587</v>
      </c>
      <c r="L455">
        <v>1346</v>
      </c>
      <c r="N455">
        <v>1009</v>
      </c>
      <c r="O455" t="s">
        <v>564</v>
      </c>
      <c r="P455" t="s">
        <v>564</v>
      </c>
      <c r="Q455">
        <v>1</v>
      </c>
      <c r="W455">
        <v>0</v>
      </c>
      <c r="X455">
        <v>-1864341761</v>
      </c>
      <c r="Y455">
        <v>2.5000000000000001E-2</v>
      </c>
      <c r="AA455">
        <v>97.27</v>
      </c>
      <c r="AB455">
        <v>0</v>
      </c>
      <c r="AC455">
        <v>0</v>
      </c>
      <c r="AD455">
        <v>0</v>
      </c>
      <c r="AE455">
        <v>9.0399999999999991</v>
      </c>
      <c r="AF455">
        <v>0</v>
      </c>
      <c r="AG455">
        <v>0</v>
      </c>
      <c r="AH455">
        <v>0</v>
      </c>
      <c r="AI455">
        <v>10.76</v>
      </c>
      <c r="AJ455">
        <v>1</v>
      </c>
      <c r="AK455">
        <v>1</v>
      </c>
      <c r="AL455">
        <v>1</v>
      </c>
      <c r="AN455">
        <v>0</v>
      </c>
      <c r="AO455">
        <v>1</v>
      </c>
      <c r="AP455">
        <v>0</v>
      </c>
      <c r="AQ455">
        <v>0</v>
      </c>
      <c r="AR455">
        <v>0</v>
      </c>
      <c r="AS455" t="s">
        <v>2</v>
      </c>
      <c r="AT455">
        <v>2.5000000000000001E-2</v>
      </c>
      <c r="AU455" t="s">
        <v>2</v>
      </c>
      <c r="AV455">
        <v>0</v>
      </c>
      <c r="AW455">
        <v>2</v>
      </c>
      <c r="AX455">
        <v>41728490</v>
      </c>
      <c r="AY455">
        <v>1</v>
      </c>
      <c r="AZ455">
        <v>0</v>
      </c>
      <c r="BA455">
        <v>455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CX455">
        <f>Y455*Source!I291</f>
        <v>7.5000000000000011E-2</v>
      </c>
      <c r="CY455">
        <f t="shared" si="114"/>
        <v>97.27</v>
      </c>
      <c r="CZ455">
        <f t="shared" si="115"/>
        <v>9.0399999999999991</v>
      </c>
      <c r="DA455">
        <f t="shared" si="116"/>
        <v>10.76</v>
      </c>
      <c r="DB455">
        <f t="shared" si="117"/>
        <v>0.23</v>
      </c>
      <c r="DC455">
        <f t="shared" si="118"/>
        <v>0</v>
      </c>
    </row>
    <row r="456" spans="1:107" x14ac:dyDescent="0.2">
      <c r="A456">
        <f>ROW(Source!A291)</f>
        <v>291</v>
      </c>
      <c r="B456">
        <v>41727979</v>
      </c>
      <c r="C456">
        <v>41728469</v>
      </c>
      <c r="D456">
        <v>37305584</v>
      </c>
      <c r="E456">
        <v>1</v>
      </c>
      <c r="F456">
        <v>1</v>
      </c>
      <c r="G456">
        <v>1</v>
      </c>
      <c r="H456">
        <v>3</v>
      </c>
      <c r="I456" t="s">
        <v>648</v>
      </c>
      <c r="J456" t="s">
        <v>649</v>
      </c>
      <c r="K456" t="s">
        <v>650</v>
      </c>
      <c r="L456">
        <v>1425</v>
      </c>
      <c r="N456">
        <v>1013</v>
      </c>
      <c r="O456" t="s">
        <v>165</v>
      </c>
      <c r="P456" t="s">
        <v>165</v>
      </c>
      <c r="Q456">
        <v>1</v>
      </c>
      <c r="W456">
        <v>0</v>
      </c>
      <c r="X456">
        <v>777401066</v>
      </c>
      <c r="Y456">
        <v>7.0000000000000001E-3</v>
      </c>
      <c r="AA456">
        <v>925.36</v>
      </c>
      <c r="AB456">
        <v>0</v>
      </c>
      <c r="AC456">
        <v>0</v>
      </c>
      <c r="AD456">
        <v>0</v>
      </c>
      <c r="AE456">
        <v>86</v>
      </c>
      <c r="AF456">
        <v>0</v>
      </c>
      <c r="AG456">
        <v>0</v>
      </c>
      <c r="AH456">
        <v>0</v>
      </c>
      <c r="AI456">
        <v>10.76</v>
      </c>
      <c r="AJ456">
        <v>1</v>
      </c>
      <c r="AK456">
        <v>1</v>
      </c>
      <c r="AL456">
        <v>1</v>
      </c>
      <c r="AN456">
        <v>0</v>
      </c>
      <c r="AO456">
        <v>1</v>
      </c>
      <c r="AP456">
        <v>0</v>
      </c>
      <c r="AQ456">
        <v>0</v>
      </c>
      <c r="AR456">
        <v>0</v>
      </c>
      <c r="AS456" t="s">
        <v>2</v>
      </c>
      <c r="AT456">
        <v>7.0000000000000001E-3</v>
      </c>
      <c r="AU456" t="s">
        <v>2</v>
      </c>
      <c r="AV456">
        <v>0</v>
      </c>
      <c r="AW456">
        <v>2</v>
      </c>
      <c r="AX456">
        <v>41728491</v>
      </c>
      <c r="AY456">
        <v>1</v>
      </c>
      <c r="AZ456">
        <v>0</v>
      </c>
      <c r="BA456">
        <v>456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CX456">
        <f>Y456*Source!I291</f>
        <v>2.1000000000000001E-2</v>
      </c>
      <c r="CY456">
        <f t="shared" si="114"/>
        <v>925.36</v>
      </c>
      <c r="CZ456">
        <f t="shared" si="115"/>
        <v>86</v>
      </c>
      <c r="DA456">
        <f t="shared" si="116"/>
        <v>10.76</v>
      </c>
      <c r="DB456">
        <f t="shared" si="117"/>
        <v>0.6</v>
      </c>
      <c r="DC456">
        <f t="shared" si="118"/>
        <v>0</v>
      </c>
    </row>
    <row r="457" spans="1:107" x14ac:dyDescent="0.2">
      <c r="A457">
        <f>ROW(Source!A291)</f>
        <v>291</v>
      </c>
      <c r="B457">
        <v>41727979</v>
      </c>
      <c r="C457">
        <v>41728469</v>
      </c>
      <c r="D457">
        <v>37307407</v>
      </c>
      <c r="E457">
        <v>1</v>
      </c>
      <c r="F457">
        <v>1</v>
      </c>
      <c r="G457">
        <v>1</v>
      </c>
      <c r="H457">
        <v>3</v>
      </c>
      <c r="I457" t="s">
        <v>651</v>
      </c>
      <c r="J457" t="s">
        <v>652</v>
      </c>
      <c r="K457" t="s">
        <v>653</v>
      </c>
      <c r="L457">
        <v>1346</v>
      </c>
      <c r="N457">
        <v>1009</v>
      </c>
      <c r="O457" t="s">
        <v>564</v>
      </c>
      <c r="P457" t="s">
        <v>564</v>
      </c>
      <c r="Q457">
        <v>1</v>
      </c>
      <c r="W457">
        <v>0</v>
      </c>
      <c r="X457">
        <v>-1765249389</v>
      </c>
      <c r="Y457">
        <v>1E-3</v>
      </c>
      <c r="AA457">
        <v>1431.62</v>
      </c>
      <c r="AB457">
        <v>0</v>
      </c>
      <c r="AC457">
        <v>0</v>
      </c>
      <c r="AD457">
        <v>0</v>
      </c>
      <c r="AE457">
        <v>133.05000000000001</v>
      </c>
      <c r="AF457">
        <v>0</v>
      </c>
      <c r="AG457">
        <v>0</v>
      </c>
      <c r="AH457">
        <v>0</v>
      </c>
      <c r="AI457">
        <v>10.76</v>
      </c>
      <c r="AJ457">
        <v>1</v>
      </c>
      <c r="AK457">
        <v>1</v>
      </c>
      <c r="AL457">
        <v>1</v>
      </c>
      <c r="AN457">
        <v>0</v>
      </c>
      <c r="AO457">
        <v>1</v>
      </c>
      <c r="AP457">
        <v>0</v>
      </c>
      <c r="AQ457">
        <v>0</v>
      </c>
      <c r="AR457">
        <v>0</v>
      </c>
      <c r="AS457" t="s">
        <v>2</v>
      </c>
      <c r="AT457">
        <v>1E-3</v>
      </c>
      <c r="AU457" t="s">
        <v>2</v>
      </c>
      <c r="AV457">
        <v>0</v>
      </c>
      <c r="AW457">
        <v>2</v>
      </c>
      <c r="AX457">
        <v>41728492</v>
      </c>
      <c r="AY457">
        <v>1</v>
      </c>
      <c r="AZ457">
        <v>0</v>
      </c>
      <c r="BA457">
        <v>457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CX457">
        <f>Y457*Source!I291</f>
        <v>3.0000000000000001E-3</v>
      </c>
      <c r="CY457">
        <f t="shared" si="114"/>
        <v>1431.62</v>
      </c>
      <c r="CZ457">
        <f t="shared" si="115"/>
        <v>133.05000000000001</v>
      </c>
      <c r="DA457">
        <f t="shared" si="116"/>
        <v>10.76</v>
      </c>
      <c r="DB457">
        <f t="shared" si="117"/>
        <v>0.13</v>
      </c>
      <c r="DC457">
        <f t="shared" si="118"/>
        <v>0</v>
      </c>
    </row>
    <row r="458" spans="1:107" x14ac:dyDescent="0.2">
      <c r="A458">
        <f>ROW(Source!A291)</f>
        <v>291</v>
      </c>
      <c r="B458">
        <v>41727979</v>
      </c>
      <c r="C458">
        <v>41728469</v>
      </c>
      <c r="D458">
        <v>37332223</v>
      </c>
      <c r="E458">
        <v>1</v>
      </c>
      <c r="F458">
        <v>1</v>
      </c>
      <c r="G458">
        <v>1</v>
      </c>
      <c r="H458">
        <v>3</v>
      </c>
      <c r="I458" t="s">
        <v>654</v>
      </c>
      <c r="J458" t="s">
        <v>655</v>
      </c>
      <c r="K458" t="s">
        <v>656</v>
      </c>
      <c r="L458">
        <v>1348</v>
      </c>
      <c r="N458">
        <v>1009</v>
      </c>
      <c r="O458" t="s">
        <v>104</v>
      </c>
      <c r="P458" t="s">
        <v>104</v>
      </c>
      <c r="Q458">
        <v>1000</v>
      </c>
      <c r="W458">
        <v>0</v>
      </c>
      <c r="X458">
        <v>931010954</v>
      </c>
      <c r="Y458">
        <v>2E-3</v>
      </c>
      <c r="AA458">
        <v>123740</v>
      </c>
      <c r="AB458">
        <v>0</v>
      </c>
      <c r="AC458">
        <v>0</v>
      </c>
      <c r="AD458">
        <v>0</v>
      </c>
      <c r="AE458">
        <v>11500</v>
      </c>
      <c r="AF458">
        <v>0</v>
      </c>
      <c r="AG458">
        <v>0</v>
      </c>
      <c r="AH458">
        <v>0</v>
      </c>
      <c r="AI458">
        <v>10.76</v>
      </c>
      <c r="AJ458">
        <v>1</v>
      </c>
      <c r="AK458">
        <v>1</v>
      </c>
      <c r="AL458">
        <v>1</v>
      </c>
      <c r="AN458">
        <v>0</v>
      </c>
      <c r="AO458">
        <v>1</v>
      </c>
      <c r="AP458">
        <v>0</v>
      </c>
      <c r="AQ458">
        <v>0</v>
      </c>
      <c r="AR458">
        <v>0</v>
      </c>
      <c r="AS458" t="s">
        <v>2</v>
      </c>
      <c r="AT458">
        <v>2E-3</v>
      </c>
      <c r="AU458" t="s">
        <v>2</v>
      </c>
      <c r="AV458">
        <v>0</v>
      </c>
      <c r="AW458">
        <v>2</v>
      </c>
      <c r="AX458">
        <v>41728493</v>
      </c>
      <c r="AY458">
        <v>1</v>
      </c>
      <c r="AZ458">
        <v>0</v>
      </c>
      <c r="BA458">
        <v>458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CX458">
        <f>Y458*Source!I291</f>
        <v>6.0000000000000001E-3</v>
      </c>
      <c r="CY458">
        <f t="shared" si="114"/>
        <v>123740</v>
      </c>
      <c r="CZ458">
        <f t="shared" si="115"/>
        <v>11500</v>
      </c>
      <c r="DA458">
        <f t="shared" si="116"/>
        <v>10.76</v>
      </c>
      <c r="DB458">
        <f t="shared" si="117"/>
        <v>23</v>
      </c>
      <c r="DC458">
        <f t="shared" si="118"/>
        <v>0</v>
      </c>
    </row>
    <row r="459" spans="1:107" x14ac:dyDescent="0.2">
      <c r="A459">
        <f>ROW(Source!A291)</f>
        <v>291</v>
      </c>
      <c r="B459">
        <v>41727979</v>
      </c>
      <c r="C459">
        <v>41728469</v>
      </c>
      <c r="D459">
        <v>37358272</v>
      </c>
      <c r="E459">
        <v>1</v>
      </c>
      <c r="F459">
        <v>1</v>
      </c>
      <c r="G459">
        <v>1</v>
      </c>
      <c r="H459">
        <v>3</v>
      </c>
      <c r="I459" t="s">
        <v>588</v>
      </c>
      <c r="J459" t="s">
        <v>589</v>
      </c>
      <c r="K459" t="s">
        <v>590</v>
      </c>
      <c r="L459">
        <v>1346</v>
      </c>
      <c r="N459">
        <v>1009</v>
      </c>
      <c r="O459" t="s">
        <v>564</v>
      </c>
      <c r="P459" t="s">
        <v>564</v>
      </c>
      <c r="Q459">
        <v>1</v>
      </c>
      <c r="W459">
        <v>0</v>
      </c>
      <c r="X459">
        <v>-211331552</v>
      </c>
      <c r="Y459">
        <v>4.7E-2</v>
      </c>
      <c r="AA459">
        <v>307.74</v>
      </c>
      <c r="AB459">
        <v>0</v>
      </c>
      <c r="AC459">
        <v>0</v>
      </c>
      <c r="AD459">
        <v>0</v>
      </c>
      <c r="AE459">
        <v>28.6</v>
      </c>
      <c r="AF459">
        <v>0</v>
      </c>
      <c r="AG459">
        <v>0</v>
      </c>
      <c r="AH459">
        <v>0</v>
      </c>
      <c r="AI459">
        <v>10.76</v>
      </c>
      <c r="AJ459">
        <v>1</v>
      </c>
      <c r="AK459">
        <v>1</v>
      </c>
      <c r="AL459">
        <v>1</v>
      </c>
      <c r="AN459">
        <v>0</v>
      </c>
      <c r="AO459">
        <v>1</v>
      </c>
      <c r="AP459">
        <v>0</v>
      </c>
      <c r="AQ459">
        <v>0</v>
      </c>
      <c r="AR459">
        <v>0</v>
      </c>
      <c r="AS459" t="s">
        <v>2</v>
      </c>
      <c r="AT459">
        <v>4.7E-2</v>
      </c>
      <c r="AU459" t="s">
        <v>2</v>
      </c>
      <c r="AV459">
        <v>0</v>
      </c>
      <c r="AW459">
        <v>2</v>
      </c>
      <c r="AX459">
        <v>41728494</v>
      </c>
      <c r="AY459">
        <v>1</v>
      </c>
      <c r="AZ459">
        <v>0</v>
      </c>
      <c r="BA459">
        <v>459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CX459">
        <f>Y459*Source!I291</f>
        <v>0.14100000000000001</v>
      </c>
      <c r="CY459">
        <f t="shared" si="114"/>
        <v>307.74</v>
      </c>
      <c r="CZ459">
        <f t="shared" si="115"/>
        <v>28.6</v>
      </c>
      <c r="DA459">
        <f t="shared" si="116"/>
        <v>10.76</v>
      </c>
      <c r="DB459">
        <f t="shared" si="117"/>
        <v>1.34</v>
      </c>
      <c r="DC459">
        <f t="shared" si="118"/>
        <v>0</v>
      </c>
    </row>
    <row r="460" spans="1:107" x14ac:dyDescent="0.2">
      <c r="A460">
        <f>ROW(Source!A291)</f>
        <v>291</v>
      </c>
      <c r="B460">
        <v>41727979</v>
      </c>
      <c r="C460">
        <v>41728469</v>
      </c>
      <c r="D460">
        <v>37358473</v>
      </c>
      <c r="E460">
        <v>1</v>
      </c>
      <c r="F460">
        <v>1</v>
      </c>
      <c r="G460">
        <v>1</v>
      </c>
      <c r="H460">
        <v>3</v>
      </c>
      <c r="I460" t="s">
        <v>657</v>
      </c>
      <c r="J460" t="s">
        <v>658</v>
      </c>
      <c r="K460" t="s">
        <v>659</v>
      </c>
      <c r="L460">
        <v>1346</v>
      </c>
      <c r="N460">
        <v>1009</v>
      </c>
      <c r="O460" t="s">
        <v>564</v>
      </c>
      <c r="P460" t="s">
        <v>564</v>
      </c>
      <c r="Q460">
        <v>1</v>
      </c>
      <c r="W460">
        <v>0</v>
      </c>
      <c r="X460">
        <v>-1682942728</v>
      </c>
      <c r="Y460">
        <v>6.0000000000000001E-3</v>
      </c>
      <c r="AA460">
        <v>383.38</v>
      </c>
      <c r="AB460">
        <v>0</v>
      </c>
      <c r="AC460">
        <v>0</v>
      </c>
      <c r="AD460">
        <v>0</v>
      </c>
      <c r="AE460">
        <v>35.630000000000003</v>
      </c>
      <c r="AF460">
        <v>0</v>
      </c>
      <c r="AG460">
        <v>0</v>
      </c>
      <c r="AH460">
        <v>0</v>
      </c>
      <c r="AI460">
        <v>10.76</v>
      </c>
      <c r="AJ460">
        <v>1</v>
      </c>
      <c r="AK460">
        <v>1</v>
      </c>
      <c r="AL460">
        <v>1</v>
      </c>
      <c r="AN460">
        <v>0</v>
      </c>
      <c r="AO460">
        <v>1</v>
      </c>
      <c r="AP460">
        <v>0</v>
      </c>
      <c r="AQ460">
        <v>0</v>
      </c>
      <c r="AR460">
        <v>0</v>
      </c>
      <c r="AS460" t="s">
        <v>2</v>
      </c>
      <c r="AT460">
        <v>6.0000000000000001E-3</v>
      </c>
      <c r="AU460" t="s">
        <v>2</v>
      </c>
      <c r="AV460">
        <v>0</v>
      </c>
      <c r="AW460">
        <v>2</v>
      </c>
      <c r="AX460">
        <v>41728495</v>
      </c>
      <c r="AY460">
        <v>1</v>
      </c>
      <c r="AZ460">
        <v>0</v>
      </c>
      <c r="BA460">
        <v>460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CX460">
        <f>Y460*Source!I291</f>
        <v>1.8000000000000002E-2</v>
      </c>
      <c r="CY460">
        <f t="shared" si="114"/>
        <v>383.38</v>
      </c>
      <c r="CZ460">
        <f t="shared" si="115"/>
        <v>35.630000000000003</v>
      </c>
      <c r="DA460">
        <f t="shared" si="116"/>
        <v>10.76</v>
      </c>
      <c r="DB460">
        <f t="shared" si="117"/>
        <v>0.21</v>
      </c>
      <c r="DC460">
        <f t="shared" si="118"/>
        <v>0</v>
      </c>
    </row>
    <row r="461" spans="1:107" x14ac:dyDescent="0.2">
      <c r="A461">
        <f>ROW(Source!A291)</f>
        <v>291</v>
      </c>
      <c r="B461">
        <v>41727979</v>
      </c>
      <c r="C461">
        <v>41728469</v>
      </c>
      <c r="D461">
        <v>37381899</v>
      </c>
      <c r="E461">
        <v>1</v>
      </c>
      <c r="F461">
        <v>1</v>
      </c>
      <c r="G461">
        <v>1</v>
      </c>
      <c r="H461">
        <v>3</v>
      </c>
      <c r="I461" t="s">
        <v>660</v>
      </c>
      <c r="J461" t="s">
        <v>661</v>
      </c>
      <c r="K461" t="s">
        <v>662</v>
      </c>
      <c r="L461">
        <v>1455</v>
      </c>
      <c r="N461">
        <v>1013</v>
      </c>
      <c r="O461" t="s">
        <v>160</v>
      </c>
      <c r="P461" t="s">
        <v>160</v>
      </c>
      <c r="Q461">
        <v>1</v>
      </c>
      <c r="W461">
        <v>0</v>
      </c>
      <c r="X461">
        <v>-979010618</v>
      </c>
      <c r="Y461">
        <v>0.1</v>
      </c>
      <c r="AA461">
        <v>419.64</v>
      </c>
      <c r="AB461">
        <v>0</v>
      </c>
      <c r="AC461">
        <v>0</v>
      </c>
      <c r="AD461">
        <v>0</v>
      </c>
      <c r="AE461">
        <v>39</v>
      </c>
      <c r="AF461">
        <v>0</v>
      </c>
      <c r="AG461">
        <v>0</v>
      </c>
      <c r="AH461">
        <v>0</v>
      </c>
      <c r="AI461">
        <v>10.76</v>
      </c>
      <c r="AJ461">
        <v>1</v>
      </c>
      <c r="AK461">
        <v>1</v>
      </c>
      <c r="AL461">
        <v>1</v>
      </c>
      <c r="AN461">
        <v>0</v>
      </c>
      <c r="AO461">
        <v>1</v>
      </c>
      <c r="AP461">
        <v>0</v>
      </c>
      <c r="AQ461">
        <v>0</v>
      </c>
      <c r="AR461">
        <v>0</v>
      </c>
      <c r="AS461" t="s">
        <v>2</v>
      </c>
      <c r="AT461">
        <v>0.1</v>
      </c>
      <c r="AU461" t="s">
        <v>2</v>
      </c>
      <c r="AV461">
        <v>0</v>
      </c>
      <c r="AW461">
        <v>2</v>
      </c>
      <c r="AX461">
        <v>41728496</v>
      </c>
      <c r="AY461">
        <v>1</v>
      </c>
      <c r="AZ461">
        <v>0</v>
      </c>
      <c r="BA461">
        <v>461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CX461">
        <f>Y461*Source!I291</f>
        <v>0.30000000000000004</v>
      </c>
      <c r="CY461">
        <f t="shared" si="114"/>
        <v>419.64</v>
      </c>
      <c r="CZ461">
        <f t="shared" si="115"/>
        <v>39</v>
      </c>
      <c r="DA461">
        <f t="shared" si="116"/>
        <v>10.76</v>
      </c>
      <c r="DB461">
        <f t="shared" si="117"/>
        <v>3.9</v>
      </c>
      <c r="DC461">
        <f t="shared" si="118"/>
        <v>0</v>
      </c>
    </row>
    <row r="462" spans="1:107" x14ac:dyDescent="0.2">
      <c r="A462">
        <f>ROW(Source!A291)</f>
        <v>291</v>
      </c>
      <c r="B462">
        <v>41727979</v>
      </c>
      <c r="C462">
        <v>41728469</v>
      </c>
      <c r="D462">
        <v>37292595</v>
      </c>
      <c r="E462">
        <v>70</v>
      </c>
      <c r="F462">
        <v>1</v>
      </c>
      <c r="G462">
        <v>1</v>
      </c>
      <c r="H462">
        <v>3</v>
      </c>
      <c r="I462" t="s">
        <v>565</v>
      </c>
      <c r="J462" t="s">
        <v>2</v>
      </c>
      <c r="K462" t="s">
        <v>566</v>
      </c>
      <c r="L462">
        <v>1374</v>
      </c>
      <c r="N462">
        <v>1013</v>
      </c>
      <c r="O462" t="s">
        <v>567</v>
      </c>
      <c r="P462" t="s">
        <v>567</v>
      </c>
      <c r="Q462">
        <v>1</v>
      </c>
      <c r="W462">
        <v>0</v>
      </c>
      <c r="X462">
        <v>-1731369543</v>
      </c>
      <c r="Y462">
        <v>0.4</v>
      </c>
      <c r="AA462">
        <v>1</v>
      </c>
      <c r="AB462">
        <v>0</v>
      </c>
      <c r="AC462">
        <v>0</v>
      </c>
      <c r="AD462">
        <v>0</v>
      </c>
      <c r="AE462">
        <v>1</v>
      </c>
      <c r="AF462">
        <v>0</v>
      </c>
      <c r="AG462">
        <v>0</v>
      </c>
      <c r="AH462">
        <v>0</v>
      </c>
      <c r="AI462">
        <v>1</v>
      </c>
      <c r="AJ462">
        <v>1</v>
      </c>
      <c r="AK462">
        <v>1</v>
      </c>
      <c r="AL462">
        <v>1</v>
      </c>
      <c r="AN462">
        <v>0</v>
      </c>
      <c r="AO462">
        <v>1</v>
      </c>
      <c r="AP462">
        <v>0</v>
      </c>
      <c r="AQ462">
        <v>0</v>
      </c>
      <c r="AR462">
        <v>0</v>
      </c>
      <c r="AS462" t="s">
        <v>2</v>
      </c>
      <c r="AT462">
        <v>0.4</v>
      </c>
      <c r="AU462" t="s">
        <v>2</v>
      </c>
      <c r="AV462">
        <v>0</v>
      </c>
      <c r="AW462">
        <v>2</v>
      </c>
      <c r="AX462">
        <v>41728497</v>
      </c>
      <c r="AY462">
        <v>1</v>
      </c>
      <c r="AZ462">
        <v>0</v>
      </c>
      <c r="BA462">
        <v>462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CX462">
        <f>Y462*Source!I291</f>
        <v>1.2000000000000002</v>
      </c>
      <c r="CY462">
        <f t="shared" si="114"/>
        <v>1</v>
      </c>
      <c r="CZ462">
        <f t="shared" si="115"/>
        <v>1</v>
      </c>
      <c r="DA462">
        <f t="shared" si="116"/>
        <v>1</v>
      </c>
      <c r="DB462">
        <f t="shared" si="117"/>
        <v>0.4</v>
      </c>
      <c r="DC462">
        <f t="shared" si="118"/>
        <v>0</v>
      </c>
    </row>
    <row r="463" spans="1:107" x14ac:dyDescent="0.2">
      <c r="A463">
        <f>ROW(Source!A296)</f>
        <v>296</v>
      </c>
      <c r="B463">
        <v>41727981</v>
      </c>
      <c r="C463">
        <v>41728500</v>
      </c>
      <c r="D463">
        <v>37286939</v>
      </c>
      <c r="E463">
        <v>70</v>
      </c>
      <c r="F463">
        <v>1</v>
      </c>
      <c r="G463">
        <v>1</v>
      </c>
      <c r="H463">
        <v>1</v>
      </c>
      <c r="I463" t="s">
        <v>687</v>
      </c>
      <c r="J463" t="s">
        <v>2</v>
      </c>
      <c r="K463" t="s">
        <v>688</v>
      </c>
      <c r="L463">
        <v>1191</v>
      </c>
      <c r="N463">
        <v>1013</v>
      </c>
      <c r="O463" t="s">
        <v>551</v>
      </c>
      <c r="P463" t="s">
        <v>551</v>
      </c>
      <c r="Q463">
        <v>1</v>
      </c>
      <c r="W463">
        <v>0</v>
      </c>
      <c r="X463">
        <v>-2012709214</v>
      </c>
      <c r="Y463">
        <v>37.476000000000006</v>
      </c>
      <c r="AA463">
        <v>0</v>
      </c>
      <c r="AB463">
        <v>0</v>
      </c>
      <c r="AC463">
        <v>0</v>
      </c>
      <c r="AD463">
        <v>9.4</v>
      </c>
      <c r="AE463">
        <v>0</v>
      </c>
      <c r="AF463">
        <v>0</v>
      </c>
      <c r="AG463">
        <v>0</v>
      </c>
      <c r="AH463">
        <v>9.4</v>
      </c>
      <c r="AI463">
        <v>1</v>
      </c>
      <c r="AJ463">
        <v>1</v>
      </c>
      <c r="AK463">
        <v>1</v>
      </c>
      <c r="AL463">
        <v>1</v>
      </c>
      <c r="AN463">
        <v>0</v>
      </c>
      <c r="AO463">
        <v>1</v>
      </c>
      <c r="AP463">
        <v>1</v>
      </c>
      <c r="AQ463">
        <v>0</v>
      </c>
      <c r="AR463">
        <v>0</v>
      </c>
      <c r="AS463" t="s">
        <v>2</v>
      </c>
      <c r="AT463">
        <v>27.76</v>
      </c>
      <c r="AU463" t="s">
        <v>21</v>
      </c>
      <c r="AV463">
        <v>1</v>
      </c>
      <c r="AW463">
        <v>2</v>
      </c>
      <c r="AX463">
        <v>41728513</v>
      </c>
      <c r="AY463">
        <v>1</v>
      </c>
      <c r="AZ463">
        <v>0</v>
      </c>
      <c r="BA463">
        <v>463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CX463">
        <f>Y463*Source!I296</f>
        <v>284.06808000000007</v>
      </c>
      <c r="CY463">
        <f>AD463</f>
        <v>9.4</v>
      </c>
      <c r="CZ463">
        <f>AH463</f>
        <v>9.4</v>
      </c>
      <c r="DA463">
        <f>AL463</f>
        <v>1</v>
      </c>
      <c r="DB463">
        <f>ROUND((ROUND(AT463*CZ463,2)*ROUND(1.35,7)),6)</f>
        <v>352.26900000000001</v>
      </c>
      <c r="DC463">
        <f>ROUND((ROUND(AT463*AG463,2)*ROUND(1.35,7)),6)</f>
        <v>0</v>
      </c>
    </row>
    <row r="464" spans="1:107" x14ac:dyDescent="0.2">
      <c r="A464">
        <f>ROW(Source!A296)</f>
        <v>296</v>
      </c>
      <c r="B464">
        <v>41727981</v>
      </c>
      <c r="C464">
        <v>41728500</v>
      </c>
      <c r="D464">
        <v>37287167</v>
      </c>
      <c r="E464">
        <v>70</v>
      </c>
      <c r="F464">
        <v>1</v>
      </c>
      <c r="G464">
        <v>1</v>
      </c>
      <c r="H464">
        <v>1</v>
      </c>
      <c r="I464" t="s">
        <v>552</v>
      </c>
      <c r="J464" t="s">
        <v>2</v>
      </c>
      <c r="K464" t="s">
        <v>553</v>
      </c>
      <c r="L464">
        <v>1191</v>
      </c>
      <c r="N464">
        <v>1013</v>
      </c>
      <c r="O464" t="s">
        <v>551</v>
      </c>
      <c r="P464" t="s">
        <v>551</v>
      </c>
      <c r="Q464">
        <v>1</v>
      </c>
      <c r="W464">
        <v>0</v>
      </c>
      <c r="X464">
        <v>-1417349443</v>
      </c>
      <c r="Y464">
        <v>0.48599999999999999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1</v>
      </c>
      <c r="AJ464">
        <v>1</v>
      </c>
      <c r="AK464">
        <v>1</v>
      </c>
      <c r="AL464">
        <v>1</v>
      </c>
      <c r="AN464">
        <v>0</v>
      </c>
      <c r="AO464">
        <v>1</v>
      </c>
      <c r="AP464">
        <v>1</v>
      </c>
      <c r="AQ464">
        <v>0</v>
      </c>
      <c r="AR464">
        <v>0</v>
      </c>
      <c r="AS464" t="s">
        <v>2</v>
      </c>
      <c r="AT464">
        <v>0.36</v>
      </c>
      <c r="AU464" t="s">
        <v>21</v>
      </c>
      <c r="AV464">
        <v>2</v>
      </c>
      <c r="AW464">
        <v>2</v>
      </c>
      <c r="AX464">
        <v>41728514</v>
      </c>
      <c r="AY464">
        <v>1</v>
      </c>
      <c r="AZ464">
        <v>0</v>
      </c>
      <c r="BA464">
        <v>464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CX464">
        <f>Y464*Source!I296</f>
        <v>3.6838799999999998</v>
      </c>
      <c r="CY464">
        <f>AD464</f>
        <v>0</v>
      </c>
      <c r="CZ464">
        <f>AH464</f>
        <v>0</v>
      </c>
      <c r="DA464">
        <f>AL464</f>
        <v>1</v>
      </c>
      <c r="DB464">
        <f>ROUND((ROUND(AT464*CZ464,2)*ROUND(1.35,7)),6)</f>
        <v>0</v>
      </c>
      <c r="DC464">
        <f>ROUND((ROUND(AT464*AG464,2)*ROUND(1.35,7)),6)</f>
        <v>0</v>
      </c>
    </row>
    <row r="465" spans="1:107" x14ac:dyDescent="0.2">
      <c r="A465">
        <f>ROW(Source!A296)</f>
        <v>296</v>
      </c>
      <c r="B465">
        <v>41727981</v>
      </c>
      <c r="C465">
        <v>41728500</v>
      </c>
      <c r="D465">
        <v>37509388</v>
      </c>
      <c r="E465">
        <v>1</v>
      </c>
      <c r="F465">
        <v>1</v>
      </c>
      <c r="G465">
        <v>1</v>
      </c>
      <c r="H465">
        <v>2</v>
      </c>
      <c r="I465" t="s">
        <v>573</v>
      </c>
      <c r="J465" t="s">
        <v>574</v>
      </c>
      <c r="K465" t="s">
        <v>575</v>
      </c>
      <c r="L465">
        <v>1367</v>
      </c>
      <c r="N465">
        <v>1011</v>
      </c>
      <c r="O465" t="s">
        <v>557</v>
      </c>
      <c r="P465" t="s">
        <v>557</v>
      </c>
      <c r="Q465">
        <v>1</v>
      </c>
      <c r="W465">
        <v>0</v>
      </c>
      <c r="X465">
        <v>-430484415</v>
      </c>
      <c r="Y465">
        <v>0.24299999999999999</v>
      </c>
      <c r="AA465">
        <v>0</v>
      </c>
      <c r="AB465">
        <v>115.4</v>
      </c>
      <c r="AC465">
        <v>13.5</v>
      </c>
      <c r="AD465">
        <v>0</v>
      </c>
      <c r="AE465">
        <v>0</v>
      </c>
      <c r="AF465">
        <v>115.4</v>
      </c>
      <c r="AG465">
        <v>13.5</v>
      </c>
      <c r="AH465">
        <v>0</v>
      </c>
      <c r="AI465">
        <v>1</v>
      </c>
      <c r="AJ465">
        <v>1</v>
      </c>
      <c r="AK465">
        <v>1</v>
      </c>
      <c r="AL465">
        <v>1</v>
      </c>
      <c r="AN465">
        <v>0</v>
      </c>
      <c r="AO465">
        <v>1</v>
      </c>
      <c r="AP465">
        <v>1</v>
      </c>
      <c r="AQ465">
        <v>0</v>
      </c>
      <c r="AR465">
        <v>0</v>
      </c>
      <c r="AS465" t="s">
        <v>2</v>
      </c>
      <c r="AT465">
        <v>0.18</v>
      </c>
      <c r="AU465" t="s">
        <v>21</v>
      </c>
      <c r="AV465">
        <v>0</v>
      </c>
      <c r="AW465">
        <v>2</v>
      </c>
      <c r="AX465">
        <v>41728515</v>
      </c>
      <c r="AY465">
        <v>1</v>
      </c>
      <c r="AZ465">
        <v>0</v>
      </c>
      <c r="BA465">
        <v>465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CX465">
        <f>Y465*Source!I296</f>
        <v>1.8419399999999999</v>
      </c>
      <c r="CY465">
        <f>AB465</f>
        <v>115.4</v>
      </c>
      <c r="CZ465">
        <f>AF465</f>
        <v>115.4</v>
      </c>
      <c r="DA465">
        <f>AJ465</f>
        <v>1</v>
      </c>
      <c r="DB465">
        <f>ROUND((ROUND(AT465*CZ465,2)*ROUND(1.35,7)),6)</f>
        <v>28.0395</v>
      </c>
      <c r="DC465">
        <f>ROUND((ROUND(AT465*AG465,2)*ROUND(1.35,7)),6)</f>
        <v>3.2805</v>
      </c>
    </row>
    <row r="466" spans="1:107" x14ac:dyDescent="0.2">
      <c r="A466">
        <f>ROW(Source!A296)</f>
        <v>296</v>
      </c>
      <c r="B466">
        <v>41727981</v>
      </c>
      <c r="C466">
        <v>41728500</v>
      </c>
      <c r="D466">
        <v>37510757</v>
      </c>
      <c r="E466">
        <v>1</v>
      </c>
      <c r="F466">
        <v>1</v>
      </c>
      <c r="G466">
        <v>1</v>
      </c>
      <c r="H466">
        <v>2</v>
      </c>
      <c r="I466" t="s">
        <v>558</v>
      </c>
      <c r="J466" t="s">
        <v>559</v>
      </c>
      <c r="K466" t="s">
        <v>560</v>
      </c>
      <c r="L466">
        <v>1367</v>
      </c>
      <c r="N466">
        <v>1011</v>
      </c>
      <c r="O466" t="s">
        <v>557</v>
      </c>
      <c r="P466" t="s">
        <v>557</v>
      </c>
      <c r="Q466">
        <v>1</v>
      </c>
      <c r="W466">
        <v>0</v>
      </c>
      <c r="X466">
        <v>509054691</v>
      </c>
      <c r="Y466">
        <v>0.24299999999999999</v>
      </c>
      <c r="AA466">
        <v>0</v>
      </c>
      <c r="AB466">
        <v>65.709999999999994</v>
      </c>
      <c r="AC466">
        <v>11.6</v>
      </c>
      <c r="AD466">
        <v>0</v>
      </c>
      <c r="AE466">
        <v>0</v>
      </c>
      <c r="AF466">
        <v>65.709999999999994</v>
      </c>
      <c r="AG466">
        <v>11.6</v>
      </c>
      <c r="AH466">
        <v>0</v>
      </c>
      <c r="AI466">
        <v>1</v>
      </c>
      <c r="AJ466">
        <v>1</v>
      </c>
      <c r="AK466">
        <v>1</v>
      </c>
      <c r="AL466">
        <v>1</v>
      </c>
      <c r="AN466">
        <v>0</v>
      </c>
      <c r="AO466">
        <v>1</v>
      </c>
      <c r="AP466">
        <v>1</v>
      </c>
      <c r="AQ466">
        <v>0</v>
      </c>
      <c r="AR466">
        <v>0</v>
      </c>
      <c r="AS466" t="s">
        <v>2</v>
      </c>
      <c r="AT466">
        <v>0.18</v>
      </c>
      <c r="AU466" t="s">
        <v>21</v>
      </c>
      <c r="AV466">
        <v>0</v>
      </c>
      <c r="AW466">
        <v>2</v>
      </c>
      <c r="AX466">
        <v>41728516</v>
      </c>
      <c r="AY466">
        <v>1</v>
      </c>
      <c r="AZ466">
        <v>0</v>
      </c>
      <c r="BA466">
        <v>466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CX466">
        <f>Y466*Source!I296</f>
        <v>1.8419399999999999</v>
      </c>
      <c r="CY466">
        <f>AB466</f>
        <v>65.709999999999994</v>
      </c>
      <c r="CZ466">
        <f>AF466</f>
        <v>65.709999999999994</v>
      </c>
      <c r="DA466">
        <f>AJ466</f>
        <v>1</v>
      </c>
      <c r="DB466">
        <f>ROUND((ROUND(AT466*CZ466,2)*ROUND(1.35,7)),6)</f>
        <v>15.970499999999999</v>
      </c>
      <c r="DC466">
        <f>ROUND((ROUND(AT466*AG466,2)*ROUND(1.35,7)),6)</f>
        <v>2.8214999999999999</v>
      </c>
    </row>
    <row r="467" spans="1:107" x14ac:dyDescent="0.2">
      <c r="A467">
        <f>ROW(Source!A296)</f>
        <v>296</v>
      </c>
      <c r="B467">
        <v>41727981</v>
      </c>
      <c r="C467">
        <v>41728500</v>
      </c>
      <c r="D467">
        <v>37511092</v>
      </c>
      <c r="E467">
        <v>1</v>
      </c>
      <c r="F467">
        <v>1</v>
      </c>
      <c r="G467">
        <v>1</v>
      </c>
      <c r="H467">
        <v>2</v>
      </c>
      <c r="I467" t="s">
        <v>576</v>
      </c>
      <c r="J467" t="s">
        <v>577</v>
      </c>
      <c r="K467" t="s">
        <v>578</v>
      </c>
      <c r="L467">
        <v>1367</v>
      </c>
      <c r="N467">
        <v>1011</v>
      </c>
      <c r="O467" t="s">
        <v>557</v>
      </c>
      <c r="P467" t="s">
        <v>557</v>
      </c>
      <c r="Q467">
        <v>1</v>
      </c>
      <c r="W467">
        <v>0</v>
      </c>
      <c r="X467">
        <v>829370094</v>
      </c>
      <c r="Y467">
        <v>19.332000000000001</v>
      </c>
      <c r="AA467">
        <v>0</v>
      </c>
      <c r="AB467">
        <v>8.1</v>
      </c>
      <c r="AC467">
        <v>0</v>
      </c>
      <c r="AD467">
        <v>0</v>
      </c>
      <c r="AE467">
        <v>0</v>
      </c>
      <c r="AF467">
        <v>8.1</v>
      </c>
      <c r="AG467">
        <v>0</v>
      </c>
      <c r="AH467">
        <v>0</v>
      </c>
      <c r="AI467">
        <v>1</v>
      </c>
      <c r="AJ467">
        <v>1</v>
      </c>
      <c r="AK467">
        <v>1</v>
      </c>
      <c r="AL467">
        <v>1</v>
      </c>
      <c r="AN467">
        <v>0</v>
      </c>
      <c r="AO467">
        <v>1</v>
      </c>
      <c r="AP467">
        <v>1</v>
      </c>
      <c r="AQ467">
        <v>0</v>
      </c>
      <c r="AR467">
        <v>0</v>
      </c>
      <c r="AS467" t="s">
        <v>2</v>
      </c>
      <c r="AT467">
        <v>14.32</v>
      </c>
      <c r="AU467" t="s">
        <v>21</v>
      </c>
      <c r="AV467">
        <v>0</v>
      </c>
      <c r="AW467">
        <v>2</v>
      </c>
      <c r="AX467">
        <v>41728517</v>
      </c>
      <c r="AY467">
        <v>1</v>
      </c>
      <c r="AZ467">
        <v>0</v>
      </c>
      <c r="BA467">
        <v>467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CX467">
        <f>Y467*Source!I296</f>
        <v>146.53656000000001</v>
      </c>
      <c r="CY467">
        <f>AB467</f>
        <v>8.1</v>
      </c>
      <c r="CZ467">
        <f>AF467</f>
        <v>8.1</v>
      </c>
      <c r="DA467">
        <f>AJ467</f>
        <v>1</v>
      </c>
      <c r="DB467">
        <f>ROUND((ROUND(AT467*CZ467,2)*ROUND(1.35,7)),6)</f>
        <v>156.5865</v>
      </c>
      <c r="DC467">
        <f>ROUND((ROUND(AT467*AG467,2)*ROUND(1.35,7)),6)</f>
        <v>0</v>
      </c>
    </row>
    <row r="468" spans="1:107" x14ac:dyDescent="0.2">
      <c r="A468">
        <f>ROW(Source!A296)</f>
        <v>296</v>
      </c>
      <c r="B468">
        <v>41727981</v>
      </c>
      <c r="C468">
        <v>41728500</v>
      </c>
      <c r="D468">
        <v>37303175</v>
      </c>
      <c r="E468">
        <v>1</v>
      </c>
      <c r="F468">
        <v>1</v>
      </c>
      <c r="G468">
        <v>1</v>
      </c>
      <c r="H468">
        <v>3</v>
      </c>
      <c r="I468" t="s">
        <v>582</v>
      </c>
      <c r="J468" t="s">
        <v>583</v>
      </c>
      <c r="K468" t="s">
        <v>584</v>
      </c>
      <c r="L468">
        <v>1346</v>
      </c>
      <c r="N468">
        <v>1009</v>
      </c>
      <c r="O468" t="s">
        <v>564</v>
      </c>
      <c r="P468" t="s">
        <v>564</v>
      </c>
      <c r="Q468">
        <v>1</v>
      </c>
      <c r="W468">
        <v>0</v>
      </c>
      <c r="X468">
        <v>397095127</v>
      </c>
      <c r="Y468">
        <v>1.05</v>
      </c>
      <c r="AA468">
        <v>10.57</v>
      </c>
      <c r="AB468">
        <v>0</v>
      </c>
      <c r="AC468">
        <v>0</v>
      </c>
      <c r="AD468">
        <v>0</v>
      </c>
      <c r="AE468">
        <v>10.57</v>
      </c>
      <c r="AF468">
        <v>0</v>
      </c>
      <c r="AG468">
        <v>0</v>
      </c>
      <c r="AH468">
        <v>0</v>
      </c>
      <c r="AI468">
        <v>1</v>
      </c>
      <c r="AJ468">
        <v>1</v>
      </c>
      <c r="AK468">
        <v>1</v>
      </c>
      <c r="AL468">
        <v>1</v>
      </c>
      <c r="AN468">
        <v>0</v>
      </c>
      <c r="AO468">
        <v>1</v>
      </c>
      <c r="AP468">
        <v>0</v>
      </c>
      <c r="AQ468">
        <v>0</v>
      </c>
      <c r="AR468">
        <v>0</v>
      </c>
      <c r="AS468" t="s">
        <v>2</v>
      </c>
      <c r="AT468">
        <v>1.05</v>
      </c>
      <c r="AU468" t="s">
        <v>2</v>
      </c>
      <c r="AV468">
        <v>0</v>
      </c>
      <c r="AW468">
        <v>2</v>
      </c>
      <c r="AX468">
        <v>41728518</v>
      </c>
      <c r="AY468">
        <v>1</v>
      </c>
      <c r="AZ468">
        <v>0</v>
      </c>
      <c r="BA468">
        <v>468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CX468">
        <f>Y468*Source!I296</f>
        <v>7.9590000000000005</v>
      </c>
      <c r="CY468">
        <f t="shared" ref="CY468:CY474" si="119">AA468</f>
        <v>10.57</v>
      </c>
      <c r="CZ468">
        <f t="shared" ref="CZ468:CZ474" si="120">AE468</f>
        <v>10.57</v>
      </c>
      <c r="DA468">
        <f t="shared" ref="DA468:DA474" si="121">AI468</f>
        <v>1</v>
      </c>
      <c r="DB468">
        <f t="shared" ref="DB468:DB474" si="122">ROUND(ROUND(AT468*CZ468,2),6)</f>
        <v>11.1</v>
      </c>
      <c r="DC468">
        <f t="shared" ref="DC468:DC474" si="123">ROUND(ROUND(AT468*AG468,2),6)</f>
        <v>0</v>
      </c>
    </row>
    <row r="469" spans="1:107" x14ac:dyDescent="0.2">
      <c r="A469">
        <f>ROW(Source!A296)</f>
        <v>296</v>
      </c>
      <c r="B469">
        <v>41727981</v>
      </c>
      <c r="C469">
        <v>41728500</v>
      </c>
      <c r="D469">
        <v>37305355</v>
      </c>
      <c r="E469">
        <v>1</v>
      </c>
      <c r="F469">
        <v>1</v>
      </c>
      <c r="G469">
        <v>1</v>
      </c>
      <c r="H469">
        <v>3</v>
      </c>
      <c r="I469" t="s">
        <v>689</v>
      </c>
      <c r="J469" t="s">
        <v>690</v>
      </c>
      <c r="K469" t="s">
        <v>691</v>
      </c>
      <c r="L469">
        <v>1348</v>
      </c>
      <c r="N469">
        <v>1009</v>
      </c>
      <c r="O469" t="s">
        <v>104</v>
      </c>
      <c r="P469" t="s">
        <v>104</v>
      </c>
      <c r="Q469">
        <v>1000</v>
      </c>
      <c r="W469">
        <v>0</v>
      </c>
      <c r="X469">
        <v>-116031132</v>
      </c>
      <c r="Y469">
        <v>2.1800000000000001E-3</v>
      </c>
      <c r="AA469">
        <v>12430</v>
      </c>
      <c r="AB469">
        <v>0</v>
      </c>
      <c r="AC469">
        <v>0</v>
      </c>
      <c r="AD469">
        <v>0</v>
      </c>
      <c r="AE469">
        <v>12430</v>
      </c>
      <c r="AF469">
        <v>0</v>
      </c>
      <c r="AG469">
        <v>0</v>
      </c>
      <c r="AH469">
        <v>0</v>
      </c>
      <c r="AI469">
        <v>1</v>
      </c>
      <c r="AJ469">
        <v>1</v>
      </c>
      <c r="AK469">
        <v>1</v>
      </c>
      <c r="AL469">
        <v>1</v>
      </c>
      <c r="AN469">
        <v>0</v>
      </c>
      <c r="AO469">
        <v>1</v>
      </c>
      <c r="AP469">
        <v>0</v>
      </c>
      <c r="AQ469">
        <v>0</v>
      </c>
      <c r="AR469">
        <v>0</v>
      </c>
      <c r="AS469" t="s">
        <v>2</v>
      </c>
      <c r="AT469">
        <v>2.1800000000000001E-3</v>
      </c>
      <c r="AU469" t="s">
        <v>2</v>
      </c>
      <c r="AV469">
        <v>0</v>
      </c>
      <c r="AW469">
        <v>2</v>
      </c>
      <c r="AX469">
        <v>41728519</v>
      </c>
      <c r="AY469">
        <v>1</v>
      </c>
      <c r="AZ469">
        <v>0</v>
      </c>
      <c r="BA469">
        <v>469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CX469">
        <f>Y469*Source!I296</f>
        <v>1.6524400000000002E-2</v>
      </c>
      <c r="CY469">
        <f t="shared" si="119"/>
        <v>12430</v>
      </c>
      <c r="CZ469">
        <f t="shared" si="120"/>
        <v>12430</v>
      </c>
      <c r="DA469">
        <f t="shared" si="121"/>
        <v>1</v>
      </c>
      <c r="DB469">
        <f t="shared" si="122"/>
        <v>27.1</v>
      </c>
      <c r="DC469">
        <f t="shared" si="123"/>
        <v>0</v>
      </c>
    </row>
    <row r="470" spans="1:107" x14ac:dyDescent="0.2">
      <c r="A470">
        <f>ROW(Source!A296)</f>
        <v>296</v>
      </c>
      <c r="B470">
        <v>41727981</v>
      </c>
      <c r="C470">
        <v>41728500</v>
      </c>
      <c r="D470">
        <v>37337256</v>
      </c>
      <c r="E470">
        <v>1</v>
      </c>
      <c r="F470">
        <v>1</v>
      </c>
      <c r="G470">
        <v>1</v>
      </c>
      <c r="H470">
        <v>3</v>
      </c>
      <c r="I470" t="s">
        <v>692</v>
      </c>
      <c r="J470" t="s">
        <v>693</v>
      </c>
      <c r="K470" t="s">
        <v>694</v>
      </c>
      <c r="L470">
        <v>1348</v>
      </c>
      <c r="N470">
        <v>1009</v>
      </c>
      <c r="O470" t="s">
        <v>104</v>
      </c>
      <c r="P470" t="s">
        <v>104</v>
      </c>
      <c r="Q470">
        <v>1000</v>
      </c>
      <c r="W470">
        <v>0</v>
      </c>
      <c r="X470">
        <v>-958641064</v>
      </c>
      <c r="Y470">
        <v>5.1499999999999997E-2</v>
      </c>
      <c r="AA470">
        <v>5000</v>
      </c>
      <c r="AB470">
        <v>0</v>
      </c>
      <c r="AC470">
        <v>0</v>
      </c>
      <c r="AD470">
        <v>0</v>
      </c>
      <c r="AE470">
        <v>5000</v>
      </c>
      <c r="AF470">
        <v>0</v>
      </c>
      <c r="AG470">
        <v>0</v>
      </c>
      <c r="AH470">
        <v>0</v>
      </c>
      <c r="AI470">
        <v>1</v>
      </c>
      <c r="AJ470">
        <v>1</v>
      </c>
      <c r="AK470">
        <v>1</v>
      </c>
      <c r="AL470">
        <v>1</v>
      </c>
      <c r="AN470">
        <v>0</v>
      </c>
      <c r="AO470">
        <v>1</v>
      </c>
      <c r="AP470">
        <v>0</v>
      </c>
      <c r="AQ470">
        <v>0</v>
      </c>
      <c r="AR470">
        <v>0</v>
      </c>
      <c r="AS470" t="s">
        <v>2</v>
      </c>
      <c r="AT470">
        <v>5.1499999999999997E-2</v>
      </c>
      <c r="AU470" t="s">
        <v>2</v>
      </c>
      <c r="AV470">
        <v>0</v>
      </c>
      <c r="AW470">
        <v>2</v>
      </c>
      <c r="AX470">
        <v>41728520</v>
      </c>
      <c r="AY470">
        <v>1</v>
      </c>
      <c r="AZ470">
        <v>0</v>
      </c>
      <c r="BA470">
        <v>470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CX470">
        <f>Y470*Source!I296</f>
        <v>0.39036999999999999</v>
      </c>
      <c r="CY470">
        <f t="shared" si="119"/>
        <v>5000</v>
      </c>
      <c r="CZ470">
        <f t="shared" si="120"/>
        <v>5000</v>
      </c>
      <c r="DA470">
        <f t="shared" si="121"/>
        <v>1</v>
      </c>
      <c r="DB470">
        <f t="shared" si="122"/>
        <v>257.5</v>
      </c>
      <c r="DC470">
        <f t="shared" si="123"/>
        <v>0</v>
      </c>
    </row>
    <row r="471" spans="1:107" x14ac:dyDescent="0.2">
      <c r="A471">
        <f>ROW(Source!A296)</f>
        <v>296</v>
      </c>
      <c r="B471">
        <v>41727981</v>
      </c>
      <c r="C471">
        <v>41728500</v>
      </c>
      <c r="D471">
        <v>37373865</v>
      </c>
      <c r="E471">
        <v>1</v>
      </c>
      <c r="F471">
        <v>1</v>
      </c>
      <c r="G471">
        <v>1</v>
      </c>
      <c r="H471">
        <v>3</v>
      </c>
      <c r="I471" t="s">
        <v>695</v>
      </c>
      <c r="J471" t="s">
        <v>696</v>
      </c>
      <c r="K471" t="s">
        <v>697</v>
      </c>
      <c r="L471">
        <v>1455</v>
      </c>
      <c r="N471">
        <v>1013</v>
      </c>
      <c r="O471" t="s">
        <v>160</v>
      </c>
      <c r="P471" t="s">
        <v>160</v>
      </c>
      <c r="Q471">
        <v>1</v>
      </c>
      <c r="W471">
        <v>0</v>
      </c>
      <c r="X471">
        <v>-984666861</v>
      </c>
      <c r="Y471">
        <v>1</v>
      </c>
      <c r="AA471">
        <v>277.5</v>
      </c>
      <c r="AB471">
        <v>0</v>
      </c>
      <c r="AC471">
        <v>0</v>
      </c>
      <c r="AD471">
        <v>0</v>
      </c>
      <c r="AE471">
        <v>277.5</v>
      </c>
      <c r="AF471">
        <v>0</v>
      </c>
      <c r="AG471">
        <v>0</v>
      </c>
      <c r="AH471">
        <v>0</v>
      </c>
      <c r="AI471">
        <v>1</v>
      </c>
      <c r="AJ471">
        <v>1</v>
      </c>
      <c r="AK471">
        <v>1</v>
      </c>
      <c r="AL471">
        <v>1</v>
      </c>
      <c r="AN471">
        <v>0</v>
      </c>
      <c r="AO471">
        <v>1</v>
      </c>
      <c r="AP471">
        <v>0</v>
      </c>
      <c r="AQ471">
        <v>0</v>
      </c>
      <c r="AR471">
        <v>0</v>
      </c>
      <c r="AS471" t="s">
        <v>2</v>
      </c>
      <c r="AT471">
        <v>1</v>
      </c>
      <c r="AU471" t="s">
        <v>2</v>
      </c>
      <c r="AV471">
        <v>0</v>
      </c>
      <c r="AW471">
        <v>2</v>
      </c>
      <c r="AX471">
        <v>41728521</v>
      </c>
      <c r="AY471">
        <v>1</v>
      </c>
      <c r="AZ471">
        <v>0</v>
      </c>
      <c r="BA471">
        <v>471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CX471">
        <f>Y471*Source!I296</f>
        <v>7.58</v>
      </c>
      <c r="CY471">
        <f t="shared" si="119"/>
        <v>277.5</v>
      </c>
      <c r="CZ471">
        <f t="shared" si="120"/>
        <v>277.5</v>
      </c>
      <c r="DA471">
        <f t="shared" si="121"/>
        <v>1</v>
      </c>
      <c r="DB471">
        <f t="shared" si="122"/>
        <v>277.5</v>
      </c>
      <c r="DC471">
        <f t="shared" si="123"/>
        <v>0</v>
      </c>
    </row>
    <row r="472" spans="1:107" x14ac:dyDescent="0.2">
      <c r="A472">
        <f>ROW(Source!A296)</f>
        <v>296</v>
      </c>
      <c r="B472">
        <v>41727981</v>
      </c>
      <c r="C472">
        <v>41728500</v>
      </c>
      <c r="D472">
        <v>37381899</v>
      </c>
      <c r="E472">
        <v>1</v>
      </c>
      <c r="F472">
        <v>1</v>
      </c>
      <c r="G472">
        <v>1</v>
      </c>
      <c r="H472">
        <v>3</v>
      </c>
      <c r="I472" t="s">
        <v>660</v>
      </c>
      <c r="J472" t="s">
        <v>661</v>
      </c>
      <c r="K472" t="s">
        <v>662</v>
      </c>
      <c r="L472">
        <v>1455</v>
      </c>
      <c r="N472">
        <v>1013</v>
      </c>
      <c r="O472" t="s">
        <v>160</v>
      </c>
      <c r="P472" t="s">
        <v>160</v>
      </c>
      <c r="Q472">
        <v>1</v>
      </c>
      <c r="W472">
        <v>0</v>
      </c>
      <c r="X472">
        <v>-979010618</v>
      </c>
      <c r="Y472">
        <v>0.5</v>
      </c>
      <c r="AA472">
        <v>39</v>
      </c>
      <c r="AB472">
        <v>0</v>
      </c>
      <c r="AC472">
        <v>0</v>
      </c>
      <c r="AD472">
        <v>0</v>
      </c>
      <c r="AE472">
        <v>39</v>
      </c>
      <c r="AF472">
        <v>0</v>
      </c>
      <c r="AG472">
        <v>0</v>
      </c>
      <c r="AH472">
        <v>0</v>
      </c>
      <c r="AI472">
        <v>1</v>
      </c>
      <c r="AJ472">
        <v>1</v>
      </c>
      <c r="AK472">
        <v>1</v>
      </c>
      <c r="AL472">
        <v>1</v>
      </c>
      <c r="AN472">
        <v>0</v>
      </c>
      <c r="AO472">
        <v>1</v>
      </c>
      <c r="AP472">
        <v>0</v>
      </c>
      <c r="AQ472">
        <v>0</v>
      </c>
      <c r="AR472">
        <v>0</v>
      </c>
      <c r="AS472" t="s">
        <v>2</v>
      </c>
      <c r="AT472">
        <v>0.5</v>
      </c>
      <c r="AU472" t="s">
        <v>2</v>
      </c>
      <c r="AV472">
        <v>0</v>
      </c>
      <c r="AW472">
        <v>2</v>
      </c>
      <c r="AX472">
        <v>41728522</v>
      </c>
      <c r="AY472">
        <v>1</v>
      </c>
      <c r="AZ472">
        <v>0</v>
      </c>
      <c r="BA472">
        <v>472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CX472">
        <f>Y472*Source!I296</f>
        <v>3.79</v>
      </c>
      <c r="CY472">
        <f t="shared" si="119"/>
        <v>39</v>
      </c>
      <c r="CZ472">
        <f t="shared" si="120"/>
        <v>39</v>
      </c>
      <c r="DA472">
        <f t="shared" si="121"/>
        <v>1</v>
      </c>
      <c r="DB472">
        <f t="shared" si="122"/>
        <v>19.5</v>
      </c>
      <c r="DC472">
        <f t="shared" si="123"/>
        <v>0</v>
      </c>
    </row>
    <row r="473" spans="1:107" x14ac:dyDescent="0.2">
      <c r="A473">
        <f>ROW(Source!A296)</f>
        <v>296</v>
      </c>
      <c r="B473">
        <v>41727981</v>
      </c>
      <c r="C473">
        <v>41728500</v>
      </c>
      <c r="D473">
        <v>37382084</v>
      </c>
      <c r="E473">
        <v>1</v>
      </c>
      <c r="F473">
        <v>1</v>
      </c>
      <c r="G473">
        <v>1</v>
      </c>
      <c r="H473">
        <v>3</v>
      </c>
      <c r="I473" t="s">
        <v>698</v>
      </c>
      <c r="J473" t="s">
        <v>699</v>
      </c>
      <c r="K473" t="s">
        <v>700</v>
      </c>
      <c r="L473">
        <v>1407</v>
      </c>
      <c r="N473">
        <v>1013</v>
      </c>
      <c r="O473" t="s">
        <v>701</v>
      </c>
      <c r="P473" t="s">
        <v>701</v>
      </c>
      <c r="Q473">
        <v>1</v>
      </c>
      <c r="W473">
        <v>0</v>
      </c>
      <c r="X473">
        <v>631936042</v>
      </c>
      <c r="Y473">
        <v>0.01</v>
      </c>
      <c r="AA473">
        <v>270</v>
      </c>
      <c r="AB473">
        <v>0</v>
      </c>
      <c r="AC473">
        <v>0</v>
      </c>
      <c r="AD473">
        <v>0</v>
      </c>
      <c r="AE473">
        <v>270</v>
      </c>
      <c r="AF473">
        <v>0</v>
      </c>
      <c r="AG473">
        <v>0</v>
      </c>
      <c r="AH473">
        <v>0</v>
      </c>
      <c r="AI473">
        <v>1</v>
      </c>
      <c r="AJ473">
        <v>1</v>
      </c>
      <c r="AK473">
        <v>1</v>
      </c>
      <c r="AL473">
        <v>1</v>
      </c>
      <c r="AN473">
        <v>0</v>
      </c>
      <c r="AO473">
        <v>1</v>
      </c>
      <c r="AP473">
        <v>0</v>
      </c>
      <c r="AQ473">
        <v>0</v>
      </c>
      <c r="AR473">
        <v>0</v>
      </c>
      <c r="AS473" t="s">
        <v>2</v>
      </c>
      <c r="AT473">
        <v>0.01</v>
      </c>
      <c r="AU473" t="s">
        <v>2</v>
      </c>
      <c r="AV473">
        <v>0</v>
      </c>
      <c r="AW473">
        <v>2</v>
      </c>
      <c r="AX473">
        <v>41728523</v>
      </c>
      <c r="AY473">
        <v>1</v>
      </c>
      <c r="AZ473">
        <v>0</v>
      </c>
      <c r="BA473">
        <v>473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CX473">
        <f>Y473*Source!I296</f>
        <v>7.5800000000000006E-2</v>
      </c>
      <c r="CY473">
        <f t="shared" si="119"/>
        <v>270</v>
      </c>
      <c r="CZ473">
        <f t="shared" si="120"/>
        <v>270</v>
      </c>
      <c r="DA473">
        <f t="shared" si="121"/>
        <v>1</v>
      </c>
      <c r="DB473">
        <f t="shared" si="122"/>
        <v>2.7</v>
      </c>
      <c r="DC473">
        <f t="shared" si="123"/>
        <v>0</v>
      </c>
    </row>
    <row r="474" spans="1:107" x14ac:dyDescent="0.2">
      <c r="A474">
        <f>ROW(Source!A296)</f>
        <v>296</v>
      </c>
      <c r="B474">
        <v>41727981</v>
      </c>
      <c r="C474">
        <v>41728500</v>
      </c>
      <c r="D474">
        <v>37292595</v>
      </c>
      <c r="E474">
        <v>70</v>
      </c>
      <c r="F474">
        <v>1</v>
      </c>
      <c r="G474">
        <v>1</v>
      </c>
      <c r="H474">
        <v>3</v>
      </c>
      <c r="I474" t="s">
        <v>565</v>
      </c>
      <c r="J474" t="s">
        <v>2</v>
      </c>
      <c r="K474" t="s">
        <v>566</v>
      </c>
      <c r="L474">
        <v>1374</v>
      </c>
      <c r="N474">
        <v>1013</v>
      </c>
      <c r="O474" t="s">
        <v>567</v>
      </c>
      <c r="P474" t="s">
        <v>567</v>
      </c>
      <c r="Q474">
        <v>1</v>
      </c>
      <c r="W474">
        <v>0</v>
      </c>
      <c r="X474">
        <v>-1731369543</v>
      </c>
      <c r="Y474">
        <v>5.22</v>
      </c>
      <c r="AA474">
        <v>1</v>
      </c>
      <c r="AB474">
        <v>0</v>
      </c>
      <c r="AC474">
        <v>0</v>
      </c>
      <c r="AD474">
        <v>0</v>
      </c>
      <c r="AE474">
        <v>1</v>
      </c>
      <c r="AF474">
        <v>0</v>
      </c>
      <c r="AG474">
        <v>0</v>
      </c>
      <c r="AH474">
        <v>0</v>
      </c>
      <c r="AI474">
        <v>1</v>
      </c>
      <c r="AJ474">
        <v>1</v>
      </c>
      <c r="AK474">
        <v>1</v>
      </c>
      <c r="AL474">
        <v>1</v>
      </c>
      <c r="AN474">
        <v>0</v>
      </c>
      <c r="AO474">
        <v>1</v>
      </c>
      <c r="AP474">
        <v>0</v>
      </c>
      <c r="AQ474">
        <v>0</v>
      </c>
      <c r="AR474">
        <v>0</v>
      </c>
      <c r="AS474" t="s">
        <v>2</v>
      </c>
      <c r="AT474">
        <v>5.22</v>
      </c>
      <c r="AU474" t="s">
        <v>2</v>
      </c>
      <c r="AV474">
        <v>0</v>
      </c>
      <c r="AW474">
        <v>2</v>
      </c>
      <c r="AX474">
        <v>41728524</v>
      </c>
      <c r="AY474">
        <v>1</v>
      </c>
      <c r="AZ474">
        <v>0</v>
      </c>
      <c r="BA474">
        <v>474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CX474">
        <f>Y474*Source!I296</f>
        <v>39.567599999999999</v>
      </c>
      <c r="CY474">
        <f t="shared" si="119"/>
        <v>1</v>
      </c>
      <c r="CZ474">
        <f t="shared" si="120"/>
        <v>1</v>
      </c>
      <c r="DA474">
        <f t="shared" si="121"/>
        <v>1</v>
      </c>
      <c r="DB474">
        <f t="shared" si="122"/>
        <v>5.22</v>
      </c>
      <c r="DC474">
        <f t="shared" si="123"/>
        <v>0</v>
      </c>
    </row>
    <row r="475" spans="1:107" x14ac:dyDescent="0.2">
      <c r="A475">
        <f>ROW(Source!A297)</f>
        <v>297</v>
      </c>
      <c r="B475">
        <v>41727979</v>
      </c>
      <c r="C475">
        <v>41728500</v>
      </c>
      <c r="D475">
        <v>37286939</v>
      </c>
      <c r="E475">
        <v>70</v>
      </c>
      <c r="F475">
        <v>1</v>
      </c>
      <c r="G475">
        <v>1</v>
      </c>
      <c r="H475">
        <v>1</v>
      </c>
      <c r="I475" t="s">
        <v>687</v>
      </c>
      <c r="J475" t="s">
        <v>2</v>
      </c>
      <c r="K475" t="s">
        <v>688</v>
      </c>
      <c r="L475">
        <v>1191</v>
      </c>
      <c r="N475">
        <v>1013</v>
      </c>
      <c r="O475" t="s">
        <v>551</v>
      </c>
      <c r="P475" t="s">
        <v>551</v>
      </c>
      <c r="Q475">
        <v>1</v>
      </c>
      <c r="W475">
        <v>0</v>
      </c>
      <c r="X475">
        <v>-2012709214</v>
      </c>
      <c r="Y475">
        <v>37.476000000000006</v>
      </c>
      <c r="AA475">
        <v>0</v>
      </c>
      <c r="AB475">
        <v>0</v>
      </c>
      <c r="AC475">
        <v>0</v>
      </c>
      <c r="AD475">
        <v>101.14</v>
      </c>
      <c r="AE475">
        <v>0</v>
      </c>
      <c r="AF475">
        <v>0</v>
      </c>
      <c r="AG475">
        <v>0</v>
      </c>
      <c r="AH475">
        <v>9.4</v>
      </c>
      <c r="AI475">
        <v>1</v>
      </c>
      <c r="AJ475">
        <v>1</v>
      </c>
      <c r="AK475">
        <v>1</v>
      </c>
      <c r="AL475">
        <v>10.76</v>
      </c>
      <c r="AN475">
        <v>0</v>
      </c>
      <c r="AO475">
        <v>1</v>
      </c>
      <c r="AP475">
        <v>1</v>
      </c>
      <c r="AQ475">
        <v>0</v>
      </c>
      <c r="AR475">
        <v>0</v>
      </c>
      <c r="AS475" t="s">
        <v>2</v>
      </c>
      <c r="AT475">
        <v>27.76</v>
      </c>
      <c r="AU475" t="s">
        <v>21</v>
      </c>
      <c r="AV475">
        <v>1</v>
      </c>
      <c r="AW475">
        <v>2</v>
      </c>
      <c r="AX475">
        <v>41728513</v>
      </c>
      <c r="AY475">
        <v>1</v>
      </c>
      <c r="AZ475">
        <v>0</v>
      </c>
      <c r="BA475">
        <v>475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CX475">
        <f>Y475*Source!I297</f>
        <v>284.06808000000007</v>
      </c>
      <c r="CY475">
        <f>AD475</f>
        <v>101.14</v>
      </c>
      <c r="CZ475">
        <f>AH475</f>
        <v>9.4</v>
      </c>
      <c r="DA475">
        <f>AL475</f>
        <v>10.76</v>
      </c>
      <c r="DB475">
        <f>ROUND((ROUND(AT475*CZ475,2)*ROUND(1.35,7)),6)</f>
        <v>352.26900000000001</v>
      </c>
      <c r="DC475">
        <f>ROUND((ROUND(AT475*AG475,2)*ROUND(1.35,7)),6)</f>
        <v>0</v>
      </c>
    </row>
    <row r="476" spans="1:107" x14ac:dyDescent="0.2">
      <c r="A476">
        <f>ROW(Source!A297)</f>
        <v>297</v>
      </c>
      <c r="B476">
        <v>41727979</v>
      </c>
      <c r="C476">
        <v>41728500</v>
      </c>
      <c r="D476">
        <v>37287167</v>
      </c>
      <c r="E476">
        <v>70</v>
      </c>
      <c r="F476">
        <v>1</v>
      </c>
      <c r="G476">
        <v>1</v>
      </c>
      <c r="H476">
        <v>1</v>
      </c>
      <c r="I476" t="s">
        <v>552</v>
      </c>
      <c r="J476" t="s">
        <v>2</v>
      </c>
      <c r="K476" t="s">
        <v>553</v>
      </c>
      <c r="L476">
        <v>1191</v>
      </c>
      <c r="N476">
        <v>1013</v>
      </c>
      <c r="O476" t="s">
        <v>551</v>
      </c>
      <c r="P476" t="s">
        <v>551</v>
      </c>
      <c r="Q476">
        <v>1</v>
      </c>
      <c r="W476">
        <v>0</v>
      </c>
      <c r="X476">
        <v>-1417349443</v>
      </c>
      <c r="Y476">
        <v>0.48599999999999999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1</v>
      </c>
      <c r="AJ476">
        <v>1</v>
      </c>
      <c r="AK476">
        <v>10.76</v>
      </c>
      <c r="AL476">
        <v>1</v>
      </c>
      <c r="AN476">
        <v>0</v>
      </c>
      <c r="AO476">
        <v>1</v>
      </c>
      <c r="AP476">
        <v>1</v>
      </c>
      <c r="AQ476">
        <v>0</v>
      </c>
      <c r="AR476">
        <v>0</v>
      </c>
      <c r="AS476" t="s">
        <v>2</v>
      </c>
      <c r="AT476">
        <v>0.36</v>
      </c>
      <c r="AU476" t="s">
        <v>21</v>
      </c>
      <c r="AV476">
        <v>2</v>
      </c>
      <c r="AW476">
        <v>2</v>
      </c>
      <c r="AX476">
        <v>41728514</v>
      </c>
      <c r="AY476">
        <v>1</v>
      </c>
      <c r="AZ476">
        <v>0</v>
      </c>
      <c r="BA476">
        <v>476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CX476">
        <f>Y476*Source!I297</f>
        <v>3.6838799999999998</v>
      </c>
      <c r="CY476">
        <f>AD476</f>
        <v>0</v>
      </c>
      <c r="CZ476">
        <f>AH476</f>
        <v>0</v>
      </c>
      <c r="DA476">
        <f>AL476</f>
        <v>1</v>
      </c>
      <c r="DB476">
        <f>ROUND((ROUND(AT476*CZ476,2)*ROUND(1.35,7)),6)</f>
        <v>0</v>
      </c>
      <c r="DC476">
        <f>ROUND((ROUND(AT476*AG476,2)*ROUND(1.35,7)),6)</f>
        <v>0</v>
      </c>
    </row>
    <row r="477" spans="1:107" x14ac:dyDescent="0.2">
      <c r="A477">
        <f>ROW(Source!A297)</f>
        <v>297</v>
      </c>
      <c r="B477">
        <v>41727979</v>
      </c>
      <c r="C477">
        <v>41728500</v>
      </c>
      <c r="D477">
        <v>37509388</v>
      </c>
      <c r="E477">
        <v>1</v>
      </c>
      <c r="F477">
        <v>1</v>
      </c>
      <c r="G477">
        <v>1</v>
      </c>
      <c r="H477">
        <v>2</v>
      </c>
      <c r="I477" t="s">
        <v>573</v>
      </c>
      <c r="J477" t="s">
        <v>574</v>
      </c>
      <c r="K477" t="s">
        <v>575</v>
      </c>
      <c r="L477">
        <v>1367</v>
      </c>
      <c r="N477">
        <v>1011</v>
      </c>
      <c r="O477" t="s">
        <v>557</v>
      </c>
      <c r="P477" t="s">
        <v>557</v>
      </c>
      <c r="Q477">
        <v>1</v>
      </c>
      <c r="W477">
        <v>0</v>
      </c>
      <c r="X477">
        <v>-430484415</v>
      </c>
      <c r="Y477">
        <v>0.24299999999999999</v>
      </c>
      <c r="AA477">
        <v>0</v>
      </c>
      <c r="AB477">
        <v>1241.7</v>
      </c>
      <c r="AC477">
        <v>13.5</v>
      </c>
      <c r="AD477">
        <v>0</v>
      </c>
      <c r="AE477">
        <v>0</v>
      </c>
      <c r="AF477">
        <v>115.4</v>
      </c>
      <c r="AG477">
        <v>13.5</v>
      </c>
      <c r="AH477">
        <v>0</v>
      </c>
      <c r="AI477">
        <v>1</v>
      </c>
      <c r="AJ477">
        <v>10.76</v>
      </c>
      <c r="AK477">
        <v>1</v>
      </c>
      <c r="AL477">
        <v>1</v>
      </c>
      <c r="AN477">
        <v>0</v>
      </c>
      <c r="AO477">
        <v>1</v>
      </c>
      <c r="AP477">
        <v>1</v>
      </c>
      <c r="AQ477">
        <v>0</v>
      </c>
      <c r="AR477">
        <v>0</v>
      </c>
      <c r="AS477" t="s">
        <v>2</v>
      </c>
      <c r="AT477">
        <v>0.18</v>
      </c>
      <c r="AU477" t="s">
        <v>21</v>
      </c>
      <c r="AV477">
        <v>0</v>
      </c>
      <c r="AW477">
        <v>2</v>
      </c>
      <c r="AX477">
        <v>41728515</v>
      </c>
      <c r="AY477">
        <v>1</v>
      </c>
      <c r="AZ477">
        <v>0</v>
      </c>
      <c r="BA477">
        <v>477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CX477">
        <f>Y477*Source!I297</f>
        <v>1.8419399999999999</v>
      </c>
      <c r="CY477">
        <f>AB477</f>
        <v>1241.7</v>
      </c>
      <c r="CZ477">
        <f>AF477</f>
        <v>115.4</v>
      </c>
      <c r="DA477">
        <f>AJ477</f>
        <v>10.76</v>
      </c>
      <c r="DB477">
        <f>ROUND((ROUND(AT477*CZ477,2)*ROUND(1.35,7)),6)</f>
        <v>28.0395</v>
      </c>
      <c r="DC477">
        <f>ROUND((ROUND(AT477*AG477,2)*ROUND(1.35,7)),6)</f>
        <v>3.2805</v>
      </c>
    </row>
    <row r="478" spans="1:107" x14ac:dyDescent="0.2">
      <c r="A478">
        <f>ROW(Source!A297)</f>
        <v>297</v>
      </c>
      <c r="B478">
        <v>41727979</v>
      </c>
      <c r="C478">
        <v>41728500</v>
      </c>
      <c r="D478">
        <v>37510757</v>
      </c>
      <c r="E478">
        <v>1</v>
      </c>
      <c r="F478">
        <v>1</v>
      </c>
      <c r="G478">
        <v>1</v>
      </c>
      <c r="H478">
        <v>2</v>
      </c>
      <c r="I478" t="s">
        <v>558</v>
      </c>
      <c r="J478" t="s">
        <v>559</v>
      </c>
      <c r="K478" t="s">
        <v>560</v>
      </c>
      <c r="L478">
        <v>1367</v>
      </c>
      <c r="N478">
        <v>1011</v>
      </c>
      <c r="O478" t="s">
        <v>557</v>
      </c>
      <c r="P478" t="s">
        <v>557</v>
      </c>
      <c r="Q478">
        <v>1</v>
      </c>
      <c r="W478">
        <v>0</v>
      </c>
      <c r="X478">
        <v>509054691</v>
      </c>
      <c r="Y478">
        <v>0.24299999999999999</v>
      </c>
      <c r="AA478">
        <v>0</v>
      </c>
      <c r="AB478">
        <v>707.04</v>
      </c>
      <c r="AC478">
        <v>11.6</v>
      </c>
      <c r="AD478">
        <v>0</v>
      </c>
      <c r="AE478">
        <v>0</v>
      </c>
      <c r="AF478">
        <v>65.709999999999994</v>
      </c>
      <c r="AG478">
        <v>11.6</v>
      </c>
      <c r="AH478">
        <v>0</v>
      </c>
      <c r="AI478">
        <v>1</v>
      </c>
      <c r="AJ478">
        <v>10.76</v>
      </c>
      <c r="AK478">
        <v>1</v>
      </c>
      <c r="AL478">
        <v>1</v>
      </c>
      <c r="AN478">
        <v>0</v>
      </c>
      <c r="AO478">
        <v>1</v>
      </c>
      <c r="AP478">
        <v>1</v>
      </c>
      <c r="AQ478">
        <v>0</v>
      </c>
      <c r="AR478">
        <v>0</v>
      </c>
      <c r="AS478" t="s">
        <v>2</v>
      </c>
      <c r="AT478">
        <v>0.18</v>
      </c>
      <c r="AU478" t="s">
        <v>21</v>
      </c>
      <c r="AV478">
        <v>0</v>
      </c>
      <c r="AW478">
        <v>2</v>
      </c>
      <c r="AX478">
        <v>41728516</v>
      </c>
      <c r="AY478">
        <v>1</v>
      </c>
      <c r="AZ478">
        <v>0</v>
      </c>
      <c r="BA478">
        <v>478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CX478">
        <f>Y478*Source!I297</f>
        <v>1.8419399999999999</v>
      </c>
      <c r="CY478">
        <f>AB478</f>
        <v>707.04</v>
      </c>
      <c r="CZ478">
        <f>AF478</f>
        <v>65.709999999999994</v>
      </c>
      <c r="DA478">
        <f>AJ478</f>
        <v>10.76</v>
      </c>
      <c r="DB478">
        <f>ROUND((ROUND(AT478*CZ478,2)*ROUND(1.35,7)),6)</f>
        <v>15.970499999999999</v>
      </c>
      <c r="DC478">
        <f>ROUND((ROUND(AT478*AG478,2)*ROUND(1.35,7)),6)</f>
        <v>2.8214999999999999</v>
      </c>
    </row>
    <row r="479" spans="1:107" x14ac:dyDescent="0.2">
      <c r="A479">
        <f>ROW(Source!A297)</f>
        <v>297</v>
      </c>
      <c r="B479">
        <v>41727979</v>
      </c>
      <c r="C479">
        <v>41728500</v>
      </c>
      <c r="D479">
        <v>37511092</v>
      </c>
      <c r="E479">
        <v>1</v>
      </c>
      <c r="F479">
        <v>1</v>
      </c>
      <c r="G479">
        <v>1</v>
      </c>
      <c r="H479">
        <v>2</v>
      </c>
      <c r="I479" t="s">
        <v>576</v>
      </c>
      <c r="J479" t="s">
        <v>577</v>
      </c>
      <c r="K479" t="s">
        <v>578</v>
      </c>
      <c r="L479">
        <v>1367</v>
      </c>
      <c r="N479">
        <v>1011</v>
      </c>
      <c r="O479" t="s">
        <v>557</v>
      </c>
      <c r="P479" t="s">
        <v>557</v>
      </c>
      <c r="Q479">
        <v>1</v>
      </c>
      <c r="W479">
        <v>0</v>
      </c>
      <c r="X479">
        <v>829370094</v>
      </c>
      <c r="Y479">
        <v>19.332000000000001</v>
      </c>
      <c r="AA479">
        <v>0</v>
      </c>
      <c r="AB479">
        <v>87.16</v>
      </c>
      <c r="AC479">
        <v>0</v>
      </c>
      <c r="AD479">
        <v>0</v>
      </c>
      <c r="AE479">
        <v>0</v>
      </c>
      <c r="AF479">
        <v>8.1</v>
      </c>
      <c r="AG479">
        <v>0</v>
      </c>
      <c r="AH479">
        <v>0</v>
      </c>
      <c r="AI479">
        <v>1</v>
      </c>
      <c r="AJ479">
        <v>10.76</v>
      </c>
      <c r="AK479">
        <v>1</v>
      </c>
      <c r="AL479">
        <v>1</v>
      </c>
      <c r="AN479">
        <v>0</v>
      </c>
      <c r="AO479">
        <v>1</v>
      </c>
      <c r="AP479">
        <v>1</v>
      </c>
      <c r="AQ479">
        <v>0</v>
      </c>
      <c r="AR479">
        <v>0</v>
      </c>
      <c r="AS479" t="s">
        <v>2</v>
      </c>
      <c r="AT479">
        <v>14.32</v>
      </c>
      <c r="AU479" t="s">
        <v>21</v>
      </c>
      <c r="AV479">
        <v>0</v>
      </c>
      <c r="AW479">
        <v>2</v>
      </c>
      <c r="AX479">
        <v>41728517</v>
      </c>
      <c r="AY479">
        <v>1</v>
      </c>
      <c r="AZ479">
        <v>0</v>
      </c>
      <c r="BA479">
        <v>479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CX479">
        <f>Y479*Source!I297</f>
        <v>146.53656000000001</v>
      </c>
      <c r="CY479">
        <f>AB479</f>
        <v>87.16</v>
      </c>
      <c r="CZ479">
        <f>AF479</f>
        <v>8.1</v>
      </c>
      <c r="DA479">
        <f>AJ479</f>
        <v>10.76</v>
      </c>
      <c r="DB479">
        <f>ROUND((ROUND(AT479*CZ479,2)*ROUND(1.35,7)),6)</f>
        <v>156.5865</v>
      </c>
      <c r="DC479">
        <f>ROUND((ROUND(AT479*AG479,2)*ROUND(1.35,7)),6)</f>
        <v>0</v>
      </c>
    </row>
    <row r="480" spans="1:107" x14ac:dyDescent="0.2">
      <c r="A480">
        <f>ROW(Source!A297)</f>
        <v>297</v>
      </c>
      <c r="B480">
        <v>41727979</v>
      </c>
      <c r="C480">
        <v>41728500</v>
      </c>
      <c r="D480">
        <v>37303175</v>
      </c>
      <c r="E480">
        <v>1</v>
      </c>
      <c r="F480">
        <v>1</v>
      </c>
      <c r="G480">
        <v>1</v>
      </c>
      <c r="H480">
        <v>3</v>
      </c>
      <c r="I480" t="s">
        <v>582</v>
      </c>
      <c r="J480" t="s">
        <v>583</v>
      </c>
      <c r="K480" t="s">
        <v>584</v>
      </c>
      <c r="L480">
        <v>1346</v>
      </c>
      <c r="N480">
        <v>1009</v>
      </c>
      <c r="O480" t="s">
        <v>564</v>
      </c>
      <c r="P480" t="s">
        <v>564</v>
      </c>
      <c r="Q480">
        <v>1</v>
      </c>
      <c r="W480">
        <v>0</v>
      </c>
      <c r="X480">
        <v>397095127</v>
      </c>
      <c r="Y480">
        <v>1.05</v>
      </c>
      <c r="AA480">
        <v>113.73</v>
      </c>
      <c r="AB480">
        <v>0</v>
      </c>
      <c r="AC480">
        <v>0</v>
      </c>
      <c r="AD480">
        <v>0</v>
      </c>
      <c r="AE480">
        <v>10.57</v>
      </c>
      <c r="AF480">
        <v>0</v>
      </c>
      <c r="AG480">
        <v>0</v>
      </c>
      <c r="AH480">
        <v>0</v>
      </c>
      <c r="AI480">
        <v>10.76</v>
      </c>
      <c r="AJ480">
        <v>1</v>
      </c>
      <c r="AK480">
        <v>1</v>
      </c>
      <c r="AL480">
        <v>1</v>
      </c>
      <c r="AN480">
        <v>0</v>
      </c>
      <c r="AO480">
        <v>1</v>
      </c>
      <c r="AP480">
        <v>0</v>
      </c>
      <c r="AQ480">
        <v>0</v>
      </c>
      <c r="AR480">
        <v>0</v>
      </c>
      <c r="AS480" t="s">
        <v>2</v>
      </c>
      <c r="AT480">
        <v>1.05</v>
      </c>
      <c r="AU480" t="s">
        <v>2</v>
      </c>
      <c r="AV480">
        <v>0</v>
      </c>
      <c r="AW480">
        <v>2</v>
      </c>
      <c r="AX480">
        <v>41728518</v>
      </c>
      <c r="AY480">
        <v>1</v>
      </c>
      <c r="AZ480">
        <v>0</v>
      </c>
      <c r="BA480">
        <v>480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CX480">
        <f>Y480*Source!I297</f>
        <v>7.9590000000000005</v>
      </c>
      <c r="CY480">
        <f t="shared" ref="CY480:CY486" si="124">AA480</f>
        <v>113.73</v>
      </c>
      <c r="CZ480">
        <f t="shared" ref="CZ480:CZ486" si="125">AE480</f>
        <v>10.57</v>
      </c>
      <c r="DA480">
        <f t="shared" ref="DA480:DA486" si="126">AI480</f>
        <v>10.76</v>
      </c>
      <c r="DB480">
        <f t="shared" ref="DB480:DB486" si="127">ROUND(ROUND(AT480*CZ480,2),6)</f>
        <v>11.1</v>
      </c>
      <c r="DC480">
        <f t="shared" ref="DC480:DC486" si="128">ROUND(ROUND(AT480*AG480,2),6)</f>
        <v>0</v>
      </c>
    </row>
    <row r="481" spans="1:107" x14ac:dyDescent="0.2">
      <c r="A481">
        <f>ROW(Source!A297)</f>
        <v>297</v>
      </c>
      <c r="B481">
        <v>41727979</v>
      </c>
      <c r="C481">
        <v>41728500</v>
      </c>
      <c r="D481">
        <v>37305355</v>
      </c>
      <c r="E481">
        <v>1</v>
      </c>
      <c r="F481">
        <v>1</v>
      </c>
      <c r="G481">
        <v>1</v>
      </c>
      <c r="H481">
        <v>3</v>
      </c>
      <c r="I481" t="s">
        <v>689</v>
      </c>
      <c r="J481" t="s">
        <v>690</v>
      </c>
      <c r="K481" t="s">
        <v>691</v>
      </c>
      <c r="L481">
        <v>1348</v>
      </c>
      <c r="N481">
        <v>1009</v>
      </c>
      <c r="O481" t="s">
        <v>104</v>
      </c>
      <c r="P481" t="s">
        <v>104</v>
      </c>
      <c r="Q481">
        <v>1000</v>
      </c>
      <c r="W481">
        <v>0</v>
      </c>
      <c r="X481">
        <v>-116031132</v>
      </c>
      <c r="Y481">
        <v>2.1800000000000001E-3</v>
      </c>
      <c r="AA481">
        <v>133746.79999999999</v>
      </c>
      <c r="AB481">
        <v>0</v>
      </c>
      <c r="AC481">
        <v>0</v>
      </c>
      <c r="AD481">
        <v>0</v>
      </c>
      <c r="AE481">
        <v>12430</v>
      </c>
      <c r="AF481">
        <v>0</v>
      </c>
      <c r="AG481">
        <v>0</v>
      </c>
      <c r="AH481">
        <v>0</v>
      </c>
      <c r="AI481">
        <v>10.76</v>
      </c>
      <c r="AJ481">
        <v>1</v>
      </c>
      <c r="AK481">
        <v>1</v>
      </c>
      <c r="AL481">
        <v>1</v>
      </c>
      <c r="AN481">
        <v>0</v>
      </c>
      <c r="AO481">
        <v>1</v>
      </c>
      <c r="AP481">
        <v>0</v>
      </c>
      <c r="AQ481">
        <v>0</v>
      </c>
      <c r="AR481">
        <v>0</v>
      </c>
      <c r="AS481" t="s">
        <v>2</v>
      </c>
      <c r="AT481">
        <v>2.1800000000000001E-3</v>
      </c>
      <c r="AU481" t="s">
        <v>2</v>
      </c>
      <c r="AV481">
        <v>0</v>
      </c>
      <c r="AW481">
        <v>2</v>
      </c>
      <c r="AX481">
        <v>41728519</v>
      </c>
      <c r="AY481">
        <v>1</v>
      </c>
      <c r="AZ481">
        <v>0</v>
      </c>
      <c r="BA481">
        <v>481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CX481">
        <f>Y481*Source!I297</f>
        <v>1.6524400000000002E-2</v>
      </c>
      <c r="CY481">
        <f t="shared" si="124"/>
        <v>133746.79999999999</v>
      </c>
      <c r="CZ481">
        <f t="shared" si="125"/>
        <v>12430</v>
      </c>
      <c r="DA481">
        <f t="shared" si="126"/>
        <v>10.76</v>
      </c>
      <c r="DB481">
        <f t="shared" si="127"/>
        <v>27.1</v>
      </c>
      <c r="DC481">
        <f t="shared" si="128"/>
        <v>0</v>
      </c>
    </row>
    <row r="482" spans="1:107" x14ac:dyDescent="0.2">
      <c r="A482">
        <f>ROW(Source!A297)</f>
        <v>297</v>
      </c>
      <c r="B482">
        <v>41727979</v>
      </c>
      <c r="C482">
        <v>41728500</v>
      </c>
      <c r="D482">
        <v>37337256</v>
      </c>
      <c r="E482">
        <v>1</v>
      </c>
      <c r="F482">
        <v>1</v>
      </c>
      <c r="G482">
        <v>1</v>
      </c>
      <c r="H482">
        <v>3</v>
      </c>
      <c r="I482" t="s">
        <v>692</v>
      </c>
      <c r="J482" t="s">
        <v>693</v>
      </c>
      <c r="K482" t="s">
        <v>694</v>
      </c>
      <c r="L482">
        <v>1348</v>
      </c>
      <c r="N482">
        <v>1009</v>
      </c>
      <c r="O482" t="s">
        <v>104</v>
      </c>
      <c r="P482" t="s">
        <v>104</v>
      </c>
      <c r="Q482">
        <v>1000</v>
      </c>
      <c r="W482">
        <v>0</v>
      </c>
      <c r="X482">
        <v>-958641064</v>
      </c>
      <c r="Y482">
        <v>5.1499999999999997E-2</v>
      </c>
      <c r="AA482">
        <v>53800</v>
      </c>
      <c r="AB482">
        <v>0</v>
      </c>
      <c r="AC482">
        <v>0</v>
      </c>
      <c r="AD482">
        <v>0</v>
      </c>
      <c r="AE482">
        <v>5000</v>
      </c>
      <c r="AF482">
        <v>0</v>
      </c>
      <c r="AG482">
        <v>0</v>
      </c>
      <c r="AH482">
        <v>0</v>
      </c>
      <c r="AI482">
        <v>10.76</v>
      </c>
      <c r="AJ482">
        <v>1</v>
      </c>
      <c r="AK482">
        <v>1</v>
      </c>
      <c r="AL482">
        <v>1</v>
      </c>
      <c r="AN482">
        <v>0</v>
      </c>
      <c r="AO482">
        <v>1</v>
      </c>
      <c r="AP482">
        <v>0</v>
      </c>
      <c r="AQ482">
        <v>0</v>
      </c>
      <c r="AR482">
        <v>0</v>
      </c>
      <c r="AS482" t="s">
        <v>2</v>
      </c>
      <c r="AT482">
        <v>5.1499999999999997E-2</v>
      </c>
      <c r="AU482" t="s">
        <v>2</v>
      </c>
      <c r="AV482">
        <v>0</v>
      </c>
      <c r="AW482">
        <v>2</v>
      </c>
      <c r="AX482">
        <v>41728520</v>
      </c>
      <c r="AY482">
        <v>1</v>
      </c>
      <c r="AZ482">
        <v>0</v>
      </c>
      <c r="BA482">
        <v>482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CX482">
        <f>Y482*Source!I297</f>
        <v>0.39036999999999999</v>
      </c>
      <c r="CY482">
        <f t="shared" si="124"/>
        <v>53800</v>
      </c>
      <c r="CZ482">
        <f t="shared" si="125"/>
        <v>5000</v>
      </c>
      <c r="DA482">
        <f t="shared" si="126"/>
        <v>10.76</v>
      </c>
      <c r="DB482">
        <f t="shared" si="127"/>
        <v>257.5</v>
      </c>
      <c r="DC482">
        <f t="shared" si="128"/>
        <v>0</v>
      </c>
    </row>
    <row r="483" spans="1:107" x14ac:dyDescent="0.2">
      <c r="A483">
        <f>ROW(Source!A297)</f>
        <v>297</v>
      </c>
      <c r="B483">
        <v>41727979</v>
      </c>
      <c r="C483">
        <v>41728500</v>
      </c>
      <c r="D483">
        <v>37373865</v>
      </c>
      <c r="E483">
        <v>1</v>
      </c>
      <c r="F483">
        <v>1</v>
      </c>
      <c r="G483">
        <v>1</v>
      </c>
      <c r="H483">
        <v>3</v>
      </c>
      <c r="I483" t="s">
        <v>695</v>
      </c>
      <c r="J483" t="s">
        <v>696</v>
      </c>
      <c r="K483" t="s">
        <v>697</v>
      </c>
      <c r="L483">
        <v>1455</v>
      </c>
      <c r="N483">
        <v>1013</v>
      </c>
      <c r="O483" t="s">
        <v>160</v>
      </c>
      <c r="P483" t="s">
        <v>160</v>
      </c>
      <c r="Q483">
        <v>1</v>
      </c>
      <c r="W483">
        <v>0</v>
      </c>
      <c r="X483">
        <v>-984666861</v>
      </c>
      <c r="Y483">
        <v>1</v>
      </c>
      <c r="AA483">
        <v>2985.9</v>
      </c>
      <c r="AB483">
        <v>0</v>
      </c>
      <c r="AC483">
        <v>0</v>
      </c>
      <c r="AD483">
        <v>0</v>
      </c>
      <c r="AE483">
        <v>277.5</v>
      </c>
      <c r="AF483">
        <v>0</v>
      </c>
      <c r="AG483">
        <v>0</v>
      </c>
      <c r="AH483">
        <v>0</v>
      </c>
      <c r="AI483">
        <v>10.76</v>
      </c>
      <c r="AJ483">
        <v>1</v>
      </c>
      <c r="AK483">
        <v>1</v>
      </c>
      <c r="AL483">
        <v>1</v>
      </c>
      <c r="AN483">
        <v>0</v>
      </c>
      <c r="AO483">
        <v>1</v>
      </c>
      <c r="AP483">
        <v>0</v>
      </c>
      <c r="AQ483">
        <v>0</v>
      </c>
      <c r="AR483">
        <v>0</v>
      </c>
      <c r="AS483" t="s">
        <v>2</v>
      </c>
      <c r="AT483">
        <v>1</v>
      </c>
      <c r="AU483" t="s">
        <v>2</v>
      </c>
      <c r="AV483">
        <v>0</v>
      </c>
      <c r="AW483">
        <v>2</v>
      </c>
      <c r="AX483">
        <v>41728521</v>
      </c>
      <c r="AY483">
        <v>1</v>
      </c>
      <c r="AZ483">
        <v>0</v>
      </c>
      <c r="BA483">
        <v>483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CX483">
        <f>Y483*Source!I297</f>
        <v>7.58</v>
      </c>
      <c r="CY483">
        <f t="shared" si="124"/>
        <v>2985.9</v>
      </c>
      <c r="CZ483">
        <f t="shared" si="125"/>
        <v>277.5</v>
      </c>
      <c r="DA483">
        <f t="shared" si="126"/>
        <v>10.76</v>
      </c>
      <c r="DB483">
        <f t="shared" si="127"/>
        <v>277.5</v>
      </c>
      <c r="DC483">
        <f t="shared" si="128"/>
        <v>0</v>
      </c>
    </row>
    <row r="484" spans="1:107" x14ac:dyDescent="0.2">
      <c r="A484">
        <f>ROW(Source!A297)</f>
        <v>297</v>
      </c>
      <c r="B484">
        <v>41727979</v>
      </c>
      <c r="C484">
        <v>41728500</v>
      </c>
      <c r="D484">
        <v>37381899</v>
      </c>
      <c r="E484">
        <v>1</v>
      </c>
      <c r="F484">
        <v>1</v>
      </c>
      <c r="G484">
        <v>1</v>
      </c>
      <c r="H484">
        <v>3</v>
      </c>
      <c r="I484" t="s">
        <v>660</v>
      </c>
      <c r="J484" t="s">
        <v>661</v>
      </c>
      <c r="K484" t="s">
        <v>662</v>
      </c>
      <c r="L484">
        <v>1455</v>
      </c>
      <c r="N484">
        <v>1013</v>
      </c>
      <c r="O484" t="s">
        <v>160</v>
      </c>
      <c r="P484" t="s">
        <v>160</v>
      </c>
      <c r="Q484">
        <v>1</v>
      </c>
      <c r="W484">
        <v>0</v>
      </c>
      <c r="X484">
        <v>-979010618</v>
      </c>
      <c r="Y484">
        <v>0.5</v>
      </c>
      <c r="AA484">
        <v>419.64</v>
      </c>
      <c r="AB484">
        <v>0</v>
      </c>
      <c r="AC484">
        <v>0</v>
      </c>
      <c r="AD484">
        <v>0</v>
      </c>
      <c r="AE484">
        <v>39</v>
      </c>
      <c r="AF484">
        <v>0</v>
      </c>
      <c r="AG484">
        <v>0</v>
      </c>
      <c r="AH484">
        <v>0</v>
      </c>
      <c r="AI484">
        <v>10.76</v>
      </c>
      <c r="AJ484">
        <v>1</v>
      </c>
      <c r="AK484">
        <v>1</v>
      </c>
      <c r="AL484">
        <v>1</v>
      </c>
      <c r="AN484">
        <v>0</v>
      </c>
      <c r="AO484">
        <v>1</v>
      </c>
      <c r="AP484">
        <v>0</v>
      </c>
      <c r="AQ484">
        <v>0</v>
      </c>
      <c r="AR484">
        <v>0</v>
      </c>
      <c r="AS484" t="s">
        <v>2</v>
      </c>
      <c r="AT484">
        <v>0.5</v>
      </c>
      <c r="AU484" t="s">
        <v>2</v>
      </c>
      <c r="AV484">
        <v>0</v>
      </c>
      <c r="AW484">
        <v>2</v>
      </c>
      <c r="AX484">
        <v>41728522</v>
      </c>
      <c r="AY484">
        <v>1</v>
      </c>
      <c r="AZ484">
        <v>0</v>
      </c>
      <c r="BA484">
        <v>484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  <c r="CX484">
        <f>Y484*Source!I297</f>
        <v>3.79</v>
      </c>
      <c r="CY484">
        <f t="shared" si="124"/>
        <v>419.64</v>
      </c>
      <c r="CZ484">
        <f t="shared" si="125"/>
        <v>39</v>
      </c>
      <c r="DA484">
        <f t="shared" si="126"/>
        <v>10.76</v>
      </c>
      <c r="DB484">
        <f t="shared" si="127"/>
        <v>19.5</v>
      </c>
      <c r="DC484">
        <f t="shared" si="128"/>
        <v>0</v>
      </c>
    </row>
    <row r="485" spans="1:107" x14ac:dyDescent="0.2">
      <c r="A485">
        <f>ROW(Source!A297)</f>
        <v>297</v>
      </c>
      <c r="B485">
        <v>41727979</v>
      </c>
      <c r="C485">
        <v>41728500</v>
      </c>
      <c r="D485">
        <v>37382084</v>
      </c>
      <c r="E485">
        <v>1</v>
      </c>
      <c r="F485">
        <v>1</v>
      </c>
      <c r="G485">
        <v>1</v>
      </c>
      <c r="H485">
        <v>3</v>
      </c>
      <c r="I485" t="s">
        <v>698</v>
      </c>
      <c r="J485" t="s">
        <v>699</v>
      </c>
      <c r="K485" t="s">
        <v>700</v>
      </c>
      <c r="L485">
        <v>1407</v>
      </c>
      <c r="N485">
        <v>1013</v>
      </c>
      <c r="O485" t="s">
        <v>701</v>
      </c>
      <c r="P485" t="s">
        <v>701</v>
      </c>
      <c r="Q485">
        <v>1</v>
      </c>
      <c r="W485">
        <v>0</v>
      </c>
      <c r="X485">
        <v>631936042</v>
      </c>
      <c r="Y485">
        <v>0.01</v>
      </c>
      <c r="AA485">
        <v>2905.2</v>
      </c>
      <c r="AB485">
        <v>0</v>
      </c>
      <c r="AC485">
        <v>0</v>
      </c>
      <c r="AD485">
        <v>0</v>
      </c>
      <c r="AE485">
        <v>270</v>
      </c>
      <c r="AF485">
        <v>0</v>
      </c>
      <c r="AG485">
        <v>0</v>
      </c>
      <c r="AH485">
        <v>0</v>
      </c>
      <c r="AI485">
        <v>10.76</v>
      </c>
      <c r="AJ485">
        <v>1</v>
      </c>
      <c r="AK485">
        <v>1</v>
      </c>
      <c r="AL485">
        <v>1</v>
      </c>
      <c r="AN485">
        <v>0</v>
      </c>
      <c r="AO485">
        <v>1</v>
      </c>
      <c r="AP485">
        <v>0</v>
      </c>
      <c r="AQ485">
        <v>0</v>
      </c>
      <c r="AR485">
        <v>0</v>
      </c>
      <c r="AS485" t="s">
        <v>2</v>
      </c>
      <c r="AT485">
        <v>0.01</v>
      </c>
      <c r="AU485" t="s">
        <v>2</v>
      </c>
      <c r="AV485">
        <v>0</v>
      </c>
      <c r="AW485">
        <v>2</v>
      </c>
      <c r="AX485">
        <v>41728523</v>
      </c>
      <c r="AY485">
        <v>1</v>
      </c>
      <c r="AZ485">
        <v>0</v>
      </c>
      <c r="BA485">
        <v>485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  <c r="CX485">
        <f>Y485*Source!I297</f>
        <v>7.5800000000000006E-2</v>
      </c>
      <c r="CY485">
        <f t="shared" si="124"/>
        <v>2905.2</v>
      </c>
      <c r="CZ485">
        <f t="shared" si="125"/>
        <v>270</v>
      </c>
      <c r="DA485">
        <f t="shared" si="126"/>
        <v>10.76</v>
      </c>
      <c r="DB485">
        <f t="shared" si="127"/>
        <v>2.7</v>
      </c>
      <c r="DC485">
        <f t="shared" si="128"/>
        <v>0</v>
      </c>
    </row>
    <row r="486" spans="1:107" x14ac:dyDescent="0.2">
      <c r="A486">
        <f>ROW(Source!A297)</f>
        <v>297</v>
      </c>
      <c r="B486">
        <v>41727979</v>
      </c>
      <c r="C486">
        <v>41728500</v>
      </c>
      <c r="D486">
        <v>37292595</v>
      </c>
      <c r="E486">
        <v>70</v>
      </c>
      <c r="F486">
        <v>1</v>
      </c>
      <c r="G486">
        <v>1</v>
      </c>
      <c r="H486">
        <v>3</v>
      </c>
      <c r="I486" t="s">
        <v>565</v>
      </c>
      <c r="J486" t="s">
        <v>2</v>
      </c>
      <c r="K486" t="s">
        <v>566</v>
      </c>
      <c r="L486">
        <v>1374</v>
      </c>
      <c r="N486">
        <v>1013</v>
      </c>
      <c r="O486" t="s">
        <v>567</v>
      </c>
      <c r="P486" t="s">
        <v>567</v>
      </c>
      <c r="Q486">
        <v>1</v>
      </c>
      <c r="W486">
        <v>0</v>
      </c>
      <c r="X486">
        <v>-1731369543</v>
      </c>
      <c r="Y486">
        <v>5.22</v>
      </c>
      <c r="AA486">
        <v>1</v>
      </c>
      <c r="AB486">
        <v>0</v>
      </c>
      <c r="AC486">
        <v>0</v>
      </c>
      <c r="AD486">
        <v>0</v>
      </c>
      <c r="AE486">
        <v>1</v>
      </c>
      <c r="AF486">
        <v>0</v>
      </c>
      <c r="AG486">
        <v>0</v>
      </c>
      <c r="AH486">
        <v>0</v>
      </c>
      <c r="AI486">
        <v>1</v>
      </c>
      <c r="AJ486">
        <v>1</v>
      </c>
      <c r="AK486">
        <v>1</v>
      </c>
      <c r="AL486">
        <v>1</v>
      </c>
      <c r="AN486">
        <v>0</v>
      </c>
      <c r="AO486">
        <v>1</v>
      </c>
      <c r="AP486">
        <v>0</v>
      </c>
      <c r="AQ486">
        <v>0</v>
      </c>
      <c r="AR486">
        <v>0</v>
      </c>
      <c r="AS486" t="s">
        <v>2</v>
      </c>
      <c r="AT486">
        <v>5.22</v>
      </c>
      <c r="AU486" t="s">
        <v>2</v>
      </c>
      <c r="AV486">
        <v>0</v>
      </c>
      <c r="AW486">
        <v>2</v>
      </c>
      <c r="AX486">
        <v>41728524</v>
      </c>
      <c r="AY486">
        <v>1</v>
      </c>
      <c r="AZ486">
        <v>0</v>
      </c>
      <c r="BA486">
        <v>486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CX486">
        <f>Y486*Source!I297</f>
        <v>39.567599999999999</v>
      </c>
      <c r="CY486">
        <f t="shared" si="124"/>
        <v>1</v>
      </c>
      <c r="CZ486">
        <f t="shared" si="125"/>
        <v>1</v>
      </c>
      <c r="DA486">
        <f t="shared" si="126"/>
        <v>1</v>
      </c>
      <c r="DB486">
        <f t="shared" si="127"/>
        <v>5.22</v>
      </c>
      <c r="DC486">
        <f t="shared" si="128"/>
        <v>0</v>
      </c>
    </row>
    <row r="487" spans="1:107" x14ac:dyDescent="0.2">
      <c r="A487">
        <f>ROW(Source!A302)</f>
        <v>302</v>
      </c>
      <c r="B487">
        <v>41727981</v>
      </c>
      <c r="C487">
        <v>41728527</v>
      </c>
      <c r="D487">
        <v>37286958</v>
      </c>
      <c r="E487">
        <v>70</v>
      </c>
      <c r="F487">
        <v>1</v>
      </c>
      <c r="G487">
        <v>1</v>
      </c>
      <c r="H487">
        <v>1</v>
      </c>
      <c r="I487" t="s">
        <v>702</v>
      </c>
      <c r="J487" t="s">
        <v>2</v>
      </c>
      <c r="K487" t="s">
        <v>703</v>
      </c>
      <c r="L487">
        <v>1191</v>
      </c>
      <c r="N487">
        <v>1013</v>
      </c>
      <c r="O487" t="s">
        <v>551</v>
      </c>
      <c r="P487" t="s">
        <v>551</v>
      </c>
      <c r="Q487">
        <v>1</v>
      </c>
      <c r="W487">
        <v>0</v>
      </c>
      <c r="X487">
        <v>-946583284</v>
      </c>
      <c r="Y487">
        <v>0.67500000000000004</v>
      </c>
      <c r="AA487">
        <v>0</v>
      </c>
      <c r="AB487">
        <v>0</v>
      </c>
      <c r="AC487">
        <v>0</v>
      </c>
      <c r="AD487">
        <v>9.76</v>
      </c>
      <c r="AE487">
        <v>0</v>
      </c>
      <c r="AF487">
        <v>0</v>
      </c>
      <c r="AG487">
        <v>0</v>
      </c>
      <c r="AH487">
        <v>9.76</v>
      </c>
      <c r="AI487">
        <v>1</v>
      </c>
      <c r="AJ487">
        <v>1</v>
      </c>
      <c r="AK487">
        <v>1</v>
      </c>
      <c r="AL487">
        <v>1</v>
      </c>
      <c r="AN487">
        <v>0</v>
      </c>
      <c r="AO487">
        <v>1</v>
      </c>
      <c r="AP487">
        <v>1</v>
      </c>
      <c r="AQ487">
        <v>0</v>
      </c>
      <c r="AR487">
        <v>0</v>
      </c>
      <c r="AS487" t="s">
        <v>2</v>
      </c>
      <c r="AT487">
        <v>0.5</v>
      </c>
      <c r="AU487" t="s">
        <v>21</v>
      </c>
      <c r="AV487">
        <v>1</v>
      </c>
      <c r="AW487">
        <v>2</v>
      </c>
      <c r="AX487">
        <v>41728533</v>
      </c>
      <c r="AY487">
        <v>1</v>
      </c>
      <c r="AZ487">
        <v>0</v>
      </c>
      <c r="BA487">
        <v>487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CX487">
        <f>Y487*Source!I302</f>
        <v>15.525</v>
      </c>
      <c r="CY487">
        <f>AD487</f>
        <v>9.76</v>
      </c>
      <c r="CZ487">
        <f>AH487</f>
        <v>9.76</v>
      </c>
      <c r="DA487">
        <f>AL487</f>
        <v>1</v>
      </c>
      <c r="DB487">
        <f>ROUND((ROUND(AT487*CZ487,2)*ROUND(1.35,7)),6)</f>
        <v>6.5880000000000001</v>
      </c>
      <c r="DC487">
        <f>ROUND((ROUND(AT487*AG487,2)*ROUND(1.35,7)),6)</f>
        <v>0</v>
      </c>
    </row>
    <row r="488" spans="1:107" x14ac:dyDescent="0.2">
      <c r="A488">
        <f>ROW(Source!A302)</f>
        <v>302</v>
      </c>
      <c r="B488">
        <v>41727981</v>
      </c>
      <c r="C488">
        <v>41728527</v>
      </c>
      <c r="D488">
        <v>37306264</v>
      </c>
      <c r="E488">
        <v>1</v>
      </c>
      <c r="F488">
        <v>1</v>
      </c>
      <c r="G488">
        <v>1</v>
      </c>
      <c r="H488">
        <v>3</v>
      </c>
      <c r="I488" t="s">
        <v>704</v>
      </c>
      <c r="J488" t="s">
        <v>705</v>
      </c>
      <c r="K488" t="s">
        <v>706</v>
      </c>
      <c r="L488">
        <v>1348</v>
      </c>
      <c r="N488">
        <v>1009</v>
      </c>
      <c r="O488" t="s">
        <v>104</v>
      </c>
      <c r="P488" t="s">
        <v>104</v>
      </c>
      <c r="Q488">
        <v>1000</v>
      </c>
      <c r="W488">
        <v>0</v>
      </c>
      <c r="X488">
        <v>1216531897</v>
      </c>
      <c r="Y488">
        <v>1.0000000000000001E-5</v>
      </c>
      <c r="AA488">
        <v>12430</v>
      </c>
      <c r="AB488">
        <v>0</v>
      </c>
      <c r="AC488">
        <v>0</v>
      </c>
      <c r="AD488">
        <v>0</v>
      </c>
      <c r="AE488">
        <v>12430</v>
      </c>
      <c r="AF488">
        <v>0</v>
      </c>
      <c r="AG488">
        <v>0</v>
      </c>
      <c r="AH488">
        <v>0</v>
      </c>
      <c r="AI488">
        <v>1</v>
      </c>
      <c r="AJ488">
        <v>1</v>
      </c>
      <c r="AK488">
        <v>1</v>
      </c>
      <c r="AL488">
        <v>1</v>
      </c>
      <c r="AN488">
        <v>0</v>
      </c>
      <c r="AO488">
        <v>1</v>
      </c>
      <c r="AP488">
        <v>0</v>
      </c>
      <c r="AQ488">
        <v>0</v>
      </c>
      <c r="AR488">
        <v>0</v>
      </c>
      <c r="AS488" t="s">
        <v>2</v>
      </c>
      <c r="AT488">
        <v>1.0000000000000001E-5</v>
      </c>
      <c r="AU488" t="s">
        <v>2</v>
      </c>
      <c r="AV488">
        <v>0</v>
      </c>
      <c r="AW488">
        <v>2</v>
      </c>
      <c r="AX488">
        <v>41728534</v>
      </c>
      <c r="AY488">
        <v>1</v>
      </c>
      <c r="AZ488">
        <v>0</v>
      </c>
      <c r="BA488">
        <v>488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CX488">
        <f>Y488*Source!I302</f>
        <v>2.3000000000000001E-4</v>
      </c>
      <c r="CY488">
        <f>AA488</f>
        <v>12430</v>
      </c>
      <c r="CZ488">
        <f>AE488</f>
        <v>12430</v>
      </c>
      <c r="DA488">
        <f>AI488</f>
        <v>1</v>
      </c>
      <c r="DB488">
        <f>ROUND(ROUND(AT488*CZ488,2),6)</f>
        <v>0.12</v>
      </c>
      <c r="DC488">
        <f>ROUND(ROUND(AT488*AG488,2),6)</f>
        <v>0</v>
      </c>
    </row>
    <row r="489" spans="1:107" x14ac:dyDescent="0.2">
      <c r="A489">
        <f>ROW(Source!A302)</f>
        <v>302</v>
      </c>
      <c r="B489">
        <v>41727981</v>
      </c>
      <c r="C489">
        <v>41728527</v>
      </c>
      <c r="D489">
        <v>37309140</v>
      </c>
      <c r="E489">
        <v>1</v>
      </c>
      <c r="F489">
        <v>1</v>
      </c>
      <c r="G489">
        <v>1</v>
      </c>
      <c r="H489">
        <v>3</v>
      </c>
      <c r="I489" t="s">
        <v>616</v>
      </c>
      <c r="J489" t="s">
        <v>617</v>
      </c>
      <c r="K489" t="s">
        <v>618</v>
      </c>
      <c r="L489">
        <v>1348</v>
      </c>
      <c r="N489">
        <v>1009</v>
      </c>
      <c r="O489" t="s">
        <v>104</v>
      </c>
      <c r="P489" t="s">
        <v>104</v>
      </c>
      <c r="Q489">
        <v>1000</v>
      </c>
      <c r="W489">
        <v>0</v>
      </c>
      <c r="X489">
        <v>-385628651</v>
      </c>
      <c r="Y489">
        <v>5.0000000000000002E-5</v>
      </c>
      <c r="AA489">
        <v>729.98</v>
      </c>
      <c r="AB489">
        <v>0</v>
      </c>
      <c r="AC489">
        <v>0</v>
      </c>
      <c r="AD489">
        <v>0</v>
      </c>
      <c r="AE489">
        <v>729.98</v>
      </c>
      <c r="AF489">
        <v>0</v>
      </c>
      <c r="AG489">
        <v>0</v>
      </c>
      <c r="AH489">
        <v>0</v>
      </c>
      <c r="AI489">
        <v>1</v>
      </c>
      <c r="AJ489">
        <v>1</v>
      </c>
      <c r="AK489">
        <v>1</v>
      </c>
      <c r="AL489">
        <v>1</v>
      </c>
      <c r="AN489">
        <v>0</v>
      </c>
      <c r="AO489">
        <v>1</v>
      </c>
      <c r="AP489">
        <v>0</v>
      </c>
      <c r="AQ489">
        <v>0</v>
      </c>
      <c r="AR489">
        <v>0</v>
      </c>
      <c r="AS489" t="s">
        <v>2</v>
      </c>
      <c r="AT489">
        <v>5.0000000000000002E-5</v>
      </c>
      <c r="AU489" t="s">
        <v>2</v>
      </c>
      <c r="AV489">
        <v>0</v>
      </c>
      <c r="AW489">
        <v>2</v>
      </c>
      <c r="AX489">
        <v>41728535</v>
      </c>
      <c r="AY489">
        <v>1</v>
      </c>
      <c r="AZ489">
        <v>0</v>
      </c>
      <c r="BA489">
        <v>489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CX489">
        <f>Y489*Source!I302</f>
        <v>1.15E-3</v>
      </c>
      <c r="CY489">
        <f>AA489</f>
        <v>729.98</v>
      </c>
      <c r="CZ489">
        <f>AE489</f>
        <v>729.98</v>
      </c>
      <c r="DA489">
        <f>AI489</f>
        <v>1</v>
      </c>
      <c r="DB489">
        <f>ROUND(ROUND(AT489*CZ489,2),6)</f>
        <v>0.04</v>
      </c>
      <c r="DC489">
        <f>ROUND(ROUND(AT489*AG489,2),6)</f>
        <v>0</v>
      </c>
    </row>
    <row r="490" spans="1:107" x14ac:dyDescent="0.2">
      <c r="A490">
        <f>ROW(Source!A302)</f>
        <v>302</v>
      </c>
      <c r="B490">
        <v>41727981</v>
      </c>
      <c r="C490">
        <v>41728527</v>
      </c>
      <c r="D490">
        <v>37336603</v>
      </c>
      <c r="E490">
        <v>1</v>
      </c>
      <c r="F490">
        <v>1</v>
      </c>
      <c r="G490">
        <v>1</v>
      </c>
      <c r="H490">
        <v>3</v>
      </c>
      <c r="I490" t="s">
        <v>707</v>
      </c>
      <c r="J490" t="s">
        <v>708</v>
      </c>
      <c r="K490" t="s">
        <v>709</v>
      </c>
      <c r="L490">
        <v>1348</v>
      </c>
      <c r="N490">
        <v>1009</v>
      </c>
      <c r="O490" t="s">
        <v>104</v>
      </c>
      <c r="P490" t="s">
        <v>104</v>
      </c>
      <c r="Q490">
        <v>1000</v>
      </c>
      <c r="W490">
        <v>0</v>
      </c>
      <c r="X490">
        <v>1235822308</v>
      </c>
      <c r="Y490">
        <v>1.0000000000000001E-5</v>
      </c>
      <c r="AA490">
        <v>14690</v>
      </c>
      <c r="AB490">
        <v>0</v>
      </c>
      <c r="AC490">
        <v>0</v>
      </c>
      <c r="AD490">
        <v>0</v>
      </c>
      <c r="AE490">
        <v>14690</v>
      </c>
      <c r="AF490">
        <v>0</v>
      </c>
      <c r="AG490">
        <v>0</v>
      </c>
      <c r="AH490">
        <v>0</v>
      </c>
      <c r="AI490">
        <v>1</v>
      </c>
      <c r="AJ490">
        <v>1</v>
      </c>
      <c r="AK490">
        <v>1</v>
      </c>
      <c r="AL490">
        <v>1</v>
      </c>
      <c r="AN490">
        <v>0</v>
      </c>
      <c r="AO490">
        <v>1</v>
      </c>
      <c r="AP490">
        <v>0</v>
      </c>
      <c r="AQ490">
        <v>0</v>
      </c>
      <c r="AR490">
        <v>0</v>
      </c>
      <c r="AS490" t="s">
        <v>2</v>
      </c>
      <c r="AT490">
        <v>1.0000000000000001E-5</v>
      </c>
      <c r="AU490" t="s">
        <v>2</v>
      </c>
      <c r="AV490">
        <v>0</v>
      </c>
      <c r="AW490">
        <v>2</v>
      </c>
      <c r="AX490">
        <v>41728536</v>
      </c>
      <c r="AY490">
        <v>1</v>
      </c>
      <c r="AZ490">
        <v>0</v>
      </c>
      <c r="BA490">
        <v>490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CX490">
        <f>Y490*Source!I302</f>
        <v>2.3000000000000001E-4</v>
      </c>
      <c r="CY490">
        <f>AA490</f>
        <v>14690</v>
      </c>
      <c r="CZ490">
        <f>AE490</f>
        <v>14690</v>
      </c>
      <c r="DA490">
        <f>AI490</f>
        <v>1</v>
      </c>
      <c r="DB490">
        <f>ROUND(ROUND(AT490*CZ490,2),6)</f>
        <v>0.15</v>
      </c>
      <c r="DC490">
        <f>ROUND(ROUND(AT490*AG490,2),6)</f>
        <v>0</v>
      </c>
    </row>
    <row r="491" spans="1:107" x14ac:dyDescent="0.2">
      <c r="A491">
        <f>ROW(Source!A302)</f>
        <v>302</v>
      </c>
      <c r="B491">
        <v>41727981</v>
      </c>
      <c r="C491">
        <v>41728527</v>
      </c>
      <c r="D491">
        <v>37292595</v>
      </c>
      <c r="E491">
        <v>70</v>
      </c>
      <c r="F491">
        <v>1</v>
      </c>
      <c r="G491">
        <v>1</v>
      </c>
      <c r="H491">
        <v>3</v>
      </c>
      <c r="I491" t="s">
        <v>565</v>
      </c>
      <c r="J491" t="s">
        <v>2</v>
      </c>
      <c r="K491" t="s">
        <v>566</v>
      </c>
      <c r="L491">
        <v>1374</v>
      </c>
      <c r="N491">
        <v>1013</v>
      </c>
      <c r="O491" t="s">
        <v>567</v>
      </c>
      <c r="P491" t="s">
        <v>567</v>
      </c>
      <c r="Q491">
        <v>1</v>
      </c>
      <c r="W491">
        <v>0</v>
      </c>
      <c r="X491">
        <v>-1731369543</v>
      </c>
      <c r="Y491">
        <v>0.1</v>
      </c>
      <c r="AA491">
        <v>1</v>
      </c>
      <c r="AB491">
        <v>0</v>
      </c>
      <c r="AC491">
        <v>0</v>
      </c>
      <c r="AD491">
        <v>0</v>
      </c>
      <c r="AE491">
        <v>1</v>
      </c>
      <c r="AF491">
        <v>0</v>
      </c>
      <c r="AG491">
        <v>0</v>
      </c>
      <c r="AH491">
        <v>0</v>
      </c>
      <c r="AI491">
        <v>1</v>
      </c>
      <c r="AJ491">
        <v>1</v>
      </c>
      <c r="AK491">
        <v>1</v>
      </c>
      <c r="AL491">
        <v>1</v>
      </c>
      <c r="AN491">
        <v>0</v>
      </c>
      <c r="AO491">
        <v>1</v>
      </c>
      <c r="AP491">
        <v>0</v>
      </c>
      <c r="AQ491">
        <v>0</v>
      </c>
      <c r="AR491">
        <v>0</v>
      </c>
      <c r="AS491" t="s">
        <v>2</v>
      </c>
      <c r="AT491">
        <v>0.1</v>
      </c>
      <c r="AU491" t="s">
        <v>2</v>
      </c>
      <c r="AV491">
        <v>0</v>
      </c>
      <c r="AW491">
        <v>2</v>
      </c>
      <c r="AX491">
        <v>41728537</v>
      </c>
      <c r="AY491">
        <v>1</v>
      </c>
      <c r="AZ491">
        <v>0</v>
      </c>
      <c r="BA491">
        <v>491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CX491">
        <f>Y491*Source!I302</f>
        <v>2.3000000000000003</v>
      </c>
      <c r="CY491">
        <f>AA491</f>
        <v>1</v>
      </c>
      <c r="CZ491">
        <f>AE491</f>
        <v>1</v>
      </c>
      <c r="DA491">
        <f>AI491</f>
        <v>1</v>
      </c>
      <c r="DB491">
        <f>ROUND(ROUND(AT491*CZ491,2),6)</f>
        <v>0.1</v>
      </c>
      <c r="DC491">
        <f>ROUND(ROUND(AT491*AG491,2),6)</f>
        <v>0</v>
      </c>
    </row>
    <row r="492" spans="1:107" x14ac:dyDescent="0.2">
      <c r="A492">
        <f>ROW(Source!A303)</f>
        <v>303</v>
      </c>
      <c r="B492">
        <v>41727979</v>
      </c>
      <c r="C492">
        <v>41728527</v>
      </c>
      <c r="D492">
        <v>37286958</v>
      </c>
      <c r="E492">
        <v>70</v>
      </c>
      <c r="F492">
        <v>1</v>
      </c>
      <c r="G492">
        <v>1</v>
      </c>
      <c r="H492">
        <v>1</v>
      </c>
      <c r="I492" t="s">
        <v>702</v>
      </c>
      <c r="J492" t="s">
        <v>2</v>
      </c>
      <c r="K492" t="s">
        <v>703</v>
      </c>
      <c r="L492">
        <v>1191</v>
      </c>
      <c r="N492">
        <v>1013</v>
      </c>
      <c r="O492" t="s">
        <v>551</v>
      </c>
      <c r="P492" t="s">
        <v>551</v>
      </c>
      <c r="Q492">
        <v>1</v>
      </c>
      <c r="W492">
        <v>0</v>
      </c>
      <c r="X492">
        <v>-946583284</v>
      </c>
      <c r="Y492">
        <v>0.67500000000000004</v>
      </c>
      <c r="AA492">
        <v>0</v>
      </c>
      <c r="AB492">
        <v>0</v>
      </c>
      <c r="AC492">
        <v>0</v>
      </c>
      <c r="AD492">
        <v>105.02</v>
      </c>
      <c r="AE492">
        <v>0</v>
      </c>
      <c r="AF492">
        <v>0</v>
      </c>
      <c r="AG492">
        <v>0</v>
      </c>
      <c r="AH492">
        <v>9.76</v>
      </c>
      <c r="AI492">
        <v>1</v>
      </c>
      <c r="AJ492">
        <v>1</v>
      </c>
      <c r="AK492">
        <v>1</v>
      </c>
      <c r="AL492">
        <v>10.76</v>
      </c>
      <c r="AN492">
        <v>0</v>
      </c>
      <c r="AO492">
        <v>1</v>
      </c>
      <c r="AP492">
        <v>1</v>
      </c>
      <c r="AQ492">
        <v>0</v>
      </c>
      <c r="AR492">
        <v>0</v>
      </c>
      <c r="AS492" t="s">
        <v>2</v>
      </c>
      <c r="AT492">
        <v>0.5</v>
      </c>
      <c r="AU492" t="s">
        <v>21</v>
      </c>
      <c r="AV492">
        <v>1</v>
      </c>
      <c r="AW492">
        <v>2</v>
      </c>
      <c r="AX492">
        <v>41728533</v>
      </c>
      <c r="AY492">
        <v>1</v>
      </c>
      <c r="AZ492">
        <v>0</v>
      </c>
      <c r="BA492">
        <v>492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CX492">
        <f>Y492*Source!I303</f>
        <v>15.525</v>
      </c>
      <c r="CY492">
        <f>AD492</f>
        <v>105.02</v>
      </c>
      <c r="CZ492">
        <f>AH492</f>
        <v>9.76</v>
      </c>
      <c r="DA492">
        <f>AL492</f>
        <v>10.76</v>
      </c>
      <c r="DB492">
        <f>ROUND((ROUND(AT492*CZ492,2)*ROUND(1.35,7)),6)</f>
        <v>6.5880000000000001</v>
      </c>
      <c r="DC492">
        <f>ROUND((ROUND(AT492*AG492,2)*ROUND(1.35,7)),6)</f>
        <v>0</v>
      </c>
    </row>
    <row r="493" spans="1:107" x14ac:dyDescent="0.2">
      <c r="A493">
        <f>ROW(Source!A303)</f>
        <v>303</v>
      </c>
      <c r="B493">
        <v>41727979</v>
      </c>
      <c r="C493">
        <v>41728527</v>
      </c>
      <c r="D493">
        <v>37306264</v>
      </c>
      <c r="E493">
        <v>1</v>
      </c>
      <c r="F493">
        <v>1</v>
      </c>
      <c r="G493">
        <v>1</v>
      </c>
      <c r="H493">
        <v>3</v>
      </c>
      <c r="I493" t="s">
        <v>704</v>
      </c>
      <c r="J493" t="s">
        <v>705</v>
      </c>
      <c r="K493" t="s">
        <v>706</v>
      </c>
      <c r="L493">
        <v>1348</v>
      </c>
      <c r="N493">
        <v>1009</v>
      </c>
      <c r="O493" t="s">
        <v>104</v>
      </c>
      <c r="P493" t="s">
        <v>104</v>
      </c>
      <c r="Q493">
        <v>1000</v>
      </c>
      <c r="W493">
        <v>0</v>
      </c>
      <c r="X493">
        <v>1216531897</v>
      </c>
      <c r="Y493">
        <v>1.0000000000000001E-5</v>
      </c>
      <c r="AA493">
        <v>133746.79999999999</v>
      </c>
      <c r="AB493">
        <v>0</v>
      </c>
      <c r="AC493">
        <v>0</v>
      </c>
      <c r="AD493">
        <v>0</v>
      </c>
      <c r="AE493">
        <v>12430</v>
      </c>
      <c r="AF493">
        <v>0</v>
      </c>
      <c r="AG493">
        <v>0</v>
      </c>
      <c r="AH493">
        <v>0</v>
      </c>
      <c r="AI493">
        <v>10.76</v>
      </c>
      <c r="AJ493">
        <v>1</v>
      </c>
      <c r="AK493">
        <v>1</v>
      </c>
      <c r="AL493">
        <v>1</v>
      </c>
      <c r="AN493">
        <v>0</v>
      </c>
      <c r="AO493">
        <v>1</v>
      </c>
      <c r="AP493">
        <v>0</v>
      </c>
      <c r="AQ493">
        <v>0</v>
      </c>
      <c r="AR493">
        <v>0</v>
      </c>
      <c r="AS493" t="s">
        <v>2</v>
      </c>
      <c r="AT493">
        <v>1.0000000000000001E-5</v>
      </c>
      <c r="AU493" t="s">
        <v>2</v>
      </c>
      <c r="AV493">
        <v>0</v>
      </c>
      <c r="AW493">
        <v>2</v>
      </c>
      <c r="AX493">
        <v>41728534</v>
      </c>
      <c r="AY493">
        <v>1</v>
      </c>
      <c r="AZ493">
        <v>0</v>
      </c>
      <c r="BA493">
        <v>493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CX493">
        <f>Y493*Source!I303</f>
        <v>2.3000000000000001E-4</v>
      </c>
      <c r="CY493">
        <f>AA493</f>
        <v>133746.79999999999</v>
      </c>
      <c r="CZ493">
        <f>AE493</f>
        <v>12430</v>
      </c>
      <c r="DA493">
        <f>AI493</f>
        <v>10.76</v>
      </c>
      <c r="DB493">
        <f>ROUND(ROUND(AT493*CZ493,2),6)</f>
        <v>0.12</v>
      </c>
      <c r="DC493">
        <f>ROUND(ROUND(AT493*AG493,2),6)</f>
        <v>0</v>
      </c>
    </row>
    <row r="494" spans="1:107" x14ac:dyDescent="0.2">
      <c r="A494">
        <f>ROW(Source!A303)</f>
        <v>303</v>
      </c>
      <c r="B494">
        <v>41727979</v>
      </c>
      <c r="C494">
        <v>41728527</v>
      </c>
      <c r="D494">
        <v>37309140</v>
      </c>
      <c r="E494">
        <v>1</v>
      </c>
      <c r="F494">
        <v>1</v>
      </c>
      <c r="G494">
        <v>1</v>
      </c>
      <c r="H494">
        <v>3</v>
      </c>
      <c r="I494" t="s">
        <v>616</v>
      </c>
      <c r="J494" t="s">
        <v>617</v>
      </c>
      <c r="K494" t="s">
        <v>618</v>
      </c>
      <c r="L494">
        <v>1348</v>
      </c>
      <c r="N494">
        <v>1009</v>
      </c>
      <c r="O494" t="s">
        <v>104</v>
      </c>
      <c r="P494" t="s">
        <v>104</v>
      </c>
      <c r="Q494">
        <v>1000</v>
      </c>
      <c r="W494">
        <v>0</v>
      </c>
      <c r="X494">
        <v>-385628651</v>
      </c>
      <c r="Y494">
        <v>5.0000000000000002E-5</v>
      </c>
      <c r="AA494">
        <v>7854.58</v>
      </c>
      <c r="AB494">
        <v>0</v>
      </c>
      <c r="AC494">
        <v>0</v>
      </c>
      <c r="AD494">
        <v>0</v>
      </c>
      <c r="AE494">
        <v>729.98</v>
      </c>
      <c r="AF494">
        <v>0</v>
      </c>
      <c r="AG494">
        <v>0</v>
      </c>
      <c r="AH494">
        <v>0</v>
      </c>
      <c r="AI494">
        <v>10.76</v>
      </c>
      <c r="AJ494">
        <v>1</v>
      </c>
      <c r="AK494">
        <v>1</v>
      </c>
      <c r="AL494">
        <v>1</v>
      </c>
      <c r="AN494">
        <v>0</v>
      </c>
      <c r="AO494">
        <v>1</v>
      </c>
      <c r="AP494">
        <v>0</v>
      </c>
      <c r="AQ494">
        <v>0</v>
      </c>
      <c r="AR494">
        <v>0</v>
      </c>
      <c r="AS494" t="s">
        <v>2</v>
      </c>
      <c r="AT494">
        <v>5.0000000000000002E-5</v>
      </c>
      <c r="AU494" t="s">
        <v>2</v>
      </c>
      <c r="AV494">
        <v>0</v>
      </c>
      <c r="AW494">
        <v>2</v>
      </c>
      <c r="AX494">
        <v>41728535</v>
      </c>
      <c r="AY494">
        <v>1</v>
      </c>
      <c r="AZ494">
        <v>0</v>
      </c>
      <c r="BA494">
        <v>494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CX494">
        <f>Y494*Source!I303</f>
        <v>1.15E-3</v>
      </c>
      <c r="CY494">
        <f>AA494</f>
        <v>7854.58</v>
      </c>
      <c r="CZ494">
        <f>AE494</f>
        <v>729.98</v>
      </c>
      <c r="DA494">
        <f>AI494</f>
        <v>10.76</v>
      </c>
      <c r="DB494">
        <f>ROUND(ROUND(AT494*CZ494,2),6)</f>
        <v>0.04</v>
      </c>
      <c r="DC494">
        <f>ROUND(ROUND(AT494*AG494,2),6)</f>
        <v>0</v>
      </c>
    </row>
    <row r="495" spans="1:107" x14ac:dyDescent="0.2">
      <c r="A495">
        <f>ROW(Source!A303)</f>
        <v>303</v>
      </c>
      <c r="B495">
        <v>41727979</v>
      </c>
      <c r="C495">
        <v>41728527</v>
      </c>
      <c r="D495">
        <v>37336603</v>
      </c>
      <c r="E495">
        <v>1</v>
      </c>
      <c r="F495">
        <v>1</v>
      </c>
      <c r="G495">
        <v>1</v>
      </c>
      <c r="H495">
        <v>3</v>
      </c>
      <c r="I495" t="s">
        <v>707</v>
      </c>
      <c r="J495" t="s">
        <v>708</v>
      </c>
      <c r="K495" t="s">
        <v>709</v>
      </c>
      <c r="L495">
        <v>1348</v>
      </c>
      <c r="N495">
        <v>1009</v>
      </c>
      <c r="O495" t="s">
        <v>104</v>
      </c>
      <c r="P495" t="s">
        <v>104</v>
      </c>
      <c r="Q495">
        <v>1000</v>
      </c>
      <c r="W495">
        <v>0</v>
      </c>
      <c r="X495">
        <v>1235822308</v>
      </c>
      <c r="Y495">
        <v>1.0000000000000001E-5</v>
      </c>
      <c r="AA495">
        <v>158064.4</v>
      </c>
      <c r="AB495">
        <v>0</v>
      </c>
      <c r="AC495">
        <v>0</v>
      </c>
      <c r="AD495">
        <v>0</v>
      </c>
      <c r="AE495">
        <v>14690</v>
      </c>
      <c r="AF495">
        <v>0</v>
      </c>
      <c r="AG495">
        <v>0</v>
      </c>
      <c r="AH495">
        <v>0</v>
      </c>
      <c r="AI495">
        <v>10.76</v>
      </c>
      <c r="AJ495">
        <v>1</v>
      </c>
      <c r="AK495">
        <v>1</v>
      </c>
      <c r="AL495">
        <v>1</v>
      </c>
      <c r="AN495">
        <v>0</v>
      </c>
      <c r="AO495">
        <v>1</v>
      </c>
      <c r="AP495">
        <v>0</v>
      </c>
      <c r="AQ495">
        <v>0</v>
      </c>
      <c r="AR495">
        <v>0</v>
      </c>
      <c r="AS495" t="s">
        <v>2</v>
      </c>
      <c r="AT495">
        <v>1.0000000000000001E-5</v>
      </c>
      <c r="AU495" t="s">
        <v>2</v>
      </c>
      <c r="AV495">
        <v>0</v>
      </c>
      <c r="AW495">
        <v>2</v>
      </c>
      <c r="AX495">
        <v>41728536</v>
      </c>
      <c r="AY495">
        <v>1</v>
      </c>
      <c r="AZ495">
        <v>0</v>
      </c>
      <c r="BA495">
        <v>495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CX495">
        <f>Y495*Source!I303</f>
        <v>2.3000000000000001E-4</v>
      </c>
      <c r="CY495">
        <f>AA495</f>
        <v>158064.4</v>
      </c>
      <c r="CZ495">
        <f>AE495</f>
        <v>14690</v>
      </c>
      <c r="DA495">
        <f>AI495</f>
        <v>10.76</v>
      </c>
      <c r="DB495">
        <f>ROUND(ROUND(AT495*CZ495,2),6)</f>
        <v>0.15</v>
      </c>
      <c r="DC495">
        <f>ROUND(ROUND(AT495*AG495,2),6)</f>
        <v>0</v>
      </c>
    </row>
    <row r="496" spans="1:107" x14ac:dyDescent="0.2">
      <c r="A496">
        <f>ROW(Source!A303)</f>
        <v>303</v>
      </c>
      <c r="B496">
        <v>41727979</v>
      </c>
      <c r="C496">
        <v>41728527</v>
      </c>
      <c r="D496">
        <v>37292595</v>
      </c>
      <c r="E496">
        <v>70</v>
      </c>
      <c r="F496">
        <v>1</v>
      </c>
      <c r="G496">
        <v>1</v>
      </c>
      <c r="H496">
        <v>3</v>
      </c>
      <c r="I496" t="s">
        <v>565</v>
      </c>
      <c r="J496" t="s">
        <v>2</v>
      </c>
      <c r="K496" t="s">
        <v>566</v>
      </c>
      <c r="L496">
        <v>1374</v>
      </c>
      <c r="N496">
        <v>1013</v>
      </c>
      <c r="O496" t="s">
        <v>567</v>
      </c>
      <c r="P496" t="s">
        <v>567</v>
      </c>
      <c r="Q496">
        <v>1</v>
      </c>
      <c r="W496">
        <v>0</v>
      </c>
      <c r="X496">
        <v>-1731369543</v>
      </c>
      <c r="Y496">
        <v>0.1</v>
      </c>
      <c r="AA496">
        <v>1</v>
      </c>
      <c r="AB496">
        <v>0</v>
      </c>
      <c r="AC496">
        <v>0</v>
      </c>
      <c r="AD496">
        <v>0</v>
      </c>
      <c r="AE496">
        <v>1</v>
      </c>
      <c r="AF496">
        <v>0</v>
      </c>
      <c r="AG496">
        <v>0</v>
      </c>
      <c r="AH496">
        <v>0</v>
      </c>
      <c r="AI496">
        <v>1</v>
      </c>
      <c r="AJ496">
        <v>1</v>
      </c>
      <c r="AK496">
        <v>1</v>
      </c>
      <c r="AL496">
        <v>1</v>
      </c>
      <c r="AN496">
        <v>0</v>
      </c>
      <c r="AO496">
        <v>1</v>
      </c>
      <c r="AP496">
        <v>0</v>
      </c>
      <c r="AQ496">
        <v>0</v>
      </c>
      <c r="AR496">
        <v>0</v>
      </c>
      <c r="AS496" t="s">
        <v>2</v>
      </c>
      <c r="AT496">
        <v>0.1</v>
      </c>
      <c r="AU496" t="s">
        <v>2</v>
      </c>
      <c r="AV496">
        <v>0</v>
      </c>
      <c r="AW496">
        <v>2</v>
      </c>
      <c r="AX496">
        <v>41728537</v>
      </c>
      <c r="AY496">
        <v>1</v>
      </c>
      <c r="AZ496">
        <v>0</v>
      </c>
      <c r="BA496">
        <v>496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CX496">
        <f>Y496*Source!I303</f>
        <v>2.3000000000000003</v>
      </c>
      <c r="CY496">
        <f>AA496</f>
        <v>1</v>
      </c>
      <c r="CZ496">
        <f>AE496</f>
        <v>1</v>
      </c>
      <c r="DA496">
        <f>AI496</f>
        <v>1</v>
      </c>
      <c r="DB496">
        <f>ROUND(ROUND(AT496*CZ496,2),6)</f>
        <v>0.1</v>
      </c>
      <c r="DC496">
        <f>ROUND(ROUND(AT496*AG496,2),6)</f>
        <v>0</v>
      </c>
    </row>
    <row r="497" spans="1:107" x14ac:dyDescent="0.2">
      <c r="A497">
        <f>ROW(Source!A306)</f>
        <v>306</v>
      </c>
      <c r="B497">
        <v>41727981</v>
      </c>
      <c r="C497">
        <v>41728539</v>
      </c>
      <c r="D497">
        <v>37286939</v>
      </c>
      <c r="E497">
        <v>70</v>
      </c>
      <c r="F497">
        <v>1</v>
      </c>
      <c r="G497">
        <v>1</v>
      </c>
      <c r="H497">
        <v>1</v>
      </c>
      <c r="I497" t="s">
        <v>687</v>
      </c>
      <c r="J497" t="s">
        <v>2</v>
      </c>
      <c r="K497" t="s">
        <v>688</v>
      </c>
      <c r="L497">
        <v>1191</v>
      </c>
      <c r="N497">
        <v>1013</v>
      </c>
      <c r="O497" t="s">
        <v>551</v>
      </c>
      <c r="P497" t="s">
        <v>551</v>
      </c>
      <c r="Q497">
        <v>1</v>
      </c>
      <c r="W497">
        <v>0</v>
      </c>
      <c r="X497">
        <v>-2012709214</v>
      </c>
      <c r="Y497">
        <v>6.0615000000000006</v>
      </c>
      <c r="AA497">
        <v>0</v>
      </c>
      <c r="AB497">
        <v>0</v>
      </c>
      <c r="AC497">
        <v>0</v>
      </c>
      <c r="AD497">
        <v>9.4</v>
      </c>
      <c r="AE497">
        <v>0</v>
      </c>
      <c r="AF497">
        <v>0</v>
      </c>
      <c r="AG497">
        <v>0</v>
      </c>
      <c r="AH497">
        <v>9.4</v>
      </c>
      <c r="AI497">
        <v>1</v>
      </c>
      <c r="AJ497">
        <v>1</v>
      </c>
      <c r="AK497">
        <v>1</v>
      </c>
      <c r="AL497">
        <v>1</v>
      </c>
      <c r="AN497">
        <v>0</v>
      </c>
      <c r="AO497">
        <v>1</v>
      </c>
      <c r="AP497">
        <v>1</v>
      </c>
      <c r="AQ497">
        <v>0</v>
      </c>
      <c r="AR497">
        <v>0</v>
      </c>
      <c r="AS497" t="s">
        <v>2</v>
      </c>
      <c r="AT497">
        <v>4.49</v>
      </c>
      <c r="AU497" t="s">
        <v>21</v>
      </c>
      <c r="AV497">
        <v>1</v>
      </c>
      <c r="AW497">
        <v>2</v>
      </c>
      <c r="AX497">
        <v>41728550</v>
      </c>
      <c r="AY497">
        <v>1</v>
      </c>
      <c r="AZ497">
        <v>0</v>
      </c>
      <c r="BA497">
        <v>497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CX497">
        <f>Y497*Source!I306</f>
        <v>49.098150000000004</v>
      </c>
      <c r="CY497">
        <f>AD497</f>
        <v>9.4</v>
      </c>
      <c r="CZ497">
        <f>AH497</f>
        <v>9.4</v>
      </c>
      <c r="DA497">
        <f>AL497</f>
        <v>1</v>
      </c>
      <c r="DB497">
        <f>ROUND((ROUND(AT497*CZ497,2)*ROUND(1.35,7)),6)</f>
        <v>56.983499999999999</v>
      </c>
      <c r="DC497">
        <f>ROUND((ROUND(AT497*AG497,2)*ROUND(1.35,7)),6)</f>
        <v>0</v>
      </c>
    </row>
    <row r="498" spans="1:107" x14ac:dyDescent="0.2">
      <c r="A498">
        <f>ROW(Source!A306)</f>
        <v>306</v>
      </c>
      <c r="B498">
        <v>41727981</v>
      </c>
      <c r="C498">
        <v>41728539</v>
      </c>
      <c r="D498">
        <v>37287167</v>
      </c>
      <c r="E498">
        <v>70</v>
      </c>
      <c r="F498">
        <v>1</v>
      </c>
      <c r="G498">
        <v>1</v>
      </c>
      <c r="H498">
        <v>1</v>
      </c>
      <c r="I498" t="s">
        <v>552</v>
      </c>
      <c r="J498" t="s">
        <v>2</v>
      </c>
      <c r="K498" t="s">
        <v>553</v>
      </c>
      <c r="L498">
        <v>1191</v>
      </c>
      <c r="N498">
        <v>1013</v>
      </c>
      <c r="O498" t="s">
        <v>551</v>
      </c>
      <c r="P498" t="s">
        <v>551</v>
      </c>
      <c r="Q498">
        <v>1</v>
      </c>
      <c r="W498">
        <v>0</v>
      </c>
      <c r="X498">
        <v>-1417349443</v>
      </c>
      <c r="Y498">
        <v>2.7000000000000003E-2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1</v>
      </c>
      <c r="AJ498">
        <v>1</v>
      </c>
      <c r="AK498">
        <v>1</v>
      </c>
      <c r="AL498">
        <v>1</v>
      </c>
      <c r="AN498">
        <v>0</v>
      </c>
      <c r="AO498">
        <v>1</v>
      </c>
      <c r="AP498">
        <v>1</v>
      </c>
      <c r="AQ498">
        <v>0</v>
      </c>
      <c r="AR498">
        <v>0</v>
      </c>
      <c r="AS498" t="s">
        <v>2</v>
      </c>
      <c r="AT498">
        <v>0.02</v>
      </c>
      <c r="AU498" t="s">
        <v>21</v>
      </c>
      <c r="AV498">
        <v>2</v>
      </c>
      <c r="AW498">
        <v>2</v>
      </c>
      <c r="AX498">
        <v>41728551</v>
      </c>
      <c r="AY498">
        <v>1</v>
      </c>
      <c r="AZ498">
        <v>0</v>
      </c>
      <c r="BA498">
        <v>498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CX498">
        <f>Y498*Source!I306</f>
        <v>0.21870000000000001</v>
      </c>
      <c r="CY498">
        <f>AD498</f>
        <v>0</v>
      </c>
      <c r="CZ498">
        <f>AH498</f>
        <v>0</v>
      </c>
      <c r="DA498">
        <f>AL498</f>
        <v>1</v>
      </c>
      <c r="DB498">
        <f>ROUND((ROUND(AT498*CZ498,2)*ROUND(1.35,7)),6)</f>
        <v>0</v>
      </c>
      <c r="DC498">
        <f>ROUND((ROUND(AT498*AG498,2)*ROUND(1.35,7)),6)</f>
        <v>0</v>
      </c>
    </row>
    <row r="499" spans="1:107" x14ac:dyDescent="0.2">
      <c r="A499">
        <f>ROW(Source!A306)</f>
        <v>306</v>
      </c>
      <c r="B499">
        <v>41727981</v>
      </c>
      <c r="C499">
        <v>41728539</v>
      </c>
      <c r="D499">
        <v>37509388</v>
      </c>
      <c r="E499">
        <v>1</v>
      </c>
      <c r="F499">
        <v>1</v>
      </c>
      <c r="G499">
        <v>1</v>
      </c>
      <c r="H499">
        <v>2</v>
      </c>
      <c r="I499" t="s">
        <v>573</v>
      </c>
      <c r="J499" t="s">
        <v>574</v>
      </c>
      <c r="K499" t="s">
        <v>575</v>
      </c>
      <c r="L499">
        <v>1367</v>
      </c>
      <c r="N499">
        <v>1011</v>
      </c>
      <c r="O499" t="s">
        <v>557</v>
      </c>
      <c r="P499" t="s">
        <v>557</v>
      </c>
      <c r="Q499">
        <v>1</v>
      </c>
      <c r="W499">
        <v>0</v>
      </c>
      <c r="X499">
        <v>-430484415</v>
      </c>
      <c r="Y499">
        <v>1.3500000000000002E-2</v>
      </c>
      <c r="AA499">
        <v>0</v>
      </c>
      <c r="AB499">
        <v>115.4</v>
      </c>
      <c r="AC499">
        <v>13.5</v>
      </c>
      <c r="AD499">
        <v>0</v>
      </c>
      <c r="AE499">
        <v>0</v>
      </c>
      <c r="AF499">
        <v>115.4</v>
      </c>
      <c r="AG499">
        <v>13.5</v>
      </c>
      <c r="AH499">
        <v>0</v>
      </c>
      <c r="AI499">
        <v>1</v>
      </c>
      <c r="AJ499">
        <v>1</v>
      </c>
      <c r="AK499">
        <v>1</v>
      </c>
      <c r="AL499">
        <v>1</v>
      </c>
      <c r="AN499">
        <v>0</v>
      </c>
      <c r="AO499">
        <v>1</v>
      </c>
      <c r="AP499">
        <v>1</v>
      </c>
      <c r="AQ499">
        <v>0</v>
      </c>
      <c r="AR499">
        <v>0</v>
      </c>
      <c r="AS499" t="s">
        <v>2</v>
      </c>
      <c r="AT499">
        <v>0.01</v>
      </c>
      <c r="AU499" t="s">
        <v>21</v>
      </c>
      <c r="AV499">
        <v>0</v>
      </c>
      <c r="AW499">
        <v>2</v>
      </c>
      <c r="AX499">
        <v>41728552</v>
      </c>
      <c r="AY499">
        <v>1</v>
      </c>
      <c r="AZ499">
        <v>0</v>
      </c>
      <c r="BA499">
        <v>499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CX499">
        <f>Y499*Source!I306</f>
        <v>0.10935</v>
      </c>
      <c r="CY499">
        <f>AB499</f>
        <v>115.4</v>
      </c>
      <c r="CZ499">
        <f>AF499</f>
        <v>115.4</v>
      </c>
      <c r="DA499">
        <f>AJ499</f>
        <v>1</v>
      </c>
      <c r="DB499">
        <f>ROUND((ROUND(AT499*CZ499,2)*ROUND(1.35,7)),6)</f>
        <v>1.5525</v>
      </c>
      <c r="DC499">
        <f>ROUND((ROUND(AT499*AG499,2)*ROUND(1.35,7)),6)</f>
        <v>0.189</v>
      </c>
    </row>
    <row r="500" spans="1:107" x14ac:dyDescent="0.2">
      <c r="A500">
        <f>ROW(Source!A306)</f>
        <v>306</v>
      </c>
      <c r="B500">
        <v>41727981</v>
      </c>
      <c r="C500">
        <v>41728539</v>
      </c>
      <c r="D500">
        <v>37510757</v>
      </c>
      <c r="E500">
        <v>1</v>
      </c>
      <c r="F500">
        <v>1</v>
      </c>
      <c r="G500">
        <v>1</v>
      </c>
      <c r="H500">
        <v>2</v>
      </c>
      <c r="I500" t="s">
        <v>558</v>
      </c>
      <c r="J500" t="s">
        <v>559</v>
      </c>
      <c r="K500" t="s">
        <v>560</v>
      </c>
      <c r="L500">
        <v>1367</v>
      </c>
      <c r="N500">
        <v>1011</v>
      </c>
      <c r="O500" t="s">
        <v>557</v>
      </c>
      <c r="P500" t="s">
        <v>557</v>
      </c>
      <c r="Q500">
        <v>1</v>
      </c>
      <c r="W500">
        <v>0</v>
      </c>
      <c r="X500">
        <v>509054691</v>
      </c>
      <c r="Y500">
        <v>1.3500000000000002E-2</v>
      </c>
      <c r="AA500">
        <v>0</v>
      </c>
      <c r="AB500">
        <v>65.709999999999994</v>
      </c>
      <c r="AC500">
        <v>11.6</v>
      </c>
      <c r="AD500">
        <v>0</v>
      </c>
      <c r="AE500">
        <v>0</v>
      </c>
      <c r="AF500">
        <v>65.709999999999994</v>
      </c>
      <c r="AG500">
        <v>11.6</v>
      </c>
      <c r="AH500">
        <v>0</v>
      </c>
      <c r="AI500">
        <v>1</v>
      </c>
      <c r="AJ500">
        <v>1</v>
      </c>
      <c r="AK500">
        <v>1</v>
      </c>
      <c r="AL500">
        <v>1</v>
      </c>
      <c r="AN500">
        <v>0</v>
      </c>
      <c r="AO500">
        <v>1</v>
      </c>
      <c r="AP500">
        <v>1</v>
      </c>
      <c r="AQ500">
        <v>0</v>
      </c>
      <c r="AR500">
        <v>0</v>
      </c>
      <c r="AS500" t="s">
        <v>2</v>
      </c>
      <c r="AT500">
        <v>0.01</v>
      </c>
      <c r="AU500" t="s">
        <v>21</v>
      </c>
      <c r="AV500">
        <v>0</v>
      </c>
      <c r="AW500">
        <v>2</v>
      </c>
      <c r="AX500">
        <v>41728553</v>
      </c>
      <c r="AY500">
        <v>1</v>
      </c>
      <c r="AZ500">
        <v>0</v>
      </c>
      <c r="BA500">
        <v>500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CX500">
        <f>Y500*Source!I306</f>
        <v>0.10935</v>
      </c>
      <c r="CY500">
        <f>AB500</f>
        <v>65.709999999999994</v>
      </c>
      <c r="CZ500">
        <f>AF500</f>
        <v>65.709999999999994</v>
      </c>
      <c r="DA500">
        <f>AJ500</f>
        <v>1</v>
      </c>
      <c r="DB500">
        <f>ROUND((ROUND(AT500*CZ500,2)*ROUND(1.35,7)),6)</f>
        <v>0.89100000000000001</v>
      </c>
      <c r="DC500">
        <f>ROUND((ROUND(AT500*AG500,2)*ROUND(1.35,7)),6)</f>
        <v>0.16200000000000001</v>
      </c>
    </row>
    <row r="501" spans="1:107" x14ac:dyDescent="0.2">
      <c r="A501">
        <f>ROW(Source!A306)</f>
        <v>306</v>
      </c>
      <c r="B501">
        <v>41727981</v>
      </c>
      <c r="C501">
        <v>41728539</v>
      </c>
      <c r="D501">
        <v>37301997</v>
      </c>
      <c r="E501">
        <v>1</v>
      </c>
      <c r="F501">
        <v>1</v>
      </c>
      <c r="G501">
        <v>1</v>
      </c>
      <c r="H501">
        <v>3</v>
      </c>
      <c r="I501" t="s">
        <v>645</v>
      </c>
      <c r="J501" t="s">
        <v>646</v>
      </c>
      <c r="K501" t="s">
        <v>647</v>
      </c>
      <c r="L501">
        <v>1346</v>
      </c>
      <c r="N501">
        <v>1009</v>
      </c>
      <c r="O501" t="s">
        <v>564</v>
      </c>
      <c r="P501" t="s">
        <v>564</v>
      </c>
      <c r="Q501">
        <v>1</v>
      </c>
      <c r="W501">
        <v>0</v>
      </c>
      <c r="X501">
        <v>1682799448</v>
      </c>
      <c r="Y501">
        <v>0.16</v>
      </c>
      <c r="AA501">
        <v>30.4</v>
      </c>
      <c r="AB501">
        <v>0</v>
      </c>
      <c r="AC501">
        <v>0</v>
      </c>
      <c r="AD501">
        <v>0</v>
      </c>
      <c r="AE501">
        <v>30.4</v>
      </c>
      <c r="AF501">
        <v>0</v>
      </c>
      <c r="AG501">
        <v>0</v>
      </c>
      <c r="AH501">
        <v>0</v>
      </c>
      <c r="AI501">
        <v>1</v>
      </c>
      <c r="AJ501">
        <v>1</v>
      </c>
      <c r="AK501">
        <v>1</v>
      </c>
      <c r="AL501">
        <v>1</v>
      </c>
      <c r="AN501">
        <v>0</v>
      </c>
      <c r="AO501">
        <v>1</v>
      </c>
      <c r="AP501">
        <v>0</v>
      </c>
      <c r="AQ501">
        <v>0</v>
      </c>
      <c r="AR501">
        <v>0</v>
      </c>
      <c r="AS501" t="s">
        <v>2</v>
      </c>
      <c r="AT501">
        <v>0.16</v>
      </c>
      <c r="AU501" t="s">
        <v>2</v>
      </c>
      <c r="AV501">
        <v>0</v>
      </c>
      <c r="AW501">
        <v>2</v>
      </c>
      <c r="AX501">
        <v>41728554</v>
      </c>
      <c r="AY501">
        <v>1</v>
      </c>
      <c r="AZ501">
        <v>0</v>
      </c>
      <c r="BA501">
        <v>501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0</v>
      </c>
      <c r="BW501">
        <v>0</v>
      </c>
      <c r="CX501">
        <f>Y501*Source!I306</f>
        <v>1.296</v>
      </c>
      <c r="CY501">
        <f t="shared" ref="CY501:CY506" si="129">AA501</f>
        <v>30.4</v>
      </c>
      <c r="CZ501">
        <f t="shared" ref="CZ501:CZ506" si="130">AE501</f>
        <v>30.4</v>
      </c>
      <c r="DA501">
        <f t="shared" ref="DA501:DA506" si="131">AI501</f>
        <v>1</v>
      </c>
      <c r="DB501">
        <f t="shared" ref="DB501:DB506" si="132">ROUND(ROUND(AT501*CZ501,2),6)</f>
        <v>4.8600000000000003</v>
      </c>
      <c r="DC501">
        <f t="shared" ref="DC501:DC506" si="133">ROUND(ROUND(AT501*AG501,2),6)</f>
        <v>0</v>
      </c>
    </row>
    <row r="502" spans="1:107" x14ac:dyDescent="0.2">
      <c r="A502">
        <f>ROW(Source!A306)</f>
        <v>306</v>
      </c>
      <c r="B502">
        <v>41727981</v>
      </c>
      <c r="C502">
        <v>41728539</v>
      </c>
      <c r="D502">
        <v>37302421</v>
      </c>
      <c r="E502">
        <v>1</v>
      </c>
      <c r="F502">
        <v>1</v>
      </c>
      <c r="G502">
        <v>1</v>
      </c>
      <c r="H502">
        <v>3</v>
      </c>
      <c r="I502" t="s">
        <v>710</v>
      </c>
      <c r="J502" t="s">
        <v>711</v>
      </c>
      <c r="K502" t="s">
        <v>712</v>
      </c>
      <c r="L502">
        <v>1348</v>
      </c>
      <c r="N502">
        <v>1009</v>
      </c>
      <c r="O502" t="s">
        <v>104</v>
      </c>
      <c r="P502" t="s">
        <v>104</v>
      </c>
      <c r="Q502">
        <v>1000</v>
      </c>
      <c r="W502">
        <v>0</v>
      </c>
      <c r="X502">
        <v>1351694942</v>
      </c>
      <c r="Y502">
        <v>4.2999999999999999E-4</v>
      </c>
      <c r="AA502">
        <v>1820</v>
      </c>
      <c r="AB502">
        <v>0</v>
      </c>
      <c r="AC502">
        <v>0</v>
      </c>
      <c r="AD502">
        <v>0</v>
      </c>
      <c r="AE502">
        <v>1820</v>
      </c>
      <c r="AF502">
        <v>0</v>
      </c>
      <c r="AG502">
        <v>0</v>
      </c>
      <c r="AH502">
        <v>0</v>
      </c>
      <c r="AI502">
        <v>1</v>
      </c>
      <c r="AJ502">
        <v>1</v>
      </c>
      <c r="AK502">
        <v>1</v>
      </c>
      <c r="AL502">
        <v>1</v>
      </c>
      <c r="AN502">
        <v>0</v>
      </c>
      <c r="AO502">
        <v>1</v>
      </c>
      <c r="AP502">
        <v>0</v>
      </c>
      <c r="AQ502">
        <v>0</v>
      </c>
      <c r="AR502">
        <v>0</v>
      </c>
      <c r="AS502" t="s">
        <v>2</v>
      </c>
      <c r="AT502">
        <v>4.2999999999999999E-4</v>
      </c>
      <c r="AU502" t="s">
        <v>2</v>
      </c>
      <c r="AV502">
        <v>0</v>
      </c>
      <c r="AW502">
        <v>2</v>
      </c>
      <c r="AX502">
        <v>41728555</v>
      </c>
      <c r="AY502">
        <v>1</v>
      </c>
      <c r="AZ502">
        <v>0</v>
      </c>
      <c r="BA502">
        <v>502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CX502">
        <f>Y502*Source!I306</f>
        <v>3.4829999999999996E-3</v>
      </c>
      <c r="CY502">
        <f t="shared" si="129"/>
        <v>1820</v>
      </c>
      <c r="CZ502">
        <f t="shared" si="130"/>
        <v>1820</v>
      </c>
      <c r="DA502">
        <f t="shared" si="131"/>
        <v>1</v>
      </c>
      <c r="DB502">
        <f t="shared" si="132"/>
        <v>0.78</v>
      </c>
      <c r="DC502">
        <f t="shared" si="133"/>
        <v>0</v>
      </c>
    </row>
    <row r="503" spans="1:107" x14ac:dyDescent="0.2">
      <c r="A503">
        <f>ROW(Source!A306)</f>
        <v>306</v>
      </c>
      <c r="B503">
        <v>41727981</v>
      </c>
      <c r="C503">
        <v>41728539</v>
      </c>
      <c r="D503">
        <v>37358272</v>
      </c>
      <c r="E503">
        <v>1</v>
      </c>
      <c r="F503">
        <v>1</v>
      </c>
      <c r="G503">
        <v>1</v>
      </c>
      <c r="H503">
        <v>3</v>
      </c>
      <c r="I503" t="s">
        <v>588</v>
      </c>
      <c r="J503" t="s">
        <v>589</v>
      </c>
      <c r="K503" t="s">
        <v>590</v>
      </c>
      <c r="L503">
        <v>1346</v>
      </c>
      <c r="N503">
        <v>1009</v>
      </c>
      <c r="O503" t="s">
        <v>564</v>
      </c>
      <c r="P503" t="s">
        <v>564</v>
      </c>
      <c r="Q503">
        <v>1</v>
      </c>
      <c r="W503">
        <v>0</v>
      </c>
      <c r="X503">
        <v>-211331552</v>
      </c>
      <c r="Y503">
        <v>0.02</v>
      </c>
      <c r="AA503">
        <v>28.6</v>
      </c>
      <c r="AB503">
        <v>0</v>
      </c>
      <c r="AC503">
        <v>0</v>
      </c>
      <c r="AD503">
        <v>0</v>
      </c>
      <c r="AE503">
        <v>28.6</v>
      </c>
      <c r="AF503">
        <v>0</v>
      </c>
      <c r="AG503">
        <v>0</v>
      </c>
      <c r="AH503">
        <v>0</v>
      </c>
      <c r="AI503">
        <v>1</v>
      </c>
      <c r="AJ503">
        <v>1</v>
      </c>
      <c r="AK503">
        <v>1</v>
      </c>
      <c r="AL503">
        <v>1</v>
      </c>
      <c r="AN503">
        <v>0</v>
      </c>
      <c r="AO503">
        <v>1</v>
      </c>
      <c r="AP503">
        <v>0</v>
      </c>
      <c r="AQ503">
        <v>0</v>
      </c>
      <c r="AR503">
        <v>0</v>
      </c>
      <c r="AS503" t="s">
        <v>2</v>
      </c>
      <c r="AT503">
        <v>0.02</v>
      </c>
      <c r="AU503" t="s">
        <v>2</v>
      </c>
      <c r="AV503">
        <v>0</v>
      </c>
      <c r="AW503">
        <v>2</v>
      </c>
      <c r="AX503">
        <v>41728556</v>
      </c>
      <c r="AY503">
        <v>1</v>
      </c>
      <c r="AZ503">
        <v>0</v>
      </c>
      <c r="BA503">
        <v>503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CX503">
        <f>Y503*Source!I306</f>
        <v>0.16200000000000001</v>
      </c>
      <c r="CY503">
        <f t="shared" si="129"/>
        <v>28.6</v>
      </c>
      <c r="CZ503">
        <f t="shared" si="130"/>
        <v>28.6</v>
      </c>
      <c r="DA503">
        <f t="shared" si="131"/>
        <v>1</v>
      </c>
      <c r="DB503">
        <f t="shared" si="132"/>
        <v>0.56999999999999995</v>
      </c>
      <c r="DC503">
        <f t="shared" si="133"/>
        <v>0</v>
      </c>
    </row>
    <row r="504" spans="1:107" x14ac:dyDescent="0.2">
      <c r="A504">
        <f>ROW(Source!A306)</f>
        <v>306</v>
      </c>
      <c r="B504">
        <v>41727981</v>
      </c>
      <c r="C504">
        <v>41728539</v>
      </c>
      <c r="D504">
        <v>37381982</v>
      </c>
      <c r="E504">
        <v>1</v>
      </c>
      <c r="F504">
        <v>1</v>
      </c>
      <c r="G504">
        <v>1</v>
      </c>
      <c r="H504">
        <v>3</v>
      </c>
      <c r="I504" t="s">
        <v>713</v>
      </c>
      <c r="J504" t="s">
        <v>714</v>
      </c>
      <c r="K504" t="s">
        <v>715</v>
      </c>
      <c r="L504">
        <v>1425</v>
      </c>
      <c r="N504">
        <v>1013</v>
      </c>
      <c r="O504" t="s">
        <v>165</v>
      </c>
      <c r="P504" t="s">
        <v>165</v>
      </c>
      <c r="Q504">
        <v>1</v>
      </c>
      <c r="W504">
        <v>0</v>
      </c>
      <c r="X504">
        <v>2062283944</v>
      </c>
      <c r="Y504">
        <v>0.05</v>
      </c>
      <c r="AA504">
        <v>66</v>
      </c>
      <c r="AB504">
        <v>0</v>
      </c>
      <c r="AC504">
        <v>0</v>
      </c>
      <c r="AD504">
        <v>0</v>
      </c>
      <c r="AE504">
        <v>66</v>
      </c>
      <c r="AF504">
        <v>0</v>
      </c>
      <c r="AG504">
        <v>0</v>
      </c>
      <c r="AH504">
        <v>0</v>
      </c>
      <c r="AI504">
        <v>1</v>
      </c>
      <c r="AJ504">
        <v>1</v>
      </c>
      <c r="AK504">
        <v>1</v>
      </c>
      <c r="AL504">
        <v>1</v>
      </c>
      <c r="AN504">
        <v>0</v>
      </c>
      <c r="AO504">
        <v>1</v>
      </c>
      <c r="AP504">
        <v>0</v>
      </c>
      <c r="AQ504">
        <v>0</v>
      </c>
      <c r="AR504">
        <v>0</v>
      </c>
      <c r="AS504" t="s">
        <v>2</v>
      </c>
      <c r="AT504">
        <v>0.05</v>
      </c>
      <c r="AU504" t="s">
        <v>2</v>
      </c>
      <c r="AV504">
        <v>0</v>
      </c>
      <c r="AW504">
        <v>2</v>
      </c>
      <c r="AX504">
        <v>41728557</v>
      </c>
      <c r="AY504">
        <v>1</v>
      </c>
      <c r="AZ504">
        <v>0</v>
      </c>
      <c r="BA504">
        <v>504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CX504">
        <f>Y504*Source!I306</f>
        <v>0.40500000000000003</v>
      </c>
      <c r="CY504">
        <f t="shared" si="129"/>
        <v>66</v>
      </c>
      <c r="CZ504">
        <f t="shared" si="130"/>
        <v>66</v>
      </c>
      <c r="DA504">
        <f t="shared" si="131"/>
        <v>1</v>
      </c>
      <c r="DB504">
        <f t="shared" si="132"/>
        <v>3.3</v>
      </c>
      <c r="DC504">
        <f t="shared" si="133"/>
        <v>0</v>
      </c>
    </row>
    <row r="505" spans="1:107" x14ac:dyDescent="0.2">
      <c r="A505">
        <f>ROW(Source!A306)</f>
        <v>306</v>
      </c>
      <c r="B505">
        <v>41727981</v>
      </c>
      <c r="C505">
        <v>41728539</v>
      </c>
      <c r="D505">
        <v>37382069</v>
      </c>
      <c r="E505">
        <v>1</v>
      </c>
      <c r="F505">
        <v>1</v>
      </c>
      <c r="G505">
        <v>1</v>
      </c>
      <c r="H505">
        <v>3</v>
      </c>
      <c r="I505" t="s">
        <v>716</v>
      </c>
      <c r="J505" t="s">
        <v>717</v>
      </c>
      <c r="K505" t="s">
        <v>718</v>
      </c>
      <c r="L505">
        <v>1407</v>
      </c>
      <c r="N505">
        <v>1013</v>
      </c>
      <c r="O505" t="s">
        <v>701</v>
      </c>
      <c r="P505" t="s">
        <v>701</v>
      </c>
      <c r="Q505">
        <v>1</v>
      </c>
      <c r="W505">
        <v>0</v>
      </c>
      <c r="X505">
        <v>-695112902</v>
      </c>
      <c r="Y505">
        <v>1.2200000000000001E-2</v>
      </c>
      <c r="AA505">
        <v>75.400000000000006</v>
      </c>
      <c r="AB505">
        <v>0</v>
      </c>
      <c r="AC505">
        <v>0</v>
      </c>
      <c r="AD505">
        <v>0</v>
      </c>
      <c r="AE505">
        <v>75.400000000000006</v>
      </c>
      <c r="AF505">
        <v>0</v>
      </c>
      <c r="AG505">
        <v>0</v>
      </c>
      <c r="AH505">
        <v>0</v>
      </c>
      <c r="AI505">
        <v>1</v>
      </c>
      <c r="AJ505">
        <v>1</v>
      </c>
      <c r="AK505">
        <v>1</v>
      </c>
      <c r="AL505">
        <v>1</v>
      </c>
      <c r="AN505">
        <v>0</v>
      </c>
      <c r="AO505">
        <v>1</v>
      </c>
      <c r="AP505">
        <v>0</v>
      </c>
      <c r="AQ505">
        <v>0</v>
      </c>
      <c r="AR505">
        <v>0</v>
      </c>
      <c r="AS505" t="s">
        <v>2</v>
      </c>
      <c r="AT505">
        <v>1.2200000000000001E-2</v>
      </c>
      <c r="AU505" t="s">
        <v>2</v>
      </c>
      <c r="AV505">
        <v>0</v>
      </c>
      <c r="AW505">
        <v>2</v>
      </c>
      <c r="AX505">
        <v>41728558</v>
      </c>
      <c r="AY505">
        <v>1</v>
      </c>
      <c r="AZ505">
        <v>0</v>
      </c>
      <c r="BA505">
        <v>505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CX505">
        <f>Y505*Source!I306</f>
        <v>9.8820000000000005E-2</v>
      </c>
      <c r="CY505">
        <f t="shared" si="129"/>
        <v>75.400000000000006</v>
      </c>
      <c r="CZ505">
        <f t="shared" si="130"/>
        <v>75.400000000000006</v>
      </c>
      <c r="DA505">
        <f t="shared" si="131"/>
        <v>1</v>
      </c>
      <c r="DB505">
        <f t="shared" si="132"/>
        <v>0.92</v>
      </c>
      <c r="DC505">
        <f t="shared" si="133"/>
        <v>0</v>
      </c>
    </row>
    <row r="506" spans="1:107" x14ac:dyDescent="0.2">
      <c r="A506">
        <f>ROW(Source!A306)</f>
        <v>306</v>
      </c>
      <c r="B506">
        <v>41727981</v>
      </c>
      <c r="C506">
        <v>41728539</v>
      </c>
      <c r="D506">
        <v>37292595</v>
      </c>
      <c r="E506">
        <v>70</v>
      </c>
      <c r="F506">
        <v>1</v>
      </c>
      <c r="G506">
        <v>1</v>
      </c>
      <c r="H506">
        <v>3</v>
      </c>
      <c r="I506" t="s">
        <v>565</v>
      </c>
      <c r="J506" t="s">
        <v>2</v>
      </c>
      <c r="K506" t="s">
        <v>566</v>
      </c>
      <c r="L506">
        <v>1374</v>
      </c>
      <c r="N506">
        <v>1013</v>
      </c>
      <c r="O506" t="s">
        <v>567</v>
      </c>
      <c r="P506" t="s">
        <v>567</v>
      </c>
      <c r="Q506">
        <v>1</v>
      </c>
      <c r="W506">
        <v>0</v>
      </c>
      <c r="X506">
        <v>-1731369543</v>
      </c>
      <c r="Y506">
        <v>0.84</v>
      </c>
      <c r="AA506">
        <v>1</v>
      </c>
      <c r="AB506">
        <v>0</v>
      </c>
      <c r="AC506">
        <v>0</v>
      </c>
      <c r="AD506">
        <v>0</v>
      </c>
      <c r="AE506">
        <v>1</v>
      </c>
      <c r="AF506">
        <v>0</v>
      </c>
      <c r="AG506">
        <v>0</v>
      </c>
      <c r="AH506">
        <v>0</v>
      </c>
      <c r="AI506">
        <v>1</v>
      </c>
      <c r="AJ506">
        <v>1</v>
      </c>
      <c r="AK506">
        <v>1</v>
      </c>
      <c r="AL506">
        <v>1</v>
      </c>
      <c r="AN506">
        <v>0</v>
      </c>
      <c r="AO506">
        <v>1</v>
      </c>
      <c r="AP506">
        <v>0</v>
      </c>
      <c r="AQ506">
        <v>0</v>
      </c>
      <c r="AR506">
        <v>0</v>
      </c>
      <c r="AS506" t="s">
        <v>2</v>
      </c>
      <c r="AT506">
        <v>0.84</v>
      </c>
      <c r="AU506" t="s">
        <v>2</v>
      </c>
      <c r="AV506">
        <v>0</v>
      </c>
      <c r="AW506">
        <v>2</v>
      </c>
      <c r="AX506">
        <v>41728559</v>
      </c>
      <c r="AY506">
        <v>1</v>
      </c>
      <c r="AZ506">
        <v>0</v>
      </c>
      <c r="BA506">
        <v>506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CX506">
        <f>Y506*Source!I306</f>
        <v>6.8039999999999994</v>
      </c>
      <c r="CY506">
        <f t="shared" si="129"/>
        <v>1</v>
      </c>
      <c r="CZ506">
        <f t="shared" si="130"/>
        <v>1</v>
      </c>
      <c r="DA506">
        <f t="shared" si="131"/>
        <v>1</v>
      </c>
      <c r="DB506">
        <f t="shared" si="132"/>
        <v>0.84</v>
      </c>
      <c r="DC506">
        <f t="shared" si="133"/>
        <v>0</v>
      </c>
    </row>
    <row r="507" spans="1:107" x14ac:dyDescent="0.2">
      <c r="A507">
        <f>ROW(Source!A307)</f>
        <v>307</v>
      </c>
      <c r="B507">
        <v>41727979</v>
      </c>
      <c r="C507">
        <v>41728539</v>
      </c>
      <c r="D507">
        <v>37286939</v>
      </c>
      <c r="E507">
        <v>70</v>
      </c>
      <c r="F507">
        <v>1</v>
      </c>
      <c r="G507">
        <v>1</v>
      </c>
      <c r="H507">
        <v>1</v>
      </c>
      <c r="I507" t="s">
        <v>687</v>
      </c>
      <c r="J507" t="s">
        <v>2</v>
      </c>
      <c r="K507" t="s">
        <v>688</v>
      </c>
      <c r="L507">
        <v>1191</v>
      </c>
      <c r="N507">
        <v>1013</v>
      </c>
      <c r="O507" t="s">
        <v>551</v>
      </c>
      <c r="P507" t="s">
        <v>551</v>
      </c>
      <c r="Q507">
        <v>1</v>
      </c>
      <c r="W507">
        <v>0</v>
      </c>
      <c r="X507">
        <v>-2012709214</v>
      </c>
      <c r="Y507">
        <v>6.0615000000000006</v>
      </c>
      <c r="AA507">
        <v>0</v>
      </c>
      <c r="AB507">
        <v>0</v>
      </c>
      <c r="AC507">
        <v>0</v>
      </c>
      <c r="AD507">
        <v>101.14</v>
      </c>
      <c r="AE507">
        <v>0</v>
      </c>
      <c r="AF507">
        <v>0</v>
      </c>
      <c r="AG507">
        <v>0</v>
      </c>
      <c r="AH507">
        <v>9.4</v>
      </c>
      <c r="AI507">
        <v>1</v>
      </c>
      <c r="AJ507">
        <v>1</v>
      </c>
      <c r="AK507">
        <v>1</v>
      </c>
      <c r="AL507">
        <v>10.76</v>
      </c>
      <c r="AN507">
        <v>0</v>
      </c>
      <c r="AO507">
        <v>1</v>
      </c>
      <c r="AP507">
        <v>1</v>
      </c>
      <c r="AQ507">
        <v>0</v>
      </c>
      <c r="AR507">
        <v>0</v>
      </c>
      <c r="AS507" t="s">
        <v>2</v>
      </c>
      <c r="AT507">
        <v>4.49</v>
      </c>
      <c r="AU507" t="s">
        <v>21</v>
      </c>
      <c r="AV507">
        <v>1</v>
      </c>
      <c r="AW507">
        <v>2</v>
      </c>
      <c r="AX507">
        <v>41728550</v>
      </c>
      <c r="AY507">
        <v>1</v>
      </c>
      <c r="AZ507">
        <v>0</v>
      </c>
      <c r="BA507">
        <v>507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CX507">
        <f>Y507*Source!I307</f>
        <v>49.098150000000004</v>
      </c>
      <c r="CY507">
        <f>AD507</f>
        <v>101.14</v>
      </c>
      <c r="CZ507">
        <f>AH507</f>
        <v>9.4</v>
      </c>
      <c r="DA507">
        <f>AL507</f>
        <v>10.76</v>
      </c>
      <c r="DB507">
        <f>ROUND((ROUND(AT507*CZ507,2)*ROUND(1.35,7)),6)</f>
        <v>56.983499999999999</v>
      </c>
      <c r="DC507">
        <f>ROUND((ROUND(AT507*AG507,2)*ROUND(1.35,7)),6)</f>
        <v>0</v>
      </c>
    </row>
    <row r="508" spans="1:107" x14ac:dyDescent="0.2">
      <c r="A508">
        <f>ROW(Source!A307)</f>
        <v>307</v>
      </c>
      <c r="B508">
        <v>41727979</v>
      </c>
      <c r="C508">
        <v>41728539</v>
      </c>
      <c r="D508">
        <v>37287167</v>
      </c>
      <c r="E508">
        <v>70</v>
      </c>
      <c r="F508">
        <v>1</v>
      </c>
      <c r="G508">
        <v>1</v>
      </c>
      <c r="H508">
        <v>1</v>
      </c>
      <c r="I508" t="s">
        <v>552</v>
      </c>
      <c r="J508" t="s">
        <v>2</v>
      </c>
      <c r="K508" t="s">
        <v>553</v>
      </c>
      <c r="L508">
        <v>1191</v>
      </c>
      <c r="N508">
        <v>1013</v>
      </c>
      <c r="O508" t="s">
        <v>551</v>
      </c>
      <c r="P508" t="s">
        <v>551</v>
      </c>
      <c r="Q508">
        <v>1</v>
      </c>
      <c r="W508">
        <v>0</v>
      </c>
      <c r="X508">
        <v>-1417349443</v>
      </c>
      <c r="Y508">
        <v>2.7000000000000003E-2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1</v>
      </c>
      <c r="AJ508">
        <v>1</v>
      </c>
      <c r="AK508">
        <v>10.76</v>
      </c>
      <c r="AL508">
        <v>1</v>
      </c>
      <c r="AN508">
        <v>0</v>
      </c>
      <c r="AO508">
        <v>1</v>
      </c>
      <c r="AP508">
        <v>1</v>
      </c>
      <c r="AQ508">
        <v>0</v>
      </c>
      <c r="AR508">
        <v>0</v>
      </c>
      <c r="AS508" t="s">
        <v>2</v>
      </c>
      <c r="AT508">
        <v>0.02</v>
      </c>
      <c r="AU508" t="s">
        <v>21</v>
      </c>
      <c r="AV508">
        <v>2</v>
      </c>
      <c r="AW508">
        <v>2</v>
      </c>
      <c r="AX508">
        <v>41728551</v>
      </c>
      <c r="AY508">
        <v>1</v>
      </c>
      <c r="AZ508">
        <v>0</v>
      </c>
      <c r="BA508">
        <v>508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CX508">
        <f>Y508*Source!I307</f>
        <v>0.21870000000000001</v>
      </c>
      <c r="CY508">
        <f>AD508</f>
        <v>0</v>
      </c>
      <c r="CZ508">
        <f>AH508</f>
        <v>0</v>
      </c>
      <c r="DA508">
        <f>AL508</f>
        <v>1</v>
      </c>
      <c r="DB508">
        <f>ROUND((ROUND(AT508*CZ508,2)*ROUND(1.35,7)),6)</f>
        <v>0</v>
      </c>
      <c r="DC508">
        <f>ROUND((ROUND(AT508*AG508,2)*ROUND(1.35,7)),6)</f>
        <v>0</v>
      </c>
    </row>
    <row r="509" spans="1:107" x14ac:dyDescent="0.2">
      <c r="A509">
        <f>ROW(Source!A307)</f>
        <v>307</v>
      </c>
      <c r="B509">
        <v>41727979</v>
      </c>
      <c r="C509">
        <v>41728539</v>
      </c>
      <c r="D509">
        <v>37509388</v>
      </c>
      <c r="E509">
        <v>1</v>
      </c>
      <c r="F509">
        <v>1</v>
      </c>
      <c r="G509">
        <v>1</v>
      </c>
      <c r="H509">
        <v>2</v>
      </c>
      <c r="I509" t="s">
        <v>573</v>
      </c>
      <c r="J509" t="s">
        <v>574</v>
      </c>
      <c r="K509" t="s">
        <v>575</v>
      </c>
      <c r="L509">
        <v>1367</v>
      </c>
      <c r="N509">
        <v>1011</v>
      </c>
      <c r="O509" t="s">
        <v>557</v>
      </c>
      <c r="P509" t="s">
        <v>557</v>
      </c>
      <c r="Q509">
        <v>1</v>
      </c>
      <c r="W509">
        <v>0</v>
      </c>
      <c r="X509">
        <v>-430484415</v>
      </c>
      <c r="Y509">
        <v>1.3500000000000002E-2</v>
      </c>
      <c r="AA509">
        <v>0</v>
      </c>
      <c r="AB509">
        <v>1241.7</v>
      </c>
      <c r="AC509">
        <v>13.5</v>
      </c>
      <c r="AD509">
        <v>0</v>
      </c>
      <c r="AE509">
        <v>0</v>
      </c>
      <c r="AF509">
        <v>115.4</v>
      </c>
      <c r="AG509">
        <v>13.5</v>
      </c>
      <c r="AH509">
        <v>0</v>
      </c>
      <c r="AI509">
        <v>1</v>
      </c>
      <c r="AJ509">
        <v>10.76</v>
      </c>
      <c r="AK509">
        <v>1</v>
      </c>
      <c r="AL509">
        <v>1</v>
      </c>
      <c r="AN509">
        <v>0</v>
      </c>
      <c r="AO509">
        <v>1</v>
      </c>
      <c r="AP509">
        <v>1</v>
      </c>
      <c r="AQ509">
        <v>0</v>
      </c>
      <c r="AR509">
        <v>0</v>
      </c>
      <c r="AS509" t="s">
        <v>2</v>
      </c>
      <c r="AT509">
        <v>0.01</v>
      </c>
      <c r="AU509" t="s">
        <v>21</v>
      </c>
      <c r="AV509">
        <v>0</v>
      </c>
      <c r="AW509">
        <v>2</v>
      </c>
      <c r="AX509">
        <v>41728552</v>
      </c>
      <c r="AY509">
        <v>1</v>
      </c>
      <c r="AZ509">
        <v>0</v>
      </c>
      <c r="BA509">
        <v>509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CX509">
        <f>Y509*Source!I307</f>
        <v>0.10935</v>
      </c>
      <c r="CY509">
        <f>AB509</f>
        <v>1241.7</v>
      </c>
      <c r="CZ509">
        <f>AF509</f>
        <v>115.4</v>
      </c>
      <c r="DA509">
        <f>AJ509</f>
        <v>10.76</v>
      </c>
      <c r="DB509">
        <f>ROUND((ROUND(AT509*CZ509,2)*ROUND(1.35,7)),6)</f>
        <v>1.5525</v>
      </c>
      <c r="DC509">
        <f>ROUND((ROUND(AT509*AG509,2)*ROUND(1.35,7)),6)</f>
        <v>0.189</v>
      </c>
    </row>
    <row r="510" spans="1:107" x14ac:dyDescent="0.2">
      <c r="A510">
        <f>ROW(Source!A307)</f>
        <v>307</v>
      </c>
      <c r="B510">
        <v>41727979</v>
      </c>
      <c r="C510">
        <v>41728539</v>
      </c>
      <c r="D510">
        <v>37510757</v>
      </c>
      <c r="E510">
        <v>1</v>
      </c>
      <c r="F510">
        <v>1</v>
      </c>
      <c r="G510">
        <v>1</v>
      </c>
      <c r="H510">
        <v>2</v>
      </c>
      <c r="I510" t="s">
        <v>558</v>
      </c>
      <c r="J510" t="s">
        <v>559</v>
      </c>
      <c r="K510" t="s">
        <v>560</v>
      </c>
      <c r="L510">
        <v>1367</v>
      </c>
      <c r="N510">
        <v>1011</v>
      </c>
      <c r="O510" t="s">
        <v>557</v>
      </c>
      <c r="P510" t="s">
        <v>557</v>
      </c>
      <c r="Q510">
        <v>1</v>
      </c>
      <c r="W510">
        <v>0</v>
      </c>
      <c r="X510">
        <v>509054691</v>
      </c>
      <c r="Y510">
        <v>1.3500000000000002E-2</v>
      </c>
      <c r="AA510">
        <v>0</v>
      </c>
      <c r="AB510">
        <v>707.04</v>
      </c>
      <c r="AC510">
        <v>11.6</v>
      </c>
      <c r="AD510">
        <v>0</v>
      </c>
      <c r="AE510">
        <v>0</v>
      </c>
      <c r="AF510">
        <v>65.709999999999994</v>
      </c>
      <c r="AG510">
        <v>11.6</v>
      </c>
      <c r="AH510">
        <v>0</v>
      </c>
      <c r="AI510">
        <v>1</v>
      </c>
      <c r="AJ510">
        <v>10.76</v>
      </c>
      <c r="AK510">
        <v>1</v>
      </c>
      <c r="AL510">
        <v>1</v>
      </c>
      <c r="AN510">
        <v>0</v>
      </c>
      <c r="AO510">
        <v>1</v>
      </c>
      <c r="AP510">
        <v>1</v>
      </c>
      <c r="AQ510">
        <v>0</v>
      </c>
      <c r="AR510">
        <v>0</v>
      </c>
      <c r="AS510" t="s">
        <v>2</v>
      </c>
      <c r="AT510">
        <v>0.01</v>
      </c>
      <c r="AU510" t="s">
        <v>21</v>
      </c>
      <c r="AV510">
        <v>0</v>
      </c>
      <c r="AW510">
        <v>2</v>
      </c>
      <c r="AX510">
        <v>41728553</v>
      </c>
      <c r="AY510">
        <v>1</v>
      </c>
      <c r="AZ510">
        <v>0</v>
      </c>
      <c r="BA510">
        <v>510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CX510">
        <f>Y510*Source!I307</f>
        <v>0.10935</v>
      </c>
      <c r="CY510">
        <f>AB510</f>
        <v>707.04</v>
      </c>
      <c r="CZ510">
        <f>AF510</f>
        <v>65.709999999999994</v>
      </c>
      <c r="DA510">
        <f>AJ510</f>
        <v>10.76</v>
      </c>
      <c r="DB510">
        <f>ROUND((ROUND(AT510*CZ510,2)*ROUND(1.35,7)),6)</f>
        <v>0.89100000000000001</v>
      </c>
      <c r="DC510">
        <f>ROUND((ROUND(AT510*AG510,2)*ROUND(1.35,7)),6)</f>
        <v>0.16200000000000001</v>
      </c>
    </row>
    <row r="511" spans="1:107" x14ac:dyDescent="0.2">
      <c r="A511">
        <f>ROW(Source!A307)</f>
        <v>307</v>
      </c>
      <c r="B511">
        <v>41727979</v>
      </c>
      <c r="C511">
        <v>41728539</v>
      </c>
      <c r="D511">
        <v>37301997</v>
      </c>
      <c r="E511">
        <v>1</v>
      </c>
      <c r="F511">
        <v>1</v>
      </c>
      <c r="G511">
        <v>1</v>
      </c>
      <c r="H511">
        <v>3</v>
      </c>
      <c r="I511" t="s">
        <v>645</v>
      </c>
      <c r="J511" t="s">
        <v>646</v>
      </c>
      <c r="K511" t="s">
        <v>647</v>
      </c>
      <c r="L511">
        <v>1346</v>
      </c>
      <c r="N511">
        <v>1009</v>
      </c>
      <c r="O511" t="s">
        <v>564</v>
      </c>
      <c r="P511" t="s">
        <v>564</v>
      </c>
      <c r="Q511">
        <v>1</v>
      </c>
      <c r="W511">
        <v>0</v>
      </c>
      <c r="X511">
        <v>1682799448</v>
      </c>
      <c r="Y511">
        <v>0.16</v>
      </c>
      <c r="AA511">
        <v>327.10000000000002</v>
      </c>
      <c r="AB511">
        <v>0</v>
      </c>
      <c r="AC511">
        <v>0</v>
      </c>
      <c r="AD511">
        <v>0</v>
      </c>
      <c r="AE511">
        <v>30.4</v>
      </c>
      <c r="AF511">
        <v>0</v>
      </c>
      <c r="AG511">
        <v>0</v>
      </c>
      <c r="AH511">
        <v>0</v>
      </c>
      <c r="AI511">
        <v>10.76</v>
      </c>
      <c r="AJ511">
        <v>1</v>
      </c>
      <c r="AK511">
        <v>1</v>
      </c>
      <c r="AL511">
        <v>1</v>
      </c>
      <c r="AN511">
        <v>0</v>
      </c>
      <c r="AO511">
        <v>1</v>
      </c>
      <c r="AP511">
        <v>0</v>
      </c>
      <c r="AQ511">
        <v>0</v>
      </c>
      <c r="AR511">
        <v>0</v>
      </c>
      <c r="AS511" t="s">
        <v>2</v>
      </c>
      <c r="AT511">
        <v>0.16</v>
      </c>
      <c r="AU511" t="s">
        <v>2</v>
      </c>
      <c r="AV511">
        <v>0</v>
      </c>
      <c r="AW511">
        <v>2</v>
      </c>
      <c r="AX511">
        <v>41728554</v>
      </c>
      <c r="AY511">
        <v>1</v>
      </c>
      <c r="AZ511">
        <v>0</v>
      </c>
      <c r="BA511">
        <v>511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0</v>
      </c>
      <c r="CX511">
        <f>Y511*Source!I307</f>
        <v>1.296</v>
      </c>
      <c r="CY511">
        <f t="shared" ref="CY511:CY516" si="134">AA511</f>
        <v>327.10000000000002</v>
      </c>
      <c r="CZ511">
        <f t="shared" ref="CZ511:CZ516" si="135">AE511</f>
        <v>30.4</v>
      </c>
      <c r="DA511">
        <f t="shared" ref="DA511:DA516" si="136">AI511</f>
        <v>10.76</v>
      </c>
      <c r="DB511">
        <f t="shared" ref="DB511:DB516" si="137">ROUND(ROUND(AT511*CZ511,2),6)</f>
        <v>4.8600000000000003</v>
      </c>
      <c r="DC511">
        <f t="shared" ref="DC511:DC516" si="138">ROUND(ROUND(AT511*AG511,2),6)</f>
        <v>0</v>
      </c>
    </row>
    <row r="512" spans="1:107" x14ac:dyDescent="0.2">
      <c r="A512">
        <f>ROW(Source!A307)</f>
        <v>307</v>
      </c>
      <c r="B512">
        <v>41727979</v>
      </c>
      <c r="C512">
        <v>41728539</v>
      </c>
      <c r="D512">
        <v>37302421</v>
      </c>
      <c r="E512">
        <v>1</v>
      </c>
      <c r="F512">
        <v>1</v>
      </c>
      <c r="G512">
        <v>1</v>
      </c>
      <c r="H512">
        <v>3</v>
      </c>
      <c r="I512" t="s">
        <v>710</v>
      </c>
      <c r="J512" t="s">
        <v>711</v>
      </c>
      <c r="K512" t="s">
        <v>712</v>
      </c>
      <c r="L512">
        <v>1348</v>
      </c>
      <c r="N512">
        <v>1009</v>
      </c>
      <c r="O512" t="s">
        <v>104</v>
      </c>
      <c r="P512" t="s">
        <v>104</v>
      </c>
      <c r="Q512">
        <v>1000</v>
      </c>
      <c r="W512">
        <v>0</v>
      </c>
      <c r="X512">
        <v>1351694942</v>
      </c>
      <c r="Y512">
        <v>4.2999999999999999E-4</v>
      </c>
      <c r="AA512">
        <v>19583.2</v>
      </c>
      <c r="AB512">
        <v>0</v>
      </c>
      <c r="AC512">
        <v>0</v>
      </c>
      <c r="AD512">
        <v>0</v>
      </c>
      <c r="AE512">
        <v>1820</v>
      </c>
      <c r="AF512">
        <v>0</v>
      </c>
      <c r="AG512">
        <v>0</v>
      </c>
      <c r="AH512">
        <v>0</v>
      </c>
      <c r="AI512">
        <v>10.76</v>
      </c>
      <c r="AJ512">
        <v>1</v>
      </c>
      <c r="AK512">
        <v>1</v>
      </c>
      <c r="AL512">
        <v>1</v>
      </c>
      <c r="AN512">
        <v>0</v>
      </c>
      <c r="AO512">
        <v>1</v>
      </c>
      <c r="AP512">
        <v>0</v>
      </c>
      <c r="AQ512">
        <v>0</v>
      </c>
      <c r="AR512">
        <v>0</v>
      </c>
      <c r="AS512" t="s">
        <v>2</v>
      </c>
      <c r="AT512">
        <v>4.2999999999999999E-4</v>
      </c>
      <c r="AU512" t="s">
        <v>2</v>
      </c>
      <c r="AV512">
        <v>0</v>
      </c>
      <c r="AW512">
        <v>2</v>
      </c>
      <c r="AX512">
        <v>41728555</v>
      </c>
      <c r="AY512">
        <v>1</v>
      </c>
      <c r="AZ512">
        <v>0</v>
      </c>
      <c r="BA512">
        <v>512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CX512">
        <f>Y512*Source!I307</f>
        <v>3.4829999999999996E-3</v>
      </c>
      <c r="CY512">
        <f t="shared" si="134"/>
        <v>19583.2</v>
      </c>
      <c r="CZ512">
        <f t="shared" si="135"/>
        <v>1820</v>
      </c>
      <c r="DA512">
        <f t="shared" si="136"/>
        <v>10.76</v>
      </c>
      <c r="DB512">
        <f t="shared" si="137"/>
        <v>0.78</v>
      </c>
      <c r="DC512">
        <f t="shared" si="138"/>
        <v>0</v>
      </c>
    </row>
    <row r="513" spans="1:107" x14ac:dyDescent="0.2">
      <c r="A513">
        <f>ROW(Source!A307)</f>
        <v>307</v>
      </c>
      <c r="B513">
        <v>41727979</v>
      </c>
      <c r="C513">
        <v>41728539</v>
      </c>
      <c r="D513">
        <v>37358272</v>
      </c>
      <c r="E513">
        <v>1</v>
      </c>
      <c r="F513">
        <v>1</v>
      </c>
      <c r="G513">
        <v>1</v>
      </c>
      <c r="H513">
        <v>3</v>
      </c>
      <c r="I513" t="s">
        <v>588</v>
      </c>
      <c r="J513" t="s">
        <v>589</v>
      </c>
      <c r="K513" t="s">
        <v>590</v>
      </c>
      <c r="L513">
        <v>1346</v>
      </c>
      <c r="N513">
        <v>1009</v>
      </c>
      <c r="O513" t="s">
        <v>564</v>
      </c>
      <c r="P513" t="s">
        <v>564</v>
      </c>
      <c r="Q513">
        <v>1</v>
      </c>
      <c r="W513">
        <v>0</v>
      </c>
      <c r="X513">
        <v>-211331552</v>
      </c>
      <c r="Y513">
        <v>0.02</v>
      </c>
      <c r="AA513">
        <v>307.74</v>
      </c>
      <c r="AB513">
        <v>0</v>
      </c>
      <c r="AC513">
        <v>0</v>
      </c>
      <c r="AD513">
        <v>0</v>
      </c>
      <c r="AE513">
        <v>28.6</v>
      </c>
      <c r="AF513">
        <v>0</v>
      </c>
      <c r="AG513">
        <v>0</v>
      </c>
      <c r="AH513">
        <v>0</v>
      </c>
      <c r="AI513">
        <v>10.76</v>
      </c>
      <c r="AJ513">
        <v>1</v>
      </c>
      <c r="AK513">
        <v>1</v>
      </c>
      <c r="AL513">
        <v>1</v>
      </c>
      <c r="AN513">
        <v>0</v>
      </c>
      <c r="AO513">
        <v>1</v>
      </c>
      <c r="AP513">
        <v>0</v>
      </c>
      <c r="AQ513">
        <v>0</v>
      </c>
      <c r="AR513">
        <v>0</v>
      </c>
      <c r="AS513" t="s">
        <v>2</v>
      </c>
      <c r="AT513">
        <v>0.02</v>
      </c>
      <c r="AU513" t="s">
        <v>2</v>
      </c>
      <c r="AV513">
        <v>0</v>
      </c>
      <c r="AW513">
        <v>2</v>
      </c>
      <c r="AX513">
        <v>41728556</v>
      </c>
      <c r="AY513">
        <v>1</v>
      </c>
      <c r="AZ513">
        <v>0</v>
      </c>
      <c r="BA513">
        <v>513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  <c r="CX513">
        <f>Y513*Source!I307</f>
        <v>0.16200000000000001</v>
      </c>
      <c r="CY513">
        <f t="shared" si="134"/>
        <v>307.74</v>
      </c>
      <c r="CZ513">
        <f t="shared" si="135"/>
        <v>28.6</v>
      </c>
      <c r="DA513">
        <f t="shared" si="136"/>
        <v>10.76</v>
      </c>
      <c r="DB513">
        <f t="shared" si="137"/>
        <v>0.56999999999999995</v>
      </c>
      <c r="DC513">
        <f t="shared" si="138"/>
        <v>0</v>
      </c>
    </row>
    <row r="514" spans="1:107" x14ac:dyDescent="0.2">
      <c r="A514">
        <f>ROW(Source!A307)</f>
        <v>307</v>
      </c>
      <c r="B514">
        <v>41727979</v>
      </c>
      <c r="C514">
        <v>41728539</v>
      </c>
      <c r="D514">
        <v>37381982</v>
      </c>
      <c r="E514">
        <v>1</v>
      </c>
      <c r="F514">
        <v>1</v>
      </c>
      <c r="G514">
        <v>1</v>
      </c>
      <c r="H514">
        <v>3</v>
      </c>
      <c r="I514">
        <v>0</v>
      </c>
      <c r="J514" t="s">
        <v>714</v>
      </c>
      <c r="K514" t="s">
        <v>715</v>
      </c>
      <c r="L514">
        <v>1425</v>
      </c>
      <c r="N514">
        <v>1013</v>
      </c>
      <c r="O514" t="s">
        <v>165</v>
      </c>
      <c r="P514" t="s">
        <v>165</v>
      </c>
      <c r="Q514">
        <v>1</v>
      </c>
      <c r="W514">
        <v>0</v>
      </c>
      <c r="X514">
        <v>2062283944</v>
      </c>
      <c r="Y514">
        <v>0.05</v>
      </c>
      <c r="AA514">
        <v>710.16</v>
      </c>
      <c r="AB514">
        <v>0</v>
      </c>
      <c r="AC514">
        <v>0</v>
      </c>
      <c r="AD514">
        <v>0</v>
      </c>
      <c r="AE514">
        <v>66</v>
      </c>
      <c r="AF514">
        <v>0</v>
      </c>
      <c r="AG514">
        <v>0</v>
      </c>
      <c r="AH514">
        <v>0</v>
      </c>
      <c r="AI514">
        <v>10.76</v>
      </c>
      <c r="AJ514">
        <v>1</v>
      </c>
      <c r="AK514">
        <v>1</v>
      </c>
      <c r="AL514">
        <v>1</v>
      </c>
      <c r="AN514">
        <v>0</v>
      </c>
      <c r="AO514">
        <v>1</v>
      </c>
      <c r="AP514">
        <v>0</v>
      </c>
      <c r="AQ514">
        <v>0</v>
      </c>
      <c r="AR514">
        <v>0</v>
      </c>
      <c r="AS514" t="s">
        <v>2</v>
      </c>
      <c r="AT514">
        <v>0.05</v>
      </c>
      <c r="AU514" t="s">
        <v>2</v>
      </c>
      <c r="AV514">
        <v>0</v>
      </c>
      <c r="AW514">
        <v>2</v>
      </c>
      <c r="AX514">
        <v>41728557</v>
      </c>
      <c r="AY514">
        <v>1</v>
      </c>
      <c r="AZ514">
        <v>0</v>
      </c>
      <c r="BA514">
        <v>514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CX514">
        <f>Y514*Source!I307</f>
        <v>0.40500000000000003</v>
      </c>
      <c r="CY514">
        <f t="shared" si="134"/>
        <v>710.16</v>
      </c>
      <c r="CZ514">
        <f t="shared" si="135"/>
        <v>66</v>
      </c>
      <c r="DA514">
        <f t="shared" si="136"/>
        <v>10.76</v>
      </c>
      <c r="DB514">
        <f t="shared" si="137"/>
        <v>3.3</v>
      </c>
      <c r="DC514">
        <f t="shared" si="138"/>
        <v>0</v>
      </c>
    </row>
    <row r="515" spans="1:107" x14ac:dyDescent="0.2">
      <c r="A515">
        <f>ROW(Source!A307)</f>
        <v>307</v>
      </c>
      <c r="B515">
        <v>41727979</v>
      </c>
      <c r="C515">
        <v>41728539</v>
      </c>
      <c r="D515">
        <v>37382069</v>
      </c>
      <c r="E515">
        <v>1</v>
      </c>
      <c r="F515">
        <v>1</v>
      </c>
      <c r="G515">
        <v>1</v>
      </c>
      <c r="H515">
        <v>3</v>
      </c>
      <c r="I515" t="s">
        <v>716</v>
      </c>
      <c r="J515" t="s">
        <v>717</v>
      </c>
      <c r="K515" t="s">
        <v>718</v>
      </c>
      <c r="L515">
        <v>1407</v>
      </c>
      <c r="N515">
        <v>1013</v>
      </c>
      <c r="O515" t="s">
        <v>701</v>
      </c>
      <c r="P515" t="s">
        <v>701</v>
      </c>
      <c r="Q515">
        <v>1</v>
      </c>
      <c r="W515">
        <v>0</v>
      </c>
      <c r="X515">
        <v>-695112902</v>
      </c>
      <c r="Y515">
        <v>1.2200000000000001E-2</v>
      </c>
      <c r="AA515">
        <v>811.3</v>
      </c>
      <c r="AB515">
        <v>0</v>
      </c>
      <c r="AC515">
        <v>0</v>
      </c>
      <c r="AD515">
        <v>0</v>
      </c>
      <c r="AE515">
        <v>75.400000000000006</v>
      </c>
      <c r="AF515">
        <v>0</v>
      </c>
      <c r="AG515">
        <v>0</v>
      </c>
      <c r="AH515">
        <v>0</v>
      </c>
      <c r="AI515">
        <v>10.76</v>
      </c>
      <c r="AJ515">
        <v>1</v>
      </c>
      <c r="AK515">
        <v>1</v>
      </c>
      <c r="AL515">
        <v>1</v>
      </c>
      <c r="AN515">
        <v>0</v>
      </c>
      <c r="AO515">
        <v>1</v>
      </c>
      <c r="AP515">
        <v>0</v>
      </c>
      <c r="AQ515">
        <v>0</v>
      </c>
      <c r="AR515">
        <v>0</v>
      </c>
      <c r="AS515" t="s">
        <v>2</v>
      </c>
      <c r="AT515">
        <v>1.2200000000000001E-2</v>
      </c>
      <c r="AU515" t="s">
        <v>2</v>
      </c>
      <c r="AV515">
        <v>0</v>
      </c>
      <c r="AW515">
        <v>2</v>
      </c>
      <c r="AX515">
        <v>41728558</v>
      </c>
      <c r="AY515">
        <v>1</v>
      </c>
      <c r="AZ515">
        <v>0</v>
      </c>
      <c r="BA515">
        <v>515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  <c r="CX515">
        <f>Y515*Source!I307</f>
        <v>9.8820000000000005E-2</v>
      </c>
      <c r="CY515">
        <f t="shared" si="134"/>
        <v>811.3</v>
      </c>
      <c r="CZ515">
        <f t="shared" si="135"/>
        <v>75.400000000000006</v>
      </c>
      <c r="DA515">
        <f t="shared" si="136"/>
        <v>10.76</v>
      </c>
      <c r="DB515">
        <f t="shared" si="137"/>
        <v>0.92</v>
      </c>
      <c r="DC515">
        <f t="shared" si="138"/>
        <v>0</v>
      </c>
    </row>
    <row r="516" spans="1:107" x14ac:dyDescent="0.2">
      <c r="A516">
        <f>ROW(Source!A307)</f>
        <v>307</v>
      </c>
      <c r="B516">
        <v>41727979</v>
      </c>
      <c r="C516">
        <v>41728539</v>
      </c>
      <c r="D516">
        <v>37292595</v>
      </c>
      <c r="E516">
        <v>70</v>
      </c>
      <c r="F516">
        <v>1</v>
      </c>
      <c r="G516">
        <v>1</v>
      </c>
      <c r="H516">
        <v>3</v>
      </c>
      <c r="I516" t="s">
        <v>565</v>
      </c>
      <c r="J516" t="s">
        <v>2</v>
      </c>
      <c r="K516" t="s">
        <v>566</v>
      </c>
      <c r="L516">
        <v>1374</v>
      </c>
      <c r="N516">
        <v>1013</v>
      </c>
      <c r="O516" t="s">
        <v>567</v>
      </c>
      <c r="P516" t="s">
        <v>567</v>
      </c>
      <c r="Q516">
        <v>1</v>
      </c>
      <c r="W516">
        <v>0</v>
      </c>
      <c r="X516">
        <v>-1731369543</v>
      </c>
      <c r="Y516">
        <v>0.84</v>
      </c>
      <c r="AA516">
        <v>1</v>
      </c>
      <c r="AB516">
        <v>0</v>
      </c>
      <c r="AC516">
        <v>0</v>
      </c>
      <c r="AD516">
        <v>0</v>
      </c>
      <c r="AE516">
        <v>1</v>
      </c>
      <c r="AF516">
        <v>0</v>
      </c>
      <c r="AG516">
        <v>0</v>
      </c>
      <c r="AH516">
        <v>0</v>
      </c>
      <c r="AI516">
        <v>1</v>
      </c>
      <c r="AJ516">
        <v>1</v>
      </c>
      <c r="AK516">
        <v>1</v>
      </c>
      <c r="AL516">
        <v>1</v>
      </c>
      <c r="AN516">
        <v>0</v>
      </c>
      <c r="AO516">
        <v>1</v>
      </c>
      <c r="AP516">
        <v>0</v>
      </c>
      <c r="AQ516">
        <v>0</v>
      </c>
      <c r="AR516">
        <v>0</v>
      </c>
      <c r="AS516" t="s">
        <v>2</v>
      </c>
      <c r="AT516">
        <v>0.84</v>
      </c>
      <c r="AU516" t="s">
        <v>2</v>
      </c>
      <c r="AV516">
        <v>0</v>
      </c>
      <c r="AW516">
        <v>2</v>
      </c>
      <c r="AX516">
        <v>41728559</v>
      </c>
      <c r="AY516">
        <v>1</v>
      </c>
      <c r="AZ516">
        <v>0</v>
      </c>
      <c r="BA516">
        <v>516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CX516">
        <f>Y516*Source!I307</f>
        <v>6.8039999999999994</v>
      </c>
      <c r="CY516">
        <f t="shared" si="134"/>
        <v>1</v>
      </c>
      <c r="CZ516">
        <f t="shared" si="135"/>
        <v>1</v>
      </c>
      <c r="DA516">
        <f t="shared" si="136"/>
        <v>1</v>
      </c>
      <c r="DB516">
        <f t="shared" si="137"/>
        <v>0.84</v>
      </c>
      <c r="DC516">
        <f t="shared" si="138"/>
        <v>0</v>
      </c>
    </row>
    <row r="517" spans="1:107" x14ac:dyDescent="0.2">
      <c r="A517">
        <f>ROW(Source!A310)</f>
        <v>310</v>
      </c>
      <c r="B517">
        <v>41727981</v>
      </c>
      <c r="C517">
        <v>41728561</v>
      </c>
      <c r="D517">
        <v>37286939</v>
      </c>
      <c r="E517">
        <v>70</v>
      </c>
      <c r="F517">
        <v>1</v>
      </c>
      <c r="G517">
        <v>1</v>
      </c>
      <c r="H517">
        <v>1</v>
      </c>
      <c r="I517" t="s">
        <v>687</v>
      </c>
      <c r="J517" t="s">
        <v>2</v>
      </c>
      <c r="K517" t="s">
        <v>688</v>
      </c>
      <c r="L517">
        <v>1191</v>
      </c>
      <c r="N517">
        <v>1013</v>
      </c>
      <c r="O517" t="s">
        <v>551</v>
      </c>
      <c r="P517" t="s">
        <v>551</v>
      </c>
      <c r="Q517">
        <v>1</v>
      </c>
      <c r="W517">
        <v>0</v>
      </c>
      <c r="X517">
        <v>-2012709214</v>
      </c>
      <c r="Y517">
        <v>7.2765000000000004</v>
      </c>
      <c r="AA517">
        <v>0</v>
      </c>
      <c r="AB517">
        <v>0</v>
      </c>
      <c r="AC517">
        <v>0</v>
      </c>
      <c r="AD517">
        <v>9.4</v>
      </c>
      <c r="AE517">
        <v>0</v>
      </c>
      <c r="AF517">
        <v>0</v>
      </c>
      <c r="AG517">
        <v>0</v>
      </c>
      <c r="AH517">
        <v>9.4</v>
      </c>
      <c r="AI517">
        <v>1</v>
      </c>
      <c r="AJ517">
        <v>1</v>
      </c>
      <c r="AK517">
        <v>1</v>
      </c>
      <c r="AL517">
        <v>1</v>
      </c>
      <c r="AN517">
        <v>0</v>
      </c>
      <c r="AO517">
        <v>1</v>
      </c>
      <c r="AP517">
        <v>1</v>
      </c>
      <c r="AQ517">
        <v>0</v>
      </c>
      <c r="AR517">
        <v>0</v>
      </c>
      <c r="AS517" t="s">
        <v>2</v>
      </c>
      <c r="AT517">
        <v>5.39</v>
      </c>
      <c r="AU517" t="s">
        <v>21</v>
      </c>
      <c r="AV517">
        <v>1</v>
      </c>
      <c r="AW517">
        <v>2</v>
      </c>
      <c r="AX517">
        <v>41728572</v>
      </c>
      <c r="AY517">
        <v>1</v>
      </c>
      <c r="AZ517">
        <v>0</v>
      </c>
      <c r="BA517">
        <v>517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0</v>
      </c>
      <c r="CX517">
        <f>Y517*Source!I310</f>
        <v>13.534290000000002</v>
      </c>
      <c r="CY517">
        <f>AD517</f>
        <v>9.4</v>
      </c>
      <c r="CZ517">
        <f>AH517</f>
        <v>9.4</v>
      </c>
      <c r="DA517">
        <f>AL517</f>
        <v>1</v>
      </c>
      <c r="DB517">
        <f>ROUND((ROUND(AT517*CZ517,2)*ROUND(1.35,7)),6)</f>
        <v>68.404499999999999</v>
      </c>
      <c r="DC517">
        <f>ROUND((ROUND(AT517*AG517,2)*ROUND(1.35,7)),6)</f>
        <v>0</v>
      </c>
    </row>
    <row r="518" spans="1:107" x14ac:dyDescent="0.2">
      <c r="A518">
        <f>ROW(Source!A310)</f>
        <v>310</v>
      </c>
      <c r="B518">
        <v>41727981</v>
      </c>
      <c r="C518">
        <v>41728561</v>
      </c>
      <c r="D518">
        <v>37287167</v>
      </c>
      <c r="E518">
        <v>70</v>
      </c>
      <c r="F518">
        <v>1</v>
      </c>
      <c r="G518">
        <v>1</v>
      </c>
      <c r="H518">
        <v>1</v>
      </c>
      <c r="I518" t="s">
        <v>552</v>
      </c>
      <c r="J518" t="s">
        <v>2</v>
      </c>
      <c r="K518" t="s">
        <v>553</v>
      </c>
      <c r="L518">
        <v>1191</v>
      </c>
      <c r="N518">
        <v>1013</v>
      </c>
      <c r="O518" t="s">
        <v>551</v>
      </c>
      <c r="P518" t="s">
        <v>551</v>
      </c>
      <c r="Q518">
        <v>1</v>
      </c>
      <c r="W518">
        <v>0</v>
      </c>
      <c r="X518">
        <v>-1417349443</v>
      </c>
      <c r="Y518">
        <v>5.4000000000000006E-2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1</v>
      </c>
      <c r="AJ518">
        <v>1</v>
      </c>
      <c r="AK518">
        <v>1</v>
      </c>
      <c r="AL518">
        <v>1</v>
      </c>
      <c r="AN518">
        <v>0</v>
      </c>
      <c r="AO518">
        <v>1</v>
      </c>
      <c r="AP518">
        <v>1</v>
      </c>
      <c r="AQ518">
        <v>0</v>
      </c>
      <c r="AR518">
        <v>0</v>
      </c>
      <c r="AS518" t="s">
        <v>2</v>
      </c>
      <c r="AT518">
        <v>0.04</v>
      </c>
      <c r="AU518" t="s">
        <v>21</v>
      </c>
      <c r="AV518">
        <v>2</v>
      </c>
      <c r="AW518">
        <v>2</v>
      </c>
      <c r="AX518">
        <v>41728573</v>
      </c>
      <c r="AY518">
        <v>1</v>
      </c>
      <c r="AZ518">
        <v>0</v>
      </c>
      <c r="BA518">
        <v>518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CX518">
        <f>Y518*Source!I310</f>
        <v>0.10044000000000002</v>
      </c>
      <c r="CY518">
        <f>AD518</f>
        <v>0</v>
      </c>
      <c r="CZ518">
        <f>AH518</f>
        <v>0</v>
      </c>
      <c r="DA518">
        <f>AL518</f>
        <v>1</v>
      </c>
      <c r="DB518">
        <f>ROUND((ROUND(AT518*CZ518,2)*ROUND(1.35,7)),6)</f>
        <v>0</v>
      </c>
      <c r="DC518">
        <f>ROUND((ROUND(AT518*AG518,2)*ROUND(1.35,7)),6)</f>
        <v>0</v>
      </c>
    </row>
    <row r="519" spans="1:107" x14ac:dyDescent="0.2">
      <c r="A519">
        <f>ROW(Source!A310)</f>
        <v>310</v>
      </c>
      <c r="B519">
        <v>41727981</v>
      </c>
      <c r="C519">
        <v>41728561</v>
      </c>
      <c r="D519">
        <v>37509388</v>
      </c>
      <c r="E519">
        <v>1</v>
      </c>
      <c r="F519">
        <v>1</v>
      </c>
      <c r="G519">
        <v>1</v>
      </c>
      <c r="H519">
        <v>2</v>
      </c>
      <c r="I519" t="s">
        <v>573</v>
      </c>
      <c r="J519" t="s">
        <v>574</v>
      </c>
      <c r="K519" t="s">
        <v>575</v>
      </c>
      <c r="L519">
        <v>1367</v>
      </c>
      <c r="N519">
        <v>1011</v>
      </c>
      <c r="O519" t="s">
        <v>557</v>
      </c>
      <c r="P519" t="s">
        <v>557</v>
      </c>
      <c r="Q519">
        <v>1</v>
      </c>
      <c r="W519">
        <v>0</v>
      </c>
      <c r="X519">
        <v>-430484415</v>
      </c>
      <c r="Y519">
        <v>2.7000000000000003E-2</v>
      </c>
      <c r="AA519">
        <v>0</v>
      </c>
      <c r="AB519">
        <v>115.4</v>
      </c>
      <c r="AC519">
        <v>13.5</v>
      </c>
      <c r="AD519">
        <v>0</v>
      </c>
      <c r="AE519">
        <v>0</v>
      </c>
      <c r="AF519">
        <v>115.4</v>
      </c>
      <c r="AG519">
        <v>13.5</v>
      </c>
      <c r="AH519">
        <v>0</v>
      </c>
      <c r="AI519">
        <v>1</v>
      </c>
      <c r="AJ519">
        <v>1</v>
      </c>
      <c r="AK519">
        <v>1</v>
      </c>
      <c r="AL519">
        <v>1</v>
      </c>
      <c r="AN519">
        <v>0</v>
      </c>
      <c r="AO519">
        <v>1</v>
      </c>
      <c r="AP519">
        <v>1</v>
      </c>
      <c r="AQ519">
        <v>0</v>
      </c>
      <c r="AR519">
        <v>0</v>
      </c>
      <c r="AS519" t="s">
        <v>2</v>
      </c>
      <c r="AT519">
        <v>0.02</v>
      </c>
      <c r="AU519" t="s">
        <v>21</v>
      </c>
      <c r="AV519">
        <v>0</v>
      </c>
      <c r="AW519">
        <v>2</v>
      </c>
      <c r="AX519">
        <v>41728574</v>
      </c>
      <c r="AY519">
        <v>1</v>
      </c>
      <c r="AZ519">
        <v>0</v>
      </c>
      <c r="BA519">
        <v>519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CX519">
        <f>Y519*Source!I310</f>
        <v>5.0220000000000008E-2</v>
      </c>
      <c r="CY519">
        <f>AB519</f>
        <v>115.4</v>
      </c>
      <c r="CZ519">
        <f>AF519</f>
        <v>115.4</v>
      </c>
      <c r="DA519">
        <f>AJ519</f>
        <v>1</v>
      </c>
      <c r="DB519">
        <f>ROUND((ROUND(AT519*CZ519,2)*ROUND(1.35,7)),6)</f>
        <v>3.1185</v>
      </c>
      <c r="DC519">
        <f>ROUND((ROUND(AT519*AG519,2)*ROUND(1.35,7)),6)</f>
        <v>0.36449999999999999</v>
      </c>
    </row>
    <row r="520" spans="1:107" x14ac:dyDescent="0.2">
      <c r="A520">
        <f>ROW(Source!A310)</f>
        <v>310</v>
      </c>
      <c r="B520">
        <v>41727981</v>
      </c>
      <c r="C520">
        <v>41728561</v>
      </c>
      <c r="D520">
        <v>37510757</v>
      </c>
      <c r="E520">
        <v>1</v>
      </c>
      <c r="F520">
        <v>1</v>
      </c>
      <c r="G520">
        <v>1</v>
      </c>
      <c r="H520">
        <v>2</v>
      </c>
      <c r="I520" t="s">
        <v>558</v>
      </c>
      <c r="J520" t="s">
        <v>559</v>
      </c>
      <c r="K520" t="s">
        <v>560</v>
      </c>
      <c r="L520">
        <v>1367</v>
      </c>
      <c r="N520">
        <v>1011</v>
      </c>
      <c r="O520" t="s">
        <v>557</v>
      </c>
      <c r="P520" t="s">
        <v>557</v>
      </c>
      <c r="Q520">
        <v>1</v>
      </c>
      <c r="W520">
        <v>0</v>
      </c>
      <c r="X520">
        <v>509054691</v>
      </c>
      <c r="Y520">
        <v>2.7000000000000003E-2</v>
      </c>
      <c r="AA520">
        <v>0</v>
      </c>
      <c r="AB520">
        <v>65.709999999999994</v>
      </c>
      <c r="AC520">
        <v>11.6</v>
      </c>
      <c r="AD520">
        <v>0</v>
      </c>
      <c r="AE520">
        <v>0</v>
      </c>
      <c r="AF520">
        <v>65.709999999999994</v>
      </c>
      <c r="AG520">
        <v>11.6</v>
      </c>
      <c r="AH520">
        <v>0</v>
      </c>
      <c r="AI520">
        <v>1</v>
      </c>
      <c r="AJ520">
        <v>1</v>
      </c>
      <c r="AK520">
        <v>1</v>
      </c>
      <c r="AL520">
        <v>1</v>
      </c>
      <c r="AN520">
        <v>0</v>
      </c>
      <c r="AO520">
        <v>1</v>
      </c>
      <c r="AP520">
        <v>1</v>
      </c>
      <c r="AQ520">
        <v>0</v>
      </c>
      <c r="AR520">
        <v>0</v>
      </c>
      <c r="AS520" t="s">
        <v>2</v>
      </c>
      <c r="AT520">
        <v>0.02</v>
      </c>
      <c r="AU520" t="s">
        <v>21</v>
      </c>
      <c r="AV520">
        <v>0</v>
      </c>
      <c r="AW520">
        <v>2</v>
      </c>
      <c r="AX520">
        <v>41728575</v>
      </c>
      <c r="AY520">
        <v>1</v>
      </c>
      <c r="AZ520">
        <v>0</v>
      </c>
      <c r="BA520">
        <v>520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CX520">
        <f>Y520*Source!I310</f>
        <v>5.0220000000000008E-2</v>
      </c>
      <c r="CY520">
        <f>AB520</f>
        <v>65.709999999999994</v>
      </c>
      <c r="CZ520">
        <f>AF520</f>
        <v>65.709999999999994</v>
      </c>
      <c r="DA520">
        <f>AJ520</f>
        <v>1</v>
      </c>
      <c r="DB520">
        <f>ROUND((ROUND(AT520*CZ520,2)*ROUND(1.35,7)),6)</f>
        <v>1.7685</v>
      </c>
      <c r="DC520">
        <f>ROUND((ROUND(AT520*AG520,2)*ROUND(1.35,7)),6)</f>
        <v>0.3105</v>
      </c>
    </row>
    <row r="521" spans="1:107" x14ac:dyDescent="0.2">
      <c r="A521">
        <f>ROW(Source!A310)</f>
        <v>310</v>
      </c>
      <c r="B521">
        <v>41727981</v>
      </c>
      <c r="C521">
        <v>41728561</v>
      </c>
      <c r="D521">
        <v>37301997</v>
      </c>
      <c r="E521">
        <v>1</v>
      </c>
      <c r="F521">
        <v>1</v>
      </c>
      <c r="G521">
        <v>1</v>
      </c>
      <c r="H521">
        <v>3</v>
      </c>
      <c r="I521" t="s">
        <v>645</v>
      </c>
      <c r="J521" t="s">
        <v>646</v>
      </c>
      <c r="K521" t="s">
        <v>647</v>
      </c>
      <c r="L521">
        <v>1346</v>
      </c>
      <c r="N521">
        <v>1009</v>
      </c>
      <c r="O521" t="s">
        <v>564</v>
      </c>
      <c r="P521" t="s">
        <v>564</v>
      </c>
      <c r="Q521">
        <v>1</v>
      </c>
      <c r="W521">
        <v>0</v>
      </c>
      <c r="X521">
        <v>1682799448</v>
      </c>
      <c r="Y521">
        <v>0.16</v>
      </c>
      <c r="AA521">
        <v>30.4</v>
      </c>
      <c r="AB521">
        <v>0</v>
      </c>
      <c r="AC521">
        <v>0</v>
      </c>
      <c r="AD521">
        <v>0</v>
      </c>
      <c r="AE521">
        <v>30.4</v>
      </c>
      <c r="AF521">
        <v>0</v>
      </c>
      <c r="AG521">
        <v>0</v>
      </c>
      <c r="AH521">
        <v>0</v>
      </c>
      <c r="AI521">
        <v>1</v>
      </c>
      <c r="AJ521">
        <v>1</v>
      </c>
      <c r="AK521">
        <v>1</v>
      </c>
      <c r="AL521">
        <v>1</v>
      </c>
      <c r="AN521">
        <v>0</v>
      </c>
      <c r="AO521">
        <v>1</v>
      </c>
      <c r="AP521">
        <v>0</v>
      </c>
      <c r="AQ521">
        <v>0</v>
      </c>
      <c r="AR521">
        <v>0</v>
      </c>
      <c r="AS521" t="s">
        <v>2</v>
      </c>
      <c r="AT521">
        <v>0.16</v>
      </c>
      <c r="AU521" t="s">
        <v>2</v>
      </c>
      <c r="AV521">
        <v>0</v>
      </c>
      <c r="AW521">
        <v>2</v>
      </c>
      <c r="AX521">
        <v>41728576</v>
      </c>
      <c r="AY521">
        <v>1</v>
      </c>
      <c r="AZ521">
        <v>0</v>
      </c>
      <c r="BA521">
        <v>521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CX521">
        <f>Y521*Source!I310</f>
        <v>0.29760000000000003</v>
      </c>
      <c r="CY521">
        <f t="shared" ref="CY521:CY526" si="139">AA521</f>
        <v>30.4</v>
      </c>
      <c r="CZ521">
        <f t="shared" ref="CZ521:CZ526" si="140">AE521</f>
        <v>30.4</v>
      </c>
      <c r="DA521">
        <f t="shared" ref="DA521:DA526" si="141">AI521</f>
        <v>1</v>
      </c>
      <c r="DB521">
        <f t="shared" ref="DB521:DB526" si="142">ROUND(ROUND(AT521*CZ521,2),6)</f>
        <v>4.8600000000000003</v>
      </c>
      <c r="DC521">
        <f t="shared" ref="DC521:DC526" si="143">ROUND(ROUND(AT521*AG521,2),6)</f>
        <v>0</v>
      </c>
    </row>
    <row r="522" spans="1:107" x14ac:dyDescent="0.2">
      <c r="A522">
        <f>ROW(Source!A310)</f>
        <v>310</v>
      </c>
      <c r="B522">
        <v>41727981</v>
      </c>
      <c r="C522">
        <v>41728561</v>
      </c>
      <c r="D522">
        <v>37302421</v>
      </c>
      <c r="E522">
        <v>1</v>
      </c>
      <c r="F522">
        <v>1</v>
      </c>
      <c r="G522">
        <v>1</v>
      </c>
      <c r="H522">
        <v>3</v>
      </c>
      <c r="I522" t="s">
        <v>710</v>
      </c>
      <c r="J522" t="s">
        <v>711</v>
      </c>
      <c r="K522" t="s">
        <v>712</v>
      </c>
      <c r="L522">
        <v>1348</v>
      </c>
      <c r="N522">
        <v>1009</v>
      </c>
      <c r="O522" t="s">
        <v>104</v>
      </c>
      <c r="P522" t="s">
        <v>104</v>
      </c>
      <c r="Q522">
        <v>1000</v>
      </c>
      <c r="W522">
        <v>0</v>
      </c>
      <c r="X522">
        <v>1351694942</v>
      </c>
      <c r="Y522">
        <v>5.9999999999999995E-4</v>
      </c>
      <c r="AA522">
        <v>1820</v>
      </c>
      <c r="AB522">
        <v>0</v>
      </c>
      <c r="AC522">
        <v>0</v>
      </c>
      <c r="AD522">
        <v>0</v>
      </c>
      <c r="AE522">
        <v>1820</v>
      </c>
      <c r="AF522">
        <v>0</v>
      </c>
      <c r="AG522">
        <v>0</v>
      </c>
      <c r="AH522">
        <v>0</v>
      </c>
      <c r="AI522">
        <v>1</v>
      </c>
      <c r="AJ522">
        <v>1</v>
      </c>
      <c r="AK522">
        <v>1</v>
      </c>
      <c r="AL522">
        <v>1</v>
      </c>
      <c r="AN522">
        <v>0</v>
      </c>
      <c r="AO522">
        <v>1</v>
      </c>
      <c r="AP522">
        <v>0</v>
      </c>
      <c r="AQ522">
        <v>0</v>
      </c>
      <c r="AR522">
        <v>0</v>
      </c>
      <c r="AS522" t="s">
        <v>2</v>
      </c>
      <c r="AT522">
        <v>5.9999999999999995E-4</v>
      </c>
      <c r="AU522" t="s">
        <v>2</v>
      </c>
      <c r="AV522">
        <v>0</v>
      </c>
      <c r="AW522">
        <v>2</v>
      </c>
      <c r="AX522">
        <v>41728577</v>
      </c>
      <c r="AY522">
        <v>1</v>
      </c>
      <c r="AZ522">
        <v>0</v>
      </c>
      <c r="BA522">
        <v>522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CX522">
        <f>Y522*Source!I310</f>
        <v>1.116E-3</v>
      </c>
      <c r="CY522">
        <f t="shared" si="139"/>
        <v>1820</v>
      </c>
      <c r="CZ522">
        <f t="shared" si="140"/>
        <v>1820</v>
      </c>
      <c r="DA522">
        <f t="shared" si="141"/>
        <v>1</v>
      </c>
      <c r="DB522">
        <f t="shared" si="142"/>
        <v>1.0900000000000001</v>
      </c>
      <c r="DC522">
        <f t="shared" si="143"/>
        <v>0</v>
      </c>
    </row>
    <row r="523" spans="1:107" x14ac:dyDescent="0.2">
      <c r="A523">
        <f>ROW(Source!A310)</f>
        <v>310</v>
      </c>
      <c r="B523">
        <v>41727981</v>
      </c>
      <c r="C523">
        <v>41728561</v>
      </c>
      <c r="D523">
        <v>37358272</v>
      </c>
      <c r="E523">
        <v>1</v>
      </c>
      <c r="F523">
        <v>1</v>
      </c>
      <c r="G523">
        <v>1</v>
      </c>
      <c r="H523">
        <v>3</v>
      </c>
      <c r="I523" t="s">
        <v>588</v>
      </c>
      <c r="J523" t="s">
        <v>589</v>
      </c>
      <c r="K523" t="s">
        <v>590</v>
      </c>
      <c r="L523">
        <v>1346</v>
      </c>
      <c r="N523">
        <v>1009</v>
      </c>
      <c r="O523" t="s">
        <v>564</v>
      </c>
      <c r="P523" t="s">
        <v>564</v>
      </c>
      <c r="Q523">
        <v>1</v>
      </c>
      <c r="W523">
        <v>0</v>
      </c>
      <c r="X523">
        <v>-211331552</v>
      </c>
      <c r="Y523">
        <v>0.02</v>
      </c>
      <c r="AA523">
        <v>28.6</v>
      </c>
      <c r="AB523">
        <v>0</v>
      </c>
      <c r="AC523">
        <v>0</v>
      </c>
      <c r="AD523">
        <v>0</v>
      </c>
      <c r="AE523">
        <v>28.6</v>
      </c>
      <c r="AF523">
        <v>0</v>
      </c>
      <c r="AG523">
        <v>0</v>
      </c>
      <c r="AH523">
        <v>0</v>
      </c>
      <c r="AI523">
        <v>1</v>
      </c>
      <c r="AJ523">
        <v>1</v>
      </c>
      <c r="AK523">
        <v>1</v>
      </c>
      <c r="AL523">
        <v>1</v>
      </c>
      <c r="AN523">
        <v>0</v>
      </c>
      <c r="AO523">
        <v>1</v>
      </c>
      <c r="AP523">
        <v>0</v>
      </c>
      <c r="AQ523">
        <v>0</v>
      </c>
      <c r="AR523">
        <v>0</v>
      </c>
      <c r="AS523" t="s">
        <v>2</v>
      </c>
      <c r="AT523">
        <v>0.02</v>
      </c>
      <c r="AU523" t="s">
        <v>2</v>
      </c>
      <c r="AV523">
        <v>0</v>
      </c>
      <c r="AW523">
        <v>2</v>
      </c>
      <c r="AX523">
        <v>41728578</v>
      </c>
      <c r="AY523">
        <v>1</v>
      </c>
      <c r="AZ523">
        <v>0</v>
      </c>
      <c r="BA523">
        <v>523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  <c r="CX523">
        <f>Y523*Source!I310</f>
        <v>3.7200000000000004E-2</v>
      </c>
      <c r="CY523">
        <f t="shared" si="139"/>
        <v>28.6</v>
      </c>
      <c r="CZ523">
        <f t="shared" si="140"/>
        <v>28.6</v>
      </c>
      <c r="DA523">
        <f t="shared" si="141"/>
        <v>1</v>
      </c>
      <c r="DB523">
        <f t="shared" si="142"/>
        <v>0.56999999999999995</v>
      </c>
      <c r="DC523">
        <f t="shared" si="143"/>
        <v>0</v>
      </c>
    </row>
    <row r="524" spans="1:107" x14ac:dyDescent="0.2">
      <c r="A524">
        <f>ROW(Source!A310)</f>
        <v>310</v>
      </c>
      <c r="B524">
        <v>41727981</v>
      </c>
      <c r="C524">
        <v>41728561</v>
      </c>
      <c r="D524">
        <v>37381986</v>
      </c>
      <c r="E524">
        <v>1</v>
      </c>
      <c r="F524">
        <v>1</v>
      </c>
      <c r="G524">
        <v>1</v>
      </c>
      <c r="H524">
        <v>3</v>
      </c>
      <c r="I524" t="s">
        <v>719</v>
      </c>
      <c r="J524" t="s">
        <v>720</v>
      </c>
      <c r="K524" t="s">
        <v>721</v>
      </c>
      <c r="L524">
        <v>1425</v>
      </c>
      <c r="N524">
        <v>1013</v>
      </c>
      <c r="O524" t="s">
        <v>165</v>
      </c>
      <c r="P524" t="s">
        <v>165</v>
      </c>
      <c r="Q524">
        <v>1</v>
      </c>
      <c r="W524">
        <v>0</v>
      </c>
      <c r="X524">
        <v>1821525740</v>
      </c>
      <c r="Y524">
        <v>0.05</v>
      </c>
      <c r="AA524">
        <v>110</v>
      </c>
      <c r="AB524">
        <v>0</v>
      </c>
      <c r="AC524">
        <v>0</v>
      </c>
      <c r="AD524">
        <v>0</v>
      </c>
      <c r="AE524">
        <v>110</v>
      </c>
      <c r="AF524">
        <v>0</v>
      </c>
      <c r="AG524">
        <v>0</v>
      </c>
      <c r="AH524">
        <v>0</v>
      </c>
      <c r="AI524">
        <v>1</v>
      </c>
      <c r="AJ524">
        <v>1</v>
      </c>
      <c r="AK524">
        <v>1</v>
      </c>
      <c r="AL524">
        <v>1</v>
      </c>
      <c r="AN524">
        <v>0</v>
      </c>
      <c r="AO524">
        <v>1</v>
      </c>
      <c r="AP524">
        <v>0</v>
      </c>
      <c r="AQ524">
        <v>0</v>
      </c>
      <c r="AR524">
        <v>0</v>
      </c>
      <c r="AS524" t="s">
        <v>2</v>
      </c>
      <c r="AT524">
        <v>0.05</v>
      </c>
      <c r="AU524" t="s">
        <v>2</v>
      </c>
      <c r="AV524">
        <v>0</v>
      </c>
      <c r="AW524">
        <v>2</v>
      </c>
      <c r="AX524">
        <v>41728579</v>
      </c>
      <c r="AY524">
        <v>1</v>
      </c>
      <c r="AZ524">
        <v>0</v>
      </c>
      <c r="BA524">
        <v>524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CX524">
        <f>Y524*Source!I310</f>
        <v>9.3000000000000013E-2</v>
      </c>
      <c r="CY524">
        <f t="shared" si="139"/>
        <v>110</v>
      </c>
      <c r="CZ524">
        <f t="shared" si="140"/>
        <v>110</v>
      </c>
      <c r="DA524">
        <f t="shared" si="141"/>
        <v>1</v>
      </c>
      <c r="DB524">
        <f t="shared" si="142"/>
        <v>5.5</v>
      </c>
      <c r="DC524">
        <f t="shared" si="143"/>
        <v>0</v>
      </c>
    </row>
    <row r="525" spans="1:107" x14ac:dyDescent="0.2">
      <c r="A525">
        <f>ROW(Source!A310)</f>
        <v>310</v>
      </c>
      <c r="B525">
        <v>41727981</v>
      </c>
      <c r="C525">
        <v>41728561</v>
      </c>
      <c r="D525">
        <v>37382071</v>
      </c>
      <c r="E525">
        <v>1</v>
      </c>
      <c r="F525">
        <v>1</v>
      </c>
      <c r="G525">
        <v>1</v>
      </c>
      <c r="H525">
        <v>3</v>
      </c>
      <c r="I525" t="s">
        <v>722</v>
      </c>
      <c r="J525" t="s">
        <v>723</v>
      </c>
      <c r="K525" t="s">
        <v>724</v>
      </c>
      <c r="L525">
        <v>1407</v>
      </c>
      <c r="N525">
        <v>1013</v>
      </c>
      <c r="O525" t="s">
        <v>701</v>
      </c>
      <c r="P525" t="s">
        <v>701</v>
      </c>
      <c r="Q525">
        <v>1</v>
      </c>
      <c r="W525">
        <v>0</v>
      </c>
      <c r="X525">
        <v>-429802834</v>
      </c>
      <c r="Y525">
        <v>1.2200000000000001E-2</v>
      </c>
      <c r="AA525">
        <v>119</v>
      </c>
      <c r="AB525">
        <v>0</v>
      </c>
      <c r="AC525">
        <v>0</v>
      </c>
      <c r="AD525">
        <v>0</v>
      </c>
      <c r="AE525">
        <v>119</v>
      </c>
      <c r="AF525">
        <v>0</v>
      </c>
      <c r="AG525">
        <v>0</v>
      </c>
      <c r="AH525">
        <v>0</v>
      </c>
      <c r="AI525">
        <v>1</v>
      </c>
      <c r="AJ525">
        <v>1</v>
      </c>
      <c r="AK525">
        <v>1</v>
      </c>
      <c r="AL525">
        <v>1</v>
      </c>
      <c r="AN525">
        <v>0</v>
      </c>
      <c r="AO525">
        <v>1</v>
      </c>
      <c r="AP525">
        <v>0</v>
      </c>
      <c r="AQ525">
        <v>0</v>
      </c>
      <c r="AR525">
        <v>0</v>
      </c>
      <c r="AS525" t="s">
        <v>2</v>
      </c>
      <c r="AT525">
        <v>1.2200000000000001E-2</v>
      </c>
      <c r="AU525" t="s">
        <v>2</v>
      </c>
      <c r="AV525">
        <v>0</v>
      </c>
      <c r="AW525">
        <v>2</v>
      </c>
      <c r="AX525">
        <v>41728580</v>
      </c>
      <c r="AY525">
        <v>1</v>
      </c>
      <c r="AZ525">
        <v>0</v>
      </c>
      <c r="BA525">
        <v>525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CX525">
        <f>Y525*Source!I310</f>
        <v>2.2692000000000004E-2</v>
      </c>
      <c r="CY525">
        <f t="shared" si="139"/>
        <v>119</v>
      </c>
      <c r="CZ525">
        <f t="shared" si="140"/>
        <v>119</v>
      </c>
      <c r="DA525">
        <f t="shared" si="141"/>
        <v>1</v>
      </c>
      <c r="DB525">
        <f t="shared" si="142"/>
        <v>1.45</v>
      </c>
      <c r="DC525">
        <f t="shared" si="143"/>
        <v>0</v>
      </c>
    </row>
    <row r="526" spans="1:107" x14ac:dyDescent="0.2">
      <c r="A526">
        <f>ROW(Source!A310)</f>
        <v>310</v>
      </c>
      <c r="B526">
        <v>41727981</v>
      </c>
      <c r="C526">
        <v>41728561</v>
      </c>
      <c r="D526">
        <v>37292595</v>
      </c>
      <c r="E526">
        <v>70</v>
      </c>
      <c r="F526">
        <v>1</v>
      </c>
      <c r="G526">
        <v>1</v>
      </c>
      <c r="H526">
        <v>3</v>
      </c>
      <c r="I526" t="s">
        <v>565</v>
      </c>
      <c r="J526" t="s">
        <v>2</v>
      </c>
      <c r="K526" t="s">
        <v>566</v>
      </c>
      <c r="L526">
        <v>1374</v>
      </c>
      <c r="N526">
        <v>1013</v>
      </c>
      <c r="O526" t="s">
        <v>567</v>
      </c>
      <c r="P526" t="s">
        <v>567</v>
      </c>
      <c r="Q526">
        <v>1</v>
      </c>
      <c r="W526">
        <v>0</v>
      </c>
      <c r="X526">
        <v>-1731369543</v>
      </c>
      <c r="Y526">
        <v>1.01</v>
      </c>
      <c r="AA526">
        <v>1</v>
      </c>
      <c r="AB526">
        <v>0</v>
      </c>
      <c r="AC526">
        <v>0</v>
      </c>
      <c r="AD526">
        <v>0</v>
      </c>
      <c r="AE526">
        <v>1</v>
      </c>
      <c r="AF526">
        <v>0</v>
      </c>
      <c r="AG526">
        <v>0</v>
      </c>
      <c r="AH526">
        <v>0</v>
      </c>
      <c r="AI526">
        <v>1</v>
      </c>
      <c r="AJ526">
        <v>1</v>
      </c>
      <c r="AK526">
        <v>1</v>
      </c>
      <c r="AL526">
        <v>1</v>
      </c>
      <c r="AN526">
        <v>0</v>
      </c>
      <c r="AO526">
        <v>1</v>
      </c>
      <c r="AP526">
        <v>0</v>
      </c>
      <c r="AQ526">
        <v>0</v>
      </c>
      <c r="AR526">
        <v>0</v>
      </c>
      <c r="AS526" t="s">
        <v>2</v>
      </c>
      <c r="AT526">
        <v>1.01</v>
      </c>
      <c r="AU526" t="s">
        <v>2</v>
      </c>
      <c r="AV526">
        <v>0</v>
      </c>
      <c r="AW526">
        <v>2</v>
      </c>
      <c r="AX526">
        <v>41728581</v>
      </c>
      <c r="AY526">
        <v>1</v>
      </c>
      <c r="AZ526">
        <v>0</v>
      </c>
      <c r="BA526">
        <v>526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CX526">
        <f>Y526*Source!I310</f>
        <v>1.8786</v>
      </c>
      <c r="CY526">
        <f t="shared" si="139"/>
        <v>1</v>
      </c>
      <c r="CZ526">
        <f t="shared" si="140"/>
        <v>1</v>
      </c>
      <c r="DA526">
        <f t="shared" si="141"/>
        <v>1</v>
      </c>
      <c r="DB526">
        <f t="shared" si="142"/>
        <v>1.01</v>
      </c>
      <c r="DC526">
        <f t="shared" si="143"/>
        <v>0</v>
      </c>
    </row>
    <row r="527" spans="1:107" x14ac:dyDescent="0.2">
      <c r="A527">
        <f>ROW(Source!A311)</f>
        <v>311</v>
      </c>
      <c r="B527">
        <v>41727979</v>
      </c>
      <c r="C527">
        <v>41728561</v>
      </c>
      <c r="D527">
        <v>37286939</v>
      </c>
      <c r="E527">
        <v>70</v>
      </c>
      <c r="F527">
        <v>1</v>
      </c>
      <c r="G527">
        <v>1</v>
      </c>
      <c r="H527">
        <v>1</v>
      </c>
      <c r="I527" t="s">
        <v>687</v>
      </c>
      <c r="J527" t="s">
        <v>2</v>
      </c>
      <c r="K527" t="s">
        <v>688</v>
      </c>
      <c r="L527">
        <v>1191</v>
      </c>
      <c r="N527">
        <v>1013</v>
      </c>
      <c r="O527" t="s">
        <v>551</v>
      </c>
      <c r="P527" t="s">
        <v>551</v>
      </c>
      <c r="Q527">
        <v>1</v>
      </c>
      <c r="W527">
        <v>0</v>
      </c>
      <c r="X527">
        <v>-2012709214</v>
      </c>
      <c r="Y527">
        <v>7.2765000000000004</v>
      </c>
      <c r="AA527">
        <v>0</v>
      </c>
      <c r="AB527">
        <v>0</v>
      </c>
      <c r="AC527">
        <v>0</v>
      </c>
      <c r="AD527">
        <v>101.14</v>
      </c>
      <c r="AE527">
        <v>0</v>
      </c>
      <c r="AF527">
        <v>0</v>
      </c>
      <c r="AG527">
        <v>0</v>
      </c>
      <c r="AH527">
        <v>9.4</v>
      </c>
      <c r="AI527">
        <v>1</v>
      </c>
      <c r="AJ527">
        <v>1</v>
      </c>
      <c r="AK527">
        <v>1</v>
      </c>
      <c r="AL527">
        <v>10.76</v>
      </c>
      <c r="AN527">
        <v>0</v>
      </c>
      <c r="AO527">
        <v>1</v>
      </c>
      <c r="AP527">
        <v>1</v>
      </c>
      <c r="AQ527">
        <v>0</v>
      </c>
      <c r="AR527">
        <v>0</v>
      </c>
      <c r="AS527" t="s">
        <v>2</v>
      </c>
      <c r="AT527">
        <v>5.39</v>
      </c>
      <c r="AU527" t="s">
        <v>21</v>
      </c>
      <c r="AV527">
        <v>1</v>
      </c>
      <c r="AW527">
        <v>2</v>
      </c>
      <c r="AX527">
        <v>41728572</v>
      </c>
      <c r="AY527">
        <v>1</v>
      </c>
      <c r="AZ527">
        <v>0</v>
      </c>
      <c r="BA527">
        <v>527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CX527">
        <f>Y527*Source!I311</f>
        <v>13.534290000000002</v>
      </c>
      <c r="CY527">
        <f>AD527</f>
        <v>101.14</v>
      </c>
      <c r="CZ527">
        <f>AH527</f>
        <v>9.4</v>
      </c>
      <c r="DA527">
        <f>AL527</f>
        <v>10.76</v>
      </c>
      <c r="DB527">
        <f>ROUND((ROUND(AT527*CZ527,2)*ROUND(1.35,7)),6)</f>
        <v>68.404499999999999</v>
      </c>
      <c r="DC527">
        <f>ROUND((ROUND(AT527*AG527,2)*ROUND(1.35,7)),6)</f>
        <v>0</v>
      </c>
    </row>
    <row r="528" spans="1:107" x14ac:dyDescent="0.2">
      <c r="A528">
        <f>ROW(Source!A311)</f>
        <v>311</v>
      </c>
      <c r="B528">
        <v>41727979</v>
      </c>
      <c r="C528">
        <v>41728561</v>
      </c>
      <c r="D528">
        <v>37287167</v>
      </c>
      <c r="E528">
        <v>70</v>
      </c>
      <c r="F528">
        <v>1</v>
      </c>
      <c r="G528">
        <v>1</v>
      </c>
      <c r="H528">
        <v>1</v>
      </c>
      <c r="I528" t="s">
        <v>552</v>
      </c>
      <c r="J528" t="s">
        <v>2</v>
      </c>
      <c r="K528" t="s">
        <v>553</v>
      </c>
      <c r="L528">
        <v>1191</v>
      </c>
      <c r="N528">
        <v>1013</v>
      </c>
      <c r="O528" t="s">
        <v>551</v>
      </c>
      <c r="P528" t="s">
        <v>551</v>
      </c>
      <c r="Q528">
        <v>1</v>
      </c>
      <c r="W528">
        <v>0</v>
      </c>
      <c r="X528">
        <v>-1417349443</v>
      </c>
      <c r="Y528">
        <v>5.4000000000000006E-2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1</v>
      </c>
      <c r="AJ528">
        <v>1</v>
      </c>
      <c r="AK528">
        <v>10.76</v>
      </c>
      <c r="AL528">
        <v>1</v>
      </c>
      <c r="AN528">
        <v>0</v>
      </c>
      <c r="AO528">
        <v>1</v>
      </c>
      <c r="AP528">
        <v>1</v>
      </c>
      <c r="AQ528">
        <v>0</v>
      </c>
      <c r="AR528">
        <v>0</v>
      </c>
      <c r="AS528" t="s">
        <v>2</v>
      </c>
      <c r="AT528">
        <v>0.04</v>
      </c>
      <c r="AU528" t="s">
        <v>21</v>
      </c>
      <c r="AV528">
        <v>2</v>
      </c>
      <c r="AW528">
        <v>2</v>
      </c>
      <c r="AX528">
        <v>41728573</v>
      </c>
      <c r="AY528">
        <v>1</v>
      </c>
      <c r="AZ528">
        <v>0</v>
      </c>
      <c r="BA528">
        <v>528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CX528">
        <f>Y528*Source!I311</f>
        <v>0.10044000000000002</v>
      </c>
      <c r="CY528">
        <f>AD528</f>
        <v>0</v>
      </c>
      <c r="CZ528">
        <f>AH528</f>
        <v>0</v>
      </c>
      <c r="DA528">
        <f>AL528</f>
        <v>1</v>
      </c>
      <c r="DB528">
        <f>ROUND((ROUND(AT528*CZ528,2)*ROUND(1.35,7)),6)</f>
        <v>0</v>
      </c>
      <c r="DC528">
        <f>ROUND((ROUND(AT528*AG528,2)*ROUND(1.35,7)),6)</f>
        <v>0</v>
      </c>
    </row>
    <row r="529" spans="1:107" x14ac:dyDescent="0.2">
      <c r="A529">
        <f>ROW(Source!A311)</f>
        <v>311</v>
      </c>
      <c r="B529">
        <v>41727979</v>
      </c>
      <c r="C529">
        <v>41728561</v>
      </c>
      <c r="D529">
        <v>37509388</v>
      </c>
      <c r="E529">
        <v>1</v>
      </c>
      <c r="F529">
        <v>1</v>
      </c>
      <c r="G529">
        <v>1</v>
      </c>
      <c r="H529">
        <v>2</v>
      </c>
      <c r="I529" t="s">
        <v>573</v>
      </c>
      <c r="J529" t="s">
        <v>574</v>
      </c>
      <c r="K529" t="s">
        <v>575</v>
      </c>
      <c r="L529">
        <v>1367</v>
      </c>
      <c r="N529">
        <v>1011</v>
      </c>
      <c r="O529" t="s">
        <v>557</v>
      </c>
      <c r="P529" t="s">
        <v>557</v>
      </c>
      <c r="Q529">
        <v>1</v>
      </c>
      <c r="W529">
        <v>0</v>
      </c>
      <c r="X529">
        <v>-430484415</v>
      </c>
      <c r="Y529">
        <v>2.7000000000000003E-2</v>
      </c>
      <c r="AA529">
        <v>0</v>
      </c>
      <c r="AB529">
        <v>1241.7</v>
      </c>
      <c r="AC529">
        <v>13.5</v>
      </c>
      <c r="AD529">
        <v>0</v>
      </c>
      <c r="AE529">
        <v>0</v>
      </c>
      <c r="AF529">
        <v>115.4</v>
      </c>
      <c r="AG529">
        <v>13.5</v>
      </c>
      <c r="AH529">
        <v>0</v>
      </c>
      <c r="AI529">
        <v>1</v>
      </c>
      <c r="AJ529">
        <v>10.76</v>
      </c>
      <c r="AK529">
        <v>1</v>
      </c>
      <c r="AL529">
        <v>1</v>
      </c>
      <c r="AN529">
        <v>0</v>
      </c>
      <c r="AO529">
        <v>1</v>
      </c>
      <c r="AP529">
        <v>1</v>
      </c>
      <c r="AQ529">
        <v>0</v>
      </c>
      <c r="AR529">
        <v>0</v>
      </c>
      <c r="AS529" t="s">
        <v>2</v>
      </c>
      <c r="AT529">
        <v>0.02</v>
      </c>
      <c r="AU529" t="s">
        <v>21</v>
      </c>
      <c r="AV529">
        <v>0</v>
      </c>
      <c r="AW529">
        <v>2</v>
      </c>
      <c r="AX529">
        <v>41728574</v>
      </c>
      <c r="AY529">
        <v>1</v>
      </c>
      <c r="AZ529">
        <v>0</v>
      </c>
      <c r="BA529">
        <v>529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  <c r="CX529">
        <f>Y529*Source!I311</f>
        <v>5.0220000000000008E-2</v>
      </c>
      <c r="CY529">
        <f>AB529</f>
        <v>1241.7</v>
      </c>
      <c r="CZ529">
        <f>AF529</f>
        <v>115.4</v>
      </c>
      <c r="DA529">
        <f>AJ529</f>
        <v>10.76</v>
      </c>
      <c r="DB529">
        <f>ROUND((ROUND(AT529*CZ529,2)*ROUND(1.35,7)),6)</f>
        <v>3.1185</v>
      </c>
      <c r="DC529">
        <f>ROUND((ROUND(AT529*AG529,2)*ROUND(1.35,7)),6)</f>
        <v>0.36449999999999999</v>
      </c>
    </row>
    <row r="530" spans="1:107" x14ac:dyDescent="0.2">
      <c r="A530">
        <f>ROW(Source!A311)</f>
        <v>311</v>
      </c>
      <c r="B530">
        <v>41727979</v>
      </c>
      <c r="C530">
        <v>41728561</v>
      </c>
      <c r="D530">
        <v>37510757</v>
      </c>
      <c r="E530">
        <v>1</v>
      </c>
      <c r="F530">
        <v>1</v>
      </c>
      <c r="G530">
        <v>1</v>
      </c>
      <c r="H530">
        <v>2</v>
      </c>
      <c r="I530" t="s">
        <v>558</v>
      </c>
      <c r="J530" t="s">
        <v>559</v>
      </c>
      <c r="K530" t="s">
        <v>560</v>
      </c>
      <c r="L530">
        <v>1367</v>
      </c>
      <c r="N530">
        <v>1011</v>
      </c>
      <c r="O530" t="s">
        <v>557</v>
      </c>
      <c r="P530" t="s">
        <v>557</v>
      </c>
      <c r="Q530">
        <v>1</v>
      </c>
      <c r="W530">
        <v>0</v>
      </c>
      <c r="X530">
        <v>509054691</v>
      </c>
      <c r="Y530">
        <v>2.7000000000000003E-2</v>
      </c>
      <c r="AA530">
        <v>0</v>
      </c>
      <c r="AB530">
        <v>707.04</v>
      </c>
      <c r="AC530">
        <v>11.6</v>
      </c>
      <c r="AD530">
        <v>0</v>
      </c>
      <c r="AE530">
        <v>0</v>
      </c>
      <c r="AF530">
        <v>65.709999999999994</v>
      </c>
      <c r="AG530">
        <v>11.6</v>
      </c>
      <c r="AH530">
        <v>0</v>
      </c>
      <c r="AI530">
        <v>1</v>
      </c>
      <c r="AJ530">
        <v>10.76</v>
      </c>
      <c r="AK530">
        <v>1</v>
      </c>
      <c r="AL530">
        <v>1</v>
      </c>
      <c r="AN530">
        <v>0</v>
      </c>
      <c r="AO530">
        <v>1</v>
      </c>
      <c r="AP530">
        <v>1</v>
      </c>
      <c r="AQ530">
        <v>0</v>
      </c>
      <c r="AR530">
        <v>0</v>
      </c>
      <c r="AS530" t="s">
        <v>2</v>
      </c>
      <c r="AT530">
        <v>0.02</v>
      </c>
      <c r="AU530" t="s">
        <v>21</v>
      </c>
      <c r="AV530">
        <v>0</v>
      </c>
      <c r="AW530">
        <v>2</v>
      </c>
      <c r="AX530">
        <v>41728575</v>
      </c>
      <c r="AY530">
        <v>1</v>
      </c>
      <c r="AZ530">
        <v>0</v>
      </c>
      <c r="BA530">
        <v>530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  <c r="CX530">
        <f>Y530*Source!I311</f>
        <v>5.0220000000000008E-2</v>
      </c>
      <c r="CY530">
        <f>AB530</f>
        <v>707.04</v>
      </c>
      <c r="CZ530">
        <f>AF530</f>
        <v>65.709999999999994</v>
      </c>
      <c r="DA530">
        <f>AJ530</f>
        <v>10.76</v>
      </c>
      <c r="DB530">
        <f>ROUND((ROUND(AT530*CZ530,2)*ROUND(1.35,7)),6)</f>
        <v>1.7685</v>
      </c>
      <c r="DC530">
        <f>ROUND((ROUND(AT530*AG530,2)*ROUND(1.35,7)),6)</f>
        <v>0.3105</v>
      </c>
    </row>
    <row r="531" spans="1:107" x14ac:dyDescent="0.2">
      <c r="A531">
        <f>ROW(Source!A311)</f>
        <v>311</v>
      </c>
      <c r="B531">
        <v>41727979</v>
      </c>
      <c r="C531">
        <v>41728561</v>
      </c>
      <c r="D531">
        <v>37301997</v>
      </c>
      <c r="E531">
        <v>1</v>
      </c>
      <c r="F531">
        <v>1</v>
      </c>
      <c r="G531">
        <v>1</v>
      </c>
      <c r="H531">
        <v>3</v>
      </c>
      <c r="I531" t="s">
        <v>645</v>
      </c>
      <c r="J531" t="s">
        <v>646</v>
      </c>
      <c r="K531" t="s">
        <v>647</v>
      </c>
      <c r="L531">
        <v>1346</v>
      </c>
      <c r="N531">
        <v>1009</v>
      </c>
      <c r="O531" t="s">
        <v>564</v>
      </c>
      <c r="P531" t="s">
        <v>564</v>
      </c>
      <c r="Q531">
        <v>1</v>
      </c>
      <c r="W531">
        <v>0</v>
      </c>
      <c r="X531">
        <v>1682799448</v>
      </c>
      <c r="Y531">
        <v>0.16</v>
      </c>
      <c r="AA531">
        <v>327.10000000000002</v>
      </c>
      <c r="AB531">
        <v>0</v>
      </c>
      <c r="AC531">
        <v>0</v>
      </c>
      <c r="AD531">
        <v>0</v>
      </c>
      <c r="AE531">
        <v>30.4</v>
      </c>
      <c r="AF531">
        <v>0</v>
      </c>
      <c r="AG531">
        <v>0</v>
      </c>
      <c r="AH531">
        <v>0</v>
      </c>
      <c r="AI531">
        <v>10.76</v>
      </c>
      <c r="AJ531">
        <v>1</v>
      </c>
      <c r="AK531">
        <v>1</v>
      </c>
      <c r="AL531">
        <v>1</v>
      </c>
      <c r="AN531">
        <v>0</v>
      </c>
      <c r="AO531">
        <v>1</v>
      </c>
      <c r="AP531">
        <v>0</v>
      </c>
      <c r="AQ531">
        <v>0</v>
      </c>
      <c r="AR531">
        <v>0</v>
      </c>
      <c r="AS531" t="s">
        <v>2</v>
      </c>
      <c r="AT531">
        <v>0.16</v>
      </c>
      <c r="AU531" t="s">
        <v>2</v>
      </c>
      <c r="AV531">
        <v>0</v>
      </c>
      <c r="AW531">
        <v>2</v>
      </c>
      <c r="AX531">
        <v>41728576</v>
      </c>
      <c r="AY531">
        <v>1</v>
      </c>
      <c r="AZ531">
        <v>0</v>
      </c>
      <c r="BA531">
        <v>531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  <c r="CX531">
        <f>Y531*Source!I311</f>
        <v>0.29760000000000003</v>
      </c>
      <c r="CY531">
        <f t="shared" ref="CY531:CY536" si="144">AA531</f>
        <v>327.10000000000002</v>
      </c>
      <c r="CZ531">
        <f t="shared" ref="CZ531:CZ536" si="145">AE531</f>
        <v>30.4</v>
      </c>
      <c r="DA531">
        <f t="shared" ref="DA531:DA536" si="146">AI531</f>
        <v>10.76</v>
      </c>
      <c r="DB531">
        <f t="shared" ref="DB531:DB536" si="147">ROUND(ROUND(AT531*CZ531,2),6)</f>
        <v>4.8600000000000003</v>
      </c>
      <c r="DC531">
        <f t="shared" ref="DC531:DC536" si="148">ROUND(ROUND(AT531*AG531,2),6)</f>
        <v>0</v>
      </c>
    </row>
    <row r="532" spans="1:107" x14ac:dyDescent="0.2">
      <c r="A532">
        <f>ROW(Source!A311)</f>
        <v>311</v>
      </c>
      <c r="B532">
        <v>41727979</v>
      </c>
      <c r="C532">
        <v>41728561</v>
      </c>
      <c r="D532">
        <v>37302421</v>
      </c>
      <c r="E532">
        <v>1</v>
      </c>
      <c r="F532">
        <v>1</v>
      </c>
      <c r="G532">
        <v>1</v>
      </c>
      <c r="H532">
        <v>3</v>
      </c>
      <c r="I532" t="s">
        <v>710</v>
      </c>
      <c r="J532" t="s">
        <v>711</v>
      </c>
      <c r="K532" t="s">
        <v>712</v>
      </c>
      <c r="L532">
        <v>1348</v>
      </c>
      <c r="N532">
        <v>1009</v>
      </c>
      <c r="O532" t="s">
        <v>104</v>
      </c>
      <c r="P532" t="s">
        <v>104</v>
      </c>
      <c r="Q532">
        <v>1000</v>
      </c>
      <c r="W532">
        <v>0</v>
      </c>
      <c r="X532">
        <v>1351694942</v>
      </c>
      <c r="Y532">
        <v>5.9999999999999995E-4</v>
      </c>
      <c r="AA532">
        <v>19583.2</v>
      </c>
      <c r="AB532">
        <v>0</v>
      </c>
      <c r="AC532">
        <v>0</v>
      </c>
      <c r="AD532">
        <v>0</v>
      </c>
      <c r="AE532">
        <v>1820</v>
      </c>
      <c r="AF532">
        <v>0</v>
      </c>
      <c r="AG532">
        <v>0</v>
      </c>
      <c r="AH532">
        <v>0</v>
      </c>
      <c r="AI532">
        <v>10.76</v>
      </c>
      <c r="AJ532">
        <v>1</v>
      </c>
      <c r="AK532">
        <v>1</v>
      </c>
      <c r="AL532">
        <v>1</v>
      </c>
      <c r="AN532">
        <v>0</v>
      </c>
      <c r="AO532">
        <v>1</v>
      </c>
      <c r="AP532">
        <v>0</v>
      </c>
      <c r="AQ532">
        <v>0</v>
      </c>
      <c r="AR532">
        <v>0</v>
      </c>
      <c r="AS532" t="s">
        <v>2</v>
      </c>
      <c r="AT532">
        <v>5.9999999999999995E-4</v>
      </c>
      <c r="AU532" t="s">
        <v>2</v>
      </c>
      <c r="AV532">
        <v>0</v>
      </c>
      <c r="AW532">
        <v>2</v>
      </c>
      <c r="AX532">
        <v>41728577</v>
      </c>
      <c r="AY532">
        <v>1</v>
      </c>
      <c r="AZ532">
        <v>0</v>
      </c>
      <c r="BA532">
        <v>532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CX532">
        <f>Y532*Source!I311</f>
        <v>1.116E-3</v>
      </c>
      <c r="CY532">
        <f t="shared" si="144"/>
        <v>19583.2</v>
      </c>
      <c r="CZ532">
        <f t="shared" si="145"/>
        <v>1820</v>
      </c>
      <c r="DA532">
        <f t="shared" si="146"/>
        <v>10.76</v>
      </c>
      <c r="DB532">
        <f t="shared" si="147"/>
        <v>1.0900000000000001</v>
      </c>
      <c r="DC532">
        <f t="shared" si="148"/>
        <v>0</v>
      </c>
    </row>
    <row r="533" spans="1:107" x14ac:dyDescent="0.2">
      <c r="A533">
        <f>ROW(Source!A311)</f>
        <v>311</v>
      </c>
      <c r="B533">
        <v>41727979</v>
      </c>
      <c r="C533">
        <v>41728561</v>
      </c>
      <c r="D533">
        <v>37358272</v>
      </c>
      <c r="E533">
        <v>1</v>
      </c>
      <c r="F533">
        <v>1</v>
      </c>
      <c r="G533">
        <v>1</v>
      </c>
      <c r="H533">
        <v>3</v>
      </c>
      <c r="I533" t="s">
        <v>588</v>
      </c>
      <c r="J533" t="s">
        <v>589</v>
      </c>
      <c r="K533" t="s">
        <v>590</v>
      </c>
      <c r="L533">
        <v>1346</v>
      </c>
      <c r="N533">
        <v>1009</v>
      </c>
      <c r="O533" t="s">
        <v>564</v>
      </c>
      <c r="P533" t="s">
        <v>564</v>
      </c>
      <c r="Q533">
        <v>1</v>
      </c>
      <c r="W533">
        <v>0</v>
      </c>
      <c r="X533">
        <v>-211331552</v>
      </c>
      <c r="Y533">
        <v>0.02</v>
      </c>
      <c r="AA533">
        <v>307.74</v>
      </c>
      <c r="AB533">
        <v>0</v>
      </c>
      <c r="AC533">
        <v>0</v>
      </c>
      <c r="AD533">
        <v>0</v>
      </c>
      <c r="AE533">
        <v>28.6</v>
      </c>
      <c r="AF533">
        <v>0</v>
      </c>
      <c r="AG533">
        <v>0</v>
      </c>
      <c r="AH533">
        <v>0</v>
      </c>
      <c r="AI533">
        <v>10.76</v>
      </c>
      <c r="AJ533">
        <v>1</v>
      </c>
      <c r="AK533">
        <v>1</v>
      </c>
      <c r="AL533">
        <v>1</v>
      </c>
      <c r="AN533">
        <v>0</v>
      </c>
      <c r="AO533">
        <v>1</v>
      </c>
      <c r="AP533">
        <v>0</v>
      </c>
      <c r="AQ533">
        <v>0</v>
      </c>
      <c r="AR533">
        <v>0</v>
      </c>
      <c r="AS533" t="s">
        <v>2</v>
      </c>
      <c r="AT533">
        <v>0.02</v>
      </c>
      <c r="AU533" t="s">
        <v>2</v>
      </c>
      <c r="AV533">
        <v>0</v>
      </c>
      <c r="AW533">
        <v>2</v>
      </c>
      <c r="AX533">
        <v>41728578</v>
      </c>
      <c r="AY533">
        <v>1</v>
      </c>
      <c r="AZ533">
        <v>0</v>
      </c>
      <c r="BA533">
        <v>533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0</v>
      </c>
      <c r="CX533">
        <f>Y533*Source!I311</f>
        <v>3.7200000000000004E-2</v>
      </c>
      <c r="CY533">
        <f t="shared" si="144"/>
        <v>307.74</v>
      </c>
      <c r="CZ533">
        <f t="shared" si="145"/>
        <v>28.6</v>
      </c>
      <c r="DA533">
        <f t="shared" si="146"/>
        <v>10.76</v>
      </c>
      <c r="DB533">
        <f t="shared" si="147"/>
        <v>0.56999999999999995</v>
      </c>
      <c r="DC533">
        <f t="shared" si="148"/>
        <v>0</v>
      </c>
    </row>
    <row r="534" spans="1:107" x14ac:dyDescent="0.2">
      <c r="A534">
        <f>ROW(Source!A311)</f>
        <v>311</v>
      </c>
      <c r="B534">
        <v>41727979</v>
      </c>
      <c r="C534">
        <v>41728561</v>
      </c>
      <c r="D534">
        <v>37381986</v>
      </c>
      <c r="E534">
        <v>1</v>
      </c>
      <c r="F534">
        <v>1</v>
      </c>
      <c r="G534">
        <v>1</v>
      </c>
      <c r="H534">
        <v>3</v>
      </c>
      <c r="I534" t="s">
        <v>719</v>
      </c>
      <c r="J534" t="s">
        <v>720</v>
      </c>
      <c r="K534" t="s">
        <v>721</v>
      </c>
      <c r="L534">
        <v>1425</v>
      </c>
      <c r="N534">
        <v>1013</v>
      </c>
      <c r="O534" t="s">
        <v>165</v>
      </c>
      <c r="P534" t="s">
        <v>165</v>
      </c>
      <c r="Q534">
        <v>1</v>
      </c>
      <c r="W534">
        <v>0</v>
      </c>
      <c r="X534">
        <v>1821525740</v>
      </c>
      <c r="Y534">
        <v>0.05</v>
      </c>
      <c r="AA534">
        <v>1183.5999999999999</v>
      </c>
      <c r="AB534">
        <v>0</v>
      </c>
      <c r="AC534">
        <v>0</v>
      </c>
      <c r="AD534">
        <v>0</v>
      </c>
      <c r="AE534">
        <v>110</v>
      </c>
      <c r="AF534">
        <v>0</v>
      </c>
      <c r="AG534">
        <v>0</v>
      </c>
      <c r="AH534">
        <v>0</v>
      </c>
      <c r="AI534">
        <v>10.76</v>
      </c>
      <c r="AJ534">
        <v>1</v>
      </c>
      <c r="AK534">
        <v>1</v>
      </c>
      <c r="AL534">
        <v>1</v>
      </c>
      <c r="AN534">
        <v>0</v>
      </c>
      <c r="AO534">
        <v>1</v>
      </c>
      <c r="AP534">
        <v>0</v>
      </c>
      <c r="AQ534">
        <v>0</v>
      </c>
      <c r="AR534">
        <v>0</v>
      </c>
      <c r="AS534" t="s">
        <v>2</v>
      </c>
      <c r="AT534">
        <v>0.05</v>
      </c>
      <c r="AU534" t="s">
        <v>2</v>
      </c>
      <c r="AV534">
        <v>0</v>
      </c>
      <c r="AW534">
        <v>2</v>
      </c>
      <c r="AX534">
        <v>41728579</v>
      </c>
      <c r="AY534">
        <v>1</v>
      </c>
      <c r="AZ534">
        <v>0</v>
      </c>
      <c r="BA534">
        <v>534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0</v>
      </c>
      <c r="CX534">
        <f>Y534*Source!I311</f>
        <v>9.3000000000000013E-2</v>
      </c>
      <c r="CY534">
        <f t="shared" si="144"/>
        <v>1183.5999999999999</v>
      </c>
      <c r="CZ534">
        <f t="shared" si="145"/>
        <v>110</v>
      </c>
      <c r="DA534">
        <f t="shared" si="146"/>
        <v>10.76</v>
      </c>
      <c r="DB534">
        <f t="shared" si="147"/>
        <v>5.5</v>
      </c>
      <c r="DC534">
        <f t="shared" si="148"/>
        <v>0</v>
      </c>
    </row>
    <row r="535" spans="1:107" x14ac:dyDescent="0.2">
      <c r="A535">
        <f>ROW(Source!A311)</f>
        <v>311</v>
      </c>
      <c r="B535">
        <v>41727979</v>
      </c>
      <c r="C535">
        <v>41728561</v>
      </c>
      <c r="D535">
        <v>37382071</v>
      </c>
      <c r="E535">
        <v>1</v>
      </c>
      <c r="F535">
        <v>1</v>
      </c>
      <c r="G535">
        <v>1</v>
      </c>
      <c r="H535">
        <v>3</v>
      </c>
      <c r="I535" t="s">
        <v>722</v>
      </c>
      <c r="J535" t="s">
        <v>723</v>
      </c>
      <c r="K535" t="s">
        <v>724</v>
      </c>
      <c r="L535">
        <v>1407</v>
      </c>
      <c r="N535">
        <v>1013</v>
      </c>
      <c r="O535" t="s">
        <v>701</v>
      </c>
      <c r="P535" t="s">
        <v>701</v>
      </c>
      <c r="Q535">
        <v>1</v>
      </c>
      <c r="W535">
        <v>0</v>
      </c>
      <c r="X535">
        <v>-429802834</v>
      </c>
      <c r="Y535">
        <v>1.2200000000000001E-2</v>
      </c>
      <c r="AA535">
        <v>1280.44</v>
      </c>
      <c r="AB535">
        <v>0</v>
      </c>
      <c r="AC535">
        <v>0</v>
      </c>
      <c r="AD535">
        <v>0</v>
      </c>
      <c r="AE535">
        <v>119</v>
      </c>
      <c r="AF535">
        <v>0</v>
      </c>
      <c r="AG535">
        <v>0</v>
      </c>
      <c r="AH535">
        <v>0</v>
      </c>
      <c r="AI535">
        <v>10.76</v>
      </c>
      <c r="AJ535">
        <v>1</v>
      </c>
      <c r="AK535">
        <v>1</v>
      </c>
      <c r="AL535">
        <v>1</v>
      </c>
      <c r="AN535">
        <v>0</v>
      </c>
      <c r="AO535">
        <v>1</v>
      </c>
      <c r="AP535">
        <v>0</v>
      </c>
      <c r="AQ535">
        <v>0</v>
      </c>
      <c r="AR535">
        <v>0</v>
      </c>
      <c r="AS535" t="s">
        <v>2</v>
      </c>
      <c r="AT535">
        <v>1.2200000000000001E-2</v>
      </c>
      <c r="AU535" t="s">
        <v>2</v>
      </c>
      <c r="AV535">
        <v>0</v>
      </c>
      <c r="AW535">
        <v>2</v>
      </c>
      <c r="AX535">
        <v>41728580</v>
      </c>
      <c r="AY535">
        <v>1</v>
      </c>
      <c r="AZ535">
        <v>0</v>
      </c>
      <c r="BA535">
        <v>535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CX535">
        <f>Y535*Source!I311</f>
        <v>2.2692000000000004E-2</v>
      </c>
      <c r="CY535">
        <f t="shared" si="144"/>
        <v>1280.44</v>
      </c>
      <c r="CZ535">
        <f t="shared" si="145"/>
        <v>119</v>
      </c>
      <c r="DA535">
        <f t="shared" si="146"/>
        <v>10.76</v>
      </c>
      <c r="DB535">
        <f t="shared" si="147"/>
        <v>1.45</v>
      </c>
      <c r="DC535">
        <f t="shared" si="148"/>
        <v>0</v>
      </c>
    </row>
    <row r="536" spans="1:107" x14ac:dyDescent="0.2">
      <c r="A536">
        <f>ROW(Source!A311)</f>
        <v>311</v>
      </c>
      <c r="B536">
        <v>41727979</v>
      </c>
      <c r="C536">
        <v>41728561</v>
      </c>
      <c r="D536">
        <v>37292595</v>
      </c>
      <c r="E536">
        <v>70</v>
      </c>
      <c r="F536">
        <v>1</v>
      </c>
      <c r="G536">
        <v>1</v>
      </c>
      <c r="H536">
        <v>3</v>
      </c>
      <c r="I536" t="s">
        <v>565</v>
      </c>
      <c r="J536" t="s">
        <v>2</v>
      </c>
      <c r="K536" t="s">
        <v>566</v>
      </c>
      <c r="L536">
        <v>1374</v>
      </c>
      <c r="N536">
        <v>1013</v>
      </c>
      <c r="O536" t="s">
        <v>567</v>
      </c>
      <c r="P536" t="s">
        <v>567</v>
      </c>
      <c r="Q536">
        <v>1</v>
      </c>
      <c r="W536">
        <v>0</v>
      </c>
      <c r="X536">
        <v>-1731369543</v>
      </c>
      <c r="Y536">
        <v>1.01</v>
      </c>
      <c r="AA536">
        <v>1</v>
      </c>
      <c r="AB536">
        <v>0</v>
      </c>
      <c r="AC536">
        <v>0</v>
      </c>
      <c r="AD536">
        <v>0</v>
      </c>
      <c r="AE536">
        <v>1</v>
      </c>
      <c r="AF536">
        <v>0</v>
      </c>
      <c r="AG536">
        <v>0</v>
      </c>
      <c r="AH536">
        <v>0</v>
      </c>
      <c r="AI536">
        <v>1</v>
      </c>
      <c r="AJ536">
        <v>1</v>
      </c>
      <c r="AK536">
        <v>1</v>
      </c>
      <c r="AL536">
        <v>1</v>
      </c>
      <c r="AN536">
        <v>0</v>
      </c>
      <c r="AO536">
        <v>1</v>
      </c>
      <c r="AP536">
        <v>0</v>
      </c>
      <c r="AQ536">
        <v>0</v>
      </c>
      <c r="AR536">
        <v>0</v>
      </c>
      <c r="AS536" t="s">
        <v>2</v>
      </c>
      <c r="AT536">
        <v>1.01</v>
      </c>
      <c r="AU536" t="s">
        <v>2</v>
      </c>
      <c r="AV536">
        <v>0</v>
      </c>
      <c r="AW536">
        <v>2</v>
      </c>
      <c r="AX536">
        <v>41728581</v>
      </c>
      <c r="AY536">
        <v>1</v>
      </c>
      <c r="AZ536">
        <v>0</v>
      </c>
      <c r="BA536">
        <v>536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CX536">
        <f>Y536*Source!I311</f>
        <v>1.8786</v>
      </c>
      <c r="CY536">
        <f t="shared" si="144"/>
        <v>1</v>
      </c>
      <c r="CZ536">
        <f t="shared" si="145"/>
        <v>1</v>
      </c>
      <c r="DA536">
        <f t="shared" si="146"/>
        <v>1</v>
      </c>
      <c r="DB536">
        <f t="shared" si="147"/>
        <v>1.01</v>
      </c>
      <c r="DC536">
        <f t="shared" si="148"/>
        <v>0</v>
      </c>
    </row>
    <row r="537" spans="1:107" x14ac:dyDescent="0.2">
      <c r="A537">
        <f>ROW(Source!A357)</f>
        <v>357</v>
      </c>
      <c r="B537">
        <v>41727981</v>
      </c>
      <c r="C537">
        <v>41728955</v>
      </c>
      <c r="D537">
        <v>37286962</v>
      </c>
      <c r="E537">
        <v>70</v>
      </c>
      <c r="F537">
        <v>1</v>
      </c>
      <c r="G537">
        <v>1</v>
      </c>
      <c r="H537">
        <v>1</v>
      </c>
      <c r="I537" t="s">
        <v>568</v>
      </c>
      <c r="J537" t="s">
        <v>2</v>
      </c>
      <c r="K537" t="s">
        <v>569</v>
      </c>
      <c r="L537">
        <v>1191</v>
      </c>
      <c r="N537">
        <v>1013</v>
      </c>
      <c r="O537" t="s">
        <v>551</v>
      </c>
      <c r="P537" t="s">
        <v>551</v>
      </c>
      <c r="Q537">
        <v>1</v>
      </c>
      <c r="W537">
        <v>0</v>
      </c>
      <c r="X537">
        <v>-1936699058</v>
      </c>
      <c r="Y537">
        <v>2.7</v>
      </c>
      <c r="AA537">
        <v>0</v>
      </c>
      <c r="AB537">
        <v>0</v>
      </c>
      <c r="AC537">
        <v>0</v>
      </c>
      <c r="AD537">
        <v>9.92</v>
      </c>
      <c r="AE537">
        <v>0</v>
      </c>
      <c r="AF537">
        <v>0</v>
      </c>
      <c r="AG537">
        <v>0</v>
      </c>
      <c r="AH537">
        <v>9.92</v>
      </c>
      <c r="AI537">
        <v>1</v>
      </c>
      <c r="AJ537">
        <v>1</v>
      </c>
      <c r="AK537">
        <v>1</v>
      </c>
      <c r="AL537">
        <v>1</v>
      </c>
      <c r="AN537">
        <v>0</v>
      </c>
      <c r="AO537">
        <v>1</v>
      </c>
      <c r="AP537">
        <v>1</v>
      </c>
      <c r="AQ537">
        <v>0</v>
      </c>
      <c r="AR537">
        <v>0</v>
      </c>
      <c r="AS537" t="s">
        <v>2</v>
      </c>
      <c r="AT537">
        <v>2</v>
      </c>
      <c r="AU537" t="s">
        <v>21</v>
      </c>
      <c r="AV537">
        <v>1</v>
      </c>
      <c r="AW537">
        <v>2</v>
      </c>
      <c r="AX537">
        <v>41728970</v>
      </c>
      <c r="AY537">
        <v>1</v>
      </c>
      <c r="AZ537">
        <v>0</v>
      </c>
      <c r="BA537">
        <v>537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  <c r="CX537">
        <f>Y537*Source!I357</f>
        <v>5.4</v>
      </c>
      <c r="CY537">
        <f>AD537</f>
        <v>9.92</v>
      </c>
      <c r="CZ537">
        <f>AH537</f>
        <v>9.92</v>
      </c>
      <c r="DA537">
        <f>AL537</f>
        <v>1</v>
      </c>
      <c r="DB537">
        <f>ROUND((ROUND(AT537*CZ537,2)*ROUND(1.35,7)),6)</f>
        <v>26.783999999999999</v>
      </c>
      <c r="DC537">
        <f>ROUND((ROUND(AT537*AG537,2)*ROUND(1.35,7)),6)</f>
        <v>0</v>
      </c>
    </row>
    <row r="538" spans="1:107" x14ac:dyDescent="0.2">
      <c r="A538">
        <f>ROW(Source!A357)</f>
        <v>357</v>
      </c>
      <c r="B538">
        <v>41727981</v>
      </c>
      <c r="C538">
        <v>41728955</v>
      </c>
      <c r="D538">
        <v>37511092</v>
      </c>
      <c r="E538">
        <v>1</v>
      </c>
      <c r="F538">
        <v>1</v>
      </c>
      <c r="G538">
        <v>1</v>
      </c>
      <c r="H538">
        <v>2</v>
      </c>
      <c r="I538" t="s">
        <v>576</v>
      </c>
      <c r="J538" t="s">
        <v>577</v>
      </c>
      <c r="K538" t="s">
        <v>578</v>
      </c>
      <c r="L538">
        <v>1367</v>
      </c>
      <c r="N538">
        <v>1011</v>
      </c>
      <c r="O538" t="s">
        <v>557</v>
      </c>
      <c r="P538" t="s">
        <v>557</v>
      </c>
      <c r="Q538">
        <v>1</v>
      </c>
      <c r="W538">
        <v>0</v>
      </c>
      <c r="X538">
        <v>829370094</v>
      </c>
      <c r="Y538">
        <v>0.14580000000000001</v>
      </c>
      <c r="AA538">
        <v>0</v>
      </c>
      <c r="AB538">
        <v>8.1</v>
      </c>
      <c r="AC538">
        <v>0</v>
      </c>
      <c r="AD538">
        <v>0</v>
      </c>
      <c r="AE538">
        <v>0</v>
      </c>
      <c r="AF538">
        <v>8.1</v>
      </c>
      <c r="AG538">
        <v>0</v>
      </c>
      <c r="AH538">
        <v>0</v>
      </c>
      <c r="AI538">
        <v>1</v>
      </c>
      <c r="AJ538">
        <v>1</v>
      </c>
      <c r="AK538">
        <v>1</v>
      </c>
      <c r="AL538">
        <v>1</v>
      </c>
      <c r="AN538">
        <v>0</v>
      </c>
      <c r="AO538">
        <v>1</v>
      </c>
      <c r="AP538">
        <v>1</v>
      </c>
      <c r="AQ538">
        <v>0</v>
      </c>
      <c r="AR538">
        <v>0</v>
      </c>
      <c r="AS538" t="s">
        <v>2</v>
      </c>
      <c r="AT538">
        <v>0.108</v>
      </c>
      <c r="AU538" t="s">
        <v>21</v>
      </c>
      <c r="AV538">
        <v>0</v>
      </c>
      <c r="AW538">
        <v>2</v>
      </c>
      <c r="AX538">
        <v>41728971</v>
      </c>
      <c r="AY538">
        <v>1</v>
      </c>
      <c r="AZ538">
        <v>0</v>
      </c>
      <c r="BA538">
        <v>538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  <c r="CX538">
        <f>Y538*Source!I357</f>
        <v>0.29160000000000003</v>
      </c>
      <c r="CY538">
        <f>AB538</f>
        <v>8.1</v>
      </c>
      <c r="CZ538">
        <f>AF538</f>
        <v>8.1</v>
      </c>
      <c r="DA538">
        <f>AJ538</f>
        <v>1</v>
      </c>
      <c r="DB538">
        <f>ROUND((ROUND(AT538*CZ538,2)*ROUND(1.35,7)),6)</f>
        <v>1.1745000000000001</v>
      </c>
      <c r="DC538">
        <f>ROUND((ROUND(AT538*AG538,2)*ROUND(1.35,7)),6)</f>
        <v>0</v>
      </c>
    </row>
    <row r="539" spans="1:107" x14ac:dyDescent="0.2">
      <c r="A539">
        <f>ROW(Source!A357)</f>
        <v>357</v>
      </c>
      <c r="B539">
        <v>41727981</v>
      </c>
      <c r="C539">
        <v>41728955</v>
      </c>
      <c r="D539">
        <v>37298731</v>
      </c>
      <c r="E539">
        <v>1</v>
      </c>
      <c r="F539">
        <v>1</v>
      </c>
      <c r="G539">
        <v>1</v>
      </c>
      <c r="H539">
        <v>3</v>
      </c>
      <c r="I539" t="s">
        <v>639</v>
      </c>
      <c r="J539" t="s">
        <v>640</v>
      </c>
      <c r="K539" t="s">
        <v>641</v>
      </c>
      <c r="L539">
        <v>1346</v>
      </c>
      <c r="N539">
        <v>1009</v>
      </c>
      <c r="O539" t="s">
        <v>564</v>
      </c>
      <c r="P539" t="s">
        <v>564</v>
      </c>
      <c r="Q539">
        <v>1</v>
      </c>
      <c r="W539">
        <v>0</v>
      </c>
      <c r="X539">
        <v>-255907190</v>
      </c>
      <c r="Y539">
        <v>6.0000000000000001E-3</v>
      </c>
      <c r="AA539">
        <v>44.97</v>
      </c>
      <c r="AB539">
        <v>0</v>
      </c>
      <c r="AC539">
        <v>0</v>
      </c>
      <c r="AD539">
        <v>0</v>
      </c>
      <c r="AE539">
        <v>44.97</v>
      </c>
      <c r="AF539">
        <v>0</v>
      </c>
      <c r="AG539">
        <v>0</v>
      </c>
      <c r="AH539">
        <v>0</v>
      </c>
      <c r="AI539">
        <v>1</v>
      </c>
      <c r="AJ539">
        <v>1</v>
      </c>
      <c r="AK539">
        <v>1</v>
      </c>
      <c r="AL539">
        <v>1</v>
      </c>
      <c r="AN539">
        <v>0</v>
      </c>
      <c r="AO539">
        <v>1</v>
      </c>
      <c r="AP539">
        <v>0</v>
      </c>
      <c r="AQ539">
        <v>0</v>
      </c>
      <c r="AR539">
        <v>0</v>
      </c>
      <c r="AS539" t="s">
        <v>2</v>
      </c>
      <c r="AT539">
        <v>6.0000000000000001E-3</v>
      </c>
      <c r="AU539" t="s">
        <v>2</v>
      </c>
      <c r="AV539">
        <v>0</v>
      </c>
      <c r="AW539">
        <v>2</v>
      </c>
      <c r="AX539">
        <v>41728972</v>
      </c>
      <c r="AY539">
        <v>1</v>
      </c>
      <c r="AZ539">
        <v>0</v>
      </c>
      <c r="BA539">
        <v>539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CX539">
        <f>Y539*Source!I357</f>
        <v>1.2E-2</v>
      </c>
      <c r="CY539">
        <f t="shared" ref="CY539:CY550" si="149">AA539</f>
        <v>44.97</v>
      </c>
      <c r="CZ539">
        <f t="shared" ref="CZ539:CZ550" si="150">AE539</f>
        <v>44.97</v>
      </c>
      <c r="DA539">
        <f t="shared" ref="DA539:DA550" si="151">AI539</f>
        <v>1</v>
      </c>
      <c r="DB539">
        <f t="shared" ref="DB539:DB550" si="152">ROUND(ROUND(AT539*CZ539,2),6)</f>
        <v>0.27</v>
      </c>
      <c r="DC539">
        <f t="shared" ref="DC539:DC550" si="153">ROUND(ROUND(AT539*AG539,2),6)</f>
        <v>0</v>
      </c>
    </row>
    <row r="540" spans="1:107" x14ac:dyDescent="0.2">
      <c r="A540">
        <f>ROW(Source!A357)</f>
        <v>357</v>
      </c>
      <c r="B540">
        <v>41727981</v>
      </c>
      <c r="C540">
        <v>41728955</v>
      </c>
      <c r="D540">
        <v>37301501</v>
      </c>
      <c r="E540">
        <v>1</v>
      </c>
      <c r="F540">
        <v>1</v>
      </c>
      <c r="G540">
        <v>1</v>
      </c>
      <c r="H540">
        <v>3</v>
      </c>
      <c r="I540" t="s">
        <v>642</v>
      </c>
      <c r="J540" t="s">
        <v>643</v>
      </c>
      <c r="K540" t="s">
        <v>644</v>
      </c>
      <c r="L540">
        <v>1346</v>
      </c>
      <c r="N540">
        <v>1009</v>
      </c>
      <c r="O540" t="s">
        <v>564</v>
      </c>
      <c r="P540" t="s">
        <v>564</v>
      </c>
      <c r="Q540">
        <v>1</v>
      </c>
      <c r="W540">
        <v>0</v>
      </c>
      <c r="X540">
        <v>1124569974</v>
      </c>
      <c r="Y540">
        <v>1E-3</v>
      </c>
      <c r="AA540">
        <v>11.5</v>
      </c>
      <c r="AB540">
        <v>0</v>
      </c>
      <c r="AC540">
        <v>0</v>
      </c>
      <c r="AD540">
        <v>0</v>
      </c>
      <c r="AE540">
        <v>11.5</v>
      </c>
      <c r="AF540">
        <v>0</v>
      </c>
      <c r="AG540">
        <v>0</v>
      </c>
      <c r="AH540">
        <v>0</v>
      </c>
      <c r="AI540">
        <v>1</v>
      </c>
      <c r="AJ540">
        <v>1</v>
      </c>
      <c r="AK540">
        <v>1</v>
      </c>
      <c r="AL540">
        <v>1</v>
      </c>
      <c r="AN540">
        <v>0</v>
      </c>
      <c r="AO540">
        <v>1</v>
      </c>
      <c r="AP540">
        <v>0</v>
      </c>
      <c r="AQ540">
        <v>0</v>
      </c>
      <c r="AR540">
        <v>0</v>
      </c>
      <c r="AS540" t="s">
        <v>2</v>
      </c>
      <c r="AT540">
        <v>1E-3</v>
      </c>
      <c r="AU540" t="s">
        <v>2</v>
      </c>
      <c r="AV540">
        <v>0</v>
      </c>
      <c r="AW540">
        <v>2</v>
      </c>
      <c r="AX540">
        <v>41728973</v>
      </c>
      <c r="AY540">
        <v>1</v>
      </c>
      <c r="AZ540">
        <v>0</v>
      </c>
      <c r="BA540">
        <v>540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CX540">
        <f>Y540*Source!I357</f>
        <v>2E-3</v>
      </c>
      <c r="CY540">
        <f t="shared" si="149"/>
        <v>11.5</v>
      </c>
      <c r="CZ540">
        <f t="shared" si="150"/>
        <v>11.5</v>
      </c>
      <c r="DA540">
        <f t="shared" si="151"/>
        <v>1</v>
      </c>
      <c r="DB540">
        <f t="shared" si="152"/>
        <v>0.01</v>
      </c>
      <c r="DC540">
        <f t="shared" si="153"/>
        <v>0</v>
      </c>
    </row>
    <row r="541" spans="1:107" x14ac:dyDescent="0.2">
      <c r="A541">
        <f>ROW(Source!A357)</f>
        <v>357</v>
      </c>
      <c r="B541">
        <v>41727981</v>
      </c>
      <c r="C541">
        <v>41728955</v>
      </c>
      <c r="D541">
        <v>37301997</v>
      </c>
      <c r="E541">
        <v>1</v>
      </c>
      <c r="F541">
        <v>1</v>
      </c>
      <c r="G541">
        <v>1</v>
      </c>
      <c r="H541">
        <v>3</v>
      </c>
      <c r="I541" t="s">
        <v>645</v>
      </c>
      <c r="J541" t="s">
        <v>646</v>
      </c>
      <c r="K541" t="s">
        <v>647</v>
      </c>
      <c r="L541">
        <v>1346</v>
      </c>
      <c r="N541">
        <v>1009</v>
      </c>
      <c r="O541" t="s">
        <v>564</v>
      </c>
      <c r="P541" t="s">
        <v>564</v>
      </c>
      <c r="Q541">
        <v>1</v>
      </c>
      <c r="W541">
        <v>0</v>
      </c>
      <c r="X541">
        <v>1682799448</v>
      </c>
      <c r="Y541">
        <v>1.2E-2</v>
      </c>
      <c r="AA541">
        <v>30.4</v>
      </c>
      <c r="AB541">
        <v>0</v>
      </c>
      <c r="AC541">
        <v>0</v>
      </c>
      <c r="AD541">
        <v>0</v>
      </c>
      <c r="AE541">
        <v>30.4</v>
      </c>
      <c r="AF541">
        <v>0</v>
      </c>
      <c r="AG541">
        <v>0</v>
      </c>
      <c r="AH541">
        <v>0</v>
      </c>
      <c r="AI541">
        <v>1</v>
      </c>
      <c r="AJ541">
        <v>1</v>
      </c>
      <c r="AK541">
        <v>1</v>
      </c>
      <c r="AL541">
        <v>1</v>
      </c>
      <c r="AN541">
        <v>0</v>
      </c>
      <c r="AO541">
        <v>1</v>
      </c>
      <c r="AP541">
        <v>0</v>
      </c>
      <c r="AQ541">
        <v>0</v>
      </c>
      <c r="AR541">
        <v>0</v>
      </c>
      <c r="AS541" t="s">
        <v>2</v>
      </c>
      <c r="AT541">
        <v>1.2E-2</v>
      </c>
      <c r="AU541" t="s">
        <v>2</v>
      </c>
      <c r="AV541">
        <v>0</v>
      </c>
      <c r="AW541">
        <v>2</v>
      </c>
      <c r="AX541">
        <v>41728974</v>
      </c>
      <c r="AY541">
        <v>1</v>
      </c>
      <c r="AZ541">
        <v>0</v>
      </c>
      <c r="BA541">
        <v>541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0</v>
      </c>
      <c r="CX541">
        <f>Y541*Source!I357</f>
        <v>2.4E-2</v>
      </c>
      <c r="CY541">
        <f t="shared" si="149"/>
        <v>30.4</v>
      </c>
      <c r="CZ541">
        <f t="shared" si="150"/>
        <v>30.4</v>
      </c>
      <c r="DA541">
        <f t="shared" si="151"/>
        <v>1</v>
      </c>
      <c r="DB541">
        <f t="shared" si="152"/>
        <v>0.36</v>
      </c>
      <c r="DC541">
        <f t="shared" si="153"/>
        <v>0</v>
      </c>
    </row>
    <row r="542" spans="1:107" x14ac:dyDescent="0.2">
      <c r="A542">
        <f>ROW(Source!A357)</f>
        <v>357</v>
      </c>
      <c r="B542">
        <v>41727981</v>
      </c>
      <c r="C542">
        <v>41728955</v>
      </c>
      <c r="D542">
        <v>37303175</v>
      </c>
      <c r="E542">
        <v>1</v>
      </c>
      <c r="F542">
        <v>1</v>
      </c>
      <c r="G542">
        <v>1</v>
      </c>
      <c r="H542">
        <v>3</v>
      </c>
      <c r="I542" t="s">
        <v>582</v>
      </c>
      <c r="J542" t="s">
        <v>583</v>
      </c>
      <c r="K542" t="s">
        <v>584</v>
      </c>
      <c r="L542">
        <v>1346</v>
      </c>
      <c r="N542">
        <v>1009</v>
      </c>
      <c r="O542" t="s">
        <v>564</v>
      </c>
      <c r="P542" t="s">
        <v>564</v>
      </c>
      <c r="Q542">
        <v>1</v>
      </c>
      <c r="W542">
        <v>0</v>
      </c>
      <c r="X542">
        <v>397095127</v>
      </c>
      <c r="Y542">
        <v>7.0000000000000007E-2</v>
      </c>
      <c r="AA542">
        <v>10.57</v>
      </c>
      <c r="AB542">
        <v>0</v>
      </c>
      <c r="AC542">
        <v>0</v>
      </c>
      <c r="AD542">
        <v>0</v>
      </c>
      <c r="AE542">
        <v>10.57</v>
      </c>
      <c r="AF542">
        <v>0</v>
      </c>
      <c r="AG542">
        <v>0</v>
      </c>
      <c r="AH542">
        <v>0</v>
      </c>
      <c r="AI542">
        <v>1</v>
      </c>
      <c r="AJ542">
        <v>1</v>
      </c>
      <c r="AK542">
        <v>1</v>
      </c>
      <c r="AL542">
        <v>1</v>
      </c>
      <c r="AN542">
        <v>0</v>
      </c>
      <c r="AO542">
        <v>1</v>
      </c>
      <c r="AP542">
        <v>0</v>
      </c>
      <c r="AQ542">
        <v>0</v>
      </c>
      <c r="AR542">
        <v>0</v>
      </c>
      <c r="AS542" t="s">
        <v>2</v>
      </c>
      <c r="AT542">
        <v>7.0000000000000007E-2</v>
      </c>
      <c r="AU542" t="s">
        <v>2</v>
      </c>
      <c r="AV542">
        <v>0</v>
      </c>
      <c r="AW542">
        <v>2</v>
      </c>
      <c r="AX542">
        <v>41728975</v>
      </c>
      <c r="AY542">
        <v>1</v>
      </c>
      <c r="AZ542">
        <v>0</v>
      </c>
      <c r="BA542">
        <v>542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0</v>
      </c>
      <c r="BW542">
        <v>0</v>
      </c>
      <c r="CX542">
        <f>Y542*Source!I357</f>
        <v>0.14000000000000001</v>
      </c>
      <c r="CY542">
        <f t="shared" si="149"/>
        <v>10.57</v>
      </c>
      <c r="CZ542">
        <f t="shared" si="150"/>
        <v>10.57</v>
      </c>
      <c r="DA542">
        <f t="shared" si="151"/>
        <v>1</v>
      </c>
      <c r="DB542">
        <f t="shared" si="152"/>
        <v>0.74</v>
      </c>
      <c r="DC542">
        <f t="shared" si="153"/>
        <v>0</v>
      </c>
    </row>
    <row r="543" spans="1:107" x14ac:dyDescent="0.2">
      <c r="A543">
        <f>ROW(Source!A357)</f>
        <v>357</v>
      </c>
      <c r="B543">
        <v>41727981</v>
      </c>
      <c r="C543">
        <v>41728955</v>
      </c>
      <c r="D543">
        <v>37305340</v>
      </c>
      <c r="E543">
        <v>1</v>
      </c>
      <c r="F543">
        <v>1</v>
      </c>
      <c r="G543">
        <v>1</v>
      </c>
      <c r="H543">
        <v>3</v>
      </c>
      <c r="I543" t="s">
        <v>585</v>
      </c>
      <c r="J543" t="s">
        <v>586</v>
      </c>
      <c r="K543" t="s">
        <v>587</v>
      </c>
      <c r="L543">
        <v>1346</v>
      </c>
      <c r="N543">
        <v>1009</v>
      </c>
      <c r="O543" t="s">
        <v>564</v>
      </c>
      <c r="P543" t="s">
        <v>564</v>
      </c>
      <c r="Q543">
        <v>1</v>
      </c>
      <c r="W543">
        <v>0</v>
      </c>
      <c r="X543">
        <v>-1864341761</v>
      </c>
      <c r="Y543">
        <v>2.5000000000000001E-2</v>
      </c>
      <c r="AA543">
        <v>9.0399999999999991</v>
      </c>
      <c r="AB543">
        <v>0</v>
      </c>
      <c r="AC543">
        <v>0</v>
      </c>
      <c r="AD543">
        <v>0</v>
      </c>
      <c r="AE543">
        <v>9.0399999999999991</v>
      </c>
      <c r="AF543">
        <v>0</v>
      </c>
      <c r="AG543">
        <v>0</v>
      </c>
      <c r="AH543">
        <v>0</v>
      </c>
      <c r="AI543">
        <v>1</v>
      </c>
      <c r="AJ543">
        <v>1</v>
      </c>
      <c r="AK543">
        <v>1</v>
      </c>
      <c r="AL543">
        <v>1</v>
      </c>
      <c r="AN543">
        <v>0</v>
      </c>
      <c r="AO543">
        <v>1</v>
      </c>
      <c r="AP543">
        <v>0</v>
      </c>
      <c r="AQ543">
        <v>0</v>
      </c>
      <c r="AR543">
        <v>0</v>
      </c>
      <c r="AS543" t="s">
        <v>2</v>
      </c>
      <c r="AT543">
        <v>2.5000000000000001E-2</v>
      </c>
      <c r="AU543" t="s">
        <v>2</v>
      </c>
      <c r="AV543">
        <v>0</v>
      </c>
      <c r="AW543">
        <v>2</v>
      </c>
      <c r="AX543">
        <v>41728976</v>
      </c>
      <c r="AY543">
        <v>1</v>
      </c>
      <c r="AZ543">
        <v>0</v>
      </c>
      <c r="BA543">
        <v>543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CX543">
        <f>Y543*Source!I357</f>
        <v>0.05</v>
      </c>
      <c r="CY543">
        <f t="shared" si="149"/>
        <v>9.0399999999999991</v>
      </c>
      <c r="CZ543">
        <f t="shared" si="150"/>
        <v>9.0399999999999991</v>
      </c>
      <c r="DA543">
        <f t="shared" si="151"/>
        <v>1</v>
      </c>
      <c r="DB543">
        <f t="shared" si="152"/>
        <v>0.23</v>
      </c>
      <c r="DC543">
        <f t="shared" si="153"/>
        <v>0</v>
      </c>
    </row>
    <row r="544" spans="1:107" x14ac:dyDescent="0.2">
      <c r="A544">
        <f>ROW(Source!A357)</f>
        <v>357</v>
      </c>
      <c r="B544">
        <v>41727981</v>
      </c>
      <c r="C544">
        <v>41728955</v>
      </c>
      <c r="D544">
        <v>37305584</v>
      </c>
      <c r="E544">
        <v>1</v>
      </c>
      <c r="F544">
        <v>1</v>
      </c>
      <c r="G544">
        <v>1</v>
      </c>
      <c r="H544">
        <v>3</v>
      </c>
      <c r="I544" t="s">
        <v>648</v>
      </c>
      <c r="J544" t="s">
        <v>649</v>
      </c>
      <c r="K544" t="s">
        <v>650</v>
      </c>
      <c r="L544">
        <v>1425</v>
      </c>
      <c r="N544">
        <v>1013</v>
      </c>
      <c r="O544" t="s">
        <v>165</v>
      </c>
      <c r="P544" t="s">
        <v>165</v>
      </c>
      <c r="Q544">
        <v>1</v>
      </c>
      <c r="W544">
        <v>0</v>
      </c>
      <c r="X544">
        <v>777401066</v>
      </c>
      <c r="Y544">
        <v>7.0000000000000001E-3</v>
      </c>
      <c r="AA544">
        <v>86</v>
      </c>
      <c r="AB544">
        <v>0</v>
      </c>
      <c r="AC544">
        <v>0</v>
      </c>
      <c r="AD544">
        <v>0</v>
      </c>
      <c r="AE544">
        <v>86</v>
      </c>
      <c r="AF544">
        <v>0</v>
      </c>
      <c r="AG544">
        <v>0</v>
      </c>
      <c r="AH544">
        <v>0</v>
      </c>
      <c r="AI544">
        <v>1</v>
      </c>
      <c r="AJ544">
        <v>1</v>
      </c>
      <c r="AK544">
        <v>1</v>
      </c>
      <c r="AL544">
        <v>1</v>
      </c>
      <c r="AN544">
        <v>0</v>
      </c>
      <c r="AO544">
        <v>1</v>
      </c>
      <c r="AP544">
        <v>0</v>
      </c>
      <c r="AQ544">
        <v>0</v>
      </c>
      <c r="AR544">
        <v>0</v>
      </c>
      <c r="AS544" t="s">
        <v>2</v>
      </c>
      <c r="AT544">
        <v>7.0000000000000001E-3</v>
      </c>
      <c r="AU544" t="s">
        <v>2</v>
      </c>
      <c r="AV544">
        <v>0</v>
      </c>
      <c r="AW544">
        <v>2</v>
      </c>
      <c r="AX544">
        <v>41728977</v>
      </c>
      <c r="AY544">
        <v>1</v>
      </c>
      <c r="AZ544">
        <v>0</v>
      </c>
      <c r="BA544">
        <v>544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CX544">
        <f>Y544*Source!I357</f>
        <v>1.4E-2</v>
      </c>
      <c r="CY544">
        <f t="shared" si="149"/>
        <v>86</v>
      </c>
      <c r="CZ544">
        <f t="shared" si="150"/>
        <v>86</v>
      </c>
      <c r="DA544">
        <f t="shared" si="151"/>
        <v>1</v>
      </c>
      <c r="DB544">
        <f t="shared" si="152"/>
        <v>0.6</v>
      </c>
      <c r="DC544">
        <f t="shared" si="153"/>
        <v>0</v>
      </c>
    </row>
    <row r="545" spans="1:107" x14ac:dyDescent="0.2">
      <c r="A545">
        <f>ROW(Source!A357)</f>
        <v>357</v>
      </c>
      <c r="B545">
        <v>41727981</v>
      </c>
      <c r="C545">
        <v>41728955</v>
      </c>
      <c r="D545">
        <v>37307407</v>
      </c>
      <c r="E545">
        <v>1</v>
      </c>
      <c r="F545">
        <v>1</v>
      </c>
      <c r="G545">
        <v>1</v>
      </c>
      <c r="H545">
        <v>3</v>
      </c>
      <c r="I545" t="s">
        <v>651</v>
      </c>
      <c r="J545" t="s">
        <v>652</v>
      </c>
      <c r="K545" t="s">
        <v>653</v>
      </c>
      <c r="L545">
        <v>1346</v>
      </c>
      <c r="N545">
        <v>1009</v>
      </c>
      <c r="O545" t="s">
        <v>564</v>
      </c>
      <c r="P545" t="s">
        <v>564</v>
      </c>
      <c r="Q545">
        <v>1</v>
      </c>
      <c r="W545">
        <v>0</v>
      </c>
      <c r="X545">
        <v>-1765249389</v>
      </c>
      <c r="Y545">
        <v>1E-3</v>
      </c>
      <c r="AA545">
        <v>133.05000000000001</v>
      </c>
      <c r="AB545">
        <v>0</v>
      </c>
      <c r="AC545">
        <v>0</v>
      </c>
      <c r="AD545">
        <v>0</v>
      </c>
      <c r="AE545">
        <v>133.05000000000001</v>
      </c>
      <c r="AF545">
        <v>0</v>
      </c>
      <c r="AG545">
        <v>0</v>
      </c>
      <c r="AH545">
        <v>0</v>
      </c>
      <c r="AI545">
        <v>1</v>
      </c>
      <c r="AJ545">
        <v>1</v>
      </c>
      <c r="AK545">
        <v>1</v>
      </c>
      <c r="AL545">
        <v>1</v>
      </c>
      <c r="AN545">
        <v>0</v>
      </c>
      <c r="AO545">
        <v>1</v>
      </c>
      <c r="AP545">
        <v>0</v>
      </c>
      <c r="AQ545">
        <v>0</v>
      </c>
      <c r="AR545">
        <v>0</v>
      </c>
      <c r="AS545" t="s">
        <v>2</v>
      </c>
      <c r="AT545">
        <v>1E-3</v>
      </c>
      <c r="AU545" t="s">
        <v>2</v>
      </c>
      <c r="AV545">
        <v>0</v>
      </c>
      <c r="AW545">
        <v>2</v>
      </c>
      <c r="AX545">
        <v>41728978</v>
      </c>
      <c r="AY545">
        <v>1</v>
      </c>
      <c r="AZ545">
        <v>0</v>
      </c>
      <c r="BA545">
        <v>545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CX545">
        <f>Y545*Source!I357</f>
        <v>2E-3</v>
      </c>
      <c r="CY545">
        <f t="shared" si="149"/>
        <v>133.05000000000001</v>
      </c>
      <c r="CZ545">
        <f t="shared" si="150"/>
        <v>133.05000000000001</v>
      </c>
      <c r="DA545">
        <f t="shared" si="151"/>
        <v>1</v>
      </c>
      <c r="DB545">
        <f t="shared" si="152"/>
        <v>0.13</v>
      </c>
      <c r="DC545">
        <f t="shared" si="153"/>
        <v>0</v>
      </c>
    </row>
    <row r="546" spans="1:107" x14ac:dyDescent="0.2">
      <c r="A546">
        <f>ROW(Source!A357)</f>
        <v>357</v>
      </c>
      <c r="B546">
        <v>41727981</v>
      </c>
      <c r="C546">
        <v>41728955</v>
      </c>
      <c r="D546">
        <v>37332223</v>
      </c>
      <c r="E546">
        <v>1</v>
      </c>
      <c r="F546">
        <v>1</v>
      </c>
      <c r="G546">
        <v>1</v>
      </c>
      <c r="H546">
        <v>3</v>
      </c>
      <c r="I546" t="s">
        <v>654</v>
      </c>
      <c r="J546" t="s">
        <v>655</v>
      </c>
      <c r="K546" t="s">
        <v>656</v>
      </c>
      <c r="L546">
        <v>1348</v>
      </c>
      <c r="N546">
        <v>1009</v>
      </c>
      <c r="O546" t="s">
        <v>104</v>
      </c>
      <c r="P546" t="s">
        <v>104</v>
      </c>
      <c r="Q546">
        <v>1000</v>
      </c>
      <c r="W546">
        <v>0</v>
      </c>
      <c r="X546">
        <v>931010954</v>
      </c>
      <c r="Y546">
        <v>2E-3</v>
      </c>
      <c r="AA546">
        <v>11500</v>
      </c>
      <c r="AB546">
        <v>0</v>
      </c>
      <c r="AC546">
        <v>0</v>
      </c>
      <c r="AD546">
        <v>0</v>
      </c>
      <c r="AE546">
        <v>11500</v>
      </c>
      <c r="AF546">
        <v>0</v>
      </c>
      <c r="AG546">
        <v>0</v>
      </c>
      <c r="AH546">
        <v>0</v>
      </c>
      <c r="AI546">
        <v>1</v>
      </c>
      <c r="AJ546">
        <v>1</v>
      </c>
      <c r="AK546">
        <v>1</v>
      </c>
      <c r="AL546">
        <v>1</v>
      </c>
      <c r="AN546">
        <v>0</v>
      </c>
      <c r="AO546">
        <v>1</v>
      </c>
      <c r="AP546">
        <v>0</v>
      </c>
      <c r="AQ546">
        <v>0</v>
      </c>
      <c r="AR546">
        <v>0</v>
      </c>
      <c r="AS546" t="s">
        <v>2</v>
      </c>
      <c r="AT546">
        <v>2E-3</v>
      </c>
      <c r="AU546" t="s">
        <v>2</v>
      </c>
      <c r="AV546">
        <v>0</v>
      </c>
      <c r="AW546">
        <v>2</v>
      </c>
      <c r="AX546">
        <v>41728979</v>
      </c>
      <c r="AY546">
        <v>1</v>
      </c>
      <c r="AZ546">
        <v>0</v>
      </c>
      <c r="BA546">
        <v>546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  <c r="CX546">
        <f>Y546*Source!I357</f>
        <v>4.0000000000000001E-3</v>
      </c>
      <c r="CY546">
        <f t="shared" si="149"/>
        <v>11500</v>
      </c>
      <c r="CZ546">
        <f t="shared" si="150"/>
        <v>11500</v>
      </c>
      <c r="DA546">
        <f t="shared" si="151"/>
        <v>1</v>
      </c>
      <c r="DB546">
        <f t="shared" si="152"/>
        <v>23</v>
      </c>
      <c r="DC546">
        <f t="shared" si="153"/>
        <v>0</v>
      </c>
    </row>
    <row r="547" spans="1:107" x14ac:dyDescent="0.2">
      <c r="A547">
        <f>ROW(Source!A357)</f>
        <v>357</v>
      </c>
      <c r="B547">
        <v>41727981</v>
      </c>
      <c r="C547">
        <v>41728955</v>
      </c>
      <c r="D547">
        <v>37358272</v>
      </c>
      <c r="E547">
        <v>1</v>
      </c>
      <c r="F547">
        <v>1</v>
      </c>
      <c r="G547">
        <v>1</v>
      </c>
      <c r="H547">
        <v>3</v>
      </c>
      <c r="I547" t="s">
        <v>588</v>
      </c>
      <c r="J547" t="s">
        <v>589</v>
      </c>
      <c r="K547" t="s">
        <v>590</v>
      </c>
      <c r="L547">
        <v>1346</v>
      </c>
      <c r="N547">
        <v>1009</v>
      </c>
      <c r="O547" t="s">
        <v>564</v>
      </c>
      <c r="P547" t="s">
        <v>564</v>
      </c>
      <c r="Q547">
        <v>1</v>
      </c>
      <c r="W547">
        <v>0</v>
      </c>
      <c r="X547">
        <v>-211331552</v>
      </c>
      <c r="Y547">
        <v>4.7E-2</v>
      </c>
      <c r="AA547">
        <v>28.6</v>
      </c>
      <c r="AB547">
        <v>0</v>
      </c>
      <c r="AC547">
        <v>0</v>
      </c>
      <c r="AD547">
        <v>0</v>
      </c>
      <c r="AE547">
        <v>28.6</v>
      </c>
      <c r="AF547">
        <v>0</v>
      </c>
      <c r="AG547">
        <v>0</v>
      </c>
      <c r="AH547">
        <v>0</v>
      </c>
      <c r="AI547">
        <v>1</v>
      </c>
      <c r="AJ547">
        <v>1</v>
      </c>
      <c r="AK547">
        <v>1</v>
      </c>
      <c r="AL547">
        <v>1</v>
      </c>
      <c r="AN547">
        <v>0</v>
      </c>
      <c r="AO547">
        <v>1</v>
      </c>
      <c r="AP547">
        <v>0</v>
      </c>
      <c r="AQ547">
        <v>0</v>
      </c>
      <c r="AR547">
        <v>0</v>
      </c>
      <c r="AS547" t="s">
        <v>2</v>
      </c>
      <c r="AT547">
        <v>4.7E-2</v>
      </c>
      <c r="AU547" t="s">
        <v>2</v>
      </c>
      <c r="AV547">
        <v>0</v>
      </c>
      <c r="AW547">
        <v>2</v>
      </c>
      <c r="AX547">
        <v>41728980</v>
      </c>
      <c r="AY547">
        <v>1</v>
      </c>
      <c r="AZ547">
        <v>0</v>
      </c>
      <c r="BA547">
        <v>547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0</v>
      </c>
      <c r="CX547">
        <f>Y547*Source!I357</f>
        <v>9.4E-2</v>
      </c>
      <c r="CY547">
        <f t="shared" si="149"/>
        <v>28.6</v>
      </c>
      <c r="CZ547">
        <f t="shared" si="150"/>
        <v>28.6</v>
      </c>
      <c r="DA547">
        <f t="shared" si="151"/>
        <v>1</v>
      </c>
      <c r="DB547">
        <f t="shared" si="152"/>
        <v>1.34</v>
      </c>
      <c r="DC547">
        <f t="shared" si="153"/>
        <v>0</v>
      </c>
    </row>
    <row r="548" spans="1:107" x14ac:dyDescent="0.2">
      <c r="A548">
        <f>ROW(Source!A357)</f>
        <v>357</v>
      </c>
      <c r="B548">
        <v>41727981</v>
      </c>
      <c r="C548">
        <v>41728955</v>
      </c>
      <c r="D548">
        <v>37358473</v>
      </c>
      <c r="E548">
        <v>1</v>
      </c>
      <c r="F548">
        <v>1</v>
      </c>
      <c r="G548">
        <v>1</v>
      </c>
      <c r="H548">
        <v>3</v>
      </c>
      <c r="I548" t="s">
        <v>657</v>
      </c>
      <c r="J548" t="s">
        <v>658</v>
      </c>
      <c r="K548" t="s">
        <v>659</v>
      </c>
      <c r="L548">
        <v>1346</v>
      </c>
      <c r="N548">
        <v>1009</v>
      </c>
      <c r="O548" t="s">
        <v>564</v>
      </c>
      <c r="P548" t="s">
        <v>564</v>
      </c>
      <c r="Q548">
        <v>1</v>
      </c>
      <c r="W548">
        <v>0</v>
      </c>
      <c r="X548">
        <v>-1682942728</v>
      </c>
      <c r="Y548">
        <v>6.0000000000000001E-3</v>
      </c>
      <c r="AA548">
        <v>35.630000000000003</v>
      </c>
      <c r="AB548">
        <v>0</v>
      </c>
      <c r="AC548">
        <v>0</v>
      </c>
      <c r="AD548">
        <v>0</v>
      </c>
      <c r="AE548">
        <v>35.630000000000003</v>
      </c>
      <c r="AF548">
        <v>0</v>
      </c>
      <c r="AG548">
        <v>0</v>
      </c>
      <c r="AH548">
        <v>0</v>
      </c>
      <c r="AI548">
        <v>1</v>
      </c>
      <c r="AJ548">
        <v>1</v>
      </c>
      <c r="AK548">
        <v>1</v>
      </c>
      <c r="AL548">
        <v>1</v>
      </c>
      <c r="AN548">
        <v>0</v>
      </c>
      <c r="AO548">
        <v>1</v>
      </c>
      <c r="AP548">
        <v>0</v>
      </c>
      <c r="AQ548">
        <v>0</v>
      </c>
      <c r="AR548">
        <v>0</v>
      </c>
      <c r="AS548" t="s">
        <v>2</v>
      </c>
      <c r="AT548">
        <v>6.0000000000000001E-3</v>
      </c>
      <c r="AU548" t="s">
        <v>2</v>
      </c>
      <c r="AV548">
        <v>0</v>
      </c>
      <c r="AW548">
        <v>2</v>
      </c>
      <c r="AX548">
        <v>41728981</v>
      </c>
      <c r="AY548">
        <v>1</v>
      </c>
      <c r="AZ548">
        <v>0</v>
      </c>
      <c r="BA548">
        <v>548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  <c r="CX548">
        <f>Y548*Source!I357</f>
        <v>1.2E-2</v>
      </c>
      <c r="CY548">
        <f t="shared" si="149"/>
        <v>35.630000000000003</v>
      </c>
      <c r="CZ548">
        <f t="shared" si="150"/>
        <v>35.630000000000003</v>
      </c>
      <c r="DA548">
        <f t="shared" si="151"/>
        <v>1</v>
      </c>
      <c r="DB548">
        <f t="shared" si="152"/>
        <v>0.21</v>
      </c>
      <c r="DC548">
        <f t="shared" si="153"/>
        <v>0</v>
      </c>
    </row>
    <row r="549" spans="1:107" x14ac:dyDescent="0.2">
      <c r="A549">
        <f>ROW(Source!A357)</f>
        <v>357</v>
      </c>
      <c r="B549">
        <v>41727981</v>
      </c>
      <c r="C549">
        <v>41728955</v>
      </c>
      <c r="D549">
        <v>37381899</v>
      </c>
      <c r="E549">
        <v>1</v>
      </c>
      <c r="F549">
        <v>1</v>
      </c>
      <c r="G549">
        <v>1</v>
      </c>
      <c r="H549">
        <v>3</v>
      </c>
      <c r="I549" t="s">
        <v>660</v>
      </c>
      <c r="J549" t="s">
        <v>661</v>
      </c>
      <c r="K549" t="s">
        <v>662</v>
      </c>
      <c r="L549">
        <v>1455</v>
      </c>
      <c r="N549">
        <v>1013</v>
      </c>
      <c r="O549" t="s">
        <v>160</v>
      </c>
      <c r="P549" t="s">
        <v>160</v>
      </c>
      <c r="Q549">
        <v>1</v>
      </c>
      <c r="W549">
        <v>0</v>
      </c>
      <c r="X549">
        <v>-979010618</v>
      </c>
      <c r="Y549">
        <v>0.1</v>
      </c>
      <c r="AA549">
        <v>39</v>
      </c>
      <c r="AB549">
        <v>0</v>
      </c>
      <c r="AC549">
        <v>0</v>
      </c>
      <c r="AD549">
        <v>0</v>
      </c>
      <c r="AE549">
        <v>39</v>
      </c>
      <c r="AF549">
        <v>0</v>
      </c>
      <c r="AG549">
        <v>0</v>
      </c>
      <c r="AH549">
        <v>0</v>
      </c>
      <c r="AI549">
        <v>1</v>
      </c>
      <c r="AJ549">
        <v>1</v>
      </c>
      <c r="AK549">
        <v>1</v>
      </c>
      <c r="AL549">
        <v>1</v>
      </c>
      <c r="AN549">
        <v>0</v>
      </c>
      <c r="AO549">
        <v>1</v>
      </c>
      <c r="AP549">
        <v>0</v>
      </c>
      <c r="AQ549">
        <v>0</v>
      </c>
      <c r="AR549">
        <v>0</v>
      </c>
      <c r="AS549" t="s">
        <v>2</v>
      </c>
      <c r="AT549">
        <v>0.1</v>
      </c>
      <c r="AU549" t="s">
        <v>2</v>
      </c>
      <c r="AV549">
        <v>0</v>
      </c>
      <c r="AW549">
        <v>2</v>
      </c>
      <c r="AX549">
        <v>41728982</v>
      </c>
      <c r="AY549">
        <v>1</v>
      </c>
      <c r="AZ549">
        <v>0</v>
      </c>
      <c r="BA549">
        <v>549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CX549">
        <f>Y549*Source!I357</f>
        <v>0.2</v>
      </c>
      <c r="CY549">
        <f t="shared" si="149"/>
        <v>39</v>
      </c>
      <c r="CZ549">
        <f t="shared" si="150"/>
        <v>39</v>
      </c>
      <c r="DA549">
        <f t="shared" si="151"/>
        <v>1</v>
      </c>
      <c r="DB549">
        <f t="shared" si="152"/>
        <v>3.9</v>
      </c>
      <c r="DC549">
        <f t="shared" si="153"/>
        <v>0</v>
      </c>
    </row>
    <row r="550" spans="1:107" x14ac:dyDescent="0.2">
      <c r="A550">
        <f>ROW(Source!A357)</f>
        <v>357</v>
      </c>
      <c r="B550">
        <v>41727981</v>
      </c>
      <c r="C550">
        <v>41728955</v>
      </c>
      <c r="D550">
        <v>37292595</v>
      </c>
      <c r="E550">
        <v>70</v>
      </c>
      <c r="F550">
        <v>1</v>
      </c>
      <c r="G550">
        <v>1</v>
      </c>
      <c r="H550">
        <v>3</v>
      </c>
      <c r="I550" t="s">
        <v>565</v>
      </c>
      <c r="J550" t="s">
        <v>2</v>
      </c>
      <c r="K550" t="s">
        <v>566</v>
      </c>
      <c r="L550">
        <v>1374</v>
      </c>
      <c r="N550">
        <v>1013</v>
      </c>
      <c r="O550" t="s">
        <v>567</v>
      </c>
      <c r="P550" t="s">
        <v>567</v>
      </c>
      <c r="Q550">
        <v>1</v>
      </c>
      <c r="W550">
        <v>0</v>
      </c>
      <c r="X550">
        <v>-1731369543</v>
      </c>
      <c r="Y550">
        <v>0.4</v>
      </c>
      <c r="AA550">
        <v>1</v>
      </c>
      <c r="AB550">
        <v>0</v>
      </c>
      <c r="AC550">
        <v>0</v>
      </c>
      <c r="AD550">
        <v>0</v>
      </c>
      <c r="AE550">
        <v>1</v>
      </c>
      <c r="AF550">
        <v>0</v>
      </c>
      <c r="AG550">
        <v>0</v>
      </c>
      <c r="AH550">
        <v>0</v>
      </c>
      <c r="AI550">
        <v>1</v>
      </c>
      <c r="AJ550">
        <v>1</v>
      </c>
      <c r="AK550">
        <v>1</v>
      </c>
      <c r="AL550">
        <v>1</v>
      </c>
      <c r="AN550">
        <v>0</v>
      </c>
      <c r="AO550">
        <v>1</v>
      </c>
      <c r="AP550">
        <v>0</v>
      </c>
      <c r="AQ550">
        <v>0</v>
      </c>
      <c r="AR550">
        <v>0</v>
      </c>
      <c r="AS550" t="s">
        <v>2</v>
      </c>
      <c r="AT550">
        <v>0.4</v>
      </c>
      <c r="AU550" t="s">
        <v>2</v>
      </c>
      <c r="AV550">
        <v>0</v>
      </c>
      <c r="AW550">
        <v>2</v>
      </c>
      <c r="AX550">
        <v>41728983</v>
      </c>
      <c r="AY550">
        <v>1</v>
      </c>
      <c r="AZ550">
        <v>0</v>
      </c>
      <c r="BA550">
        <v>550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0</v>
      </c>
      <c r="CX550">
        <f>Y550*Source!I357</f>
        <v>0.8</v>
      </c>
      <c r="CY550">
        <f t="shared" si="149"/>
        <v>1</v>
      </c>
      <c r="CZ550">
        <f t="shared" si="150"/>
        <v>1</v>
      </c>
      <c r="DA550">
        <f t="shared" si="151"/>
        <v>1</v>
      </c>
      <c r="DB550">
        <f t="shared" si="152"/>
        <v>0.4</v>
      </c>
      <c r="DC550">
        <f t="shared" si="153"/>
        <v>0</v>
      </c>
    </row>
    <row r="551" spans="1:107" x14ac:dyDescent="0.2">
      <c r="A551">
        <f>ROW(Source!A358)</f>
        <v>358</v>
      </c>
      <c r="B551">
        <v>41727979</v>
      </c>
      <c r="C551">
        <v>41728955</v>
      </c>
      <c r="D551">
        <v>37286962</v>
      </c>
      <c r="E551">
        <v>70</v>
      </c>
      <c r="F551">
        <v>1</v>
      </c>
      <c r="G551">
        <v>1</v>
      </c>
      <c r="H551">
        <v>1</v>
      </c>
      <c r="I551" t="s">
        <v>568</v>
      </c>
      <c r="J551" t="s">
        <v>2</v>
      </c>
      <c r="K551" t="s">
        <v>569</v>
      </c>
      <c r="L551">
        <v>1191</v>
      </c>
      <c r="N551">
        <v>1013</v>
      </c>
      <c r="O551" t="s">
        <v>551</v>
      </c>
      <c r="P551" t="s">
        <v>551</v>
      </c>
      <c r="Q551">
        <v>1</v>
      </c>
      <c r="W551">
        <v>0</v>
      </c>
      <c r="X551">
        <v>-1936699058</v>
      </c>
      <c r="Y551">
        <v>2.7</v>
      </c>
      <c r="AA551">
        <v>0</v>
      </c>
      <c r="AB551">
        <v>0</v>
      </c>
      <c r="AC551">
        <v>0</v>
      </c>
      <c r="AD551">
        <v>106.74</v>
      </c>
      <c r="AE551">
        <v>0</v>
      </c>
      <c r="AF551">
        <v>0</v>
      </c>
      <c r="AG551">
        <v>0</v>
      </c>
      <c r="AH551">
        <v>9.92</v>
      </c>
      <c r="AI551">
        <v>1</v>
      </c>
      <c r="AJ551">
        <v>1</v>
      </c>
      <c r="AK551">
        <v>1</v>
      </c>
      <c r="AL551">
        <v>10.76</v>
      </c>
      <c r="AN551">
        <v>0</v>
      </c>
      <c r="AO551">
        <v>1</v>
      </c>
      <c r="AP551">
        <v>1</v>
      </c>
      <c r="AQ551">
        <v>0</v>
      </c>
      <c r="AR551">
        <v>0</v>
      </c>
      <c r="AS551" t="s">
        <v>2</v>
      </c>
      <c r="AT551">
        <v>2</v>
      </c>
      <c r="AU551" t="s">
        <v>21</v>
      </c>
      <c r="AV551">
        <v>1</v>
      </c>
      <c r="AW551">
        <v>2</v>
      </c>
      <c r="AX551">
        <v>41728970</v>
      </c>
      <c r="AY551">
        <v>1</v>
      </c>
      <c r="AZ551">
        <v>0</v>
      </c>
      <c r="BA551">
        <v>551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CX551">
        <f>Y551*Source!I358</f>
        <v>5.4</v>
      </c>
      <c r="CY551">
        <f>AD551</f>
        <v>106.74</v>
      </c>
      <c r="CZ551">
        <f>AH551</f>
        <v>9.92</v>
      </c>
      <c r="DA551">
        <f>AL551</f>
        <v>10.76</v>
      </c>
      <c r="DB551">
        <f>ROUND((ROUND(AT551*CZ551,2)*ROUND(1.35,7)),6)</f>
        <v>26.783999999999999</v>
      </c>
      <c r="DC551">
        <f>ROUND((ROUND(AT551*AG551,2)*ROUND(1.35,7)),6)</f>
        <v>0</v>
      </c>
    </row>
    <row r="552" spans="1:107" x14ac:dyDescent="0.2">
      <c r="A552">
        <f>ROW(Source!A358)</f>
        <v>358</v>
      </c>
      <c r="B552">
        <v>41727979</v>
      </c>
      <c r="C552">
        <v>41728955</v>
      </c>
      <c r="D552">
        <v>37511092</v>
      </c>
      <c r="E552">
        <v>1</v>
      </c>
      <c r="F552">
        <v>1</v>
      </c>
      <c r="G552">
        <v>1</v>
      </c>
      <c r="H552">
        <v>2</v>
      </c>
      <c r="I552" t="s">
        <v>576</v>
      </c>
      <c r="J552" t="s">
        <v>577</v>
      </c>
      <c r="K552" t="s">
        <v>578</v>
      </c>
      <c r="L552">
        <v>1367</v>
      </c>
      <c r="N552">
        <v>1011</v>
      </c>
      <c r="O552" t="s">
        <v>557</v>
      </c>
      <c r="P552" t="s">
        <v>557</v>
      </c>
      <c r="Q552">
        <v>1</v>
      </c>
      <c r="W552">
        <v>0</v>
      </c>
      <c r="X552">
        <v>829370094</v>
      </c>
      <c r="Y552">
        <v>0.14580000000000001</v>
      </c>
      <c r="AA552">
        <v>0</v>
      </c>
      <c r="AB552">
        <v>87.16</v>
      </c>
      <c r="AC552">
        <v>0</v>
      </c>
      <c r="AD552">
        <v>0</v>
      </c>
      <c r="AE552">
        <v>0</v>
      </c>
      <c r="AF552">
        <v>8.1</v>
      </c>
      <c r="AG552">
        <v>0</v>
      </c>
      <c r="AH552">
        <v>0</v>
      </c>
      <c r="AI552">
        <v>1</v>
      </c>
      <c r="AJ552">
        <v>10.76</v>
      </c>
      <c r="AK552">
        <v>1</v>
      </c>
      <c r="AL552">
        <v>1</v>
      </c>
      <c r="AN552">
        <v>0</v>
      </c>
      <c r="AO552">
        <v>1</v>
      </c>
      <c r="AP552">
        <v>1</v>
      </c>
      <c r="AQ552">
        <v>0</v>
      </c>
      <c r="AR552">
        <v>0</v>
      </c>
      <c r="AS552" t="s">
        <v>2</v>
      </c>
      <c r="AT552">
        <v>0.108</v>
      </c>
      <c r="AU552" t="s">
        <v>21</v>
      </c>
      <c r="AV552">
        <v>0</v>
      </c>
      <c r="AW552">
        <v>2</v>
      </c>
      <c r="AX552">
        <v>41728971</v>
      </c>
      <c r="AY552">
        <v>1</v>
      </c>
      <c r="AZ552">
        <v>0</v>
      </c>
      <c r="BA552">
        <v>552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CX552">
        <f>Y552*Source!I358</f>
        <v>0.29160000000000003</v>
      </c>
      <c r="CY552">
        <f>AB552</f>
        <v>87.16</v>
      </c>
      <c r="CZ552">
        <f>AF552</f>
        <v>8.1</v>
      </c>
      <c r="DA552">
        <f>AJ552</f>
        <v>10.76</v>
      </c>
      <c r="DB552">
        <f>ROUND((ROUND(AT552*CZ552,2)*ROUND(1.35,7)),6)</f>
        <v>1.1745000000000001</v>
      </c>
      <c r="DC552">
        <f>ROUND((ROUND(AT552*AG552,2)*ROUND(1.35,7)),6)</f>
        <v>0</v>
      </c>
    </row>
    <row r="553" spans="1:107" x14ac:dyDescent="0.2">
      <c r="A553">
        <f>ROW(Source!A358)</f>
        <v>358</v>
      </c>
      <c r="B553">
        <v>41727979</v>
      </c>
      <c r="C553">
        <v>41728955</v>
      </c>
      <c r="D553">
        <v>37298731</v>
      </c>
      <c r="E553">
        <v>1</v>
      </c>
      <c r="F553">
        <v>1</v>
      </c>
      <c r="G553">
        <v>1</v>
      </c>
      <c r="H553">
        <v>3</v>
      </c>
      <c r="I553" t="s">
        <v>639</v>
      </c>
      <c r="J553" t="s">
        <v>640</v>
      </c>
      <c r="K553" t="s">
        <v>641</v>
      </c>
      <c r="L553">
        <v>1346</v>
      </c>
      <c r="N553">
        <v>1009</v>
      </c>
      <c r="O553" t="s">
        <v>564</v>
      </c>
      <c r="P553" t="s">
        <v>564</v>
      </c>
      <c r="Q553">
        <v>1</v>
      </c>
      <c r="W553">
        <v>0</v>
      </c>
      <c r="X553">
        <v>-255907190</v>
      </c>
      <c r="Y553">
        <v>6.0000000000000001E-3</v>
      </c>
      <c r="AA553">
        <v>483.88</v>
      </c>
      <c r="AB553">
        <v>0</v>
      </c>
      <c r="AC553">
        <v>0</v>
      </c>
      <c r="AD553">
        <v>0</v>
      </c>
      <c r="AE553">
        <v>44.97</v>
      </c>
      <c r="AF553">
        <v>0</v>
      </c>
      <c r="AG553">
        <v>0</v>
      </c>
      <c r="AH553">
        <v>0</v>
      </c>
      <c r="AI553">
        <v>10.76</v>
      </c>
      <c r="AJ553">
        <v>1</v>
      </c>
      <c r="AK553">
        <v>1</v>
      </c>
      <c r="AL553">
        <v>1</v>
      </c>
      <c r="AN553">
        <v>0</v>
      </c>
      <c r="AO553">
        <v>1</v>
      </c>
      <c r="AP553">
        <v>0</v>
      </c>
      <c r="AQ553">
        <v>0</v>
      </c>
      <c r="AR553">
        <v>0</v>
      </c>
      <c r="AS553" t="s">
        <v>2</v>
      </c>
      <c r="AT553">
        <v>6.0000000000000001E-3</v>
      </c>
      <c r="AU553" t="s">
        <v>2</v>
      </c>
      <c r="AV553">
        <v>0</v>
      </c>
      <c r="AW553">
        <v>2</v>
      </c>
      <c r="AX553">
        <v>41728972</v>
      </c>
      <c r="AY553">
        <v>1</v>
      </c>
      <c r="AZ553">
        <v>0</v>
      </c>
      <c r="BA553">
        <v>553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CX553">
        <f>Y553*Source!I358</f>
        <v>1.2E-2</v>
      </c>
      <c r="CY553">
        <f t="shared" ref="CY553:CY564" si="154">AA553</f>
        <v>483.88</v>
      </c>
      <c r="CZ553">
        <f t="shared" ref="CZ553:CZ564" si="155">AE553</f>
        <v>44.97</v>
      </c>
      <c r="DA553">
        <f t="shared" ref="DA553:DA564" si="156">AI553</f>
        <v>10.76</v>
      </c>
      <c r="DB553">
        <f t="shared" ref="DB553:DB564" si="157">ROUND(ROUND(AT553*CZ553,2),6)</f>
        <v>0.27</v>
      </c>
      <c r="DC553">
        <f t="shared" ref="DC553:DC564" si="158">ROUND(ROUND(AT553*AG553,2),6)</f>
        <v>0</v>
      </c>
    </row>
    <row r="554" spans="1:107" x14ac:dyDescent="0.2">
      <c r="A554">
        <f>ROW(Source!A358)</f>
        <v>358</v>
      </c>
      <c r="B554">
        <v>41727979</v>
      </c>
      <c r="C554">
        <v>41728955</v>
      </c>
      <c r="D554">
        <v>37301501</v>
      </c>
      <c r="E554">
        <v>1</v>
      </c>
      <c r="F554">
        <v>1</v>
      </c>
      <c r="G554">
        <v>1</v>
      </c>
      <c r="H554">
        <v>3</v>
      </c>
      <c r="I554" t="s">
        <v>642</v>
      </c>
      <c r="J554" t="s">
        <v>643</v>
      </c>
      <c r="K554" t="s">
        <v>644</v>
      </c>
      <c r="L554">
        <v>1346</v>
      </c>
      <c r="N554">
        <v>1009</v>
      </c>
      <c r="O554" t="s">
        <v>564</v>
      </c>
      <c r="P554" t="s">
        <v>564</v>
      </c>
      <c r="Q554">
        <v>1</v>
      </c>
      <c r="W554">
        <v>0</v>
      </c>
      <c r="X554">
        <v>1124569974</v>
      </c>
      <c r="Y554">
        <v>1E-3</v>
      </c>
      <c r="AA554">
        <v>123.74</v>
      </c>
      <c r="AB554">
        <v>0</v>
      </c>
      <c r="AC554">
        <v>0</v>
      </c>
      <c r="AD554">
        <v>0</v>
      </c>
      <c r="AE554">
        <v>11.5</v>
      </c>
      <c r="AF554">
        <v>0</v>
      </c>
      <c r="AG554">
        <v>0</v>
      </c>
      <c r="AH554">
        <v>0</v>
      </c>
      <c r="AI554">
        <v>10.76</v>
      </c>
      <c r="AJ554">
        <v>1</v>
      </c>
      <c r="AK554">
        <v>1</v>
      </c>
      <c r="AL554">
        <v>1</v>
      </c>
      <c r="AN554">
        <v>0</v>
      </c>
      <c r="AO554">
        <v>1</v>
      </c>
      <c r="AP554">
        <v>0</v>
      </c>
      <c r="AQ554">
        <v>0</v>
      </c>
      <c r="AR554">
        <v>0</v>
      </c>
      <c r="AS554" t="s">
        <v>2</v>
      </c>
      <c r="AT554">
        <v>1E-3</v>
      </c>
      <c r="AU554" t="s">
        <v>2</v>
      </c>
      <c r="AV554">
        <v>0</v>
      </c>
      <c r="AW554">
        <v>2</v>
      </c>
      <c r="AX554">
        <v>41728973</v>
      </c>
      <c r="AY554">
        <v>1</v>
      </c>
      <c r="AZ554">
        <v>0</v>
      </c>
      <c r="BA554">
        <v>554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CX554">
        <f>Y554*Source!I358</f>
        <v>2E-3</v>
      </c>
      <c r="CY554">
        <f t="shared" si="154"/>
        <v>123.74</v>
      </c>
      <c r="CZ554">
        <f t="shared" si="155"/>
        <v>11.5</v>
      </c>
      <c r="DA554">
        <f t="shared" si="156"/>
        <v>10.76</v>
      </c>
      <c r="DB554">
        <f t="shared" si="157"/>
        <v>0.01</v>
      </c>
      <c r="DC554">
        <f t="shared" si="158"/>
        <v>0</v>
      </c>
    </row>
    <row r="555" spans="1:107" x14ac:dyDescent="0.2">
      <c r="A555">
        <f>ROW(Source!A358)</f>
        <v>358</v>
      </c>
      <c r="B555">
        <v>41727979</v>
      </c>
      <c r="C555">
        <v>41728955</v>
      </c>
      <c r="D555">
        <v>37301997</v>
      </c>
      <c r="E555">
        <v>1</v>
      </c>
      <c r="F555">
        <v>1</v>
      </c>
      <c r="G555">
        <v>1</v>
      </c>
      <c r="H555">
        <v>3</v>
      </c>
      <c r="I555" t="s">
        <v>645</v>
      </c>
      <c r="J555" t="s">
        <v>646</v>
      </c>
      <c r="K555" t="s">
        <v>647</v>
      </c>
      <c r="L555">
        <v>1346</v>
      </c>
      <c r="N555">
        <v>1009</v>
      </c>
      <c r="O555" t="s">
        <v>564</v>
      </c>
      <c r="P555" t="s">
        <v>564</v>
      </c>
      <c r="Q555">
        <v>1</v>
      </c>
      <c r="W555">
        <v>0</v>
      </c>
      <c r="X555">
        <v>1682799448</v>
      </c>
      <c r="Y555">
        <v>1.2E-2</v>
      </c>
      <c r="AA555">
        <v>327.10000000000002</v>
      </c>
      <c r="AB555">
        <v>0</v>
      </c>
      <c r="AC555">
        <v>0</v>
      </c>
      <c r="AD555">
        <v>0</v>
      </c>
      <c r="AE555">
        <v>30.4</v>
      </c>
      <c r="AF555">
        <v>0</v>
      </c>
      <c r="AG555">
        <v>0</v>
      </c>
      <c r="AH555">
        <v>0</v>
      </c>
      <c r="AI555">
        <v>10.76</v>
      </c>
      <c r="AJ555">
        <v>1</v>
      </c>
      <c r="AK555">
        <v>1</v>
      </c>
      <c r="AL555">
        <v>1</v>
      </c>
      <c r="AN555">
        <v>0</v>
      </c>
      <c r="AO555">
        <v>1</v>
      </c>
      <c r="AP555">
        <v>0</v>
      </c>
      <c r="AQ555">
        <v>0</v>
      </c>
      <c r="AR555">
        <v>0</v>
      </c>
      <c r="AS555" t="s">
        <v>2</v>
      </c>
      <c r="AT555">
        <v>1.2E-2</v>
      </c>
      <c r="AU555" t="s">
        <v>2</v>
      </c>
      <c r="AV555">
        <v>0</v>
      </c>
      <c r="AW555">
        <v>2</v>
      </c>
      <c r="AX555">
        <v>41728974</v>
      </c>
      <c r="AY555">
        <v>1</v>
      </c>
      <c r="AZ555">
        <v>0</v>
      </c>
      <c r="BA555">
        <v>555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  <c r="CX555">
        <f>Y555*Source!I358</f>
        <v>2.4E-2</v>
      </c>
      <c r="CY555">
        <f t="shared" si="154"/>
        <v>327.10000000000002</v>
      </c>
      <c r="CZ555">
        <f t="shared" si="155"/>
        <v>30.4</v>
      </c>
      <c r="DA555">
        <f t="shared" si="156"/>
        <v>10.76</v>
      </c>
      <c r="DB555">
        <f t="shared" si="157"/>
        <v>0.36</v>
      </c>
      <c r="DC555">
        <f t="shared" si="158"/>
        <v>0</v>
      </c>
    </row>
    <row r="556" spans="1:107" x14ac:dyDescent="0.2">
      <c r="A556">
        <f>ROW(Source!A358)</f>
        <v>358</v>
      </c>
      <c r="B556">
        <v>41727979</v>
      </c>
      <c r="C556">
        <v>41728955</v>
      </c>
      <c r="D556">
        <v>37303175</v>
      </c>
      <c r="E556">
        <v>1</v>
      </c>
      <c r="F556">
        <v>1</v>
      </c>
      <c r="G556">
        <v>1</v>
      </c>
      <c r="H556">
        <v>3</v>
      </c>
      <c r="I556" t="s">
        <v>582</v>
      </c>
      <c r="J556" t="s">
        <v>583</v>
      </c>
      <c r="K556" t="s">
        <v>584</v>
      </c>
      <c r="L556">
        <v>1346</v>
      </c>
      <c r="N556">
        <v>1009</v>
      </c>
      <c r="O556" t="s">
        <v>564</v>
      </c>
      <c r="P556" t="s">
        <v>564</v>
      </c>
      <c r="Q556">
        <v>1</v>
      </c>
      <c r="W556">
        <v>0</v>
      </c>
      <c r="X556">
        <v>397095127</v>
      </c>
      <c r="Y556">
        <v>7.0000000000000007E-2</v>
      </c>
      <c r="AA556">
        <v>113.73</v>
      </c>
      <c r="AB556">
        <v>0</v>
      </c>
      <c r="AC556">
        <v>0</v>
      </c>
      <c r="AD556">
        <v>0</v>
      </c>
      <c r="AE556">
        <v>10.57</v>
      </c>
      <c r="AF556">
        <v>0</v>
      </c>
      <c r="AG556">
        <v>0</v>
      </c>
      <c r="AH556">
        <v>0</v>
      </c>
      <c r="AI556">
        <v>10.76</v>
      </c>
      <c r="AJ556">
        <v>1</v>
      </c>
      <c r="AK556">
        <v>1</v>
      </c>
      <c r="AL556">
        <v>1</v>
      </c>
      <c r="AN556">
        <v>0</v>
      </c>
      <c r="AO556">
        <v>1</v>
      </c>
      <c r="AP556">
        <v>0</v>
      </c>
      <c r="AQ556">
        <v>0</v>
      </c>
      <c r="AR556">
        <v>0</v>
      </c>
      <c r="AS556" t="s">
        <v>2</v>
      </c>
      <c r="AT556">
        <v>7.0000000000000007E-2</v>
      </c>
      <c r="AU556" t="s">
        <v>2</v>
      </c>
      <c r="AV556">
        <v>0</v>
      </c>
      <c r="AW556">
        <v>2</v>
      </c>
      <c r="AX556">
        <v>41728975</v>
      </c>
      <c r="AY556">
        <v>1</v>
      </c>
      <c r="AZ556">
        <v>0</v>
      </c>
      <c r="BA556">
        <v>556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  <c r="CX556">
        <f>Y556*Source!I358</f>
        <v>0.14000000000000001</v>
      </c>
      <c r="CY556">
        <f t="shared" si="154"/>
        <v>113.73</v>
      </c>
      <c r="CZ556">
        <f t="shared" si="155"/>
        <v>10.57</v>
      </c>
      <c r="DA556">
        <f t="shared" si="156"/>
        <v>10.76</v>
      </c>
      <c r="DB556">
        <f t="shared" si="157"/>
        <v>0.74</v>
      </c>
      <c r="DC556">
        <f t="shared" si="158"/>
        <v>0</v>
      </c>
    </row>
    <row r="557" spans="1:107" x14ac:dyDescent="0.2">
      <c r="A557">
        <f>ROW(Source!A358)</f>
        <v>358</v>
      </c>
      <c r="B557">
        <v>41727979</v>
      </c>
      <c r="C557">
        <v>41728955</v>
      </c>
      <c r="D557">
        <v>37305340</v>
      </c>
      <c r="E557">
        <v>1</v>
      </c>
      <c r="F557">
        <v>1</v>
      </c>
      <c r="G557">
        <v>1</v>
      </c>
      <c r="H557">
        <v>3</v>
      </c>
      <c r="I557" t="s">
        <v>585</v>
      </c>
      <c r="J557" t="s">
        <v>586</v>
      </c>
      <c r="K557" t="s">
        <v>587</v>
      </c>
      <c r="L557">
        <v>1346</v>
      </c>
      <c r="N557">
        <v>1009</v>
      </c>
      <c r="O557" t="s">
        <v>564</v>
      </c>
      <c r="P557" t="s">
        <v>564</v>
      </c>
      <c r="Q557">
        <v>1</v>
      </c>
      <c r="W557">
        <v>0</v>
      </c>
      <c r="X557">
        <v>-1864341761</v>
      </c>
      <c r="Y557">
        <v>2.5000000000000001E-2</v>
      </c>
      <c r="AA557">
        <v>97.27</v>
      </c>
      <c r="AB557">
        <v>0</v>
      </c>
      <c r="AC557">
        <v>0</v>
      </c>
      <c r="AD557">
        <v>0</v>
      </c>
      <c r="AE557">
        <v>9.0399999999999991</v>
      </c>
      <c r="AF557">
        <v>0</v>
      </c>
      <c r="AG557">
        <v>0</v>
      </c>
      <c r="AH557">
        <v>0</v>
      </c>
      <c r="AI557">
        <v>10.76</v>
      </c>
      <c r="AJ557">
        <v>1</v>
      </c>
      <c r="AK557">
        <v>1</v>
      </c>
      <c r="AL557">
        <v>1</v>
      </c>
      <c r="AN557">
        <v>0</v>
      </c>
      <c r="AO557">
        <v>1</v>
      </c>
      <c r="AP557">
        <v>0</v>
      </c>
      <c r="AQ557">
        <v>0</v>
      </c>
      <c r="AR557">
        <v>0</v>
      </c>
      <c r="AS557" t="s">
        <v>2</v>
      </c>
      <c r="AT557">
        <v>2.5000000000000001E-2</v>
      </c>
      <c r="AU557" t="s">
        <v>2</v>
      </c>
      <c r="AV557">
        <v>0</v>
      </c>
      <c r="AW557">
        <v>2</v>
      </c>
      <c r="AX557">
        <v>41728976</v>
      </c>
      <c r="AY557">
        <v>1</v>
      </c>
      <c r="AZ557">
        <v>0</v>
      </c>
      <c r="BA557">
        <v>557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CX557">
        <f>Y557*Source!I358</f>
        <v>0.05</v>
      </c>
      <c r="CY557">
        <f t="shared" si="154"/>
        <v>97.27</v>
      </c>
      <c r="CZ557">
        <f t="shared" si="155"/>
        <v>9.0399999999999991</v>
      </c>
      <c r="DA557">
        <f t="shared" si="156"/>
        <v>10.76</v>
      </c>
      <c r="DB557">
        <f t="shared" si="157"/>
        <v>0.23</v>
      </c>
      <c r="DC557">
        <f t="shared" si="158"/>
        <v>0</v>
      </c>
    </row>
    <row r="558" spans="1:107" x14ac:dyDescent="0.2">
      <c r="A558">
        <f>ROW(Source!A358)</f>
        <v>358</v>
      </c>
      <c r="B558">
        <v>41727979</v>
      </c>
      <c r="C558">
        <v>41728955</v>
      </c>
      <c r="D558">
        <v>37305584</v>
      </c>
      <c r="E558">
        <v>1</v>
      </c>
      <c r="F558">
        <v>1</v>
      </c>
      <c r="G558">
        <v>1</v>
      </c>
      <c r="H558">
        <v>3</v>
      </c>
      <c r="I558" t="s">
        <v>648</v>
      </c>
      <c r="J558" t="s">
        <v>649</v>
      </c>
      <c r="K558" t="s">
        <v>650</v>
      </c>
      <c r="L558">
        <v>1425</v>
      </c>
      <c r="N558">
        <v>1013</v>
      </c>
      <c r="O558" t="s">
        <v>165</v>
      </c>
      <c r="P558" t="s">
        <v>165</v>
      </c>
      <c r="Q558">
        <v>1</v>
      </c>
      <c r="W558">
        <v>0</v>
      </c>
      <c r="X558">
        <v>777401066</v>
      </c>
      <c r="Y558">
        <v>7.0000000000000001E-3</v>
      </c>
      <c r="AA558">
        <v>925.36</v>
      </c>
      <c r="AB558">
        <v>0</v>
      </c>
      <c r="AC558">
        <v>0</v>
      </c>
      <c r="AD558">
        <v>0</v>
      </c>
      <c r="AE558">
        <v>86</v>
      </c>
      <c r="AF558">
        <v>0</v>
      </c>
      <c r="AG558">
        <v>0</v>
      </c>
      <c r="AH558">
        <v>0</v>
      </c>
      <c r="AI558">
        <v>10.76</v>
      </c>
      <c r="AJ558">
        <v>1</v>
      </c>
      <c r="AK558">
        <v>1</v>
      </c>
      <c r="AL558">
        <v>1</v>
      </c>
      <c r="AN558">
        <v>0</v>
      </c>
      <c r="AO558">
        <v>1</v>
      </c>
      <c r="AP558">
        <v>0</v>
      </c>
      <c r="AQ558">
        <v>0</v>
      </c>
      <c r="AR558">
        <v>0</v>
      </c>
      <c r="AS558" t="s">
        <v>2</v>
      </c>
      <c r="AT558">
        <v>7.0000000000000001E-3</v>
      </c>
      <c r="AU558" t="s">
        <v>2</v>
      </c>
      <c r="AV558">
        <v>0</v>
      </c>
      <c r="AW558">
        <v>2</v>
      </c>
      <c r="AX558">
        <v>41728977</v>
      </c>
      <c r="AY558">
        <v>1</v>
      </c>
      <c r="AZ558">
        <v>0</v>
      </c>
      <c r="BA558">
        <v>558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  <c r="CX558">
        <f>Y558*Source!I358</f>
        <v>1.4E-2</v>
      </c>
      <c r="CY558">
        <f t="shared" si="154"/>
        <v>925.36</v>
      </c>
      <c r="CZ558">
        <f t="shared" si="155"/>
        <v>86</v>
      </c>
      <c r="DA558">
        <f t="shared" si="156"/>
        <v>10.76</v>
      </c>
      <c r="DB558">
        <f t="shared" si="157"/>
        <v>0.6</v>
      </c>
      <c r="DC558">
        <f t="shared" si="158"/>
        <v>0</v>
      </c>
    </row>
    <row r="559" spans="1:107" x14ac:dyDescent="0.2">
      <c r="A559">
        <f>ROW(Source!A358)</f>
        <v>358</v>
      </c>
      <c r="B559">
        <v>41727979</v>
      </c>
      <c r="C559">
        <v>41728955</v>
      </c>
      <c r="D559">
        <v>37307407</v>
      </c>
      <c r="E559">
        <v>1</v>
      </c>
      <c r="F559">
        <v>1</v>
      </c>
      <c r="G559">
        <v>1</v>
      </c>
      <c r="H559">
        <v>3</v>
      </c>
      <c r="I559" t="s">
        <v>651</v>
      </c>
      <c r="J559" t="s">
        <v>652</v>
      </c>
      <c r="K559" t="s">
        <v>653</v>
      </c>
      <c r="L559">
        <v>1346</v>
      </c>
      <c r="N559">
        <v>1009</v>
      </c>
      <c r="O559" t="s">
        <v>564</v>
      </c>
      <c r="P559" t="s">
        <v>564</v>
      </c>
      <c r="Q559">
        <v>1</v>
      </c>
      <c r="W559">
        <v>0</v>
      </c>
      <c r="X559">
        <v>-1765249389</v>
      </c>
      <c r="Y559">
        <v>1E-3</v>
      </c>
      <c r="AA559">
        <v>1431.62</v>
      </c>
      <c r="AB559">
        <v>0</v>
      </c>
      <c r="AC559">
        <v>0</v>
      </c>
      <c r="AD559">
        <v>0</v>
      </c>
      <c r="AE559">
        <v>133.05000000000001</v>
      </c>
      <c r="AF559">
        <v>0</v>
      </c>
      <c r="AG559">
        <v>0</v>
      </c>
      <c r="AH559">
        <v>0</v>
      </c>
      <c r="AI559">
        <v>10.76</v>
      </c>
      <c r="AJ559">
        <v>1</v>
      </c>
      <c r="AK559">
        <v>1</v>
      </c>
      <c r="AL559">
        <v>1</v>
      </c>
      <c r="AN559">
        <v>0</v>
      </c>
      <c r="AO559">
        <v>1</v>
      </c>
      <c r="AP559">
        <v>0</v>
      </c>
      <c r="AQ559">
        <v>0</v>
      </c>
      <c r="AR559">
        <v>0</v>
      </c>
      <c r="AS559" t="s">
        <v>2</v>
      </c>
      <c r="AT559">
        <v>1E-3</v>
      </c>
      <c r="AU559" t="s">
        <v>2</v>
      </c>
      <c r="AV559">
        <v>0</v>
      </c>
      <c r="AW559">
        <v>2</v>
      </c>
      <c r="AX559">
        <v>41728978</v>
      </c>
      <c r="AY559">
        <v>1</v>
      </c>
      <c r="AZ559">
        <v>0</v>
      </c>
      <c r="BA559">
        <v>559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  <c r="CX559">
        <f>Y559*Source!I358</f>
        <v>2E-3</v>
      </c>
      <c r="CY559">
        <f t="shared" si="154"/>
        <v>1431.62</v>
      </c>
      <c r="CZ559">
        <f t="shared" si="155"/>
        <v>133.05000000000001</v>
      </c>
      <c r="DA559">
        <f t="shared" si="156"/>
        <v>10.76</v>
      </c>
      <c r="DB559">
        <f t="shared" si="157"/>
        <v>0.13</v>
      </c>
      <c r="DC559">
        <f t="shared" si="158"/>
        <v>0</v>
      </c>
    </row>
    <row r="560" spans="1:107" x14ac:dyDescent="0.2">
      <c r="A560">
        <f>ROW(Source!A358)</f>
        <v>358</v>
      </c>
      <c r="B560">
        <v>41727979</v>
      </c>
      <c r="C560">
        <v>41728955</v>
      </c>
      <c r="D560">
        <v>37332223</v>
      </c>
      <c r="E560">
        <v>1</v>
      </c>
      <c r="F560">
        <v>1</v>
      </c>
      <c r="G560">
        <v>1</v>
      </c>
      <c r="H560">
        <v>3</v>
      </c>
      <c r="I560" t="s">
        <v>654</v>
      </c>
      <c r="J560" t="s">
        <v>655</v>
      </c>
      <c r="K560" t="s">
        <v>656</v>
      </c>
      <c r="L560">
        <v>1348</v>
      </c>
      <c r="N560">
        <v>1009</v>
      </c>
      <c r="O560" t="s">
        <v>104</v>
      </c>
      <c r="P560" t="s">
        <v>104</v>
      </c>
      <c r="Q560">
        <v>1000</v>
      </c>
      <c r="W560">
        <v>0</v>
      </c>
      <c r="X560">
        <v>931010954</v>
      </c>
      <c r="Y560">
        <v>2E-3</v>
      </c>
      <c r="AA560">
        <v>123740</v>
      </c>
      <c r="AB560">
        <v>0</v>
      </c>
      <c r="AC560">
        <v>0</v>
      </c>
      <c r="AD560">
        <v>0</v>
      </c>
      <c r="AE560">
        <v>11500</v>
      </c>
      <c r="AF560">
        <v>0</v>
      </c>
      <c r="AG560">
        <v>0</v>
      </c>
      <c r="AH560">
        <v>0</v>
      </c>
      <c r="AI560">
        <v>10.76</v>
      </c>
      <c r="AJ560">
        <v>1</v>
      </c>
      <c r="AK560">
        <v>1</v>
      </c>
      <c r="AL560">
        <v>1</v>
      </c>
      <c r="AN560">
        <v>0</v>
      </c>
      <c r="AO560">
        <v>1</v>
      </c>
      <c r="AP560">
        <v>0</v>
      </c>
      <c r="AQ560">
        <v>0</v>
      </c>
      <c r="AR560">
        <v>0</v>
      </c>
      <c r="AS560" t="s">
        <v>2</v>
      </c>
      <c r="AT560">
        <v>2E-3</v>
      </c>
      <c r="AU560" t="s">
        <v>2</v>
      </c>
      <c r="AV560">
        <v>0</v>
      </c>
      <c r="AW560">
        <v>2</v>
      </c>
      <c r="AX560">
        <v>41728979</v>
      </c>
      <c r="AY560">
        <v>1</v>
      </c>
      <c r="AZ560">
        <v>0</v>
      </c>
      <c r="BA560">
        <v>560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CX560">
        <f>Y560*Source!I358</f>
        <v>4.0000000000000001E-3</v>
      </c>
      <c r="CY560">
        <f t="shared" si="154"/>
        <v>123740</v>
      </c>
      <c r="CZ560">
        <f t="shared" si="155"/>
        <v>11500</v>
      </c>
      <c r="DA560">
        <f t="shared" si="156"/>
        <v>10.76</v>
      </c>
      <c r="DB560">
        <f t="shared" si="157"/>
        <v>23</v>
      </c>
      <c r="DC560">
        <f t="shared" si="158"/>
        <v>0</v>
      </c>
    </row>
    <row r="561" spans="1:107" x14ac:dyDescent="0.2">
      <c r="A561">
        <f>ROW(Source!A358)</f>
        <v>358</v>
      </c>
      <c r="B561">
        <v>41727979</v>
      </c>
      <c r="C561">
        <v>41728955</v>
      </c>
      <c r="D561">
        <v>37358272</v>
      </c>
      <c r="E561">
        <v>1</v>
      </c>
      <c r="F561">
        <v>1</v>
      </c>
      <c r="G561">
        <v>1</v>
      </c>
      <c r="H561">
        <v>3</v>
      </c>
      <c r="I561" t="s">
        <v>588</v>
      </c>
      <c r="J561" t="s">
        <v>589</v>
      </c>
      <c r="K561" t="s">
        <v>590</v>
      </c>
      <c r="L561">
        <v>1346</v>
      </c>
      <c r="N561">
        <v>1009</v>
      </c>
      <c r="O561" t="s">
        <v>564</v>
      </c>
      <c r="P561" t="s">
        <v>564</v>
      </c>
      <c r="Q561">
        <v>1</v>
      </c>
      <c r="W561">
        <v>0</v>
      </c>
      <c r="X561">
        <v>-211331552</v>
      </c>
      <c r="Y561">
        <v>4.7E-2</v>
      </c>
      <c r="AA561">
        <v>307.74</v>
      </c>
      <c r="AB561">
        <v>0</v>
      </c>
      <c r="AC561">
        <v>0</v>
      </c>
      <c r="AD561">
        <v>0</v>
      </c>
      <c r="AE561">
        <v>28.6</v>
      </c>
      <c r="AF561">
        <v>0</v>
      </c>
      <c r="AG561">
        <v>0</v>
      </c>
      <c r="AH561">
        <v>0</v>
      </c>
      <c r="AI561">
        <v>10.76</v>
      </c>
      <c r="AJ561">
        <v>1</v>
      </c>
      <c r="AK561">
        <v>1</v>
      </c>
      <c r="AL561">
        <v>1</v>
      </c>
      <c r="AN561">
        <v>0</v>
      </c>
      <c r="AO561">
        <v>1</v>
      </c>
      <c r="AP561">
        <v>0</v>
      </c>
      <c r="AQ561">
        <v>0</v>
      </c>
      <c r="AR561">
        <v>0</v>
      </c>
      <c r="AS561" t="s">
        <v>2</v>
      </c>
      <c r="AT561">
        <v>4.7E-2</v>
      </c>
      <c r="AU561" t="s">
        <v>2</v>
      </c>
      <c r="AV561">
        <v>0</v>
      </c>
      <c r="AW561">
        <v>2</v>
      </c>
      <c r="AX561">
        <v>41728980</v>
      </c>
      <c r="AY561">
        <v>1</v>
      </c>
      <c r="AZ561">
        <v>0</v>
      </c>
      <c r="BA561">
        <v>561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0</v>
      </c>
      <c r="BR561">
        <v>0</v>
      </c>
      <c r="BS561">
        <v>0</v>
      </c>
      <c r="BT561">
        <v>0</v>
      </c>
      <c r="BU561">
        <v>0</v>
      </c>
      <c r="BV561">
        <v>0</v>
      </c>
      <c r="BW561">
        <v>0</v>
      </c>
      <c r="CX561">
        <f>Y561*Source!I358</f>
        <v>9.4E-2</v>
      </c>
      <c r="CY561">
        <f t="shared" si="154"/>
        <v>307.74</v>
      </c>
      <c r="CZ561">
        <f t="shared" si="155"/>
        <v>28.6</v>
      </c>
      <c r="DA561">
        <f t="shared" si="156"/>
        <v>10.76</v>
      </c>
      <c r="DB561">
        <f t="shared" si="157"/>
        <v>1.34</v>
      </c>
      <c r="DC561">
        <f t="shared" si="158"/>
        <v>0</v>
      </c>
    </row>
    <row r="562" spans="1:107" x14ac:dyDescent="0.2">
      <c r="A562">
        <f>ROW(Source!A358)</f>
        <v>358</v>
      </c>
      <c r="B562">
        <v>41727979</v>
      </c>
      <c r="C562">
        <v>41728955</v>
      </c>
      <c r="D562">
        <v>37358473</v>
      </c>
      <c r="E562">
        <v>1</v>
      </c>
      <c r="F562">
        <v>1</v>
      </c>
      <c r="G562">
        <v>1</v>
      </c>
      <c r="H562">
        <v>3</v>
      </c>
      <c r="I562" t="s">
        <v>657</v>
      </c>
      <c r="J562" t="s">
        <v>658</v>
      </c>
      <c r="K562" t="s">
        <v>659</v>
      </c>
      <c r="L562">
        <v>1346</v>
      </c>
      <c r="N562">
        <v>1009</v>
      </c>
      <c r="O562" t="s">
        <v>564</v>
      </c>
      <c r="P562" t="s">
        <v>564</v>
      </c>
      <c r="Q562">
        <v>1</v>
      </c>
      <c r="W562">
        <v>0</v>
      </c>
      <c r="X562">
        <v>-1682942728</v>
      </c>
      <c r="Y562">
        <v>6.0000000000000001E-3</v>
      </c>
      <c r="AA562">
        <v>383.38</v>
      </c>
      <c r="AB562">
        <v>0</v>
      </c>
      <c r="AC562">
        <v>0</v>
      </c>
      <c r="AD562">
        <v>0</v>
      </c>
      <c r="AE562">
        <v>35.630000000000003</v>
      </c>
      <c r="AF562">
        <v>0</v>
      </c>
      <c r="AG562">
        <v>0</v>
      </c>
      <c r="AH562">
        <v>0</v>
      </c>
      <c r="AI562">
        <v>10.76</v>
      </c>
      <c r="AJ562">
        <v>1</v>
      </c>
      <c r="AK562">
        <v>1</v>
      </c>
      <c r="AL562">
        <v>1</v>
      </c>
      <c r="AN562">
        <v>0</v>
      </c>
      <c r="AO562">
        <v>1</v>
      </c>
      <c r="AP562">
        <v>0</v>
      </c>
      <c r="AQ562">
        <v>0</v>
      </c>
      <c r="AR562">
        <v>0</v>
      </c>
      <c r="AS562" t="s">
        <v>2</v>
      </c>
      <c r="AT562">
        <v>6.0000000000000001E-3</v>
      </c>
      <c r="AU562" t="s">
        <v>2</v>
      </c>
      <c r="AV562">
        <v>0</v>
      </c>
      <c r="AW562">
        <v>2</v>
      </c>
      <c r="AX562">
        <v>41728981</v>
      </c>
      <c r="AY562">
        <v>1</v>
      </c>
      <c r="AZ562">
        <v>0</v>
      </c>
      <c r="BA562">
        <v>562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CX562">
        <f>Y562*Source!I358</f>
        <v>1.2E-2</v>
      </c>
      <c r="CY562">
        <f t="shared" si="154"/>
        <v>383.38</v>
      </c>
      <c r="CZ562">
        <f t="shared" si="155"/>
        <v>35.630000000000003</v>
      </c>
      <c r="DA562">
        <f t="shared" si="156"/>
        <v>10.76</v>
      </c>
      <c r="DB562">
        <f t="shared" si="157"/>
        <v>0.21</v>
      </c>
      <c r="DC562">
        <f t="shared" si="158"/>
        <v>0</v>
      </c>
    </row>
    <row r="563" spans="1:107" x14ac:dyDescent="0.2">
      <c r="A563">
        <f>ROW(Source!A358)</f>
        <v>358</v>
      </c>
      <c r="B563">
        <v>41727979</v>
      </c>
      <c r="C563">
        <v>41728955</v>
      </c>
      <c r="D563">
        <v>37381899</v>
      </c>
      <c r="E563">
        <v>1</v>
      </c>
      <c r="F563">
        <v>1</v>
      </c>
      <c r="G563">
        <v>1</v>
      </c>
      <c r="H563">
        <v>3</v>
      </c>
      <c r="I563" t="s">
        <v>660</v>
      </c>
      <c r="J563" t="s">
        <v>661</v>
      </c>
      <c r="K563" t="s">
        <v>662</v>
      </c>
      <c r="L563">
        <v>1455</v>
      </c>
      <c r="N563">
        <v>1013</v>
      </c>
      <c r="O563" t="s">
        <v>160</v>
      </c>
      <c r="P563" t="s">
        <v>160</v>
      </c>
      <c r="Q563">
        <v>1</v>
      </c>
      <c r="W563">
        <v>0</v>
      </c>
      <c r="X563">
        <v>-979010618</v>
      </c>
      <c r="Y563">
        <v>0.1</v>
      </c>
      <c r="AA563">
        <v>419.64</v>
      </c>
      <c r="AB563">
        <v>0</v>
      </c>
      <c r="AC563">
        <v>0</v>
      </c>
      <c r="AD563">
        <v>0</v>
      </c>
      <c r="AE563">
        <v>39</v>
      </c>
      <c r="AF563">
        <v>0</v>
      </c>
      <c r="AG563">
        <v>0</v>
      </c>
      <c r="AH563">
        <v>0</v>
      </c>
      <c r="AI563">
        <v>10.76</v>
      </c>
      <c r="AJ563">
        <v>1</v>
      </c>
      <c r="AK563">
        <v>1</v>
      </c>
      <c r="AL563">
        <v>1</v>
      </c>
      <c r="AN563">
        <v>0</v>
      </c>
      <c r="AO563">
        <v>1</v>
      </c>
      <c r="AP563">
        <v>0</v>
      </c>
      <c r="AQ563">
        <v>0</v>
      </c>
      <c r="AR563">
        <v>0</v>
      </c>
      <c r="AS563" t="s">
        <v>2</v>
      </c>
      <c r="AT563">
        <v>0.1</v>
      </c>
      <c r="AU563" t="s">
        <v>2</v>
      </c>
      <c r="AV563">
        <v>0</v>
      </c>
      <c r="AW563">
        <v>2</v>
      </c>
      <c r="AX563">
        <v>41728982</v>
      </c>
      <c r="AY563">
        <v>1</v>
      </c>
      <c r="AZ563">
        <v>0</v>
      </c>
      <c r="BA563">
        <v>563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CX563">
        <f>Y563*Source!I358</f>
        <v>0.2</v>
      </c>
      <c r="CY563">
        <f t="shared" si="154"/>
        <v>419.64</v>
      </c>
      <c r="CZ563">
        <f t="shared" si="155"/>
        <v>39</v>
      </c>
      <c r="DA563">
        <f t="shared" si="156"/>
        <v>10.76</v>
      </c>
      <c r="DB563">
        <f t="shared" si="157"/>
        <v>3.9</v>
      </c>
      <c r="DC563">
        <f t="shared" si="158"/>
        <v>0</v>
      </c>
    </row>
    <row r="564" spans="1:107" x14ac:dyDescent="0.2">
      <c r="A564">
        <f>ROW(Source!A358)</f>
        <v>358</v>
      </c>
      <c r="B564">
        <v>41727979</v>
      </c>
      <c r="C564">
        <v>41728955</v>
      </c>
      <c r="D564">
        <v>37292595</v>
      </c>
      <c r="E564">
        <v>70</v>
      </c>
      <c r="F564">
        <v>1</v>
      </c>
      <c r="G564">
        <v>1</v>
      </c>
      <c r="H564">
        <v>3</v>
      </c>
      <c r="I564" t="s">
        <v>565</v>
      </c>
      <c r="J564" t="s">
        <v>2</v>
      </c>
      <c r="K564" t="s">
        <v>566</v>
      </c>
      <c r="L564">
        <v>1374</v>
      </c>
      <c r="N564">
        <v>1013</v>
      </c>
      <c r="O564" t="s">
        <v>567</v>
      </c>
      <c r="P564" t="s">
        <v>567</v>
      </c>
      <c r="Q564">
        <v>1</v>
      </c>
      <c r="W564">
        <v>0</v>
      </c>
      <c r="X564">
        <v>-1731369543</v>
      </c>
      <c r="Y564">
        <v>0.4</v>
      </c>
      <c r="AA564">
        <v>1</v>
      </c>
      <c r="AB564">
        <v>0</v>
      </c>
      <c r="AC564">
        <v>0</v>
      </c>
      <c r="AD564">
        <v>0</v>
      </c>
      <c r="AE564">
        <v>1</v>
      </c>
      <c r="AF564">
        <v>0</v>
      </c>
      <c r="AG564">
        <v>0</v>
      </c>
      <c r="AH564">
        <v>0</v>
      </c>
      <c r="AI564">
        <v>1</v>
      </c>
      <c r="AJ564">
        <v>1</v>
      </c>
      <c r="AK564">
        <v>1</v>
      </c>
      <c r="AL564">
        <v>1</v>
      </c>
      <c r="AN564">
        <v>0</v>
      </c>
      <c r="AO564">
        <v>1</v>
      </c>
      <c r="AP564">
        <v>0</v>
      </c>
      <c r="AQ564">
        <v>0</v>
      </c>
      <c r="AR564">
        <v>0</v>
      </c>
      <c r="AS564" t="s">
        <v>2</v>
      </c>
      <c r="AT564">
        <v>0.4</v>
      </c>
      <c r="AU564" t="s">
        <v>2</v>
      </c>
      <c r="AV564">
        <v>0</v>
      </c>
      <c r="AW564">
        <v>2</v>
      </c>
      <c r="AX564">
        <v>41728983</v>
      </c>
      <c r="AY564">
        <v>1</v>
      </c>
      <c r="AZ564">
        <v>0</v>
      </c>
      <c r="BA564">
        <v>564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CX564">
        <f>Y564*Source!I358</f>
        <v>0.8</v>
      </c>
      <c r="CY564">
        <f t="shared" si="154"/>
        <v>1</v>
      </c>
      <c r="CZ564">
        <f t="shared" si="155"/>
        <v>1</v>
      </c>
      <c r="DA564">
        <f t="shared" si="156"/>
        <v>1</v>
      </c>
      <c r="DB564">
        <f t="shared" si="157"/>
        <v>0.4</v>
      </c>
      <c r="DC564">
        <f t="shared" si="158"/>
        <v>0</v>
      </c>
    </row>
    <row r="565" spans="1:107" x14ac:dyDescent="0.2">
      <c r="A565">
        <f>ROW(Source!A361)</f>
        <v>361</v>
      </c>
      <c r="B565">
        <v>41727981</v>
      </c>
      <c r="C565">
        <v>41728985</v>
      </c>
      <c r="D565">
        <v>37286949</v>
      </c>
      <c r="E565">
        <v>70</v>
      </c>
      <c r="F565">
        <v>1</v>
      </c>
      <c r="G565">
        <v>1</v>
      </c>
      <c r="H565">
        <v>1</v>
      </c>
      <c r="I565" t="s">
        <v>594</v>
      </c>
      <c r="J565" t="s">
        <v>2</v>
      </c>
      <c r="K565" t="s">
        <v>595</v>
      </c>
      <c r="L565">
        <v>1191</v>
      </c>
      <c r="N565">
        <v>1013</v>
      </c>
      <c r="O565" t="s">
        <v>551</v>
      </c>
      <c r="P565" t="s">
        <v>551</v>
      </c>
      <c r="Q565">
        <v>1</v>
      </c>
      <c r="W565">
        <v>0</v>
      </c>
      <c r="X565">
        <v>-1111239348</v>
      </c>
      <c r="Y565">
        <v>1.1340000000000001</v>
      </c>
      <c r="AA565">
        <v>0</v>
      </c>
      <c r="AB565">
        <v>0</v>
      </c>
      <c r="AC565">
        <v>0</v>
      </c>
      <c r="AD565">
        <v>9.6199999999999992</v>
      </c>
      <c r="AE565">
        <v>0</v>
      </c>
      <c r="AF565">
        <v>0</v>
      </c>
      <c r="AG565">
        <v>0</v>
      </c>
      <c r="AH565">
        <v>9.6199999999999992</v>
      </c>
      <c r="AI565">
        <v>1</v>
      </c>
      <c r="AJ565">
        <v>1</v>
      </c>
      <c r="AK565">
        <v>1</v>
      </c>
      <c r="AL565">
        <v>1</v>
      </c>
      <c r="AN565">
        <v>0</v>
      </c>
      <c r="AO565">
        <v>1</v>
      </c>
      <c r="AP565">
        <v>1</v>
      </c>
      <c r="AQ565">
        <v>0</v>
      </c>
      <c r="AR565">
        <v>0</v>
      </c>
      <c r="AS565" t="s">
        <v>2</v>
      </c>
      <c r="AT565">
        <v>0.84</v>
      </c>
      <c r="AU565" t="s">
        <v>21</v>
      </c>
      <c r="AV565">
        <v>1</v>
      </c>
      <c r="AW565">
        <v>2</v>
      </c>
      <c r="AX565">
        <v>41728993</v>
      </c>
      <c r="AY565">
        <v>1</v>
      </c>
      <c r="AZ565">
        <v>0</v>
      </c>
      <c r="BA565">
        <v>565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CX565">
        <f>Y565*Source!I361</f>
        <v>2.2680000000000002</v>
      </c>
      <c r="CY565">
        <f>AD565</f>
        <v>9.6199999999999992</v>
      </c>
      <c r="CZ565">
        <f>AH565</f>
        <v>9.6199999999999992</v>
      </c>
      <c r="DA565">
        <f>AL565</f>
        <v>1</v>
      </c>
      <c r="DB565">
        <f>ROUND((ROUND(AT565*CZ565,2)*ROUND(1.35,7)),6)</f>
        <v>10.907999999999999</v>
      </c>
      <c r="DC565">
        <f>ROUND((ROUND(AT565*AG565,2)*ROUND(1.35,7)),6)</f>
        <v>0</v>
      </c>
    </row>
    <row r="566" spans="1:107" x14ac:dyDescent="0.2">
      <c r="A566">
        <f>ROW(Source!A361)</f>
        <v>361</v>
      </c>
      <c r="B566">
        <v>41727981</v>
      </c>
      <c r="C566">
        <v>41728985</v>
      </c>
      <c r="D566">
        <v>37299205</v>
      </c>
      <c r="E566">
        <v>1</v>
      </c>
      <c r="F566">
        <v>1</v>
      </c>
      <c r="G566">
        <v>1</v>
      </c>
      <c r="H566">
        <v>3</v>
      </c>
      <c r="I566" t="s">
        <v>610</v>
      </c>
      <c r="J566" t="s">
        <v>611</v>
      </c>
      <c r="K566" t="s">
        <v>612</v>
      </c>
      <c r="L566">
        <v>1346</v>
      </c>
      <c r="N566">
        <v>1009</v>
      </c>
      <c r="O566" t="s">
        <v>564</v>
      </c>
      <c r="P566" t="s">
        <v>564</v>
      </c>
      <c r="Q566">
        <v>1</v>
      </c>
      <c r="W566">
        <v>0</v>
      </c>
      <c r="X566">
        <v>818898041</v>
      </c>
      <c r="Y566">
        <v>2.0000000000000001E-4</v>
      </c>
      <c r="AA566">
        <v>27.74</v>
      </c>
      <c r="AB566">
        <v>0</v>
      </c>
      <c r="AC566">
        <v>0</v>
      </c>
      <c r="AD566">
        <v>0</v>
      </c>
      <c r="AE566">
        <v>27.74</v>
      </c>
      <c r="AF566">
        <v>0</v>
      </c>
      <c r="AG566">
        <v>0</v>
      </c>
      <c r="AH566">
        <v>0</v>
      </c>
      <c r="AI566">
        <v>1</v>
      </c>
      <c r="AJ566">
        <v>1</v>
      </c>
      <c r="AK566">
        <v>1</v>
      </c>
      <c r="AL566">
        <v>1</v>
      </c>
      <c r="AN566">
        <v>0</v>
      </c>
      <c r="AO566">
        <v>1</v>
      </c>
      <c r="AP566">
        <v>0</v>
      </c>
      <c r="AQ566">
        <v>0</v>
      </c>
      <c r="AR566">
        <v>0</v>
      </c>
      <c r="AS566" t="s">
        <v>2</v>
      </c>
      <c r="AT566">
        <v>2.0000000000000001E-4</v>
      </c>
      <c r="AU566" t="s">
        <v>2</v>
      </c>
      <c r="AV566">
        <v>0</v>
      </c>
      <c r="AW566">
        <v>2</v>
      </c>
      <c r="AX566">
        <v>41728994</v>
      </c>
      <c r="AY566">
        <v>1</v>
      </c>
      <c r="AZ566">
        <v>0</v>
      </c>
      <c r="BA566">
        <v>566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  <c r="CX566">
        <f>Y566*Source!I361</f>
        <v>4.0000000000000002E-4</v>
      </c>
      <c r="CY566">
        <f t="shared" ref="CY566:CY571" si="159">AA566</f>
        <v>27.74</v>
      </c>
      <c r="CZ566">
        <f t="shared" ref="CZ566:CZ571" si="160">AE566</f>
        <v>27.74</v>
      </c>
      <c r="DA566">
        <f t="shared" ref="DA566:DA571" si="161">AI566</f>
        <v>1</v>
      </c>
      <c r="DB566">
        <f t="shared" ref="DB566:DB571" si="162">ROUND(ROUND(AT566*CZ566,2),6)</f>
        <v>0.01</v>
      </c>
      <c r="DC566">
        <f t="shared" ref="DC566:DC571" si="163">ROUND(ROUND(AT566*AG566,2),6)</f>
        <v>0</v>
      </c>
    </row>
    <row r="567" spans="1:107" x14ac:dyDescent="0.2">
      <c r="A567">
        <f>ROW(Source!A361)</f>
        <v>361</v>
      </c>
      <c r="B567">
        <v>41727981</v>
      </c>
      <c r="C567">
        <v>41728985</v>
      </c>
      <c r="D567">
        <v>37306270</v>
      </c>
      <c r="E567">
        <v>1</v>
      </c>
      <c r="F567">
        <v>1</v>
      </c>
      <c r="G567">
        <v>1</v>
      </c>
      <c r="H567">
        <v>3</v>
      </c>
      <c r="I567" t="s">
        <v>671</v>
      </c>
      <c r="J567" t="s">
        <v>672</v>
      </c>
      <c r="K567" t="s">
        <v>673</v>
      </c>
      <c r="L567">
        <v>1348</v>
      </c>
      <c r="N567">
        <v>1009</v>
      </c>
      <c r="O567" t="s">
        <v>104</v>
      </c>
      <c r="P567" t="s">
        <v>104</v>
      </c>
      <c r="Q567">
        <v>1000</v>
      </c>
      <c r="W567">
        <v>0</v>
      </c>
      <c r="X567">
        <v>1937223940</v>
      </c>
      <c r="Y567">
        <v>1E-4</v>
      </c>
      <c r="AA567">
        <v>12430</v>
      </c>
      <c r="AB567">
        <v>0</v>
      </c>
      <c r="AC567">
        <v>0</v>
      </c>
      <c r="AD567">
        <v>0</v>
      </c>
      <c r="AE567">
        <v>12430</v>
      </c>
      <c r="AF567">
        <v>0</v>
      </c>
      <c r="AG567">
        <v>0</v>
      </c>
      <c r="AH567">
        <v>0</v>
      </c>
      <c r="AI567">
        <v>1</v>
      </c>
      <c r="AJ567">
        <v>1</v>
      </c>
      <c r="AK567">
        <v>1</v>
      </c>
      <c r="AL567">
        <v>1</v>
      </c>
      <c r="AN567">
        <v>0</v>
      </c>
      <c r="AO567">
        <v>1</v>
      </c>
      <c r="AP567">
        <v>0</v>
      </c>
      <c r="AQ567">
        <v>0</v>
      </c>
      <c r="AR567">
        <v>0</v>
      </c>
      <c r="AS567" t="s">
        <v>2</v>
      </c>
      <c r="AT567">
        <v>1E-4</v>
      </c>
      <c r="AU567" t="s">
        <v>2</v>
      </c>
      <c r="AV567">
        <v>0</v>
      </c>
      <c r="AW567">
        <v>2</v>
      </c>
      <c r="AX567">
        <v>41728995</v>
      </c>
      <c r="AY567">
        <v>1</v>
      </c>
      <c r="AZ567">
        <v>0</v>
      </c>
      <c r="BA567">
        <v>567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CX567">
        <f>Y567*Source!I361</f>
        <v>2.0000000000000001E-4</v>
      </c>
      <c r="CY567">
        <f t="shared" si="159"/>
        <v>12430</v>
      </c>
      <c r="CZ567">
        <f t="shared" si="160"/>
        <v>12430</v>
      </c>
      <c r="DA567">
        <f t="shared" si="161"/>
        <v>1</v>
      </c>
      <c r="DB567">
        <f t="shared" si="162"/>
        <v>1.24</v>
      </c>
      <c r="DC567">
        <f t="shared" si="163"/>
        <v>0</v>
      </c>
    </row>
    <row r="568" spans="1:107" x14ac:dyDescent="0.2">
      <c r="A568">
        <f>ROW(Source!A361)</f>
        <v>361</v>
      </c>
      <c r="B568">
        <v>41727981</v>
      </c>
      <c r="C568">
        <v>41728985</v>
      </c>
      <c r="D568">
        <v>37342602</v>
      </c>
      <c r="E568">
        <v>1</v>
      </c>
      <c r="F568">
        <v>1</v>
      </c>
      <c r="G568">
        <v>1</v>
      </c>
      <c r="H568">
        <v>3</v>
      </c>
      <c r="I568" t="s">
        <v>619</v>
      </c>
      <c r="J568" t="s">
        <v>620</v>
      </c>
      <c r="K568" t="s">
        <v>621</v>
      </c>
      <c r="L568">
        <v>1348</v>
      </c>
      <c r="N568">
        <v>1009</v>
      </c>
      <c r="O568" t="s">
        <v>104</v>
      </c>
      <c r="P568" t="s">
        <v>104</v>
      </c>
      <c r="Q568">
        <v>1000</v>
      </c>
      <c r="W568">
        <v>0</v>
      </c>
      <c r="X568">
        <v>-1929795800</v>
      </c>
      <c r="Y568">
        <v>1.9999999999999999E-6</v>
      </c>
      <c r="AA568">
        <v>65750</v>
      </c>
      <c r="AB568">
        <v>0</v>
      </c>
      <c r="AC568">
        <v>0</v>
      </c>
      <c r="AD568">
        <v>0</v>
      </c>
      <c r="AE568">
        <v>65750</v>
      </c>
      <c r="AF568">
        <v>0</v>
      </c>
      <c r="AG568">
        <v>0</v>
      </c>
      <c r="AH568">
        <v>0</v>
      </c>
      <c r="AI568">
        <v>1</v>
      </c>
      <c r="AJ568">
        <v>1</v>
      </c>
      <c r="AK568">
        <v>1</v>
      </c>
      <c r="AL568">
        <v>1</v>
      </c>
      <c r="AN568">
        <v>0</v>
      </c>
      <c r="AO568">
        <v>1</v>
      </c>
      <c r="AP568">
        <v>0</v>
      </c>
      <c r="AQ568">
        <v>0</v>
      </c>
      <c r="AR568">
        <v>0</v>
      </c>
      <c r="AS568" t="s">
        <v>2</v>
      </c>
      <c r="AT568">
        <v>1.9999999999999999E-6</v>
      </c>
      <c r="AU568" t="s">
        <v>2</v>
      </c>
      <c r="AV568">
        <v>0</v>
      </c>
      <c r="AW568">
        <v>2</v>
      </c>
      <c r="AX568">
        <v>41728996</v>
      </c>
      <c r="AY568">
        <v>1</v>
      </c>
      <c r="AZ568">
        <v>0</v>
      </c>
      <c r="BA568">
        <v>568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CX568">
        <f>Y568*Source!I361</f>
        <v>3.9999999999999998E-6</v>
      </c>
      <c r="CY568">
        <f t="shared" si="159"/>
        <v>65750</v>
      </c>
      <c r="CZ568">
        <f t="shared" si="160"/>
        <v>65750</v>
      </c>
      <c r="DA568">
        <f t="shared" si="161"/>
        <v>1</v>
      </c>
      <c r="DB568">
        <f t="shared" si="162"/>
        <v>0.13</v>
      </c>
      <c r="DC568">
        <f t="shared" si="163"/>
        <v>0</v>
      </c>
    </row>
    <row r="569" spans="1:107" x14ac:dyDescent="0.2">
      <c r="A569">
        <f>ROW(Source!A361)</f>
        <v>361</v>
      </c>
      <c r="B569">
        <v>41727981</v>
      </c>
      <c r="C569">
        <v>41728985</v>
      </c>
      <c r="D569">
        <v>37356415</v>
      </c>
      <c r="E569">
        <v>1</v>
      </c>
      <c r="F569">
        <v>1</v>
      </c>
      <c r="G569">
        <v>1</v>
      </c>
      <c r="H569">
        <v>3</v>
      </c>
      <c r="I569" t="s">
        <v>666</v>
      </c>
      <c r="J569" t="s">
        <v>667</v>
      </c>
      <c r="K569" t="s">
        <v>668</v>
      </c>
      <c r="L569">
        <v>1346</v>
      </c>
      <c r="N569">
        <v>1009</v>
      </c>
      <c r="O569" t="s">
        <v>564</v>
      </c>
      <c r="P569" t="s">
        <v>564</v>
      </c>
      <c r="Q569">
        <v>1</v>
      </c>
      <c r="W569">
        <v>0</v>
      </c>
      <c r="X569">
        <v>134949135</v>
      </c>
      <c r="Y569">
        <v>0.01</v>
      </c>
      <c r="AA569">
        <v>28.93</v>
      </c>
      <c r="AB569">
        <v>0</v>
      </c>
      <c r="AC569">
        <v>0</v>
      </c>
      <c r="AD569">
        <v>0</v>
      </c>
      <c r="AE569">
        <v>28.93</v>
      </c>
      <c r="AF569">
        <v>0</v>
      </c>
      <c r="AG569">
        <v>0</v>
      </c>
      <c r="AH569">
        <v>0</v>
      </c>
      <c r="AI569">
        <v>1</v>
      </c>
      <c r="AJ569">
        <v>1</v>
      </c>
      <c r="AK569">
        <v>1</v>
      </c>
      <c r="AL569">
        <v>1</v>
      </c>
      <c r="AN569">
        <v>0</v>
      </c>
      <c r="AO569">
        <v>1</v>
      </c>
      <c r="AP569">
        <v>0</v>
      </c>
      <c r="AQ569">
        <v>0</v>
      </c>
      <c r="AR569">
        <v>0</v>
      </c>
      <c r="AS569" t="s">
        <v>2</v>
      </c>
      <c r="AT569">
        <v>0.01</v>
      </c>
      <c r="AU569" t="s">
        <v>2</v>
      </c>
      <c r="AV569">
        <v>0</v>
      </c>
      <c r="AW569">
        <v>2</v>
      </c>
      <c r="AX569">
        <v>41728997</v>
      </c>
      <c r="AY569">
        <v>1</v>
      </c>
      <c r="AZ569">
        <v>0</v>
      </c>
      <c r="BA569">
        <v>569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CX569">
        <f>Y569*Source!I361</f>
        <v>0.02</v>
      </c>
      <c r="CY569">
        <f t="shared" si="159"/>
        <v>28.93</v>
      </c>
      <c r="CZ569">
        <f t="shared" si="160"/>
        <v>28.93</v>
      </c>
      <c r="DA569">
        <f t="shared" si="161"/>
        <v>1</v>
      </c>
      <c r="DB569">
        <f t="shared" si="162"/>
        <v>0.28999999999999998</v>
      </c>
      <c r="DC569">
        <f t="shared" si="163"/>
        <v>0</v>
      </c>
    </row>
    <row r="570" spans="1:107" x14ac:dyDescent="0.2">
      <c r="A570">
        <f>ROW(Source!A361)</f>
        <v>361</v>
      </c>
      <c r="B570">
        <v>41727981</v>
      </c>
      <c r="C570">
        <v>41728985</v>
      </c>
      <c r="D570">
        <v>37409453</v>
      </c>
      <c r="E570">
        <v>1</v>
      </c>
      <c r="F570">
        <v>1</v>
      </c>
      <c r="G570">
        <v>1</v>
      </c>
      <c r="H570">
        <v>3</v>
      </c>
      <c r="I570" t="s">
        <v>631</v>
      </c>
      <c r="J570" t="s">
        <v>632</v>
      </c>
      <c r="K570" t="s">
        <v>633</v>
      </c>
      <c r="L570">
        <v>1346</v>
      </c>
      <c r="N570">
        <v>1009</v>
      </c>
      <c r="O570" t="s">
        <v>564</v>
      </c>
      <c r="P570" t="s">
        <v>564</v>
      </c>
      <c r="Q570">
        <v>1</v>
      </c>
      <c r="W570">
        <v>0</v>
      </c>
      <c r="X570">
        <v>1790942940</v>
      </c>
      <c r="Y570">
        <v>1.42E-3</v>
      </c>
      <c r="AA570">
        <v>38.340000000000003</v>
      </c>
      <c r="AB570">
        <v>0</v>
      </c>
      <c r="AC570">
        <v>0</v>
      </c>
      <c r="AD570">
        <v>0</v>
      </c>
      <c r="AE570">
        <v>38.340000000000003</v>
      </c>
      <c r="AF570">
        <v>0</v>
      </c>
      <c r="AG570">
        <v>0</v>
      </c>
      <c r="AH570">
        <v>0</v>
      </c>
      <c r="AI570">
        <v>1</v>
      </c>
      <c r="AJ570">
        <v>1</v>
      </c>
      <c r="AK570">
        <v>1</v>
      </c>
      <c r="AL570">
        <v>1</v>
      </c>
      <c r="AN570">
        <v>0</v>
      </c>
      <c r="AO570">
        <v>1</v>
      </c>
      <c r="AP570">
        <v>0</v>
      </c>
      <c r="AQ570">
        <v>0</v>
      </c>
      <c r="AR570">
        <v>0</v>
      </c>
      <c r="AS570" t="s">
        <v>2</v>
      </c>
      <c r="AT570">
        <v>1.42E-3</v>
      </c>
      <c r="AU570" t="s">
        <v>2</v>
      </c>
      <c r="AV570">
        <v>0</v>
      </c>
      <c r="AW570">
        <v>2</v>
      </c>
      <c r="AX570">
        <v>41728998</v>
      </c>
      <c r="AY570">
        <v>1</v>
      </c>
      <c r="AZ570">
        <v>0</v>
      </c>
      <c r="BA570">
        <v>570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CX570">
        <f>Y570*Source!I361</f>
        <v>2.8400000000000001E-3</v>
      </c>
      <c r="CY570">
        <f t="shared" si="159"/>
        <v>38.340000000000003</v>
      </c>
      <c r="CZ570">
        <f t="shared" si="160"/>
        <v>38.340000000000003</v>
      </c>
      <c r="DA570">
        <f t="shared" si="161"/>
        <v>1</v>
      </c>
      <c r="DB570">
        <f t="shared" si="162"/>
        <v>0.05</v>
      </c>
      <c r="DC570">
        <f t="shared" si="163"/>
        <v>0</v>
      </c>
    </row>
    <row r="571" spans="1:107" x14ac:dyDescent="0.2">
      <c r="A571">
        <f>ROW(Source!A361)</f>
        <v>361</v>
      </c>
      <c r="B571">
        <v>41727981</v>
      </c>
      <c r="C571">
        <v>41728985</v>
      </c>
      <c r="D571">
        <v>37292595</v>
      </c>
      <c r="E571">
        <v>70</v>
      </c>
      <c r="F571">
        <v>1</v>
      </c>
      <c r="G571">
        <v>1</v>
      </c>
      <c r="H571">
        <v>3</v>
      </c>
      <c r="I571" t="s">
        <v>565</v>
      </c>
      <c r="J571" t="s">
        <v>2</v>
      </c>
      <c r="K571" t="s">
        <v>566</v>
      </c>
      <c r="L571">
        <v>1374</v>
      </c>
      <c r="N571">
        <v>1013</v>
      </c>
      <c r="O571" t="s">
        <v>567</v>
      </c>
      <c r="P571" t="s">
        <v>567</v>
      </c>
      <c r="Q571">
        <v>1</v>
      </c>
      <c r="W571">
        <v>0</v>
      </c>
      <c r="X571">
        <v>-1731369543</v>
      </c>
      <c r="Y571">
        <v>0.16</v>
      </c>
      <c r="AA571">
        <v>1</v>
      </c>
      <c r="AB571">
        <v>0</v>
      </c>
      <c r="AC571">
        <v>0</v>
      </c>
      <c r="AD571">
        <v>0</v>
      </c>
      <c r="AE571">
        <v>1</v>
      </c>
      <c r="AF571">
        <v>0</v>
      </c>
      <c r="AG571">
        <v>0</v>
      </c>
      <c r="AH571">
        <v>0</v>
      </c>
      <c r="AI571">
        <v>1</v>
      </c>
      <c r="AJ571">
        <v>1</v>
      </c>
      <c r="AK571">
        <v>1</v>
      </c>
      <c r="AL571">
        <v>1</v>
      </c>
      <c r="AN571">
        <v>0</v>
      </c>
      <c r="AO571">
        <v>1</v>
      </c>
      <c r="AP571">
        <v>0</v>
      </c>
      <c r="AQ571">
        <v>0</v>
      </c>
      <c r="AR571">
        <v>0</v>
      </c>
      <c r="AS571" t="s">
        <v>2</v>
      </c>
      <c r="AT571">
        <v>0.16</v>
      </c>
      <c r="AU571" t="s">
        <v>2</v>
      </c>
      <c r="AV571">
        <v>0</v>
      </c>
      <c r="AW571">
        <v>2</v>
      </c>
      <c r="AX571">
        <v>41728999</v>
      </c>
      <c r="AY571">
        <v>1</v>
      </c>
      <c r="AZ571">
        <v>0</v>
      </c>
      <c r="BA571">
        <v>571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CX571">
        <f>Y571*Source!I361</f>
        <v>0.32</v>
      </c>
      <c r="CY571">
        <f t="shared" si="159"/>
        <v>1</v>
      </c>
      <c r="CZ571">
        <f t="shared" si="160"/>
        <v>1</v>
      </c>
      <c r="DA571">
        <f t="shared" si="161"/>
        <v>1</v>
      </c>
      <c r="DB571">
        <f t="shared" si="162"/>
        <v>0.16</v>
      </c>
      <c r="DC571">
        <f t="shared" si="163"/>
        <v>0</v>
      </c>
    </row>
    <row r="572" spans="1:107" x14ac:dyDescent="0.2">
      <c r="A572">
        <f>ROW(Source!A362)</f>
        <v>362</v>
      </c>
      <c r="B572">
        <v>41727979</v>
      </c>
      <c r="C572">
        <v>41728985</v>
      </c>
      <c r="D572">
        <v>37286949</v>
      </c>
      <c r="E572">
        <v>70</v>
      </c>
      <c r="F572">
        <v>1</v>
      </c>
      <c r="G572">
        <v>1</v>
      </c>
      <c r="H572">
        <v>1</v>
      </c>
      <c r="I572" t="s">
        <v>594</v>
      </c>
      <c r="J572" t="s">
        <v>2</v>
      </c>
      <c r="K572" t="s">
        <v>595</v>
      </c>
      <c r="L572">
        <v>1191</v>
      </c>
      <c r="N572">
        <v>1013</v>
      </c>
      <c r="O572" t="s">
        <v>551</v>
      </c>
      <c r="P572" t="s">
        <v>551</v>
      </c>
      <c r="Q572">
        <v>1</v>
      </c>
      <c r="W572">
        <v>0</v>
      </c>
      <c r="X572">
        <v>-1111239348</v>
      </c>
      <c r="Y572">
        <v>1.1340000000000001</v>
      </c>
      <c r="AA572">
        <v>0</v>
      </c>
      <c r="AB572">
        <v>0</v>
      </c>
      <c r="AC572">
        <v>0</v>
      </c>
      <c r="AD572">
        <v>103.51</v>
      </c>
      <c r="AE572">
        <v>0</v>
      </c>
      <c r="AF572">
        <v>0</v>
      </c>
      <c r="AG572">
        <v>0</v>
      </c>
      <c r="AH572">
        <v>9.6199999999999992</v>
      </c>
      <c r="AI572">
        <v>1</v>
      </c>
      <c r="AJ572">
        <v>1</v>
      </c>
      <c r="AK572">
        <v>1</v>
      </c>
      <c r="AL572">
        <v>10.76</v>
      </c>
      <c r="AN572">
        <v>0</v>
      </c>
      <c r="AO572">
        <v>1</v>
      </c>
      <c r="AP572">
        <v>1</v>
      </c>
      <c r="AQ572">
        <v>0</v>
      </c>
      <c r="AR572">
        <v>0</v>
      </c>
      <c r="AS572" t="s">
        <v>2</v>
      </c>
      <c r="AT572">
        <v>0.84</v>
      </c>
      <c r="AU572" t="s">
        <v>21</v>
      </c>
      <c r="AV572">
        <v>1</v>
      </c>
      <c r="AW572">
        <v>2</v>
      </c>
      <c r="AX572">
        <v>41728993</v>
      </c>
      <c r="AY572">
        <v>1</v>
      </c>
      <c r="AZ572">
        <v>0</v>
      </c>
      <c r="BA572">
        <v>572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CX572">
        <f>Y572*Source!I362</f>
        <v>2.2680000000000002</v>
      </c>
      <c r="CY572">
        <f>AD572</f>
        <v>103.51</v>
      </c>
      <c r="CZ572">
        <f>AH572</f>
        <v>9.6199999999999992</v>
      </c>
      <c r="DA572">
        <f>AL572</f>
        <v>10.76</v>
      </c>
      <c r="DB572">
        <f>ROUND((ROUND(AT572*CZ572,2)*ROUND(1.35,7)),6)</f>
        <v>10.907999999999999</v>
      </c>
      <c r="DC572">
        <f>ROUND((ROUND(AT572*AG572,2)*ROUND(1.35,7)),6)</f>
        <v>0</v>
      </c>
    </row>
    <row r="573" spans="1:107" x14ac:dyDescent="0.2">
      <c r="A573">
        <f>ROW(Source!A362)</f>
        <v>362</v>
      </c>
      <c r="B573">
        <v>41727979</v>
      </c>
      <c r="C573">
        <v>41728985</v>
      </c>
      <c r="D573">
        <v>37299205</v>
      </c>
      <c r="E573">
        <v>1</v>
      </c>
      <c r="F573">
        <v>1</v>
      </c>
      <c r="G573">
        <v>1</v>
      </c>
      <c r="H573">
        <v>3</v>
      </c>
      <c r="I573" t="s">
        <v>610</v>
      </c>
      <c r="J573" t="s">
        <v>611</v>
      </c>
      <c r="K573" t="s">
        <v>612</v>
      </c>
      <c r="L573">
        <v>1346</v>
      </c>
      <c r="N573">
        <v>1009</v>
      </c>
      <c r="O573" t="s">
        <v>564</v>
      </c>
      <c r="P573" t="s">
        <v>564</v>
      </c>
      <c r="Q573">
        <v>1</v>
      </c>
      <c r="W573">
        <v>0</v>
      </c>
      <c r="X573">
        <v>818898041</v>
      </c>
      <c r="Y573">
        <v>2.0000000000000001E-4</v>
      </c>
      <c r="AA573">
        <v>298.48</v>
      </c>
      <c r="AB573">
        <v>0</v>
      </c>
      <c r="AC573">
        <v>0</v>
      </c>
      <c r="AD573">
        <v>0</v>
      </c>
      <c r="AE573">
        <v>27.74</v>
      </c>
      <c r="AF573">
        <v>0</v>
      </c>
      <c r="AG573">
        <v>0</v>
      </c>
      <c r="AH573">
        <v>0</v>
      </c>
      <c r="AI573">
        <v>10.76</v>
      </c>
      <c r="AJ573">
        <v>1</v>
      </c>
      <c r="AK573">
        <v>1</v>
      </c>
      <c r="AL573">
        <v>1</v>
      </c>
      <c r="AN573">
        <v>0</v>
      </c>
      <c r="AO573">
        <v>1</v>
      </c>
      <c r="AP573">
        <v>0</v>
      </c>
      <c r="AQ573">
        <v>0</v>
      </c>
      <c r="AR573">
        <v>0</v>
      </c>
      <c r="AS573" t="s">
        <v>2</v>
      </c>
      <c r="AT573">
        <v>2.0000000000000001E-4</v>
      </c>
      <c r="AU573" t="s">
        <v>2</v>
      </c>
      <c r="AV573">
        <v>0</v>
      </c>
      <c r="AW573">
        <v>2</v>
      </c>
      <c r="AX573">
        <v>41728994</v>
      </c>
      <c r="AY573">
        <v>1</v>
      </c>
      <c r="AZ573">
        <v>0</v>
      </c>
      <c r="BA573">
        <v>573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CX573">
        <f>Y573*Source!I362</f>
        <v>4.0000000000000002E-4</v>
      </c>
      <c r="CY573">
        <f t="shared" ref="CY573:CY578" si="164">AA573</f>
        <v>298.48</v>
      </c>
      <c r="CZ573">
        <f t="shared" ref="CZ573:CZ578" si="165">AE573</f>
        <v>27.74</v>
      </c>
      <c r="DA573">
        <f t="shared" ref="DA573:DA578" si="166">AI573</f>
        <v>10.76</v>
      </c>
      <c r="DB573">
        <f t="shared" ref="DB573:DB578" si="167">ROUND(ROUND(AT573*CZ573,2),6)</f>
        <v>0.01</v>
      </c>
      <c r="DC573">
        <f t="shared" ref="DC573:DC578" si="168">ROUND(ROUND(AT573*AG573,2),6)</f>
        <v>0</v>
      </c>
    </row>
    <row r="574" spans="1:107" x14ac:dyDescent="0.2">
      <c r="A574">
        <f>ROW(Source!A362)</f>
        <v>362</v>
      </c>
      <c r="B574">
        <v>41727979</v>
      </c>
      <c r="C574">
        <v>41728985</v>
      </c>
      <c r="D574">
        <v>37306270</v>
      </c>
      <c r="E574">
        <v>1</v>
      </c>
      <c r="F574">
        <v>1</v>
      </c>
      <c r="G574">
        <v>1</v>
      </c>
      <c r="H574">
        <v>3</v>
      </c>
      <c r="I574" t="s">
        <v>671</v>
      </c>
      <c r="J574" t="s">
        <v>672</v>
      </c>
      <c r="K574" t="s">
        <v>673</v>
      </c>
      <c r="L574">
        <v>1348</v>
      </c>
      <c r="N574">
        <v>1009</v>
      </c>
      <c r="O574" t="s">
        <v>104</v>
      </c>
      <c r="P574" t="s">
        <v>104</v>
      </c>
      <c r="Q574">
        <v>1000</v>
      </c>
      <c r="W574">
        <v>0</v>
      </c>
      <c r="X574">
        <v>1937223940</v>
      </c>
      <c r="Y574">
        <v>1E-4</v>
      </c>
      <c r="AA574">
        <v>133746.79999999999</v>
      </c>
      <c r="AB574">
        <v>0</v>
      </c>
      <c r="AC574">
        <v>0</v>
      </c>
      <c r="AD574">
        <v>0</v>
      </c>
      <c r="AE574">
        <v>12430</v>
      </c>
      <c r="AF574">
        <v>0</v>
      </c>
      <c r="AG574">
        <v>0</v>
      </c>
      <c r="AH574">
        <v>0</v>
      </c>
      <c r="AI574">
        <v>10.76</v>
      </c>
      <c r="AJ574">
        <v>1</v>
      </c>
      <c r="AK574">
        <v>1</v>
      </c>
      <c r="AL574">
        <v>1</v>
      </c>
      <c r="AN574">
        <v>0</v>
      </c>
      <c r="AO574">
        <v>1</v>
      </c>
      <c r="AP574">
        <v>0</v>
      </c>
      <c r="AQ574">
        <v>0</v>
      </c>
      <c r="AR574">
        <v>0</v>
      </c>
      <c r="AS574" t="s">
        <v>2</v>
      </c>
      <c r="AT574">
        <v>1E-4</v>
      </c>
      <c r="AU574" t="s">
        <v>2</v>
      </c>
      <c r="AV574">
        <v>0</v>
      </c>
      <c r="AW574">
        <v>2</v>
      </c>
      <c r="AX574">
        <v>41728995</v>
      </c>
      <c r="AY574">
        <v>1</v>
      </c>
      <c r="AZ574">
        <v>0</v>
      </c>
      <c r="BA574">
        <v>574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CX574">
        <f>Y574*Source!I362</f>
        <v>2.0000000000000001E-4</v>
      </c>
      <c r="CY574">
        <f t="shared" si="164"/>
        <v>133746.79999999999</v>
      </c>
      <c r="CZ574">
        <f t="shared" si="165"/>
        <v>12430</v>
      </c>
      <c r="DA574">
        <f t="shared" si="166"/>
        <v>10.76</v>
      </c>
      <c r="DB574">
        <f t="shared" si="167"/>
        <v>1.24</v>
      </c>
      <c r="DC574">
        <f t="shared" si="168"/>
        <v>0</v>
      </c>
    </row>
    <row r="575" spans="1:107" x14ac:dyDescent="0.2">
      <c r="A575">
        <f>ROW(Source!A362)</f>
        <v>362</v>
      </c>
      <c r="B575">
        <v>41727979</v>
      </c>
      <c r="C575">
        <v>41728985</v>
      </c>
      <c r="D575">
        <v>37342602</v>
      </c>
      <c r="E575">
        <v>1</v>
      </c>
      <c r="F575">
        <v>1</v>
      </c>
      <c r="G575">
        <v>1</v>
      </c>
      <c r="H575">
        <v>3</v>
      </c>
      <c r="I575" t="s">
        <v>619</v>
      </c>
      <c r="J575" t="s">
        <v>620</v>
      </c>
      <c r="K575" t="s">
        <v>621</v>
      </c>
      <c r="L575">
        <v>1348</v>
      </c>
      <c r="N575">
        <v>1009</v>
      </c>
      <c r="O575" t="s">
        <v>104</v>
      </c>
      <c r="P575" t="s">
        <v>104</v>
      </c>
      <c r="Q575">
        <v>1000</v>
      </c>
      <c r="W575">
        <v>0</v>
      </c>
      <c r="X575">
        <v>-1929795800</v>
      </c>
      <c r="Y575">
        <v>1.9999999999999999E-6</v>
      </c>
      <c r="AA575">
        <v>707470</v>
      </c>
      <c r="AB575">
        <v>0</v>
      </c>
      <c r="AC575">
        <v>0</v>
      </c>
      <c r="AD575">
        <v>0</v>
      </c>
      <c r="AE575">
        <v>65750</v>
      </c>
      <c r="AF575">
        <v>0</v>
      </c>
      <c r="AG575">
        <v>0</v>
      </c>
      <c r="AH575">
        <v>0</v>
      </c>
      <c r="AI575">
        <v>10.76</v>
      </c>
      <c r="AJ575">
        <v>1</v>
      </c>
      <c r="AK575">
        <v>1</v>
      </c>
      <c r="AL575">
        <v>1</v>
      </c>
      <c r="AN575">
        <v>0</v>
      </c>
      <c r="AO575">
        <v>1</v>
      </c>
      <c r="AP575">
        <v>0</v>
      </c>
      <c r="AQ575">
        <v>0</v>
      </c>
      <c r="AR575">
        <v>0</v>
      </c>
      <c r="AS575" t="s">
        <v>2</v>
      </c>
      <c r="AT575">
        <v>1.9999999999999999E-6</v>
      </c>
      <c r="AU575" t="s">
        <v>2</v>
      </c>
      <c r="AV575">
        <v>0</v>
      </c>
      <c r="AW575">
        <v>2</v>
      </c>
      <c r="AX575">
        <v>41728996</v>
      </c>
      <c r="AY575">
        <v>1</v>
      </c>
      <c r="AZ575">
        <v>0</v>
      </c>
      <c r="BA575">
        <v>575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CX575">
        <f>Y575*Source!I362</f>
        <v>3.9999999999999998E-6</v>
      </c>
      <c r="CY575">
        <f t="shared" si="164"/>
        <v>707470</v>
      </c>
      <c r="CZ575">
        <f t="shared" si="165"/>
        <v>65750</v>
      </c>
      <c r="DA575">
        <f t="shared" si="166"/>
        <v>10.76</v>
      </c>
      <c r="DB575">
        <f t="shared" si="167"/>
        <v>0.13</v>
      </c>
      <c r="DC575">
        <f t="shared" si="168"/>
        <v>0</v>
      </c>
    </row>
    <row r="576" spans="1:107" x14ac:dyDescent="0.2">
      <c r="A576">
        <f>ROW(Source!A362)</f>
        <v>362</v>
      </c>
      <c r="B576">
        <v>41727979</v>
      </c>
      <c r="C576">
        <v>41728985</v>
      </c>
      <c r="D576">
        <v>37356415</v>
      </c>
      <c r="E576">
        <v>1</v>
      </c>
      <c r="F576">
        <v>1</v>
      </c>
      <c r="G576">
        <v>1</v>
      </c>
      <c r="H576">
        <v>3</v>
      </c>
      <c r="I576" t="s">
        <v>666</v>
      </c>
      <c r="J576" t="s">
        <v>667</v>
      </c>
      <c r="K576" t="s">
        <v>668</v>
      </c>
      <c r="L576">
        <v>1346</v>
      </c>
      <c r="N576">
        <v>1009</v>
      </c>
      <c r="O576" t="s">
        <v>564</v>
      </c>
      <c r="P576" t="s">
        <v>564</v>
      </c>
      <c r="Q576">
        <v>1</v>
      </c>
      <c r="W576">
        <v>0</v>
      </c>
      <c r="X576">
        <v>134949135</v>
      </c>
      <c r="Y576">
        <v>0.01</v>
      </c>
      <c r="AA576">
        <v>311.29000000000002</v>
      </c>
      <c r="AB576">
        <v>0</v>
      </c>
      <c r="AC576">
        <v>0</v>
      </c>
      <c r="AD576">
        <v>0</v>
      </c>
      <c r="AE576">
        <v>28.93</v>
      </c>
      <c r="AF576">
        <v>0</v>
      </c>
      <c r="AG576">
        <v>0</v>
      </c>
      <c r="AH576">
        <v>0</v>
      </c>
      <c r="AI576">
        <v>10.76</v>
      </c>
      <c r="AJ576">
        <v>1</v>
      </c>
      <c r="AK576">
        <v>1</v>
      </c>
      <c r="AL576">
        <v>1</v>
      </c>
      <c r="AN576">
        <v>0</v>
      </c>
      <c r="AO576">
        <v>1</v>
      </c>
      <c r="AP576">
        <v>0</v>
      </c>
      <c r="AQ576">
        <v>0</v>
      </c>
      <c r="AR576">
        <v>0</v>
      </c>
      <c r="AS576" t="s">
        <v>2</v>
      </c>
      <c r="AT576">
        <v>0.01</v>
      </c>
      <c r="AU576" t="s">
        <v>2</v>
      </c>
      <c r="AV576">
        <v>0</v>
      </c>
      <c r="AW576">
        <v>2</v>
      </c>
      <c r="AX576">
        <v>41728997</v>
      </c>
      <c r="AY576">
        <v>1</v>
      </c>
      <c r="AZ576">
        <v>0</v>
      </c>
      <c r="BA576">
        <v>576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CX576">
        <f>Y576*Source!I362</f>
        <v>0.02</v>
      </c>
      <c r="CY576">
        <f t="shared" si="164"/>
        <v>311.29000000000002</v>
      </c>
      <c r="CZ576">
        <f t="shared" si="165"/>
        <v>28.93</v>
      </c>
      <c r="DA576">
        <f t="shared" si="166"/>
        <v>10.76</v>
      </c>
      <c r="DB576">
        <f t="shared" si="167"/>
        <v>0.28999999999999998</v>
      </c>
      <c r="DC576">
        <f t="shared" si="168"/>
        <v>0</v>
      </c>
    </row>
    <row r="577" spans="1:107" x14ac:dyDescent="0.2">
      <c r="A577">
        <f>ROW(Source!A362)</f>
        <v>362</v>
      </c>
      <c r="B577">
        <v>41727979</v>
      </c>
      <c r="C577">
        <v>41728985</v>
      </c>
      <c r="D577">
        <v>37409453</v>
      </c>
      <c r="E577">
        <v>1</v>
      </c>
      <c r="F577">
        <v>1</v>
      </c>
      <c r="G577">
        <v>1</v>
      </c>
      <c r="H577">
        <v>3</v>
      </c>
      <c r="I577" t="s">
        <v>631</v>
      </c>
      <c r="J577" t="s">
        <v>632</v>
      </c>
      <c r="K577" t="s">
        <v>633</v>
      </c>
      <c r="L577">
        <v>1346</v>
      </c>
      <c r="N577">
        <v>1009</v>
      </c>
      <c r="O577" t="s">
        <v>564</v>
      </c>
      <c r="P577" t="s">
        <v>564</v>
      </c>
      <c r="Q577">
        <v>1</v>
      </c>
      <c r="W577">
        <v>0</v>
      </c>
      <c r="X577">
        <v>1790942940</v>
      </c>
      <c r="Y577">
        <v>1.42E-3</v>
      </c>
      <c r="AA577">
        <v>412.54</v>
      </c>
      <c r="AB577">
        <v>0</v>
      </c>
      <c r="AC577">
        <v>0</v>
      </c>
      <c r="AD577">
        <v>0</v>
      </c>
      <c r="AE577">
        <v>38.340000000000003</v>
      </c>
      <c r="AF577">
        <v>0</v>
      </c>
      <c r="AG577">
        <v>0</v>
      </c>
      <c r="AH577">
        <v>0</v>
      </c>
      <c r="AI577">
        <v>10.76</v>
      </c>
      <c r="AJ577">
        <v>1</v>
      </c>
      <c r="AK577">
        <v>1</v>
      </c>
      <c r="AL577">
        <v>1</v>
      </c>
      <c r="AN577">
        <v>0</v>
      </c>
      <c r="AO577">
        <v>1</v>
      </c>
      <c r="AP577">
        <v>0</v>
      </c>
      <c r="AQ577">
        <v>0</v>
      </c>
      <c r="AR577">
        <v>0</v>
      </c>
      <c r="AS577" t="s">
        <v>2</v>
      </c>
      <c r="AT577">
        <v>1.42E-3</v>
      </c>
      <c r="AU577" t="s">
        <v>2</v>
      </c>
      <c r="AV577">
        <v>0</v>
      </c>
      <c r="AW577">
        <v>2</v>
      </c>
      <c r="AX577">
        <v>41728998</v>
      </c>
      <c r="AY577">
        <v>1</v>
      </c>
      <c r="AZ577">
        <v>0</v>
      </c>
      <c r="BA577">
        <v>577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CX577">
        <f>Y577*Source!I362</f>
        <v>2.8400000000000001E-3</v>
      </c>
      <c r="CY577">
        <f t="shared" si="164"/>
        <v>412.54</v>
      </c>
      <c r="CZ577">
        <f t="shared" si="165"/>
        <v>38.340000000000003</v>
      </c>
      <c r="DA577">
        <f t="shared" si="166"/>
        <v>10.76</v>
      </c>
      <c r="DB577">
        <f t="shared" si="167"/>
        <v>0.05</v>
      </c>
      <c r="DC577">
        <f t="shared" si="168"/>
        <v>0</v>
      </c>
    </row>
    <row r="578" spans="1:107" x14ac:dyDescent="0.2">
      <c r="A578">
        <f>ROW(Source!A362)</f>
        <v>362</v>
      </c>
      <c r="B578">
        <v>41727979</v>
      </c>
      <c r="C578">
        <v>41728985</v>
      </c>
      <c r="D578">
        <v>37292595</v>
      </c>
      <c r="E578">
        <v>70</v>
      </c>
      <c r="F578">
        <v>1</v>
      </c>
      <c r="G578">
        <v>1</v>
      </c>
      <c r="H578">
        <v>3</v>
      </c>
      <c r="I578" t="s">
        <v>565</v>
      </c>
      <c r="J578" t="s">
        <v>2</v>
      </c>
      <c r="K578" t="s">
        <v>566</v>
      </c>
      <c r="L578">
        <v>1374</v>
      </c>
      <c r="N578">
        <v>1013</v>
      </c>
      <c r="O578" t="s">
        <v>567</v>
      </c>
      <c r="P578" t="s">
        <v>567</v>
      </c>
      <c r="Q578">
        <v>1</v>
      </c>
      <c r="W578">
        <v>0</v>
      </c>
      <c r="X578">
        <v>-1731369543</v>
      </c>
      <c r="Y578">
        <v>0.16</v>
      </c>
      <c r="AA578">
        <v>1</v>
      </c>
      <c r="AB578">
        <v>0</v>
      </c>
      <c r="AC578">
        <v>0</v>
      </c>
      <c r="AD578">
        <v>0</v>
      </c>
      <c r="AE578">
        <v>1</v>
      </c>
      <c r="AF578">
        <v>0</v>
      </c>
      <c r="AG578">
        <v>0</v>
      </c>
      <c r="AH578">
        <v>0</v>
      </c>
      <c r="AI578">
        <v>1</v>
      </c>
      <c r="AJ578">
        <v>1</v>
      </c>
      <c r="AK578">
        <v>1</v>
      </c>
      <c r="AL578">
        <v>1</v>
      </c>
      <c r="AN578">
        <v>0</v>
      </c>
      <c r="AO578">
        <v>1</v>
      </c>
      <c r="AP578">
        <v>0</v>
      </c>
      <c r="AQ578">
        <v>0</v>
      </c>
      <c r="AR578">
        <v>0</v>
      </c>
      <c r="AS578" t="s">
        <v>2</v>
      </c>
      <c r="AT578">
        <v>0.16</v>
      </c>
      <c r="AU578" t="s">
        <v>2</v>
      </c>
      <c r="AV578">
        <v>0</v>
      </c>
      <c r="AW578">
        <v>2</v>
      </c>
      <c r="AX578">
        <v>41728999</v>
      </c>
      <c r="AY578">
        <v>1</v>
      </c>
      <c r="AZ578">
        <v>0</v>
      </c>
      <c r="BA578">
        <v>578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CX578">
        <f>Y578*Source!I362</f>
        <v>0.32</v>
      </c>
      <c r="CY578">
        <f t="shared" si="164"/>
        <v>1</v>
      </c>
      <c r="CZ578">
        <f t="shared" si="165"/>
        <v>1</v>
      </c>
      <c r="DA578">
        <f t="shared" si="166"/>
        <v>1</v>
      </c>
      <c r="DB578">
        <f t="shared" si="167"/>
        <v>0.16</v>
      </c>
      <c r="DC578">
        <f t="shared" si="168"/>
        <v>0</v>
      </c>
    </row>
    <row r="579" spans="1:107" x14ac:dyDescent="0.2">
      <c r="A579">
        <f>ROW(Source!A365)</f>
        <v>365</v>
      </c>
      <c r="B579">
        <v>41727981</v>
      </c>
      <c r="C579">
        <v>41729001</v>
      </c>
      <c r="D579">
        <v>37286967</v>
      </c>
      <c r="E579">
        <v>70</v>
      </c>
      <c r="F579">
        <v>1</v>
      </c>
      <c r="G579">
        <v>1</v>
      </c>
      <c r="H579">
        <v>1</v>
      </c>
      <c r="I579" t="s">
        <v>637</v>
      </c>
      <c r="J579" t="s">
        <v>2</v>
      </c>
      <c r="K579" t="s">
        <v>638</v>
      </c>
      <c r="L579">
        <v>1191</v>
      </c>
      <c r="N579">
        <v>1013</v>
      </c>
      <c r="O579" t="s">
        <v>551</v>
      </c>
      <c r="P579" t="s">
        <v>551</v>
      </c>
      <c r="Q579">
        <v>1</v>
      </c>
      <c r="W579">
        <v>0</v>
      </c>
      <c r="X579">
        <v>-1841613679</v>
      </c>
      <c r="Y579">
        <v>9.7200000000000006</v>
      </c>
      <c r="AA579">
        <v>0</v>
      </c>
      <c r="AB579">
        <v>0</v>
      </c>
      <c r="AC579">
        <v>0</v>
      </c>
      <c r="AD579">
        <v>10.06</v>
      </c>
      <c r="AE579">
        <v>0</v>
      </c>
      <c r="AF579">
        <v>0</v>
      </c>
      <c r="AG579">
        <v>0</v>
      </c>
      <c r="AH579">
        <v>10.06</v>
      </c>
      <c r="AI579">
        <v>1</v>
      </c>
      <c r="AJ579">
        <v>1</v>
      </c>
      <c r="AK579">
        <v>1</v>
      </c>
      <c r="AL579">
        <v>1</v>
      </c>
      <c r="AN579">
        <v>0</v>
      </c>
      <c r="AO579">
        <v>1</v>
      </c>
      <c r="AP579">
        <v>1</v>
      </c>
      <c r="AQ579">
        <v>0</v>
      </c>
      <c r="AR579">
        <v>0</v>
      </c>
      <c r="AS579" t="s">
        <v>2</v>
      </c>
      <c r="AT579">
        <v>7.2</v>
      </c>
      <c r="AU579" t="s">
        <v>21</v>
      </c>
      <c r="AV579">
        <v>1</v>
      </c>
      <c r="AW579">
        <v>2</v>
      </c>
      <c r="AX579">
        <v>41729007</v>
      </c>
      <c r="AY579">
        <v>1</v>
      </c>
      <c r="AZ579">
        <v>0</v>
      </c>
      <c r="BA579">
        <v>579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CX579">
        <f>Y579*Source!I365</f>
        <v>9.7200000000000006</v>
      </c>
      <c r="CY579">
        <f>AD579</f>
        <v>10.06</v>
      </c>
      <c r="CZ579">
        <f>AH579</f>
        <v>10.06</v>
      </c>
      <c r="DA579">
        <f>AL579</f>
        <v>1</v>
      </c>
      <c r="DB579">
        <f>ROUND((ROUND(AT579*CZ579,2)*ROUND(1.35,7)),6)</f>
        <v>97.780500000000004</v>
      </c>
      <c r="DC579">
        <f>ROUND((ROUND(AT579*AG579,2)*ROUND(1.35,7)),6)</f>
        <v>0</v>
      </c>
    </row>
    <row r="580" spans="1:107" x14ac:dyDescent="0.2">
      <c r="A580">
        <f>ROW(Source!A365)</f>
        <v>365</v>
      </c>
      <c r="B580">
        <v>41727981</v>
      </c>
      <c r="C580">
        <v>41729001</v>
      </c>
      <c r="D580">
        <v>37299205</v>
      </c>
      <c r="E580">
        <v>1</v>
      </c>
      <c r="F580">
        <v>1</v>
      </c>
      <c r="G580">
        <v>1</v>
      </c>
      <c r="H580">
        <v>3</v>
      </c>
      <c r="I580" t="s">
        <v>610</v>
      </c>
      <c r="J580" t="s">
        <v>611</v>
      </c>
      <c r="K580" t="s">
        <v>612</v>
      </c>
      <c r="L580">
        <v>1346</v>
      </c>
      <c r="N580">
        <v>1009</v>
      </c>
      <c r="O580" t="s">
        <v>564</v>
      </c>
      <c r="P580" t="s">
        <v>564</v>
      </c>
      <c r="Q580">
        <v>1</v>
      </c>
      <c r="W580">
        <v>0</v>
      </c>
      <c r="X580">
        <v>818898041</v>
      </c>
      <c r="Y580">
        <v>5.5999999999999999E-3</v>
      </c>
      <c r="AA580">
        <v>27.74</v>
      </c>
      <c r="AB580">
        <v>0</v>
      </c>
      <c r="AC580">
        <v>0</v>
      </c>
      <c r="AD580">
        <v>0</v>
      </c>
      <c r="AE580">
        <v>27.74</v>
      </c>
      <c r="AF580">
        <v>0</v>
      </c>
      <c r="AG580">
        <v>0</v>
      </c>
      <c r="AH580">
        <v>0</v>
      </c>
      <c r="AI580">
        <v>1</v>
      </c>
      <c r="AJ580">
        <v>1</v>
      </c>
      <c r="AK580">
        <v>1</v>
      </c>
      <c r="AL580">
        <v>1</v>
      </c>
      <c r="AN580">
        <v>0</v>
      </c>
      <c r="AO580">
        <v>1</v>
      </c>
      <c r="AP580">
        <v>0</v>
      </c>
      <c r="AQ580">
        <v>0</v>
      </c>
      <c r="AR580">
        <v>0</v>
      </c>
      <c r="AS580" t="s">
        <v>2</v>
      </c>
      <c r="AT580">
        <v>5.5999999999999999E-3</v>
      </c>
      <c r="AU580" t="s">
        <v>2</v>
      </c>
      <c r="AV580">
        <v>0</v>
      </c>
      <c r="AW580">
        <v>2</v>
      </c>
      <c r="AX580">
        <v>41729008</v>
      </c>
      <c r="AY580">
        <v>1</v>
      </c>
      <c r="AZ580">
        <v>0</v>
      </c>
      <c r="BA580">
        <v>580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CX580">
        <f>Y580*Source!I365</f>
        <v>5.5999999999999999E-3</v>
      </c>
      <c r="CY580">
        <f>AA580</f>
        <v>27.74</v>
      </c>
      <c r="CZ580">
        <f>AE580</f>
        <v>27.74</v>
      </c>
      <c r="DA580">
        <f>AI580</f>
        <v>1</v>
      </c>
      <c r="DB580">
        <f>ROUND(ROUND(AT580*CZ580,2),6)</f>
        <v>0.16</v>
      </c>
      <c r="DC580">
        <f>ROUND(ROUND(AT580*AG580,2),6)</f>
        <v>0</v>
      </c>
    </row>
    <row r="581" spans="1:107" x14ac:dyDescent="0.2">
      <c r="A581">
        <f>ROW(Source!A365)</f>
        <v>365</v>
      </c>
      <c r="B581">
        <v>41727981</v>
      </c>
      <c r="C581">
        <v>41729001</v>
      </c>
      <c r="D581">
        <v>37305581</v>
      </c>
      <c r="E581">
        <v>1</v>
      </c>
      <c r="F581">
        <v>1</v>
      </c>
      <c r="G581">
        <v>1</v>
      </c>
      <c r="H581">
        <v>3</v>
      </c>
      <c r="I581" t="s">
        <v>613</v>
      </c>
      <c r="J581" t="s">
        <v>614</v>
      </c>
      <c r="K581" t="s">
        <v>615</v>
      </c>
      <c r="L581">
        <v>1425</v>
      </c>
      <c r="N581">
        <v>1013</v>
      </c>
      <c r="O581" t="s">
        <v>165</v>
      </c>
      <c r="P581" t="s">
        <v>165</v>
      </c>
      <c r="Q581">
        <v>1</v>
      </c>
      <c r="W581">
        <v>0</v>
      </c>
      <c r="X581">
        <v>43090968</v>
      </c>
      <c r="Y581">
        <v>0.04</v>
      </c>
      <c r="AA581">
        <v>83</v>
      </c>
      <c r="AB581">
        <v>0</v>
      </c>
      <c r="AC581">
        <v>0</v>
      </c>
      <c r="AD581">
        <v>0</v>
      </c>
      <c r="AE581">
        <v>83</v>
      </c>
      <c r="AF581">
        <v>0</v>
      </c>
      <c r="AG581">
        <v>0</v>
      </c>
      <c r="AH581">
        <v>0</v>
      </c>
      <c r="AI581">
        <v>1</v>
      </c>
      <c r="AJ581">
        <v>1</v>
      </c>
      <c r="AK581">
        <v>1</v>
      </c>
      <c r="AL581">
        <v>1</v>
      </c>
      <c r="AN581">
        <v>0</v>
      </c>
      <c r="AO581">
        <v>1</v>
      </c>
      <c r="AP581">
        <v>0</v>
      </c>
      <c r="AQ581">
        <v>0</v>
      </c>
      <c r="AR581">
        <v>0</v>
      </c>
      <c r="AS581" t="s">
        <v>2</v>
      </c>
      <c r="AT581">
        <v>0.04</v>
      </c>
      <c r="AU581" t="s">
        <v>2</v>
      </c>
      <c r="AV581">
        <v>0</v>
      </c>
      <c r="AW581">
        <v>2</v>
      </c>
      <c r="AX581">
        <v>41729009</v>
      </c>
      <c r="AY581">
        <v>1</v>
      </c>
      <c r="AZ581">
        <v>0</v>
      </c>
      <c r="BA581">
        <v>581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0</v>
      </c>
      <c r="CX581">
        <f>Y581*Source!I365</f>
        <v>0.04</v>
      </c>
      <c r="CY581">
        <f>AA581</f>
        <v>83</v>
      </c>
      <c r="CZ581">
        <f>AE581</f>
        <v>83</v>
      </c>
      <c r="DA581">
        <f>AI581</f>
        <v>1</v>
      </c>
      <c r="DB581">
        <f>ROUND(ROUND(AT581*CZ581,2),6)</f>
        <v>3.32</v>
      </c>
      <c r="DC581">
        <f>ROUND(ROUND(AT581*AG581,2),6)</f>
        <v>0</v>
      </c>
    </row>
    <row r="582" spans="1:107" x14ac:dyDescent="0.2">
      <c r="A582">
        <f>ROW(Source!A365)</f>
        <v>365</v>
      </c>
      <c r="B582">
        <v>41727981</v>
      </c>
      <c r="C582">
        <v>41729001</v>
      </c>
      <c r="D582">
        <v>37342602</v>
      </c>
      <c r="E582">
        <v>1</v>
      </c>
      <c r="F582">
        <v>1</v>
      </c>
      <c r="G582">
        <v>1</v>
      </c>
      <c r="H582">
        <v>3</v>
      </c>
      <c r="I582" t="s">
        <v>619</v>
      </c>
      <c r="J582" t="s">
        <v>620</v>
      </c>
      <c r="K582" t="s">
        <v>621</v>
      </c>
      <c r="L582">
        <v>1348</v>
      </c>
      <c r="N582">
        <v>1009</v>
      </c>
      <c r="O582" t="s">
        <v>104</v>
      </c>
      <c r="P582" t="s">
        <v>104</v>
      </c>
      <c r="Q582">
        <v>1000</v>
      </c>
      <c r="W582">
        <v>0</v>
      </c>
      <c r="X582">
        <v>-1929795800</v>
      </c>
      <c r="Y582">
        <v>6.0000000000000002E-5</v>
      </c>
      <c r="AA582">
        <v>65750</v>
      </c>
      <c r="AB582">
        <v>0</v>
      </c>
      <c r="AC582">
        <v>0</v>
      </c>
      <c r="AD582">
        <v>0</v>
      </c>
      <c r="AE582">
        <v>65750</v>
      </c>
      <c r="AF582">
        <v>0</v>
      </c>
      <c r="AG582">
        <v>0</v>
      </c>
      <c r="AH582">
        <v>0</v>
      </c>
      <c r="AI582">
        <v>1</v>
      </c>
      <c r="AJ582">
        <v>1</v>
      </c>
      <c r="AK582">
        <v>1</v>
      </c>
      <c r="AL582">
        <v>1</v>
      </c>
      <c r="AN582">
        <v>0</v>
      </c>
      <c r="AO582">
        <v>1</v>
      </c>
      <c r="AP582">
        <v>0</v>
      </c>
      <c r="AQ582">
        <v>0</v>
      </c>
      <c r="AR582">
        <v>0</v>
      </c>
      <c r="AS582" t="s">
        <v>2</v>
      </c>
      <c r="AT582">
        <v>6.0000000000000002E-5</v>
      </c>
      <c r="AU582" t="s">
        <v>2</v>
      </c>
      <c r="AV582">
        <v>0</v>
      </c>
      <c r="AW582">
        <v>2</v>
      </c>
      <c r="AX582">
        <v>41729010</v>
      </c>
      <c r="AY582">
        <v>1</v>
      </c>
      <c r="AZ582">
        <v>0</v>
      </c>
      <c r="BA582">
        <v>582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0</v>
      </c>
      <c r="CX582">
        <f>Y582*Source!I365</f>
        <v>6.0000000000000002E-5</v>
      </c>
      <c r="CY582">
        <f>AA582</f>
        <v>65750</v>
      </c>
      <c r="CZ582">
        <f>AE582</f>
        <v>65750</v>
      </c>
      <c r="DA582">
        <f>AI582</f>
        <v>1</v>
      </c>
      <c r="DB582">
        <f>ROUND(ROUND(AT582*CZ582,2),6)</f>
        <v>3.95</v>
      </c>
      <c r="DC582">
        <f>ROUND(ROUND(AT582*AG582,2),6)</f>
        <v>0</v>
      </c>
    </row>
    <row r="583" spans="1:107" x14ac:dyDescent="0.2">
      <c r="A583">
        <f>ROW(Source!A365)</f>
        <v>365</v>
      </c>
      <c r="B583">
        <v>41727981</v>
      </c>
      <c r="C583">
        <v>41729001</v>
      </c>
      <c r="D583">
        <v>37292595</v>
      </c>
      <c r="E583">
        <v>70</v>
      </c>
      <c r="F583">
        <v>1</v>
      </c>
      <c r="G583">
        <v>1</v>
      </c>
      <c r="H583">
        <v>3</v>
      </c>
      <c r="I583" t="s">
        <v>565</v>
      </c>
      <c r="J583" t="s">
        <v>2</v>
      </c>
      <c r="K583" t="s">
        <v>566</v>
      </c>
      <c r="L583">
        <v>1374</v>
      </c>
      <c r="N583">
        <v>1013</v>
      </c>
      <c r="O583" t="s">
        <v>567</v>
      </c>
      <c r="P583" t="s">
        <v>567</v>
      </c>
      <c r="Q583">
        <v>1</v>
      </c>
      <c r="W583">
        <v>0</v>
      </c>
      <c r="X583">
        <v>-1731369543</v>
      </c>
      <c r="Y583">
        <v>1.45</v>
      </c>
      <c r="AA583">
        <v>1</v>
      </c>
      <c r="AB583">
        <v>0</v>
      </c>
      <c r="AC583">
        <v>0</v>
      </c>
      <c r="AD583">
        <v>0</v>
      </c>
      <c r="AE583">
        <v>1</v>
      </c>
      <c r="AF583">
        <v>0</v>
      </c>
      <c r="AG583">
        <v>0</v>
      </c>
      <c r="AH583">
        <v>0</v>
      </c>
      <c r="AI583">
        <v>1</v>
      </c>
      <c r="AJ583">
        <v>1</v>
      </c>
      <c r="AK583">
        <v>1</v>
      </c>
      <c r="AL583">
        <v>1</v>
      </c>
      <c r="AN583">
        <v>0</v>
      </c>
      <c r="AO583">
        <v>1</v>
      </c>
      <c r="AP583">
        <v>0</v>
      </c>
      <c r="AQ583">
        <v>0</v>
      </c>
      <c r="AR583">
        <v>0</v>
      </c>
      <c r="AS583" t="s">
        <v>2</v>
      </c>
      <c r="AT583">
        <v>1.45</v>
      </c>
      <c r="AU583" t="s">
        <v>2</v>
      </c>
      <c r="AV583">
        <v>0</v>
      </c>
      <c r="AW583">
        <v>2</v>
      </c>
      <c r="AX583">
        <v>41729011</v>
      </c>
      <c r="AY583">
        <v>1</v>
      </c>
      <c r="AZ583">
        <v>0</v>
      </c>
      <c r="BA583">
        <v>583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CX583">
        <f>Y583*Source!I365</f>
        <v>1.45</v>
      </c>
      <c r="CY583">
        <f>AA583</f>
        <v>1</v>
      </c>
      <c r="CZ583">
        <f>AE583</f>
        <v>1</v>
      </c>
      <c r="DA583">
        <f>AI583</f>
        <v>1</v>
      </c>
      <c r="DB583">
        <f>ROUND(ROUND(AT583*CZ583,2),6)</f>
        <v>1.45</v>
      </c>
      <c r="DC583">
        <f>ROUND(ROUND(AT583*AG583,2),6)</f>
        <v>0</v>
      </c>
    </row>
    <row r="584" spans="1:107" x14ac:dyDescent="0.2">
      <c r="A584">
        <f>ROW(Source!A366)</f>
        <v>366</v>
      </c>
      <c r="B584">
        <v>41727979</v>
      </c>
      <c r="C584">
        <v>41729001</v>
      </c>
      <c r="D584">
        <v>37286967</v>
      </c>
      <c r="E584">
        <v>70</v>
      </c>
      <c r="F584">
        <v>1</v>
      </c>
      <c r="G584">
        <v>1</v>
      </c>
      <c r="H584">
        <v>1</v>
      </c>
      <c r="I584" t="s">
        <v>637</v>
      </c>
      <c r="J584" t="s">
        <v>2</v>
      </c>
      <c r="K584" t="s">
        <v>638</v>
      </c>
      <c r="L584">
        <v>1191</v>
      </c>
      <c r="N584">
        <v>1013</v>
      </c>
      <c r="O584" t="s">
        <v>551</v>
      </c>
      <c r="P584" t="s">
        <v>551</v>
      </c>
      <c r="Q584">
        <v>1</v>
      </c>
      <c r="W584">
        <v>0</v>
      </c>
      <c r="X584">
        <v>-1841613679</v>
      </c>
      <c r="Y584">
        <v>9.7200000000000006</v>
      </c>
      <c r="AA584">
        <v>0</v>
      </c>
      <c r="AB584">
        <v>0</v>
      </c>
      <c r="AC584">
        <v>0</v>
      </c>
      <c r="AD584">
        <v>108.25</v>
      </c>
      <c r="AE584">
        <v>0</v>
      </c>
      <c r="AF584">
        <v>0</v>
      </c>
      <c r="AG584">
        <v>0</v>
      </c>
      <c r="AH584">
        <v>10.06</v>
      </c>
      <c r="AI584">
        <v>1</v>
      </c>
      <c r="AJ584">
        <v>1</v>
      </c>
      <c r="AK584">
        <v>1</v>
      </c>
      <c r="AL584">
        <v>10.76</v>
      </c>
      <c r="AN584">
        <v>0</v>
      </c>
      <c r="AO584">
        <v>1</v>
      </c>
      <c r="AP584">
        <v>1</v>
      </c>
      <c r="AQ584">
        <v>0</v>
      </c>
      <c r="AR584">
        <v>0</v>
      </c>
      <c r="AS584" t="s">
        <v>2</v>
      </c>
      <c r="AT584">
        <v>7.2</v>
      </c>
      <c r="AU584" t="s">
        <v>21</v>
      </c>
      <c r="AV584">
        <v>1</v>
      </c>
      <c r="AW584">
        <v>2</v>
      </c>
      <c r="AX584">
        <v>41729007</v>
      </c>
      <c r="AY584">
        <v>1</v>
      </c>
      <c r="AZ584">
        <v>0</v>
      </c>
      <c r="BA584">
        <v>584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  <c r="CX584">
        <f>Y584*Source!I366</f>
        <v>9.7200000000000006</v>
      </c>
      <c r="CY584">
        <f>AD584</f>
        <v>108.25</v>
      </c>
      <c r="CZ584">
        <f>AH584</f>
        <v>10.06</v>
      </c>
      <c r="DA584">
        <f>AL584</f>
        <v>10.76</v>
      </c>
      <c r="DB584">
        <f>ROUND((ROUND(AT584*CZ584,2)*ROUND(1.35,7)),6)</f>
        <v>97.780500000000004</v>
      </c>
      <c r="DC584">
        <f>ROUND((ROUND(AT584*AG584,2)*ROUND(1.35,7)),6)</f>
        <v>0</v>
      </c>
    </row>
    <row r="585" spans="1:107" x14ac:dyDescent="0.2">
      <c r="A585">
        <f>ROW(Source!A366)</f>
        <v>366</v>
      </c>
      <c r="B585">
        <v>41727979</v>
      </c>
      <c r="C585">
        <v>41729001</v>
      </c>
      <c r="D585">
        <v>37299205</v>
      </c>
      <c r="E585">
        <v>1</v>
      </c>
      <c r="F585">
        <v>1</v>
      </c>
      <c r="G585">
        <v>1</v>
      </c>
      <c r="H585">
        <v>3</v>
      </c>
      <c r="I585" t="s">
        <v>610</v>
      </c>
      <c r="J585" t="s">
        <v>611</v>
      </c>
      <c r="K585" t="s">
        <v>612</v>
      </c>
      <c r="L585">
        <v>1346</v>
      </c>
      <c r="N585">
        <v>1009</v>
      </c>
      <c r="O585" t="s">
        <v>564</v>
      </c>
      <c r="P585" t="s">
        <v>564</v>
      </c>
      <c r="Q585">
        <v>1</v>
      </c>
      <c r="W585">
        <v>0</v>
      </c>
      <c r="X585">
        <v>818898041</v>
      </c>
      <c r="Y585">
        <v>5.5999999999999999E-3</v>
      </c>
      <c r="AA585">
        <v>298.48</v>
      </c>
      <c r="AB585">
        <v>0</v>
      </c>
      <c r="AC585">
        <v>0</v>
      </c>
      <c r="AD585">
        <v>0</v>
      </c>
      <c r="AE585">
        <v>27.74</v>
      </c>
      <c r="AF585">
        <v>0</v>
      </c>
      <c r="AG585">
        <v>0</v>
      </c>
      <c r="AH585">
        <v>0</v>
      </c>
      <c r="AI585">
        <v>10.76</v>
      </c>
      <c r="AJ585">
        <v>1</v>
      </c>
      <c r="AK585">
        <v>1</v>
      </c>
      <c r="AL585">
        <v>1</v>
      </c>
      <c r="AN585">
        <v>0</v>
      </c>
      <c r="AO585">
        <v>1</v>
      </c>
      <c r="AP585">
        <v>0</v>
      </c>
      <c r="AQ585">
        <v>0</v>
      </c>
      <c r="AR585">
        <v>0</v>
      </c>
      <c r="AS585" t="s">
        <v>2</v>
      </c>
      <c r="AT585">
        <v>5.5999999999999999E-3</v>
      </c>
      <c r="AU585" t="s">
        <v>2</v>
      </c>
      <c r="AV585">
        <v>0</v>
      </c>
      <c r="AW585">
        <v>2</v>
      </c>
      <c r="AX585">
        <v>41729008</v>
      </c>
      <c r="AY585">
        <v>1</v>
      </c>
      <c r="AZ585">
        <v>0</v>
      </c>
      <c r="BA585">
        <v>585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  <c r="CX585">
        <f>Y585*Source!I366</f>
        <v>5.5999999999999999E-3</v>
      </c>
      <c r="CY585">
        <f>AA585</f>
        <v>298.48</v>
      </c>
      <c r="CZ585">
        <f>AE585</f>
        <v>27.74</v>
      </c>
      <c r="DA585">
        <f>AI585</f>
        <v>10.76</v>
      </c>
      <c r="DB585">
        <f>ROUND(ROUND(AT585*CZ585,2),6)</f>
        <v>0.16</v>
      </c>
      <c r="DC585">
        <f>ROUND(ROUND(AT585*AG585,2),6)</f>
        <v>0</v>
      </c>
    </row>
    <row r="586" spans="1:107" x14ac:dyDescent="0.2">
      <c r="A586">
        <f>ROW(Source!A366)</f>
        <v>366</v>
      </c>
      <c r="B586">
        <v>41727979</v>
      </c>
      <c r="C586">
        <v>41729001</v>
      </c>
      <c r="D586">
        <v>37305581</v>
      </c>
      <c r="E586">
        <v>1</v>
      </c>
      <c r="F586">
        <v>1</v>
      </c>
      <c r="G586">
        <v>1</v>
      </c>
      <c r="H586">
        <v>3</v>
      </c>
      <c r="I586" t="s">
        <v>613</v>
      </c>
      <c r="J586" t="s">
        <v>614</v>
      </c>
      <c r="K586" t="s">
        <v>615</v>
      </c>
      <c r="L586">
        <v>1425</v>
      </c>
      <c r="N586">
        <v>1013</v>
      </c>
      <c r="O586" t="s">
        <v>165</v>
      </c>
      <c r="P586" t="s">
        <v>165</v>
      </c>
      <c r="Q586">
        <v>1</v>
      </c>
      <c r="W586">
        <v>0</v>
      </c>
      <c r="X586">
        <v>43090968</v>
      </c>
      <c r="Y586">
        <v>0.04</v>
      </c>
      <c r="AA586">
        <v>893.08</v>
      </c>
      <c r="AB586">
        <v>0</v>
      </c>
      <c r="AC586">
        <v>0</v>
      </c>
      <c r="AD586">
        <v>0</v>
      </c>
      <c r="AE586">
        <v>83</v>
      </c>
      <c r="AF586">
        <v>0</v>
      </c>
      <c r="AG586">
        <v>0</v>
      </c>
      <c r="AH586">
        <v>0</v>
      </c>
      <c r="AI586">
        <v>10.76</v>
      </c>
      <c r="AJ586">
        <v>1</v>
      </c>
      <c r="AK586">
        <v>1</v>
      </c>
      <c r="AL586">
        <v>1</v>
      </c>
      <c r="AN586">
        <v>0</v>
      </c>
      <c r="AO586">
        <v>1</v>
      </c>
      <c r="AP586">
        <v>0</v>
      </c>
      <c r="AQ586">
        <v>0</v>
      </c>
      <c r="AR586">
        <v>0</v>
      </c>
      <c r="AS586" t="s">
        <v>2</v>
      </c>
      <c r="AT586">
        <v>0.04</v>
      </c>
      <c r="AU586" t="s">
        <v>2</v>
      </c>
      <c r="AV586">
        <v>0</v>
      </c>
      <c r="AW586">
        <v>2</v>
      </c>
      <c r="AX586">
        <v>41729009</v>
      </c>
      <c r="AY586">
        <v>1</v>
      </c>
      <c r="AZ586">
        <v>0</v>
      </c>
      <c r="BA586">
        <v>586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0</v>
      </c>
      <c r="CX586">
        <f>Y586*Source!I366</f>
        <v>0.04</v>
      </c>
      <c r="CY586">
        <f>AA586</f>
        <v>893.08</v>
      </c>
      <c r="CZ586">
        <f>AE586</f>
        <v>83</v>
      </c>
      <c r="DA586">
        <f>AI586</f>
        <v>10.76</v>
      </c>
      <c r="DB586">
        <f>ROUND(ROUND(AT586*CZ586,2),6)</f>
        <v>3.32</v>
      </c>
      <c r="DC586">
        <f>ROUND(ROUND(AT586*AG586,2),6)</f>
        <v>0</v>
      </c>
    </row>
    <row r="587" spans="1:107" x14ac:dyDescent="0.2">
      <c r="A587">
        <f>ROW(Source!A366)</f>
        <v>366</v>
      </c>
      <c r="B587">
        <v>41727979</v>
      </c>
      <c r="C587">
        <v>41729001</v>
      </c>
      <c r="D587">
        <v>37342602</v>
      </c>
      <c r="E587">
        <v>1</v>
      </c>
      <c r="F587">
        <v>1</v>
      </c>
      <c r="G587">
        <v>1</v>
      </c>
      <c r="H587">
        <v>3</v>
      </c>
      <c r="I587" t="s">
        <v>619</v>
      </c>
      <c r="J587" t="s">
        <v>620</v>
      </c>
      <c r="K587" t="s">
        <v>621</v>
      </c>
      <c r="L587">
        <v>1348</v>
      </c>
      <c r="N587">
        <v>1009</v>
      </c>
      <c r="O587" t="s">
        <v>104</v>
      </c>
      <c r="P587" t="s">
        <v>104</v>
      </c>
      <c r="Q587">
        <v>1000</v>
      </c>
      <c r="W587">
        <v>0</v>
      </c>
      <c r="X587">
        <v>-1929795800</v>
      </c>
      <c r="Y587">
        <v>6.0000000000000002E-5</v>
      </c>
      <c r="AA587">
        <v>707470</v>
      </c>
      <c r="AB587">
        <v>0</v>
      </c>
      <c r="AC587">
        <v>0</v>
      </c>
      <c r="AD587">
        <v>0</v>
      </c>
      <c r="AE587">
        <v>65750</v>
      </c>
      <c r="AF587">
        <v>0</v>
      </c>
      <c r="AG587">
        <v>0</v>
      </c>
      <c r="AH587">
        <v>0</v>
      </c>
      <c r="AI587">
        <v>10.76</v>
      </c>
      <c r="AJ587">
        <v>1</v>
      </c>
      <c r="AK587">
        <v>1</v>
      </c>
      <c r="AL587">
        <v>1</v>
      </c>
      <c r="AN587">
        <v>0</v>
      </c>
      <c r="AO587">
        <v>1</v>
      </c>
      <c r="AP587">
        <v>0</v>
      </c>
      <c r="AQ587">
        <v>0</v>
      </c>
      <c r="AR587">
        <v>0</v>
      </c>
      <c r="AS587" t="s">
        <v>2</v>
      </c>
      <c r="AT587">
        <v>6.0000000000000002E-5</v>
      </c>
      <c r="AU587" t="s">
        <v>2</v>
      </c>
      <c r="AV587">
        <v>0</v>
      </c>
      <c r="AW587">
        <v>2</v>
      </c>
      <c r="AX587">
        <v>41729010</v>
      </c>
      <c r="AY587">
        <v>1</v>
      </c>
      <c r="AZ587">
        <v>0</v>
      </c>
      <c r="BA587">
        <v>587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CX587">
        <f>Y587*Source!I366</f>
        <v>6.0000000000000002E-5</v>
      </c>
      <c r="CY587">
        <f>AA587</f>
        <v>707470</v>
      </c>
      <c r="CZ587">
        <f>AE587</f>
        <v>65750</v>
      </c>
      <c r="DA587">
        <f>AI587</f>
        <v>10.76</v>
      </c>
      <c r="DB587">
        <f>ROUND(ROUND(AT587*CZ587,2),6)</f>
        <v>3.95</v>
      </c>
      <c r="DC587">
        <f>ROUND(ROUND(AT587*AG587,2),6)</f>
        <v>0</v>
      </c>
    </row>
    <row r="588" spans="1:107" x14ac:dyDescent="0.2">
      <c r="A588">
        <f>ROW(Source!A366)</f>
        <v>366</v>
      </c>
      <c r="B588">
        <v>41727979</v>
      </c>
      <c r="C588">
        <v>41729001</v>
      </c>
      <c r="D588">
        <v>37292595</v>
      </c>
      <c r="E588">
        <v>70</v>
      </c>
      <c r="F588">
        <v>1</v>
      </c>
      <c r="G588">
        <v>1</v>
      </c>
      <c r="H588">
        <v>3</v>
      </c>
      <c r="I588" t="s">
        <v>565</v>
      </c>
      <c r="J588" t="s">
        <v>2</v>
      </c>
      <c r="K588" t="s">
        <v>566</v>
      </c>
      <c r="L588">
        <v>1374</v>
      </c>
      <c r="N588">
        <v>1013</v>
      </c>
      <c r="O588" t="s">
        <v>567</v>
      </c>
      <c r="P588" t="s">
        <v>567</v>
      </c>
      <c r="Q588">
        <v>1</v>
      </c>
      <c r="W588">
        <v>0</v>
      </c>
      <c r="X588">
        <v>-1731369543</v>
      </c>
      <c r="Y588">
        <v>1.45</v>
      </c>
      <c r="AA588">
        <v>1</v>
      </c>
      <c r="AB588">
        <v>0</v>
      </c>
      <c r="AC588">
        <v>0</v>
      </c>
      <c r="AD588">
        <v>0</v>
      </c>
      <c r="AE588">
        <v>1</v>
      </c>
      <c r="AF588">
        <v>0</v>
      </c>
      <c r="AG588">
        <v>0</v>
      </c>
      <c r="AH588">
        <v>0</v>
      </c>
      <c r="AI588">
        <v>1</v>
      </c>
      <c r="AJ588">
        <v>1</v>
      </c>
      <c r="AK588">
        <v>1</v>
      </c>
      <c r="AL588">
        <v>1</v>
      </c>
      <c r="AN588">
        <v>0</v>
      </c>
      <c r="AO588">
        <v>1</v>
      </c>
      <c r="AP588">
        <v>0</v>
      </c>
      <c r="AQ588">
        <v>0</v>
      </c>
      <c r="AR588">
        <v>0</v>
      </c>
      <c r="AS588" t="s">
        <v>2</v>
      </c>
      <c r="AT588">
        <v>1.45</v>
      </c>
      <c r="AU588" t="s">
        <v>2</v>
      </c>
      <c r="AV588">
        <v>0</v>
      </c>
      <c r="AW588">
        <v>2</v>
      </c>
      <c r="AX588">
        <v>41729011</v>
      </c>
      <c r="AY588">
        <v>1</v>
      </c>
      <c r="AZ588">
        <v>0</v>
      </c>
      <c r="BA588">
        <v>588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CX588">
        <f>Y588*Source!I366</f>
        <v>1.45</v>
      </c>
      <c r="CY588">
        <f>AA588</f>
        <v>1</v>
      </c>
      <c r="CZ588">
        <f>AE588</f>
        <v>1</v>
      </c>
      <c r="DA588">
        <f>AI588</f>
        <v>1</v>
      </c>
      <c r="DB588">
        <f>ROUND(ROUND(AT588*CZ588,2),6)</f>
        <v>1.45</v>
      </c>
      <c r="DC588">
        <f>ROUND(ROUND(AT588*AG588,2),6)</f>
        <v>0</v>
      </c>
    </row>
    <row r="589" spans="1:107" x14ac:dyDescent="0.2">
      <c r="A589">
        <f>ROW(Source!A369)</f>
        <v>369</v>
      </c>
      <c r="B589">
        <v>41727981</v>
      </c>
      <c r="C589">
        <v>41729013</v>
      </c>
      <c r="D589">
        <v>37286962</v>
      </c>
      <c r="E589">
        <v>70</v>
      </c>
      <c r="F589">
        <v>1</v>
      </c>
      <c r="G589">
        <v>1</v>
      </c>
      <c r="H589">
        <v>1</v>
      </c>
      <c r="I589" t="s">
        <v>568</v>
      </c>
      <c r="J589" t="s">
        <v>2</v>
      </c>
      <c r="K589" t="s">
        <v>569</v>
      </c>
      <c r="L589">
        <v>1191</v>
      </c>
      <c r="N589">
        <v>1013</v>
      </c>
      <c r="O589" t="s">
        <v>551</v>
      </c>
      <c r="P589" t="s">
        <v>551</v>
      </c>
      <c r="Q589">
        <v>1</v>
      </c>
      <c r="W589">
        <v>0</v>
      </c>
      <c r="X589">
        <v>-1936699058</v>
      </c>
      <c r="Y589">
        <v>106.05600000000001</v>
      </c>
      <c r="AA589">
        <v>0</v>
      </c>
      <c r="AB589">
        <v>0</v>
      </c>
      <c r="AC589">
        <v>0</v>
      </c>
      <c r="AD589">
        <v>9.92</v>
      </c>
      <c r="AE589">
        <v>0</v>
      </c>
      <c r="AF589">
        <v>0</v>
      </c>
      <c r="AG589">
        <v>0</v>
      </c>
      <c r="AH589">
        <v>9.92</v>
      </c>
      <c r="AI589">
        <v>1</v>
      </c>
      <c r="AJ589">
        <v>1</v>
      </c>
      <c r="AK589">
        <v>1</v>
      </c>
      <c r="AL589">
        <v>1</v>
      </c>
      <c r="AN589">
        <v>0</v>
      </c>
      <c r="AO589">
        <v>1</v>
      </c>
      <c r="AP589">
        <v>1</v>
      </c>
      <c r="AQ589">
        <v>0</v>
      </c>
      <c r="AR589">
        <v>0</v>
      </c>
      <c r="AS589" t="s">
        <v>2</v>
      </c>
      <c r="AT589">
        <v>78.56</v>
      </c>
      <c r="AU589" t="s">
        <v>21</v>
      </c>
      <c r="AV589">
        <v>1</v>
      </c>
      <c r="AW589">
        <v>2</v>
      </c>
      <c r="AX589">
        <v>41729022</v>
      </c>
      <c r="AY589">
        <v>1</v>
      </c>
      <c r="AZ589">
        <v>0</v>
      </c>
      <c r="BA589">
        <v>589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CX589">
        <f>Y589*Source!I369</f>
        <v>5.3028000000000013</v>
      </c>
      <c r="CY589">
        <f>AD589</f>
        <v>9.92</v>
      </c>
      <c r="CZ589">
        <f>AH589</f>
        <v>9.92</v>
      </c>
      <c r="DA589">
        <f>AL589</f>
        <v>1</v>
      </c>
      <c r="DB589">
        <f>ROUND((ROUND(AT589*CZ589,2)*ROUND(1.35,7)),6)</f>
        <v>1052.0820000000001</v>
      </c>
      <c r="DC589">
        <f>ROUND((ROUND(AT589*AG589,2)*ROUND(1.35,7)),6)</f>
        <v>0</v>
      </c>
    </row>
    <row r="590" spans="1:107" x14ac:dyDescent="0.2">
      <c r="A590">
        <f>ROW(Source!A369)</f>
        <v>369</v>
      </c>
      <c r="B590">
        <v>41727981</v>
      </c>
      <c r="C590">
        <v>41729013</v>
      </c>
      <c r="D590">
        <v>37287167</v>
      </c>
      <c r="E590">
        <v>70</v>
      </c>
      <c r="F590">
        <v>1</v>
      </c>
      <c r="G590">
        <v>1</v>
      </c>
      <c r="H590">
        <v>1</v>
      </c>
      <c r="I590" t="s">
        <v>552</v>
      </c>
      <c r="J590" t="s">
        <v>2</v>
      </c>
      <c r="K590" t="s">
        <v>553</v>
      </c>
      <c r="L590">
        <v>1191</v>
      </c>
      <c r="N590">
        <v>1013</v>
      </c>
      <c r="O590" t="s">
        <v>551</v>
      </c>
      <c r="P590" t="s">
        <v>551</v>
      </c>
      <c r="Q590">
        <v>1</v>
      </c>
      <c r="W590">
        <v>0</v>
      </c>
      <c r="X590">
        <v>-1417349443</v>
      </c>
      <c r="Y590">
        <v>0.54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1</v>
      </c>
      <c r="AJ590">
        <v>1</v>
      </c>
      <c r="AK590">
        <v>1</v>
      </c>
      <c r="AL590">
        <v>1</v>
      </c>
      <c r="AN590">
        <v>0</v>
      </c>
      <c r="AO590">
        <v>1</v>
      </c>
      <c r="AP590">
        <v>1</v>
      </c>
      <c r="AQ590">
        <v>0</v>
      </c>
      <c r="AR590">
        <v>0</v>
      </c>
      <c r="AS590" t="s">
        <v>2</v>
      </c>
      <c r="AT590">
        <v>0.4</v>
      </c>
      <c r="AU590" t="s">
        <v>21</v>
      </c>
      <c r="AV590">
        <v>2</v>
      </c>
      <c r="AW590">
        <v>2</v>
      </c>
      <c r="AX590">
        <v>41729023</v>
      </c>
      <c r="AY590">
        <v>1</v>
      </c>
      <c r="AZ590">
        <v>0</v>
      </c>
      <c r="BA590">
        <v>590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0</v>
      </c>
      <c r="BW590">
        <v>0</v>
      </c>
      <c r="CX590">
        <f>Y590*Source!I369</f>
        <v>2.7000000000000003E-2</v>
      </c>
      <c r="CY590">
        <f>AD590</f>
        <v>0</v>
      </c>
      <c r="CZ590">
        <f>AH590</f>
        <v>0</v>
      </c>
      <c r="DA590">
        <f>AL590</f>
        <v>1</v>
      </c>
      <c r="DB590">
        <f>ROUND((ROUND(AT590*CZ590,2)*ROUND(1.35,7)),6)</f>
        <v>0</v>
      </c>
      <c r="DC590">
        <f>ROUND((ROUND(AT590*AG590,2)*ROUND(1.35,7)),6)</f>
        <v>0</v>
      </c>
    </row>
    <row r="591" spans="1:107" x14ac:dyDescent="0.2">
      <c r="A591">
        <f>ROW(Source!A369)</f>
        <v>369</v>
      </c>
      <c r="B591">
        <v>41727981</v>
      </c>
      <c r="C591">
        <v>41729013</v>
      </c>
      <c r="D591">
        <v>37509388</v>
      </c>
      <c r="E591">
        <v>1</v>
      </c>
      <c r="F591">
        <v>1</v>
      </c>
      <c r="G591">
        <v>1</v>
      </c>
      <c r="H591">
        <v>2</v>
      </c>
      <c r="I591" t="s">
        <v>573</v>
      </c>
      <c r="J591" t="s">
        <v>574</v>
      </c>
      <c r="K591" t="s">
        <v>575</v>
      </c>
      <c r="L591">
        <v>1367</v>
      </c>
      <c r="N591">
        <v>1011</v>
      </c>
      <c r="O591" t="s">
        <v>557</v>
      </c>
      <c r="P591" t="s">
        <v>557</v>
      </c>
      <c r="Q591">
        <v>1</v>
      </c>
      <c r="W591">
        <v>0</v>
      </c>
      <c r="X591">
        <v>-430484415</v>
      </c>
      <c r="Y591">
        <v>0.27</v>
      </c>
      <c r="AA591">
        <v>0</v>
      </c>
      <c r="AB591">
        <v>115.4</v>
      </c>
      <c r="AC591">
        <v>13.5</v>
      </c>
      <c r="AD591">
        <v>0</v>
      </c>
      <c r="AE591">
        <v>0</v>
      </c>
      <c r="AF591">
        <v>115.4</v>
      </c>
      <c r="AG591">
        <v>13.5</v>
      </c>
      <c r="AH591">
        <v>0</v>
      </c>
      <c r="AI591">
        <v>1</v>
      </c>
      <c r="AJ591">
        <v>1</v>
      </c>
      <c r="AK591">
        <v>1</v>
      </c>
      <c r="AL591">
        <v>1</v>
      </c>
      <c r="AN591">
        <v>0</v>
      </c>
      <c r="AO591">
        <v>1</v>
      </c>
      <c r="AP591">
        <v>1</v>
      </c>
      <c r="AQ591">
        <v>0</v>
      </c>
      <c r="AR591">
        <v>0</v>
      </c>
      <c r="AS591" t="s">
        <v>2</v>
      </c>
      <c r="AT591">
        <v>0.2</v>
      </c>
      <c r="AU591" t="s">
        <v>21</v>
      </c>
      <c r="AV591">
        <v>0</v>
      </c>
      <c r="AW591">
        <v>2</v>
      </c>
      <c r="AX591">
        <v>41729024</v>
      </c>
      <c r="AY591">
        <v>1</v>
      </c>
      <c r="AZ591">
        <v>0</v>
      </c>
      <c r="BA591">
        <v>591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CX591">
        <f>Y591*Source!I369</f>
        <v>1.3500000000000002E-2</v>
      </c>
      <c r="CY591">
        <f>AB591</f>
        <v>115.4</v>
      </c>
      <c r="CZ591">
        <f>AF591</f>
        <v>115.4</v>
      </c>
      <c r="DA591">
        <f>AJ591</f>
        <v>1</v>
      </c>
      <c r="DB591">
        <f>ROUND((ROUND(AT591*CZ591,2)*ROUND(1.35,7)),6)</f>
        <v>31.158000000000001</v>
      </c>
      <c r="DC591">
        <f>ROUND((ROUND(AT591*AG591,2)*ROUND(1.35,7)),6)</f>
        <v>3.645</v>
      </c>
    </row>
    <row r="592" spans="1:107" x14ac:dyDescent="0.2">
      <c r="A592">
        <f>ROW(Source!A369)</f>
        <v>369</v>
      </c>
      <c r="B592">
        <v>41727981</v>
      </c>
      <c r="C592">
        <v>41729013</v>
      </c>
      <c r="D592">
        <v>37510757</v>
      </c>
      <c r="E592">
        <v>1</v>
      </c>
      <c r="F592">
        <v>1</v>
      </c>
      <c r="G592">
        <v>1</v>
      </c>
      <c r="H592">
        <v>2</v>
      </c>
      <c r="I592" t="s">
        <v>558</v>
      </c>
      <c r="J592" t="s">
        <v>559</v>
      </c>
      <c r="K592" t="s">
        <v>560</v>
      </c>
      <c r="L592">
        <v>1367</v>
      </c>
      <c r="N592">
        <v>1011</v>
      </c>
      <c r="O592" t="s">
        <v>557</v>
      </c>
      <c r="P592" t="s">
        <v>557</v>
      </c>
      <c r="Q592">
        <v>1</v>
      </c>
      <c r="W592">
        <v>0</v>
      </c>
      <c r="X592">
        <v>509054691</v>
      </c>
      <c r="Y592">
        <v>0.27</v>
      </c>
      <c r="AA592">
        <v>0</v>
      </c>
      <c r="AB592">
        <v>65.709999999999994</v>
      </c>
      <c r="AC592">
        <v>11.6</v>
      </c>
      <c r="AD592">
        <v>0</v>
      </c>
      <c r="AE592">
        <v>0</v>
      </c>
      <c r="AF592">
        <v>65.709999999999994</v>
      </c>
      <c r="AG592">
        <v>11.6</v>
      </c>
      <c r="AH592">
        <v>0</v>
      </c>
      <c r="AI592">
        <v>1</v>
      </c>
      <c r="AJ592">
        <v>1</v>
      </c>
      <c r="AK592">
        <v>1</v>
      </c>
      <c r="AL592">
        <v>1</v>
      </c>
      <c r="AN592">
        <v>0</v>
      </c>
      <c r="AO592">
        <v>1</v>
      </c>
      <c r="AP592">
        <v>1</v>
      </c>
      <c r="AQ592">
        <v>0</v>
      </c>
      <c r="AR592">
        <v>0</v>
      </c>
      <c r="AS592" t="s">
        <v>2</v>
      </c>
      <c r="AT592">
        <v>0.2</v>
      </c>
      <c r="AU592" t="s">
        <v>21</v>
      </c>
      <c r="AV592">
        <v>0</v>
      </c>
      <c r="AW592">
        <v>2</v>
      </c>
      <c r="AX592">
        <v>41729025</v>
      </c>
      <c r="AY592">
        <v>1</v>
      </c>
      <c r="AZ592">
        <v>0</v>
      </c>
      <c r="BA592">
        <v>592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  <c r="CX592">
        <f>Y592*Source!I369</f>
        <v>1.3500000000000002E-2</v>
      </c>
      <c r="CY592">
        <f>AB592</f>
        <v>65.709999999999994</v>
      </c>
      <c r="CZ592">
        <f>AF592</f>
        <v>65.709999999999994</v>
      </c>
      <c r="DA592">
        <f>AJ592</f>
        <v>1</v>
      </c>
      <c r="DB592">
        <f>ROUND((ROUND(AT592*CZ592,2)*ROUND(1.35,7)),6)</f>
        <v>17.739000000000001</v>
      </c>
      <c r="DC592">
        <f>ROUND((ROUND(AT592*AG592,2)*ROUND(1.35,7)),6)</f>
        <v>3.1320000000000001</v>
      </c>
    </row>
    <row r="593" spans="1:107" x14ac:dyDescent="0.2">
      <c r="A593">
        <f>ROW(Source!A369)</f>
        <v>369</v>
      </c>
      <c r="B593">
        <v>41727981</v>
      </c>
      <c r="C593">
        <v>41729013</v>
      </c>
      <c r="D593">
        <v>37301997</v>
      </c>
      <c r="E593">
        <v>1</v>
      </c>
      <c r="F593">
        <v>1</v>
      </c>
      <c r="G593">
        <v>1</v>
      </c>
      <c r="H593">
        <v>3</v>
      </c>
      <c r="I593" t="s">
        <v>645</v>
      </c>
      <c r="J593" t="s">
        <v>646</v>
      </c>
      <c r="K593" t="s">
        <v>647</v>
      </c>
      <c r="L593">
        <v>1346</v>
      </c>
      <c r="N593">
        <v>1009</v>
      </c>
      <c r="O593" t="s">
        <v>564</v>
      </c>
      <c r="P593" t="s">
        <v>564</v>
      </c>
      <c r="Q593">
        <v>1</v>
      </c>
      <c r="W593">
        <v>0</v>
      </c>
      <c r="X593">
        <v>1682799448</v>
      </c>
      <c r="Y593">
        <v>0.21</v>
      </c>
      <c r="AA593">
        <v>30.4</v>
      </c>
      <c r="AB593">
        <v>0</v>
      </c>
      <c r="AC593">
        <v>0</v>
      </c>
      <c r="AD593">
        <v>0</v>
      </c>
      <c r="AE593">
        <v>30.4</v>
      </c>
      <c r="AF593">
        <v>0</v>
      </c>
      <c r="AG593">
        <v>0</v>
      </c>
      <c r="AH593">
        <v>0</v>
      </c>
      <c r="AI593">
        <v>1</v>
      </c>
      <c r="AJ593">
        <v>1</v>
      </c>
      <c r="AK593">
        <v>1</v>
      </c>
      <c r="AL593">
        <v>1</v>
      </c>
      <c r="AN593">
        <v>0</v>
      </c>
      <c r="AO593">
        <v>1</v>
      </c>
      <c r="AP593">
        <v>0</v>
      </c>
      <c r="AQ593">
        <v>0</v>
      </c>
      <c r="AR593">
        <v>0</v>
      </c>
      <c r="AS593" t="s">
        <v>2</v>
      </c>
      <c r="AT593">
        <v>0.21</v>
      </c>
      <c r="AU593" t="s">
        <v>2</v>
      </c>
      <c r="AV593">
        <v>0</v>
      </c>
      <c r="AW593">
        <v>2</v>
      </c>
      <c r="AX593">
        <v>41729026</v>
      </c>
      <c r="AY593">
        <v>1</v>
      </c>
      <c r="AZ593">
        <v>0</v>
      </c>
      <c r="BA593">
        <v>593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CX593">
        <f>Y593*Source!I369</f>
        <v>1.0500000000000001E-2</v>
      </c>
      <c r="CY593">
        <f>AA593</f>
        <v>30.4</v>
      </c>
      <c r="CZ593">
        <f>AE593</f>
        <v>30.4</v>
      </c>
      <c r="DA593">
        <f>AI593</f>
        <v>1</v>
      </c>
      <c r="DB593">
        <f>ROUND(ROUND(AT593*CZ593,2),6)</f>
        <v>6.38</v>
      </c>
      <c r="DC593">
        <f>ROUND(ROUND(AT593*AG593,2),6)</f>
        <v>0</v>
      </c>
    </row>
    <row r="594" spans="1:107" x14ac:dyDescent="0.2">
      <c r="A594">
        <f>ROW(Source!A369)</f>
        <v>369</v>
      </c>
      <c r="B594">
        <v>41727981</v>
      </c>
      <c r="C594">
        <v>41729013</v>
      </c>
      <c r="D594">
        <v>37305584</v>
      </c>
      <c r="E594">
        <v>1</v>
      </c>
      <c r="F594">
        <v>1</v>
      </c>
      <c r="G594">
        <v>1</v>
      </c>
      <c r="H594">
        <v>3</v>
      </c>
      <c r="I594" t="s">
        <v>648</v>
      </c>
      <c r="J594" t="s">
        <v>649</v>
      </c>
      <c r="K594" t="s">
        <v>650</v>
      </c>
      <c r="L594">
        <v>1425</v>
      </c>
      <c r="N594">
        <v>1013</v>
      </c>
      <c r="O594" t="s">
        <v>165</v>
      </c>
      <c r="P594" t="s">
        <v>165</v>
      </c>
      <c r="Q594">
        <v>1</v>
      </c>
      <c r="W594">
        <v>0</v>
      </c>
      <c r="X594">
        <v>777401066</v>
      </c>
      <c r="Y594">
        <v>4.08</v>
      </c>
      <c r="AA594">
        <v>86</v>
      </c>
      <c r="AB594">
        <v>0</v>
      </c>
      <c r="AC594">
        <v>0</v>
      </c>
      <c r="AD594">
        <v>0</v>
      </c>
      <c r="AE594">
        <v>86</v>
      </c>
      <c r="AF594">
        <v>0</v>
      </c>
      <c r="AG594">
        <v>0</v>
      </c>
      <c r="AH594">
        <v>0</v>
      </c>
      <c r="AI594">
        <v>1</v>
      </c>
      <c r="AJ594">
        <v>1</v>
      </c>
      <c r="AK594">
        <v>1</v>
      </c>
      <c r="AL594">
        <v>1</v>
      </c>
      <c r="AN594">
        <v>0</v>
      </c>
      <c r="AO594">
        <v>1</v>
      </c>
      <c r="AP594">
        <v>0</v>
      </c>
      <c r="AQ594">
        <v>0</v>
      </c>
      <c r="AR594">
        <v>0</v>
      </c>
      <c r="AS594" t="s">
        <v>2</v>
      </c>
      <c r="AT594">
        <v>4.08</v>
      </c>
      <c r="AU594" t="s">
        <v>2</v>
      </c>
      <c r="AV594">
        <v>0</v>
      </c>
      <c r="AW594">
        <v>2</v>
      </c>
      <c r="AX594">
        <v>41729027</v>
      </c>
      <c r="AY594">
        <v>1</v>
      </c>
      <c r="AZ594">
        <v>0</v>
      </c>
      <c r="BA594">
        <v>594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0</v>
      </c>
      <c r="BW594">
        <v>0</v>
      </c>
      <c r="CX594">
        <f>Y594*Source!I369</f>
        <v>0.20400000000000001</v>
      </c>
      <c r="CY594">
        <f>AA594</f>
        <v>86</v>
      </c>
      <c r="CZ594">
        <f>AE594</f>
        <v>86</v>
      </c>
      <c r="DA594">
        <f>AI594</f>
        <v>1</v>
      </c>
      <c r="DB594">
        <f>ROUND(ROUND(AT594*CZ594,2),6)</f>
        <v>350.88</v>
      </c>
      <c r="DC594">
        <f>ROUND(ROUND(AT594*AG594,2),6)</f>
        <v>0</v>
      </c>
    </row>
    <row r="595" spans="1:107" x14ac:dyDescent="0.2">
      <c r="A595">
        <f>ROW(Source!A369)</f>
        <v>369</v>
      </c>
      <c r="B595">
        <v>41727981</v>
      </c>
      <c r="C595">
        <v>41729013</v>
      </c>
      <c r="D595">
        <v>37395210</v>
      </c>
      <c r="E595">
        <v>1</v>
      </c>
      <c r="F595">
        <v>1</v>
      </c>
      <c r="G595">
        <v>1</v>
      </c>
      <c r="H595">
        <v>3</v>
      </c>
      <c r="I595" t="s">
        <v>674</v>
      </c>
      <c r="J595" t="s">
        <v>675</v>
      </c>
      <c r="K595" t="s">
        <v>676</v>
      </c>
      <c r="L595">
        <v>1348</v>
      </c>
      <c r="N595">
        <v>1009</v>
      </c>
      <c r="O595" t="s">
        <v>104</v>
      </c>
      <c r="P595" t="s">
        <v>104</v>
      </c>
      <c r="Q595">
        <v>1000</v>
      </c>
      <c r="W595">
        <v>0</v>
      </c>
      <c r="X595">
        <v>1539915194</v>
      </c>
      <c r="Y595">
        <v>1.5299999999999999E-3</v>
      </c>
      <c r="AA595">
        <v>96440</v>
      </c>
      <c r="AB595">
        <v>0</v>
      </c>
      <c r="AC595">
        <v>0</v>
      </c>
      <c r="AD595">
        <v>0</v>
      </c>
      <c r="AE595">
        <v>96440</v>
      </c>
      <c r="AF595">
        <v>0</v>
      </c>
      <c r="AG595">
        <v>0</v>
      </c>
      <c r="AH595">
        <v>0</v>
      </c>
      <c r="AI595">
        <v>1</v>
      </c>
      <c r="AJ595">
        <v>1</v>
      </c>
      <c r="AK595">
        <v>1</v>
      </c>
      <c r="AL595">
        <v>1</v>
      </c>
      <c r="AN595">
        <v>0</v>
      </c>
      <c r="AO595">
        <v>1</v>
      </c>
      <c r="AP595">
        <v>0</v>
      </c>
      <c r="AQ595">
        <v>0</v>
      </c>
      <c r="AR595">
        <v>0</v>
      </c>
      <c r="AS595" t="s">
        <v>2</v>
      </c>
      <c r="AT595">
        <v>1.5299999999999999E-3</v>
      </c>
      <c r="AU595" t="s">
        <v>2</v>
      </c>
      <c r="AV595">
        <v>0</v>
      </c>
      <c r="AW595">
        <v>2</v>
      </c>
      <c r="AX595">
        <v>41729028</v>
      </c>
      <c r="AY595">
        <v>1</v>
      </c>
      <c r="AZ595">
        <v>0</v>
      </c>
      <c r="BA595">
        <v>595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  <c r="CX595">
        <f>Y595*Source!I369</f>
        <v>7.6500000000000003E-5</v>
      </c>
      <c r="CY595">
        <f>AA595</f>
        <v>96440</v>
      </c>
      <c r="CZ595">
        <f>AE595</f>
        <v>96440</v>
      </c>
      <c r="DA595">
        <f>AI595</f>
        <v>1</v>
      </c>
      <c r="DB595">
        <f>ROUND(ROUND(AT595*CZ595,2),6)</f>
        <v>147.55000000000001</v>
      </c>
      <c r="DC595">
        <f>ROUND(ROUND(AT595*AG595,2),6)</f>
        <v>0</v>
      </c>
    </row>
    <row r="596" spans="1:107" x14ac:dyDescent="0.2">
      <c r="A596">
        <f>ROW(Source!A369)</f>
        <v>369</v>
      </c>
      <c r="B596">
        <v>41727981</v>
      </c>
      <c r="C596">
        <v>41729013</v>
      </c>
      <c r="D596">
        <v>37292595</v>
      </c>
      <c r="E596">
        <v>70</v>
      </c>
      <c r="F596">
        <v>1</v>
      </c>
      <c r="G596">
        <v>1</v>
      </c>
      <c r="H596">
        <v>3</v>
      </c>
      <c r="I596" t="s">
        <v>565</v>
      </c>
      <c r="J596" t="s">
        <v>2</v>
      </c>
      <c r="K596" t="s">
        <v>566</v>
      </c>
      <c r="L596">
        <v>1374</v>
      </c>
      <c r="N596">
        <v>1013</v>
      </c>
      <c r="O596" t="s">
        <v>567</v>
      </c>
      <c r="P596" t="s">
        <v>567</v>
      </c>
      <c r="Q596">
        <v>1</v>
      </c>
      <c r="W596">
        <v>0</v>
      </c>
      <c r="X596">
        <v>-1731369543</v>
      </c>
      <c r="Y596">
        <v>15.59</v>
      </c>
      <c r="AA596">
        <v>1</v>
      </c>
      <c r="AB596">
        <v>0</v>
      </c>
      <c r="AC596">
        <v>0</v>
      </c>
      <c r="AD596">
        <v>0</v>
      </c>
      <c r="AE596">
        <v>1</v>
      </c>
      <c r="AF596">
        <v>0</v>
      </c>
      <c r="AG596">
        <v>0</v>
      </c>
      <c r="AH596">
        <v>0</v>
      </c>
      <c r="AI596">
        <v>1</v>
      </c>
      <c r="AJ596">
        <v>1</v>
      </c>
      <c r="AK596">
        <v>1</v>
      </c>
      <c r="AL596">
        <v>1</v>
      </c>
      <c r="AN596">
        <v>0</v>
      </c>
      <c r="AO596">
        <v>1</v>
      </c>
      <c r="AP596">
        <v>0</v>
      </c>
      <c r="AQ596">
        <v>0</v>
      </c>
      <c r="AR596">
        <v>0</v>
      </c>
      <c r="AS596" t="s">
        <v>2</v>
      </c>
      <c r="AT596">
        <v>15.59</v>
      </c>
      <c r="AU596" t="s">
        <v>2</v>
      </c>
      <c r="AV596">
        <v>0</v>
      </c>
      <c r="AW596">
        <v>2</v>
      </c>
      <c r="AX596">
        <v>41729029</v>
      </c>
      <c r="AY596">
        <v>1</v>
      </c>
      <c r="AZ596">
        <v>0</v>
      </c>
      <c r="BA596">
        <v>596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0</v>
      </c>
      <c r="BR596">
        <v>0</v>
      </c>
      <c r="BS596">
        <v>0</v>
      </c>
      <c r="BT596">
        <v>0</v>
      </c>
      <c r="BU596">
        <v>0</v>
      </c>
      <c r="BV596">
        <v>0</v>
      </c>
      <c r="BW596">
        <v>0</v>
      </c>
      <c r="CX596">
        <f>Y596*Source!I369</f>
        <v>0.77950000000000008</v>
      </c>
      <c r="CY596">
        <f>AA596</f>
        <v>1</v>
      </c>
      <c r="CZ596">
        <f>AE596</f>
        <v>1</v>
      </c>
      <c r="DA596">
        <f>AI596</f>
        <v>1</v>
      </c>
      <c r="DB596">
        <f>ROUND(ROUND(AT596*CZ596,2),6)</f>
        <v>15.59</v>
      </c>
      <c r="DC596">
        <f>ROUND(ROUND(AT596*AG596,2),6)</f>
        <v>0</v>
      </c>
    </row>
    <row r="597" spans="1:107" x14ac:dyDescent="0.2">
      <c r="A597">
        <f>ROW(Source!A370)</f>
        <v>370</v>
      </c>
      <c r="B597">
        <v>41727979</v>
      </c>
      <c r="C597">
        <v>41729013</v>
      </c>
      <c r="D597">
        <v>37286962</v>
      </c>
      <c r="E597">
        <v>70</v>
      </c>
      <c r="F597">
        <v>1</v>
      </c>
      <c r="G597">
        <v>1</v>
      </c>
      <c r="H597">
        <v>1</v>
      </c>
      <c r="I597" t="s">
        <v>568</v>
      </c>
      <c r="J597" t="s">
        <v>2</v>
      </c>
      <c r="K597" t="s">
        <v>569</v>
      </c>
      <c r="L597">
        <v>1191</v>
      </c>
      <c r="N597">
        <v>1013</v>
      </c>
      <c r="O597" t="s">
        <v>551</v>
      </c>
      <c r="P597" t="s">
        <v>551</v>
      </c>
      <c r="Q597">
        <v>1</v>
      </c>
      <c r="W597">
        <v>0</v>
      </c>
      <c r="X597">
        <v>-1936699058</v>
      </c>
      <c r="Y597">
        <v>106.05600000000001</v>
      </c>
      <c r="AA597">
        <v>0</v>
      </c>
      <c r="AB597">
        <v>0</v>
      </c>
      <c r="AC597">
        <v>0</v>
      </c>
      <c r="AD597">
        <v>106.74</v>
      </c>
      <c r="AE597">
        <v>0</v>
      </c>
      <c r="AF597">
        <v>0</v>
      </c>
      <c r="AG597">
        <v>0</v>
      </c>
      <c r="AH597">
        <v>9.92</v>
      </c>
      <c r="AI597">
        <v>1</v>
      </c>
      <c r="AJ597">
        <v>1</v>
      </c>
      <c r="AK597">
        <v>1</v>
      </c>
      <c r="AL597">
        <v>10.76</v>
      </c>
      <c r="AN597">
        <v>0</v>
      </c>
      <c r="AO597">
        <v>1</v>
      </c>
      <c r="AP597">
        <v>1</v>
      </c>
      <c r="AQ597">
        <v>0</v>
      </c>
      <c r="AR597">
        <v>0</v>
      </c>
      <c r="AS597" t="s">
        <v>2</v>
      </c>
      <c r="AT597">
        <v>78.56</v>
      </c>
      <c r="AU597" t="s">
        <v>21</v>
      </c>
      <c r="AV597">
        <v>1</v>
      </c>
      <c r="AW597">
        <v>2</v>
      </c>
      <c r="AX597">
        <v>41729022</v>
      </c>
      <c r="AY597">
        <v>1</v>
      </c>
      <c r="AZ597">
        <v>0</v>
      </c>
      <c r="BA597">
        <v>597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  <c r="BV597">
        <v>0</v>
      </c>
      <c r="BW597">
        <v>0</v>
      </c>
      <c r="CX597">
        <f>Y597*Source!I370</f>
        <v>5.3028000000000013</v>
      </c>
      <c r="CY597">
        <f>AD597</f>
        <v>106.74</v>
      </c>
      <c r="CZ597">
        <f>AH597</f>
        <v>9.92</v>
      </c>
      <c r="DA597">
        <f>AL597</f>
        <v>10.76</v>
      </c>
      <c r="DB597">
        <f>ROUND((ROUND(AT597*CZ597,2)*ROUND(1.35,7)),6)</f>
        <v>1052.0820000000001</v>
      </c>
      <c r="DC597">
        <f>ROUND((ROUND(AT597*AG597,2)*ROUND(1.35,7)),6)</f>
        <v>0</v>
      </c>
    </row>
    <row r="598" spans="1:107" x14ac:dyDescent="0.2">
      <c r="A598">
        <f>ROW(Source!A370)</f>
        <v>370</v>
      </c>
      <c r="B598">
        <v>41727979</v>
      </c>
      <c r="C598">
        <v>41729013</v>
      </c>
      <c r="D598">
        <v>37287167</v>
      </c>
      <c r="E598">
        <v>70</v>
      </c>
      <c r="F598">
        <v>1</v>
      </c>
      <c r="G598">
        <v>1</v>
      </c>
      <c r="H598">
        <v>1</v>
      </c>
      <c r="I598" t="s">
        <v>552</v>
      </c>
      <c r="J598" t="s">
        <v>2</v>
      </c>
      <c r="K598" t="s">
        <v>553</v>
      </c>
      <c r="L598">
        <v>1191</v>
      </c>
      <c r="N598">
        <v>1013</v>
      </c>
      <c r="O598" t="s">
        <v>551</v>
      </c>
      <c r="P598" t="s">
        <v>551</v>
      </c>
      <c r="Q598">
        <v>1</v>
      </c>
      <c r="W598">
        <v>0</v>
      </c>
      <c r="X598">
        <v>-1417349443</v>
      </c>
      <c r="Y598">
        <v>0.54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1</v>
      </c>
      <c r="AJ598">
        <v>1</v>
      </c>
      <c r="AK598">
        <v>10.76</v>
      </c>
      <c r="AL598">
        <v>1</v>
      </c>
      <c r="AN598">
        <v>0</v>
      </c>
      <c r="AO598">
        <v>1</v>
      </c>
      <c r="AP598">
        <v>1</v>
      </c>
      <c r="AQ598">
        <v>0</v>
      </c>
      <c r="AR598">
        <v>0</v>
      </c>
      <c r="AS598" t="s">
        <v>2</v>
      </c>
      <c r="AT598">
        <v>0.4</v>
      </c>
      <c r="AU598" t="s">
        <v>21</v>
      </c>
      <c r="AV598">
        <v>2</v>
      </c>
      <c r="AW598">
        <v>2</v>
      </c>
      <c r="AX598">
        <v>41729023</v>
      </c>
      <c r="AY598">
        <v>1</v>
      </c>
      <c r="AZ598">
        <v>0</v>
      </c>
      <c r="BA598">
        <v>598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0</v>
      </c>
      <c r="BW598">
        <v>0</v>
      </c>
      <c r="CX598">
        <f>Y598*Source!I370</f>
        <v>2.7000000000000003E-2</v>
      </c>
      <c r="CY598">
        <f>AD598</f>
        <v>0</v>
      </c>
      <c r="CZ598">
        <f>AH598</f>
        <v>0</v>
      </c>
      <c r="DA598">
        <f>AL598</f>
        <v>1</v>
      </c>
      <c r="DB598">
        <f>ROUND((ROUND(AT598*CZ598,2)*ROUND(1.35,7)),6)</f>
        <v>0</v>
      </c>
      <c r="DC598">
        <f>ROUND((ROUND(AT598*AG598,2)*ROUND(1.35,7)),6)</f>
        <v>0</v>
      </c>
    </row>
    <row r="599" spans="1:107" x14ac:dyDescent="0.2">
      <c r="A599">
        <f>ROW(Source!A370)</f>
        <v>370</v>
      </c>
      <c r="B599">
        <v>41727979</v>
      </c>
      <c r="C599">
        <v>41729013</v>
      </c>
      <c r="D599">
        <v>37509388</v>
      </c>
      <c r="E599">
        <v>1</v>
      </c>
      <c r="F599">
        <v>1</v>
      </c>
      <c r="G599">
        <v>1</v>
      </c>
      <c r="H599">
        <v>2</v>
      </c>
      <c r="I599" t="s">
        <v>573</v>
      </c>
      <c r="J599" t="s">
        <v>574</v>
      </c>
      <c r="K599" t="s">
        <v>575</v>
      </c>
      <c r="L599">
        <v>1367</v>
      </c>
      <c r="N599">
        <v>1011</v>
      </c>
      <c r="O599" t="s">
        <v>557</v>
      </c>
      <c r="P599" t="s">
        <v>557</v>
      </c>
      <c r="Q599">
        <v>1</v>
      </c>
      <c r="W599">
        <v>0</v>
      </c>
      <c r="X599">
        <v>-430484415</v>
      </c>
      <c r="Y599">
        <v>0.27</v>
      </c>
      <c r="AA599">
        <v>0</v>
      </c>
      <c r="AB599">
        <v>1241.7</v>
      </c>
      <c r="AC599">
        <v>13.5</v>
      </c>
      <c r="AD599">
        <v>0</v>
      </c>
      <c r="AE599">
        <v>0</v>
      </c>
      <c r="AF599">
        <v>115.4</v>
      </c>
      <c r="AG599">
        <v>13.5</v>
      </c>
      <c r="AH599">
        <v>0</v>
      </c>
      <c r="AI599">
        <v>1</v>
      </c>
      <c r="AJ599">
        <v>10.76</v>
      </c>
      <c r="AK599">
        <v>1</v>
      </c>
      <c r="AL599">
        <v>1</v>
      </c>
      <c r="AN599">
        <v>0</v>
      </c>
      <c r="AO599">
        <v>1</v>
      </c>
      <c r="AP599">
        <v>1</v>
      </c>
      <c r="AQ599">
        <v>0</v>
      </c>
      <c r="AR599">
        <v>0</v>
      </c>
      <c r="AS599" t="s">
        <v>2</v>
      </c>
      <c r="AT599">
        <v>0.2</v>
      </c>
      <c r="AU599" t="s">
        <v>21</v>
      </c>
      <c r="AV599">
        <v>0</v>
      </c>
      <c r="AW599">
        <v>2</v>
      </c>
      <c r="AX599">
        <v>41729024</v>
      </c>
      <c r="AY599">
        <v>1</v>
      </c>
      <c r="AZ599">
        <v>0</v>
      </c>
      <c r="BA599">
        <v>599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0</v>
      </c>
      <c r="BU599">
        <v>0</v>
      </c>
      <c r="BV599">
        <v>0</v>
      </c>
      <c r="BW599">
        <v>0</v>
      </c>
      <c r="CX599">
        <f>Y599*Source!I370</f>
        <v>1.3500000000000002E-2</v>
      </c>
      <c r="CY599">
        <f>AB599</f>
        <v>1241.7</v>
      </c>
      <c r="CZ599">
        <f>AF599</f>
        <v>115.4</v>
      </c>
      <c r="DA599">
        <f>AJ599</f>
        <v>10.76</v>
      </c>
      <c r="DB599">
        <f>ROUND((ROUND(AT599*CZ599,2)*ROUND(1.35,7)),6)</f>
        <v>31.158000000000001</v>
      </c>
      <c r="DC599">
        <f>ROUND((ROUND(AT599*AG599,2)*ROUND(1.35,7)),6)</f>
        <v>3.645</v>
      </c>
    </row>
    <row r="600" spans="1:107" x14ac:dyDescent="0.2">
      <c r="A600">
        <f>ROW(Source!A370)</f>
        <v>370</v>
      </c>
      <c r="B600">
        <v>41727979</v>
      </c>
      <c r="C600">
        <v>41729013</v>
      </c>
      <c r="D600">
        <v>37510757</v>
      </c>
      <c r="E600">
        <v>1</v>
      </c>
      <c r="F600">
        <v>1</v>
      </c>
      <c r="G600">
        <v>1</v>
      </c>
      <c r="H600">
        <v>2</v>
      </c>
      <c r="I600" t="s">
        <v>558</v>
      </c>
      <c r="J600" t="s">
        <v>559</v>
      </c>
      <c r="K600" t="s">
        <v>560</v>
      </c>
      <c r="L600">
        <v>1367</v>
      </c>
      <c r="N600">
        <v>1011</v>
      </c>
      <c r="O600" t="s">
        <v>557</v>
      </c>
      <c r="P600" t="s">
        <v>557</v>
      </c>
      <c r="Q600">
        <v>1</v>
      </c>
      <c r="W600">
        <v>0</v>
      </c>
      <c r="X600">
        <v>509054691</v>
      </c>
      <c r="Y600">
        <v>0.27</v>
      </c>
      <c r="AA600">
        <v>0</v>
      </c>
      <c r="AB600">
        <v>707.04</v>
      </c>
      <c r="AC600">
        <v>11.6</v>
      </c>
      <c r="AD600">
        <v>0</v>
      </c>
      <c r="AE600">
        <v>0</v>
      </c>
      <c r="AF600">
        <v>65.709999999999994</v>
      </c>
      <c r="AG600">
        <v>11.6</v>
      </c>
      <c r="AH600">
        <v>0</v>
      </c>
      <c r="AI600">
        <v>1</v>
      </c>
      <c r="AJ600">
        <v>10.76</v>
      </c>
      <c r="AK600">
        <v>1</v>
      </c>
      <c r="AL600">
        <v>1</v>
      </c>
      <c r="AN600">
        <v>0</v>
      </c>
      <c r="AO600">
        <v>1</v>
      </c>
      <c r="AP600">
        <v>1</v>
      </c>
      <c r="AQ600">
        <v>0</v>
      </c>
      <c r="AR600">
        <v>0</v>
      </c>
      <c r="AS600" t="s">
        <v>2</v>
      </c>
      <c r="AT600">
        <v>0.2</v>
      </c>
      <c r="AU600" t="s">
        <v>21</v>
      </c>
      <c r="AV600">
        <v>0</v>
      </c>
      <c r="AW600">
        <v>2</v>
      </c>
      <c r="AX600">
        <v>41729025</v>
      </c>
      <c r="AY600">
        <v>1</v>
      </c>
      <c r="AZ600">
        <v>0</v>
      </c>
      <c r="BA600">
        <v>600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0</v>
      </c>
      <c r="BW600">
        <v>0</v>
      </c>
      <c r="CX600">
        <f>Y600*Source!I370</f>
        <v>1.3500000000000002E-2</v>
      </c>
      <c r="CY600">
        <f>AB600</f>
        <v>707.04</v>
      </c>
      <c r="CZ600">
        <f>AF600</f>
        <v>65.709999999999994</v>
      </c>
      <c r="DA600">
        <f>AJ600</f>
        <v>10.76</v>
      </c>
      <c r="DB600">
        <f>ROUND((ROUND(AT600*CZ600,2)*ROUND(1.35,7)),6)</f>
        <v>17.739000000000001</v>
      </c>
      <c r="DC600">
        <f>ROUND((ROUND(AT600*AG600,2)*ROUND(1.35,7)),6)</f>
        <v>3.1320000000000001</v>
      </c>
    </row>
    <row r="601" spans="1:107" x14ac:dyDescent="0.2">
      <c r="A601">
        <f>ROW(Source!A370)</f>
        <v>370</v>
      </c>
      <c r="B601">
        <v>41727979</v>
      </c>
      <c r="C601">
        <v>41729013</v>
      </c>
      <c r="D601">
        <v>37301997</v>
      </c>
      <c r="E601">
        <v>1</v>
      </c>
      <c r="F601">
        <v>1</v>
      </c>
      <c r="G601">
        <v>1</v>
      </c>
      <c r="H601">
        <v>3</v>
      </c>
      <c r="I601" t="s">
        <v>645</v>
      </c>
      <c r="J601" t="s">
        <v>646</v>
      </c>
      <c r="K601" t="s">
        <v>647</v>
      </c>
      <c r="L601">
        <v>1346</v>
      </c>
      <c r="N601">
        <v>1009</v>
      </c>
      <c r="O601" t="s">
        <v>564</v>
      </c>
      <c r="P601" t="s">
        <v>564</v>
      </c>
      <c r="Q601">
        <v>1</v>
      </c>
      <c r="W601">
        <v>0</v>
      </c>
      <c r="X601">
        <v>1682799448</v>
      </c>
      <c r="Y601">
        <v>0.21</v>
      </c>
      <c r="AA601">
        <v>327.10000000000002</v>
      </c>
      <c r="AB601">
        <v>0</v>
      </c>
      <c r="AC601">
        <v>0</v>
      </c>
      <c r="AD601">
        <v>0</v>
      </c>
      <c r="AE601">
        <v>30.4</v>
      </c>
      <c r="AF601">
        <v>0</v>
      </c>
      <c r="AG601">
        <v>0</v>
      </c>
      <c r="AH601">
        <v>0</v>
      </c>
      <c r="AI601">
        <v>10.76</v>
      </c>
      <c r="AJ601">
        <v>1</v>
      </c>
      <c r="AK601">
        <v>1</v>
      </c>
      <c r="AL601">
        <v>1</v>
      </c>
      <c r="AN601">
        <v>0</v>
      </c>
      <c r="AO601">
        <v>1</v>
      </c>
      <c r="AP601">
        <v>0</v>
      </c>
      <c r="AQ601">
        <v>0</v>
      </c>
      <c r="AR601">
        <v>0</v>
      </c>
      <c r="AS601" t="s">
        <v>2</v>
      </c>
      <c r="AT601">
        <v>0.21</v>
      </c>
      <c r="AU601" t="s">
        <v>2</v>
      </c>
      <c r="AV601">
        <v>0</v>
      </c>
      <c r="AW601">
        <v>2</v>
      </c>
      <c r="AX601">
        <v>41729026</v>
      </c>
      <c r="AY601">
        <v>1</v>
      </c>
      <c r="AZ601">
        <v>0</v>
      </c>
      <c r="BA601">
        <v>601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0</v>
      </c>
      <c r="BW601">
        <v>0</v>
      </c>
      <c r="CX601">
        <f>Y601*Source!I370</f>
        <v>1.0500000000000001E-2</v>
      </c>
      <c r="CY601">
        <f>AA601</f>
        <v>327.10000000000002</v>
      </c>
      <c r="CZ601">
        <f>AE601</f>
        <v>30.4</v>
      </c>
      <c r="DA601">
        <f>AI601</f>
        <v>10.76</v>
      </c>
      <c r="DB601">
        <f>ROUND(ROUND(AT601*CZ601,2),6)</f>
        <v>6.38</v>
      </c>
      <c r="DC601">
        <f>ROUND(ROUND(AT601*AG601,2),6)</f>
        <v>0</v>
      </c>
    </row>
    <row r="602" spans="1:107" x14ac:dyDescent="0.2">
      <c r="A602">
        <f>ROW(Source!A370)</f>
        <v>370</v>
      </c>
      <c r="B602">
        <v>41727979</v>
      </c>
      <c r="C602">
        <v>41729013</v>
      </c>
      <c r="D602">
        <v>37305584</v>
      </c>
      <c r="E602">
        <v>1</v>
      </c>
      <c r="F602">
        <v>1</v>
      </c>
      <c r="G602">
        <v>1</v>
      </c>
      <c r="H602">
        <v>3</v>
      </c>
      <c r="I602" t="s">
        <v>648</v>
      </c>
      <c r="J602" t="s">
        <v>649</v>
      </c>
      <c r="K602" t="s">
        <v>650</v>
      </c>
      <c r="L602">
        <v>1425</v>
      </c>
      <c r="N602">
        <v>1013</v>
      </c>
      <c r="O602" t="s">
        <v>165</v>
      </c>
      <c r="P602" t="s">
        <v>165</v>
      </c>
      <c r="Q602">
        <v>1</v>
      </c>
      <c r="W602">
        <v>0</v>
      </c>
      <c r="X602">
        <v>777401066</v>
      </c>
      <c r="Y602">
        <v>4.08</v>
      </c>
      <c r="AA602">
        <v>925.36</v>
      </c>
      <c r="AB602">
        <v>0</v>
      </c>
      <c r="AC602">
        <v>0</v>
      </c>
      <c r="AD602">
        <v>0</v>
      </c>
      <c r="AE602">
        <v>86</v>
      </c>
      <c r="AF602">
        <v>0</v>
      </c>
      <c r="AG602">
        <v>0</v>
      </c>
      <c r="AH602">
        <v>0</v>
      </c>
      <c r="AI602">
        <v>10.76</v>
      </c>
      <c r="AJ602">
        <v>1</v>
      </c>
      <c r="AK602">
        <v>1</v>
      </c>
      <c r="AL602">
        <v>1</v>
      </c>
      <c r="AN602">
        <v>0</v>
      </c>
      <c r="AO602">
        <v>1</v>
      </c>
      <c r="AP602">
        <v>0</v>
      </c>
      <c r="AQ602">
        <v>0</v>
      </c>
      <c r="AR602">
        <v>0</v>
      </c>
      <c r="AS602" t="s">
        <v>2</v>
      </c>
      <c r="AT602">
        <v>4.08</v>
      </c>
      <c r="AU602" t="s">
        <v>2</v>
      </c>
      <c r="AV602">
        <v>0</v>
      </c>
      <c r="AW602">
        <v>2</v>
      </c>
      <c r="AX602">
        <v>41729027</v>
      </c>
      <c r="AY602">
        <v>1</v>
      </c>
      <c r="AZ602">
        <v>0</v>
      </c>
      <c r="BA602">
        <v>602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0</v>
      </c>
      <c r="BW602">
        <v>0</v>
      </c>
      <c r="CX602">
        <f>Y602*Source!I370</f>
        <v>0.20400000000000001</v>
      </c>
      <c r="CY602">
        <f>AA602</f>
        <v>925.36</v>
      </c>
      <c r="CZ602">
        <f>AE602</f>
        <v>86</v>
      </c>
      <c r="DA602">
        <f>AI602</f>
        <v>10.76</v>
      </c>
      <c r="DB602">
        <f>ROUND(ROUND(AT602*CZ602,2),6)</f>
        <v>350.88</v>
      </c>
      <c r="DC602">
        <f>ROUND(ROUND(AT602*AG602,2),6)</f>
        <v>0</v>
      </c>
    </row>
    <row r="603" spans="1:107" x14ac:dyDescent="0.2">
      <c r="A603">
        <f>ROW(Source!A370)</f>
        <v>370</v>
      </c>
      <c r="B603">
        <v>41727979</v>
      </c>
      <c r="C603">
        <v>41729013</v>
      </c>
      <c r="D603">
        <v>37395210</v>
      </c>
      <c r="E603">
        <v>1</v>
      </c>
      <c r="F603">
        <v>1</v>
      </c>
      <c r="G603">
        <v>1</v>
      </c>
      <c r="H603">
        <v>3</v>
      </c>
      <c r="I603" t="s">
        <v>674</v>
      </c>
      <c r="J603" t="s">
        <v>675</v>
      </c>
      <c r="K603" t="s">
        <v>676</v>
      </c>
      <c r="L603">
        <v>1348</v>
      </c>
      <c r="N603">
        <v>1009</v>
      </c>
      <c r="O603" t="s">
        <v>104</v>
      </c>
      <c r="P603" t="s">
        <v>104</v>
      </c>
      <c r="Q603">
        <v>1000</v>
      </c>
      <c r="W603">
        <v>0</v>
      </c>
      <c r="X603">
        <v>1539915194</v>
      </c>
      <c r="Y603">
        <v>1.5299999999999999E-3</v>
      </c>
      <c r="AA603">
        <v>1037694.4</v>
      </c>
      <c r="AB603">
        <v>0</v>
      </c>
      <c r="AC603">
        <v>0</v>
      </c>
      <c r="AD603">
        <v>0</v>
      </c>
      <c r="AE603">
        <v>96440</v>
      </c>
      <c r="AF603">
        <v>0</v>
      </c>
      <c r="AG603">
        <v>0</v>
      </c>
      <c r="AH603">
        <v>0</v>
      </c>
      <c r="AI603">
        <v>10.76</v>
      </c>
      <c r="AJ603">
        <v>1</v>
      </c>
      <c r="AK603">
        <v>1</v>
      </c>
      <c r="AL603">
        <v>1</v>
      </c>
      <c r="AN603">
        <v>0</v>
      </c>
      <c r="AO603">
        <v>1</v>
      </c>
      <c r="AP603">
        <v>0</v>
      </c>
      <c r="AQ603">
        <v>0</v>
      </c>
      <c r="AR603">
        <v>0</v>
      </c>
      <c r="AS603" t="s">
        <v>2</v>
      </c>
      <c r="AT603">
        <v>1.5299999999999999E-3</v>
      </c>
      <c r="AU603" t="s">
        <v>2</v>
      </c>
      <c r="AV603">
        <v>0</v>
      </c>
      <c r="AW603">
        <v>2</v>
      </c>
      <c r="AX603">
        <v>41729028</v>
      </c>
      <c r="AY603">
        <v>1</v>
      </c>
      <c r="AZ603">
        <v>0</v>
      </c>
      <c r="BA603">
        <v>603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0</v>
      </c>
      <c r="CX603">
        <f>Y603*Source!I370</f>
        <v>7.6500000000000003E-5</v>
      </c>
      <c r="CY603">
        <f>AA603</f>
        <v>1037694.4</v>
      </c>
      <c r="CZ603">
        <f>AE603</f>
        <v>96440</v>
      </c>
      <c r="DA603">
        <f>AI603</f>
        <v>10.76</v>
      </c>
      <c r="DB603">
        <f>ROUND(ROUND(AT603*CZ603,2),6)</f>
        <v>147.55000000000001</v>
      </c>
      <c r="DC603">
        <f>ROUND(ROUND(AT603*AG603,2),6)</f>
        <v>0</v>
      </c>
    </row>
    <row r="604" spans="1:107" x14ac:dyDescent="0.2">
      <c r="A604">
        <f>ROW(Source!A370)</f>
        <v>370</v>
      </c>
      <c r="B604">
        <v>41727979</v>
      </c>
      <c r="C604">
        <v>41729013</v>
      </c>
      <c r="D604">
        <v>37292595</v>
      </c>
      <c r="E604">
        <v>70</v>
      </c>
      <c r="F604">
        <v>1</v>
      </c>
      <c r="G604">
        <v>1</v>
      </c>
      <c r="H604">
        <v>3</v>
      </c>
      <c r="I604" t="s">
        <v>565</v>
      </c>
      <c r="J604" t="s">
        <v>2</v>
      </c>
      <c r="K604" t="s">
        <v>566</v>
      </c>
      <c r="L604">
        <v>1374</v>
      </c>
      <c r="N604">
        <v>1013</v>
      </c>
      <c r="O604" t="s">
        <v>567</v>
      </c>
      <c r="P604" t="s">
        <v>567</v>
      </c>
      <c r="Q604">
        <v>1</v>
      </c>
      <c r="W604">
        <v>0</v>
      </c>
      <c r="X604">
        <v>-1731369543</v>
      </c>
      <c r="Y604">
        <v>15.59</v>
      </c>
      <c r="AA604">
        <v>1</v>
      </c>
      <c r="AB604">
        <v>0</v>
      </c>
      <c r="AC604">
        <v>0</v>
      </c>
      <c r="AD604">
        <v>0</v>
      </c>
      <c r="AE604">
        <v>1</v>
      </c>
      <c r="AF604">
        <v>0</v>
      </c>
      <c r="AG604">
        <v>0</v>
      </c>
      <c r="AH604">
        <v>0</v>
      </c>
      <c r="AI604">
        <v>1</v>
      </c>
      <c r="AJ604">
        <v>1</v>
      </c>
      <c r="AK604">
        <v>1</v>
      </c>
      <c r="AL604">
        <v>1</v>
      </c>
      <c r="AN604">
        <v>0</v>
      </c>
      <c r="AO604">
        <v>1</v>
      </c>
      <c r="AP604">
        <v>0</v>
      </c>
      <c r="AQ604">
        <v>0</v>
      </c>
      <c r="AR604">
        <v>0</v>
      </c>
      <c r="AS604" t="s">
        <v>2</v>
      </c>
      <c r="AT604">
        <v>15.59</v>
      </c>
      <c r="AU604" t="s">
        <v>2</v>
      </c>
      <c r="AV604">
        <v>0</v>
      </c>
      <c r="AW604">
        <v>2</v>
      </c>
      <c r="AX604">
        <v>41729029</v>
      </c>
      <c r="AY604">
        <v>1</v>
      </c>
      <c r="AZ604">
        <v>0</v>
      </c>
      <c r="BA604">
        <v>604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0</v>
      </c>
      <c r="BS604">
        <v>0</v>
      </c>
      <c r="BT604">
        <v>0</v>
      </c>
      <c r="BU604">
        <v>0</v>
      </c>
      <c r="BV604">
        <v>0</v>
      </c>
      <c r="BW604">
        <v>0</v>
      </c>
      <c r="CX604">
        <f>Y604*Source!I370</f>
        <v>0.77950000000000008</v>
      </c>
      <c r="CY604">
        <f>AA604</f>
        <v>1</v>
      </c>
      <c r="CZ604">
        <f>AE604</f>
        <v>1</v>
      </c>
      <c r="DA604">
        <f>AI604</f>
        <v>1</v>
      </c>
      <c r="DB604">
        <f>ROUND(ROUND(AT604*CZ604,2),6)</f>
        <v>15.59</v>
      </c>
      <c r="DC604">
        <f>ROUND(ROUND(AT604*AG604,2),6)</f>
        <v>0</v>
      </c>
    </row>
    <row r="605" spans="1:107" x14ac:dyDescent="0.2">
      <c r="A605">
        <f>ROW(Source!A377)</f>
        <v>377</v>
      </c>
      <c r="B605">
        <v>41727981</v>
      </c>
      <c r="C605">
        <v>41729033</v>
      </c>
      <c r="D605">
        <v>37286962</v>
      </c>
      <c r="E605">
        <v>70</v>
      </c>
      <c r="F605">
        <v>1</v>
      </c>
      <c r="G605">
        <v>1</v>
      </c>
      <c r="H605">
        <v>1</v>
      </c>
      <c r="I605" t="s">
        <v>568</v>
      </c>
      <c r="J605" t="s">
        <v>2</v>
      </c>
      <c r="K605" t="s">
        <v>569</v>
      </c>
      <c r="L605">
        <v>1191</v>
      </c>
      <c r="N605">
        <v>1013</v>
      </c>
      <c r="O605" t="s">
        <v>551</v>
      </c>
      <c r="P605" t="s">
        <v>551</v>
      </c>
      <c r="Q605">
        <v>1</v>
      </c>
      <c r="W605">
        <v>0</v>
      </c>
      <c r="X605">
        <v>-1936699058</v>
      </c>
      <c r="Y605">
        <v>7.2900000000000009</v>
      </c>
      <c r="AA605">
        <v>0</v>
      </c>
      <c r="AB605">
        <v>0</v>
      </c>
      <c r="AC605">
        <v>0</v>
      </c>
      <c r="AD605">
        <v>9.92</v>
      </c>
      <c r="AE605">
        <v>0</v>
      </c>
      <c r="AF605">
        <v>0</v>
      </c>
      <c r="AG605">
        <v>0</v>
      </c>
      <c r="AH605">
        <v>9.92</v>
      </c>
      <c r="AI605">
        <v>1</v>
      </c>
      <c r="AJ605">
        <v>1</v>
      </c>
      <c r="AK605">
        <v>1</v>
      </c>
      <c r="AL605">
        <v>1</v>
      </c>
      <c r="AN605">
        <v>0</v>
      </c>
      <c r="AO605">
        <v>1</v>
      </c>
      <c r="AP605">
        <v>1</v>
      </c>
      <c r="AQ605">
        <v>0</v>
      </c>
      <c r="AR605">
        <v>0</v>
      </c>
      <c r="AS605" t="s">
        <v>2</v>
      </c>
      <c r="AT605">
        <v>5.4</v>
      </c>
      <c r="AU605" t="s">
        <v>21</v>
      </c>
      <c r="AV605">
        <v>1</v>
      </c>
      <c r="AW605">
        <v>2</v>
      </c>
      <c r="AX605">
        <v>41729039</v>
      </c>
      <c r="AY605">
        <v>1</v>
      </c>
      <c r="AZ605">
        <v>0</v>
      </c>
      <c r="BA605">
        <v>605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0</v>
      </c>
      <c r="BW605">
        <v>0</v>
      </c>
      <c r="CX605">
        <f>Y605*Source!I377</f>
        <v>0.72900000000000009</v>
      </c>
      <c r="CY605">
        <f>AD605</f>
        <v>9.92</v>
      </c>
      <c r="CZ605">
        <f>AH605</f>
        <v>9.92</v>
      </c>
      <c r="DA605">
        <f>AL605</f>
        <v>1</v>
      </c>
      <c r="DB605">
        <f>ROUND((ROUND(AT605*CZ605,2)*ROUND(1.35,7)),6)</f>
        <v>72.319500000000005</v>
      </c>
      <c r="DC605">
        <f>ROUND((ROUND(AT605*AG605,2)*ROUND(1.35,7)),6)</f>
        <v>0</v>
      </c>
    </row>
    <row r="606" spans="1:107" x14ac:dyDescent="0.2">
      <c r="A606">
        <f>ROW(Source!A377)</f>
        <v>377</v>
      </c>
      <c r="B606">
        <v>41727981</v>
      </c>
      <c r="C606">
        <v>41729033</v>
      </c>
      <c r="D606">
        <v>37299205</v>
      </c>
      <c r="E606">
        <v>1</v>
      </c>
      <c r="F606">
        <v>1</v>
      </c>
      <c r="G606">
        <v>1</v>
      </c>
      <c r="H606">
        <v>3</v>
      </c>
      <c r="I606" t="s">
        <v>610</v>
      </c>
      <c r="J606" t="s">
        <v>611</v>
      </c>
      <c r="K606" t="s">
        <v>612</v>
      </c>
      <c r="L606">
        <v>1346</v>
      </c>
      <c r="N606">
        <v>1009</v>
      </c>
      <c r="O606" t="s">
        <v>564</v>
      </c>
      <c r="P606" t="s">
        <v>564</v>
      </c>
      <c r="Q606">
        <v>1</v>
      </c>
      <c r="W606">
        <v>0</v>
      </c>
      <c r="X606">
        <v>818898041</v>
      </c>
      <c r="Y606">
        <v>1.2E-2</v>
      </c>
      <c r="AA606">
        <v>27.74</v>
      </c>
      <c r="AB606">
        <v>0</v>
      </c>
      <c r="AC606">
        <v>0</v>
      </c>
      <c r="AD606">
        <v>0</v>
      </c>
      <c r="AE606">
        <v>27.74</v>
      </c>
      <c r="AF606">
        <v>0</v>
      </c>
      <c r="AG606">
        <v>0</v>
      </c>
      <c r="AH606">
        <v>0</v>
      </c>
      <c r="AI606">
        <v>1</v>
      </c>
      <c r="AJ606">
        <v>1</v>
      </c>
      <c r="AK606">
        <v>1</v>
      </c>
      <c r="AL606">
        <v>1</v>
      </c>
      <c r="AN606">
        <v>0</v>
      </c>
      <c r="AO606">
        <v>1</v>
      </c>
      <c r="AP606">
        <v>0</v>
      </c>
      <c r="AQ606">
        <v>0</v>
      </c>
      <c r="AR606">
        <v>0</v>
      </c>
      <c r="AS606" t="s">
        <v>2</v>
      </c>
      <c r="AT606">
        <v>1.2E-2</v>
      </c>
      <c r="AU606" t="s">
        <v>2</v>
      </c>
      <c r="AV606">
        <v>0</v>
      </c>
      <c r="AW606">
        <v>2</v>
      </c>
      <c r="AX606">
        <v>41729040</v>
      </c>
      <c r="AY606">
        <v>1</v>
      </c>
      <c r="AZ606">
        <v>0</v>
      </c>
      <c r="BA606">
        <v>606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0</v>
      </c>
      <c r="BW606">
        <v>0</v>
      </c>
      <c r="CX606">
        <f>Y606*Source!I377</f>
        <v>1.2000000000000001E-3</v>
      </c>
      <c r="CY606">
        <f>AA606</f>
        <v>27.74</v>
      </c>
      <c r="CZ606">
        <f>AE606</f>
        <v>27.74</v>
      </c>
      <c r="DA606">
        <f>AI606</f>
        <v>1</v>
      </c>
      <c r="DB606">
        <f>ROUND(ROUND(AT606*CZ606,2),6)</f>
        <v>0.33</v>
      </c>
      <c r="DC606">
        <f>ROUND(ROUND(AT606*AG606,2),6)</f>
        <v>0</v>
      </c>
    </row>
    <row r="607" spans="1:107" x14ac:dyDescent="0.2">
      <c r="A607">
        <f>ROW(Source!A377)</f>
        <v>377</v>
      </c>
      <c r="B607">
        <v>41727981</v>
      </c>
      <c r="C607">
        <v>41729033</v>
      </c>
      <c r="D607">
        <v>37305581</v>
      </c>
      <c r="E607">
        <v>1</v>
      </c>
      <c r="F607">
        <v>1</v>
      </c>
      <c r="G607">
        <v>1</v>
      </c>
      <c r="H607">
        <v>3</v>
      </c>
      <c r="I607" t="s">
        <v>613</v>
      </c>
      <c r="J607" t="s">
        <v>614</v>
      </c>
      <c r="K607" t="s">
        <v>615</v>
      </c>
      <c r="L607">
        <v>1425</v>
      </c>
      <c r="N607">
        <v>1013</v>
      </c>
      <c r="O607" t="s">
        <v>165</v>
      </c>
      <c r="P607" t="s">
        <v>165</v>
      </c>
      <c r="Q607">
        <v>1</v>
      </c>
      <c r="W607">
        <v>0</v>
      </c>
      <c r="X607">
        <v>43090968</v>
      </c>
      <c r="Y607">
        <v>0.04</v>
      </c>
      <c r="AA607">
        <v>83</v>
      </c>
      <c r="AB607">
        <v>0</v>
      </c>
      <c r="AC607">
        <v>0</v>
      </c>
      <c r="AD607">
        <v>0</v>
      </c>
      <c r="AE607">
        <v>83</v>
      </c>
      <c r="AF607">
        <v>0</v>
      </c>
      <c r="AG607">
        <v>0</v>
      </c>
      <c r="AH607">
        <v>0</v>
      </c>
      <c r="AI607">
        <v>1</v>
      </c>
      <c r="AJ607">
        <v>1</v>
      </c>
      <c r="AK607">
        <v>1</v>
      </c>
      <c r="AL607">
        <v>1</v>
      </c>
      <c r="AN607">
        <v>0</v>
      </c>
      <c r="AO607">
        <v>1</v>
      </c>
      <c r="AP607">
        <v>0</v>
      </c>
      <c r="AQ607">
        <v>0</v>
      </c>
      <c r="AR607">
        <v>0</v>
      </c>
      <c r="AS607" t="s">
        <v>2</v>
      </c>
      <c r="AT607">
        <v>0.04</v>
      </c>
      <c r="AU607" t="s">
        <v>2</v>
      </c>
      <c r="AV607">
        <v>0</v>
      </c>
      <c r="AW607">
        <v>2</v>
      </c>
      <c r="AX607">
        <v>41729041</v>
      </c>
      <c r="AY607">
        <v>1</v>
      </c>
      <c r="AZ607">
        <v>0</v>
      </c>
      <c r="BA607">
        <v>607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0</v>
      </c>
      <c r="BS607">
        <v>0</v>
      </c>
      <c r="BT607">
        <v>0</v>
      </c>
      <c r="BU607">
        <v>0</v>
      </c>
      <c r="BV607">
        <v>0</v>
      </c>
      <c r="BW607">
        <v>0</v>
      </c>
      <c r="CX607">
        <f>Y607*Source!I377</f>
        <v>4.0000000000000001E-3</v>
      </c>
      <c r="CY607">
        <f>AA607</f>
        <v>83</v>
      </c>
      <c r="CZ607">
        <f>AE607</f>
        <v>83</v>
      </c>
      <c r="DA607">
        <f>AI607</f>
        <v>1</v>
      </c>
      <c r="DB607">
        <f>ROUND(ROUND(AT607*CZ607,2),6)</f>
        <v>3.32</v>
      </c>
      <c r="DC607">
        <f>ROUND(ROUND(AT607*AG607,2),6)</f>
        <v>0</v>
      </c>
    </row>
    <row r="608" spans="1:107" x14ac:dyDescent="0.2">
      <c r="A608">
        <f>ROW(Source!A377)</f>
        <v>377</v>
      </c>
      <c r="B608">
        <v>41727981</v>
      </c>
      <c r="C608">
        <v>41729033</v>
      </c>
      <c r="D608">
        <v>37342602</v>
      </c>
      <c r="E608">
        <v>1</v>
      </c>
      <c r="F608">
        <v>1</v>
      </c>
      <c r="G608">
        <v>1</v>
      </c>
      <c r="H608">
        <v>3</v>
      </c>
      <c r="I608" t="s">
        <v>619</v>
      </c>
      <c r="J608" t="s">
        <v>620</v>
      </c>
      <c r="K608" t="s">
        <v>621</v>
      </c>
      <c r="L608">
        <v>1348</v>
      </c>
      <c r="N608">
        <v>1009</v>
      </c>
      <c r="O608" t="s">
        <v>104</v>
      </c>
      <c r="P608" t="s">
        <v>104</v>
      </c>
      <c r="Q608">
        <v>1000</v>
      </c>
      <c r="W608">
        <v>0</v>
      </c>
      <c r="X608">
        <v>-1929795800</v>
      </c>
      <c r="Y608">
        <v>1.2E-4</v>
      </c>
      <c r="AA608">
        <v>65750</v>
      </c>
      <c r="AB608">
        <v>0</v>
      </c>
      <c r="AC608">
        <v>0</v>
      </c>
      <c r="AD608">
        <v>0</v>
      </c>
      <c r="AE608">
        <v>65750</v>
      </c>
      <c r="AF608">
        <v>0</v>
      </c>
      <c r="AG608">
        <v>0</v>
      </c>
      <c r="AH608">
        <v>0</v>
      </c>
      <c r="AI608">
        <v>1</v>
      </c>
      <c r="AJ608">
        <v>1</v>
      </c>
      <c r="AK608">
        <v>1</v>
      </c>
      <c r="AL608">
        <v>1</v>
      </c>
      <c r="AN608">
        <v>0</v>
      </c>
      <c r="AO608">
        <v>1</v>
      </c>
      <c r="AP608">
        <v>0</v>
      </c>
      <c r="AQ608">
        <v>0</v>
      </c>
      <c r="AR608">
        <v>0</v>
      </c>
      <c r="AS608" t="s">
        <v>2</v>
      </c>
      <c r="AT608">
        <v>1.2E-4</v>
      </c>
      <c r="AU608" t="s">
        <v>2</v>
      </c>
      <c r="AV608">
        <v>0</v>
      </c>
      <c r="AW608">
        <v>2</v>
      </c>
      <c r="AX608">
        <v>41729042</v>
      </c>
      <c r="AY608">
        <v>1</v>
      </c>
      <c r="AZ608">
        <v>0</v>
      </c>
      <c r="BA608">
        <v>608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0</v>
      </c>
      <c r="BU608">
        <v>0</v>
      </c>
      <c r="BV608">
        <v>0</v>
      </c>
      <c r="BW608">
        <v>0</v>
      </c>
      <c r="CX608">
        <f>Y608*Source!I377</f>
        <v>1.2E-5</v>
      </c>
      <c r="CY608">
        <f>AA608</f>
        <v>65750</v>
      </c>
      <c r="CZ608">
        <f>AE608</f>
        <v>65750</v>
      </c>
      <c r="DA608">
        <f>AI608</f>
        <v>1</v>
      </c>
      <c r="DB608">
        <f>ROUND(ROUND(AT608*CZ608,2),6)</f>
        <v>7.89</v>
      </c>
      <c r="DC608">
        <f>ROUND(ROUND(AT608*AG608,2),6)</f>
        <v>0</v>
      </c>
    </row>
    <row r="609" spans="1:107" x14ac:dyDescent="0.2">
      <c r="A609">
        <f>ROW(Source!A377)</f>
        <v>377</v>
      </c>
      <c r="B609">
        <v>41727981</v>
      </c>
      <c r="C609">
        <v>41729033</v>
      </c>
      <c r="D609">
        <v>37292595</v>
      </c>
      <c r="E609">
        <v>70</v>
      </c>
      <c r="F609">
        <v>1</v>
      </c>
      <c r="G609">
        <v>1</v>
      </c>
      <c r="H609">
        <v>3</v>
      </c>
      <c r="I609" t="s">
        <v>565</v>
      </c>
      <c r="J609" t="s">
        <v>2</v>
      </c>
      <c r="K609" t="s">
        <v>566</v>
      </c>
      <c r="L609">
        <v>1374</v>
      </c>
      <c r="N609">
        <v>1013</v>
      </c>
      <c r="O609" t="s">
        <v>567</v>
      </c>
      <c r="P609" t="s">
        <v>567</v>
      </c>
      <c r="Q609">
        <v>1</v>
      </c>
      <c r="W609">
        <v>0</v>
      </c>
      <c r="X609">
        <v>-1731369543</v>
      </c>
      <c r="Y609">
        <v>1.07</v>
      </c>
      <c r="AA609">
        <v>1</v>
      </c>
      <c r="AB609">
        <v>0</v>
      </c>
      <c r="AC609">
        <v>0</v>
      </c>
      <c r="AD609">
        <v>0</v>
      </c>
      <c r="AE609">
        <v>1</v>
      </c>
      <c r="AF609">
        <v>0</v>
      </c>
      <c r="AG609">
        <v>0</v>
      </c>
      <c r="AH609">
        <v>0</v>
      </c>
      <c r="AI609">
        <v>1</v>
      </c>
      <c r="AJ609">
        <v>1</v>
      </c>
      <c r="AK609">
        <v>1</v>
      </c>
      <c r="AL609">
        <v>1</v>
      </c>
      <c r="AN609">
        <v>0</v>
      </c>
      <c r="AO609">
        <v>1</v>
      </c>
      <c r="AP609">
        <v>0</v>
      </c>
      <c r="AQ609">
        <v>0</v>
      </c>
      <c r="AR609">
        <v>0</v>
      </c>
      <c r="AS609" t="s">
        <v>2</v>
      </c>
      <c r="AT609">
        <v>1.07</v>
      </c>
      <c r="AU609" t="s">
        <v>2</v>
      </c>
      <c r="AV609">
        <v>0</v>
      </c>
      <c r="AW609">
        <v>2</v>
      </c>
      <c r="AX609">
        <v>41729043</v>
      </c>
      <c r="AY609">
        <v>1</v>
      </c>
      <c r="AZ609">
        <v>0</v>
      </c>
      <c r="BA609">
        <v>609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0</v>
      </c>
      <c r="CX609">
        <f>Y609*Source!I377</f>
        <v>0.10700000000000001</v>
      </c>
      <c r="CY609">
        <f>AA609</f>
        <v>1</v>
      </c>
      <c r="CZ609">
        <f>AE609</f>
        <v>1</v>
      </c>
      <c r="DA609">
        <f>AI609</f>
        <v>1</v>
      </c>
      <c r="DB609">
        <f>ROUND(ROUND(AT609*CZ609,2),6)</f>
        <v>1.07</v>
      </c>
      <c r="DC609">
        <f>ROUND(ROUND(AT609*AG609,2),6)</f>
        <v>0</v>
      </c>
    </row>
    <row r="610" spans="1:107" x14ac:dyDescent="0.2">
      <c r="A610">
        <f>ROW(Source!A378)</f>
        <v>378</v>
      </c>
      <c r="B610">
        <v>41727979</v>
      </c>
      <c r="C610">
        <v>41729033</v>
      </c>
      <c r="D610">
        <v>37286962</v>
      </c>
      <c r="E610">
        <v>70</v>
      </c>
      <c r="F610">
        <v>1</v>
      </c>
      <c r="G610">
        <v>1</v>
      </c>
      <c r="H610">
        <v>1</v>
      </c>
      <c r="I610" t="s">
        <v>568</v>
      </c>
      <c r="J610" t="s">
        <v>2</v>
      </c>
      <c r="K610" t="s">
        <v>569</v>
      </c>
      <c r="L610">
        <v>1191</v>
      </c>
      <c r="N610">
        <v>1013</v>
      </c>
      <c r="O610" t="s">
        <v>551</v>
      </c>
      <c r="P610" t="s">
        <v>551</v>
      </c>
      <c r="Q610">
        <v>1</v>
      </c>
      <c r="W610">
        <v>0</v>
      </c>
      <c r="X610">
        <v>-1936699058</v>
      </c>
      <c r="Y610">
        <v>7.2900000000000009</v>
      </c>
      <c r="AA610">
        <v>0</v>
      </c>
      <c r="AB610">
        <v>0</v>
      </c>
      <c r="AC610">
        <v>0</v>
      </c>
      <c r="AD610">
        <v>106.74</v>
      </c>
      <c r="AE610">
        <v>0</v>
      </c>
      <c r="AF610">
        <v>0</v>
      </c>
      <c r="AG610">
        <v>0</v>
      </c>
      <c r="AH610">
        <v>9.92</v>
      </c>
      <c r="AI610">
        <v>1</v>
      </c>
      <c r="AJ610">
        <v>1</v>
      </c>
      <c r="AK610">
        <v>1</v>
      </c>
      <c r="AL610">
        <v>10.76</v>
      </c>
      <c r="AN610">
        <v>0</v>
      </c>
      <c r="AO610">
        <v>1</v>
      </c>
      <c r="AP610">
        <v>1</v>
      </c>
      <c r="AQ610">
        <v>0</v>
      </c>
      <c r="AR610">
        <v>0</v>
      </c>
      <c r="AS610" t="s">
        <v>2</v>
      </c>
      <c r="AT610">
        <v>5.4</v>
      </c>
      <c r="AU610" t="s">
        <v>21</v>
      </c>
      <c r="AV610">
        <v>1</v>
      </c>
      <c r="AW610">
        <v>2</v>
      </c>
      <c r="AX610">
        <v>41729039</v>
      </c>
      <c r="AY610">
        <v>1</v>
      </c>
      <c r="AZ610">
        <v>0</v>
      </c>
      <c r="BA610">
        <v>610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0</v>
      </c>
      <c r="CX610">
        <f>Y610*Source!I378</f>
        <v>0.72900000000000009</v>
      </c>
      <c r="CY610">
        <f>AD610</f>
        <v>106.74</v>
      </c>
      <c r="CZ610">
        <f>AH610</f>
        <v>9.92</v>
      </c>
      <c r="DA610">
        <f>AL610</f>
        <v>10.76</v>
      </c>
      <c r="DB610">
        <f>ROUND((ROUND(AT610*CZ610,2)*ROUND(1.35,7)),6)</f>
        <v>72.319500000000005</v>
      </c>
      <c r="DC610">
        <f>ROUND((ROUND(AT610*AG610,2)*ROUND(1.35,7)),6)</f>
        <v>0</v>
      </c>
    </row>
    <row r="611" spans="1:107" x14ac:dyDescent="0.2">
      <c r="A611">
        <f>ROW(Source!A378)</f>
        <v>378</v>
      </c>
      <c r="B611">
        <v>41727979</v>
      </c>
      <c r="C611">
        <v>41729033</v>
      </c>
      <c r="D611">
        <v>37299205</v>
      </c>
      <c r="E611">
        <v>1</v>
      </c>
      <c r="F611">
        <v>1</v>
      </c>
      <c r="G611">
        <v>1</v>
      </c>
      <c r="H611">
        <v>3</v>
      </c>
      <c r="I611" t="s">
        <v>610</v>
      </c>
      <c r="J611" t="s">
        <v>611</v>
      </c>
      <c r="K611" t="s">
        <v>612</v>
      </c>
      <c r="L611">
        <v>1346</v>
      </c>
      <c r="N611">
        <v>1009</v>
      </c>
      <c r="O611" t="s">
        <v>564</v>
      </c>
      <c r="P611" t="s">
        <v>564</v>
      </c>
      <c r="Q611">
        <v>1</v>
      </c>
      <c r="W611">
        <v>0</v>
      </c>
      <c r="X611">
        <v>818898041</v>
      </c>
      <c r="Y611">
        <v>1.2E-2</v>
      </c>
      <c r="AA611">
        <v>298.48</v>
      </c>
      <c r="AB611">
        <v>0</v>
      </c>
      <c r="AC611">
        <v>0</v>
      </c>
      <c r="AD611">
        <v>0</v>
      </c>
      <c r="AE611">
        <v>27.74</v>
      </c>
      <c r="AF611">
        <v>0</v>
      </c>
      <c r="AG611">
        <v>0</v>
      </c>
      <c r="AH611">
        <v>0</v>
      </c>
      <c r="AI611">
        <v>10.76</v>
      </c>
      <c r="AJ611">
        <v>1</v>
      </c>
      <c r="AK611">
        <v>1</v>
      </c>
      <c r="AL611">
        <v>1</v>
      </c>
      <c r="AN611">
        <v>0</v>
      </c>
      <c r="AO611">
        <v>1</v>
      </c>
      <c r="AP611">
        <v>0</v>
      </c>
      <c r="AQ611">
        <v>0</v>
      </c>
      <c r="AR611">
        <v>0</v>
      </c>
      <c r="AS611" t="s">
        <v>2</v>
      </c>
      <c r="AT611">
        <v>1.2E-2</v>
      </c>
      <c r="AU611" t="s">
        <v>2</v>
      </c>
      <c r="AV611">
        <v>0</v>
      </c>
      <c r="AW611">
        <v>2</v>
      </c>
      <c r="AX611">
        <v>41729040</v>
      </c>
      <c r="AY611">
        <v>1</v>
      </c>
      <c r="AZ611">
        <v>0</v>
      </c>
      <c r="BA611">
        <v>611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0</v>
      </c>
      <c r="BW611">
        <v>0</v>
      </c>
      <c r="CX611">
        <f>Y611*Source!I378</f>
        <v>1.2000000000000001E-3</v>
      </c>
      <c r="CY611">
        <f>AA611</f>
        <v>298.48</v>
      </c>
      <c r="CZ611">
        <f>AE611</f>
        <v>27.74</v>
      </c>
      <c r="DA611">
        <f>AI611</f>
        <v>10.76</v>
      </c>
      <c r="DB611">
        <f>ROUND(ROUND(AT611*CZ611,2),6)</f>
        <v>0.33</v>
      </c>
      <c r="DC611">
        <f>ROUND(ROUND(AT611*AG611,2),6)</f>
        <v>0</v>
      </c>
    </row>
    <row r="612" spans="1:107" x14ac:dyDescent="0.2">
      <c r="A612">
        <f>ROW(Source!A378)</f>
        <v>378</v>
      </c>
      <c r="B612">
        <v>41727979</v>
      </c>
      <c r="C612">
        <v>41729033</v>
      </c>
      <c r="D612">
        <v>37305581</v>
      </c>
      <c r="E612">
        <v>1</v>
      </c>
      <c r="F612">
        <v>1</v>
      </c>
      <c r="G612">
        <v>1</v>
      </c>
      <c r="H612">
        <v>3</v>
      </c>
      <c r="I612" t="s">
        <v>613</v>
      </c>
      <c r="J612" t="s">
        <v>614</v>
      </c>
      <c r="K612" t="s">
        <v>615</v>
      </c>
      <c r="L612">
        <v>1425</v>
      </c>
      <c r="N612">
        <v>1013</v>
      </c>
      <c r="O612" t="s">
        <v>165</v>
      </c>
      <c r="P612" t="s">
        <v>165</v>
      </c>
      <c r="Q612">
        <v>1</v>
      </c>
      <c r="W612">
        <v>0</v>
      </c>
      <c r="X612">
        <v>43090968</v>
      </c>
      <c r="Y612">
        <v>0.04</v>
      </c>
      <c r="AA612">
        <v>893.08</v>
      </c>
      <c r="AB612">
        <v>0</v>
      </c>
      <c r="AC612">
        <v>0</v>
      </c>
      <c r="AD612">
        <v>0</v>
      </c>
      <c r="AE612">
        <v>83</v>
      </c>
      <c r="AF612">
        <v>0</v>
      </c>
      <c r="AG612">
        <v>0</v>
      </c>
      <c r="AH612">
        <v>0</v>
      </c>
      <c r="AI612">
        <v>10.76</v>
      </c>
      <c r="AJ612">
        <v>1</v>
      </c>
      <c r="AK612">
        <v>1</v>
      </c>
      <c r="AL612">
        <v>1</v>
      </c>
      <c r="AN612">
        <v>0</v>
      </c>
      <c r="AO612">
        <v>1</v>
      </c>
      <c r="AP612">
        <v>0</v>
      </c>
      <c r="AQ612">
        <v>0</v>
      </c>
      <c r="AR612">
        <v>0</v>
      </c>
      <c r="AS612" t="s">
        <v>2</v>
      </c>
      <c r="AT612">
        <v>0.04</v>
      </c>
      <c r="AU612" t="s">
        <v>2</v>
      </c>
      <c r="AV612">
        <v>0</v>
      </c>
      <c r="AW612">
        <v>2</v>
      </c>
      <c r="AX612">
        <v>41729041</v>
      </c>
      <c r="AY612">
        <v>1</v>
      </c>
      <c r="AZ612">
        <v>0</v>
      </c>
      <c r="BA612">
        <v>612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0</v>
      </c>
      <c r="BS612">
        <v>0</v>
      </c>
      <c r="BT612">
        <v>0</v>
      </c>
      <c r="BU612">
        <v>0</v>
      </c>
      <c r="BV612">
        <v>0</v>
      </c>
      <c r="BW612">
        <v>0</v>
      </c>
      <c r="CX612">
        <f>Y612*Source!I378</f>
        <v>4.0000000000000001E-3</v>
      </c>
      <c r="CY612">
        <f>AA612</f>
        <v>893.08</v>
      </c>
      <c r="CZ612">
        <f>AE612</f>
        <v>83</v>
      </c>
      <c r="DA612">
        <f>AI612</f>
        <v>10.76</v>
      </c>
      <c r="DB612">
        <f>ROUND(ROUND(AT612*CZ612,2),6)</f>
        <v>3.32</v>
      </c>
      <c r="DC612">
        <f>ROUND(ROUND(AT612*AG612,2),6)</f>
        <v>0</v>
      </c>
    </row>
    <row r="613" spans="1:107" x14ac:dyDescent="0.2">
      <c r="A613">
        <f>ROW(Source!A378)</f>
        <v>378</v>
      </c>
      <c r="B613">
        <v>41727979</v>
      </c>
      <c r="C613">
        <v>41729033</v>
      </c>
      <c r="D613">
        <v>37342602</v>
      </c>
      <c r="E613">
        <v>1</v>
      </c>
      <c r="F613">
        <v>1</v>
      </c>
      <c r="G613">
        <v>1</v>
      </c>
      <c r="H613">
        <v>3</v>
      </c>
      <c r="I613" t="s">
        <v>619</v>
      </c>
      <c r="J613" t="s">
        <v>620</v>
      </c>
      <c r="K613" t="s">
        <v>621</v>
      </c>
      <c r="L613">
        <v>1348</v>
      </c>
      <c r="N613">
        <v>1009</v>
      </c>
      <c r="O613" t="s">
        <v>104</v>
      </c>
      <c r="P613" t="s">
        <v>104</v>
      </c>
      <c r="Q613">
        <v>1000</v>
      </c>
      <c r="W613">
        <v>0</v>
      </c>
      <c r="X613">
        <v>-1929795800</v>
      </c>
      <c r="Y613">
        <v>1.2E-4</v>
      </c>
      <c r="AA613">
        <v>707470</v>
      </c>
      <c r="AB613">
        <v>0</v>
      </c>
      <c r="AC613">
        <v>0</v>
      </c>
      <c r="AD613">
        <v>0</v>
      </c>
      <c r="AE613">
        <v>65750</v>
      </c>
      <c r="AF613">
        <v>0</v>
      </c>
      <c r="AG613">
        <v>0</v>
      </c>
      <c r="AH613">
        <v>0</v>
      </c>
      <c r="AI613">
        <v>10.76</v>
      </c>
      <c r="AJ613">
        <v>1</v>
      </c>
      <c r="AK613">
        <v>1</v>
      </c>
      <c r="AL613">
        <v>1</v>
      </c>
      <c r="AN613">
        <v>0</v>
      </c>
      <c r="AO613">
        <v>1</v>
      </c>
      <c r="AP613">
        <v>0</v>
      </c>
      <c r="AQ613">
        <v>0</v>
      </c>
      <c r="AR613">
        <v>0</v>
      </c>
      <c r="AS613" t="s">
        <v>2</v>
      </c>
      <c r="AT613">
        <v>1.2E-4</v>
      </c>
      <c r="AU613" t="s">
        <v>2</v>
      </c>
      <c r="AV613">
        <v>0</v>
      </c>
      <c r="AW613">
        <v>2</v>
      </c>
      <c r="AX613">
        <v>41729042</v>
      </c>
      <c r="AY613">
        <v>1</v>
      </c>
      <c r="AZ613">
        <v>0</v>
      </c>
      <c r="BA613">
        <v>613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0</v>
      </c>
      <c r="CX613">
        <f>Y613*Source!I378</f>
        <v>1.2E-5</v>
      </c>
      <c r="CY613">
        <f>AA613</f>
        <v>707470</v>
      </c>
      <c r="CZ613">
        <f>AE613</f>
        <v>65750</v>
      </c>
      <c r="DA613">
        <f>AI613</f>
        <v>10.76</v>
      </c>
      <c r="DB613">
        <f>ROUND(ROUND(AT613*CZ613,2),6)</f>
        <v>7.89</v>
      </c>
      <c r="DC613">
        <f>ROUND(ROUND(AT613*AG613,2),6)</f>
        <v>0</v>
      </c>
    </row>
    <row r="614" spans="1:107" x14ac:dyDescent="0.2">
      <c r="A614">
        <f>ROW(Source!A378)</f>
        <v>378</v>
      </c>
      <c r="B614">
        <v>41727979</v>
      </c>
      <c r="C614">
        <v>41729033</v>
      </c>
      <c r="D614">
        <v>37292595</v>
      </c>
      <c r="E614">
        <v>70</v>
      </c>
      <c r="F614">
        <v>1</v>
      </c>
      <c r="G614">
        <v>1</v>
      </c>
      <c r="H614">
        <v>3</v>
      </c>
      <c r="I614" t="s">
        <v>565</v>
      </c>
      <c r="J614" t="s">
        <v>2</v>
      </c>
      <c r="K614" t="s">
        <v>566</v>
      </c>
      <c r="L614">
        <v>1374</v>
      </c>
      <c r="N614">
        <v>1013</v>
      </c>
      <c r="O614" t="s">
        <v>567</v>
      </c>
      <c r="P614" t="s">
        <v>567</v>
      </c>
      <c r="Q614">
        <v>1</v>
      </c>
      <c r="W614">
        <v>0</v>
      </c>
      <c r="X614">
        <v>-1731369543</v>
      </c>
      <c r="Y614">
        <v>1.07</v>
      </c>
      <c r="AA614">
        <v>1</v>
      </c>
      <c r="AB614">
        <v>0</v>
      </c>
      <c r="AC614">
        <v>0</v>
      </c>
      <c r="AD614">
        <v>0</v>
      </c>
      <c r="AE614">
        <v>1</v>
      </c>
      <c r="AF614">
        <v>0</v>
      </c>
      <c r="AG614">
        <v>0</v>
      </c>
      <c r="AH614">
        <v>0</v>
      </c>
      <c r="AI614">
        <v>1</v>
      </c>
      <c r="AJ614">
        <v>1</v>
      </c>
      <c r="AK614">
        <v>1</v>
      </c>
      <c r="AL614">
        <v>1</v>
      </c>
      <c r="AN614">
        <v>0</v>
      </c>
      <c r="AO614">
        <v>1</v>
      </c>
      <c r="AP614">
        <v>0</v>
      </c>
      <c r="AQ614">
        <v>0</v>
      </c>
      <c r="AR614">
        <v>0</v>
      </c>
      <c r="AS614" t="s">
        <v>2</v>
      </c>
      <c r="AT614">
        <v>1.07</v>
      </c>
      <c r="AU614" t="s">
        <v>2</v>
      </c>
      <c r="AV614">
        <v>0</v>
      </c>
      <c r="AW614">
        <v>2</v>
      </c>
      <c r="AX614">
        <v>41729043</v>
      </c>
      <c r="AY614">
        <v>1</v>
      </c>
      <c r="AZ614">
        <v>0</v>
      </c>
      <c r="BA614">
        <v>614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0</v>
      </c>
      <c r="BW614">
        <v>0</v>
      </c>
      <c r="CX614">
        <f>Y614*Source!I378</f>
        <v>0.10700000000000001</v>
      </c>
      <c r="CY614">
        <f>AA614</f>
        <v>1</v>
      </c>
      <c r="CZ614">
        <f>AE614</f>
        <v>1</v>
      </c>
      <c r="DA614">
        <f>AI614</f>
        <v>1</v>
      </c>
      <c r="DB614">
        <f>ROUND(ROUND(AT614*CZ614,2),6)</f>
        <v>1.07</v>
      </c>
      <c r="DC614">
        <f>ROUND(ROUND(AT614*AG614,2),6)</f>
        <v>0</v>
      </c>
    </row>
    <row r="615" spans="1:107" x14ac:dyDescent="0.2">
      <c r="A615">
        <f>ROW(Source!A381)</f>
        <v>381</v>
      </c>
      <c r="B615">
        <v>41727981</v>
      </c>
      <c r="C615">
        <v>41729045</v>
      </c>
      <c r="D615">
        <v>37286958</v>
      </c>
      <c r="E615">
        <v>70</v>
      </c>
      <c r="F615">
        <v>1</v>
      </c>
      <c r="G615">
        <v>1</v>
      </c>
      <c r="H615">
        <v>1</v>
      </c>
      <c r="I615" t="s">
        <v>702</v>
      </c>
      <c r="J615" t="s">
        <v>2</v>
      </c>
      <c r="K615" t="s">
        <v>703</v>
      </c>
      <c r="L615">
        <v>1191</v>
      </c>
      <c r="N615">
        <v>1013</v>
      </c>
      <c r="O615" t="s">
        <v>551</v>
      </c>
      <c r="P615" t="s">
        <v>551</v>
      </c>
      <c r="Q615">
        <v>1</v>
      </c>
      <c r="W615">
        <v>0</v>
      </c>
      <c r="X615">
        <v>-946583284</v>
      </c>
      <c r="Y615">
        <v>0.67500000000000004</v>
      </c>
      <c r="AA615">
        <v>0</v>
      </c>
      <c r="AB615">
        <v>0</v>
      </c>
      <c r="AC615">
        <v>0</v>
      </c>
      <c r="AD615">
        <v>9.76</v>
      </c>
      <c r="AE615">
        <v>0</v>
      </c>
      <c r="AF615">
        <v>0</v>
      </c>
      <c r="AG615">
        <v>0</v>
      </c>
      <c r="AH615">
        <v>9.76</v>
      </c>
      <c r="AI615">
        <v>1</v>
      </c>
      <c r="AJ615">
        <v>1</v>
      </c>
      <c r="AK615">
        <v>1</v>
      </c>
      <c r="AL615">
        <v>1</v>
      </c>
      <c r="AN615">
        <v>0</v>
      </c>
      <c r="AO615">
        <v>1</v>
      </c>
      <c r="AP615">
        <v>1</v>
      </c>
      <c r="AQ615">
        <v>0</v>
      </c>
      <c r="AR615">
        <v>0</v>
      </c>
      <c r="AS615" t="s">
        <v>2</v>
      </c>
      <c r="AT615">
        <v>0.5</v>
      </c>
      <c r="AU615" t="s">
        <v>21</v>
      </c>
      <c r="AV615">
        <v>1</v>
      </c>
      <c r="AW615">
        <v>2</v>
      </c>
      <c r="AX615">
        <v>41729051</v>
      </c>
      <c r="AY615">
        <v>1</v>
      </c>
      <c r="AZ615">
        <v>0</v>
      </c>
      <c r="BA615">
        <v>615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0</v>
      </c>
      <c r="BW615">
        <v>0</v>
      </c>
      <c r="CX615">
        <f>Y615*Source!I381</f>
        <v>0</v>
      </c>
      <c r="CY615">
        <f>AD615</f>
        <v>9.76</v>
      </c>
      <c r="CZ615">
        <f>AH615</f>
        <v>9.76</v>
      </c>
      <c r="DA615">
        <f>AL615</f>
        <v>1</v>
      </c>
      <c r="DB615">
        <f>ROUND((ROUND(AT615*CZ615,2)*ROUND(1.35,7)),6)</f>
        <v>6.5880000000000001</v>
      </c>
      <c r="DC615">
        <f>ROUND((ROUND(AT615*AG615,2)*ROUND(1.35,7)),6)</f>
        <v>0</v>
      </c>
    </row>
    <row r="616" spans="1:107" x14ac:dyDescent="0.2">
      <c r="A616">
        <f>ROW(Source!A381)</f>
        <v>381</v>
      </c>
      <c r="B616">
        <v>41727981</v>
      </c>
      <c r="C616">
        <v>41729045</v>
      </c>
      <c r="D616">
        <v>37306264</v>
      </c>
      <c r="E616">
        <v>1</v>
      </c>
      <c r="F616">
        <v>1</v>
      </c>
      <c r="G616">
        <v>1</v>
      </c>
      <c r="H616">
        <v>3</v>
      </c>
      <c r="I616" t="s">
        <v>704</v>
      </c>
      <c r="J616" t="s">
        <v>705</v>
      </c>
      <c r="K616" t="s">
        <v>706</v>
      </c>
      <c r="L616">
        <v>1348</v>
      </c>
      <c r="N616">
        <v>1009</v>
      </c>
      <c r="O616" t="s">
        <v>104</v>
      </c>
      <c r="P616" t="s">
        <v>104</v>
      </c>
      <c r="Q616">
        <v>1000</v>
      </c>
      <c r="W616">
        <v>0</v>
      </c>
      <c r="X616">
        <v>1216531897</v>
      </c>
      <c r="Y616">
        <v>1.0000000000000001E-5</v>
      </c>
      <c r="AA616">
        <v>12430</v>
      </c>
      <c r="AB616">
        <v>0</v>
      </c>
      <c r="AC616">
        <v>0</v>
      </c>
      <c r="AD616">
        <v>0</v>
      </c>
      <c r="AE616">
        <v>12430</v>
      </c>
      <c r="AF616">
        <v>0</v>
      </c>
      <c r="AG616">
        <v>0</v>
      </c>
      <c r="AH616">
        <v>0</v>
      </c>
      <c r="AI616">
        <v>1</v>
      </c>
      <c r="AJ616">
        <v>1</v>
      </c>
      <c r="AK616">
        <v>1</v>
      </c>
      <c r="AL616">
        <v>1</v>
      </c>
      <c r="AN616">
        <v>0</v>
      </c>
      <c r="AO616">
        <v>1</v>
      </c>
      <c r="AP616">
        <v>0</v>
      </c>
      <c r="AQ616">
        <v>0</v>
      </c>
      <c r="AR616">
        <v>0</v>
      </c>
      <c r="AS616" t="s">
        <v>2</v>
      </c>
      <c r="AT616">
        <v>1.0000000000000001E-5</v>
      </c>
      <c r="AU616" t="s">
        <v>2</v>
      </c>
      <c r="AV616">
        <v>0</v>
      </c>
      <c r="AW616">
        <v>2</v>
      </c>
      <c r="AX616">
        <v>41729052</v>
      </c>
      <c r="AY616">
        <v>1</v>
      </c>
      <c r="AZ616">
        <v>0</v>
      </c>
      <c r="BA616">
        <v>616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0</v>
      </c>
      <c r="BW616">
        <v>0</v>
      </c>
      <c r="CX616">
        <f>Y616*Source!I381</f>
        <v>0</v>
      </c>
      <c r="CY616">
        <f>AA616</f>
        <v>12430</v>
      </c>
      <c r="CZ616">
        <f>AE616</f>
        <v>12430</v>
      </c>
      <c r="DA616">
        <f>AI616</f>
        <v>1</v>
      </c>
      <c r="DB616">
        <f>ROUND(ROUND(AT616*CZ616,2),6)</f>
        <v>0.12</v>
      </c>
      <c r="DC616">
        <f>ROUND(ROUND(AT616*AG616,2),6)</f>
        <v>0</v>
      </c>
    </row>
    <row r="617" spans="1:107" x14ac:dyDescent="0.2">
      <c r="A617">
        <f>ROW(Source!A381)</f>
        <v>381</v>
      </c>
      <c r="B617">
        <v>41727981</v>
      </c>
      <c r="C617">
        <v>41729045</v>
      </c>
      <c r="D617">
        <v>37309140</v>
      </c>
      <c r="E617">
        <v>1</v>
      </c>
      <c r="F617">
        <v>1</v>
      </c>
      <c r="G617">
        <v>1</v>
      </c>
      <c r="H617">
        <v>3</v>
      </c>
      <c r="I617" t="s">
        <v>616</v>
      </c>
      <c r="J617" t="s">
        <v>617</v>
      </c>
      <c r="K617" t="s">
        <v>618</v>
      </c>
      <c r="L617">
        <v>1348</v>
      </c>
      <c r="N617">
        <v>1009</v>
      </c>
      <c r="O617" t="s">
        <v>104</v>
      </c>
      <c r="P617" t="s">
        <v>104</v>
      </c>
      <c r="Q617">
        <v>1000</v>
      </c>
      <c r="W617">
        <v>0</v>
      </c>
      <c r="X617">
        <v>-385628651</v>
      </c>
      <c r="Y617">
        <v>5.0000000000000002E-5</v>
      </c>
      <c r="AA617">
        <v>729.98</v>
      </c>
      <c r="AB617">
        <v>0</v>
      </c>
      <c r="AC617">
        <v>0</v>
      </c>
      <c r="AD617">
        <v>0</v>
      </c>
      <c r="AE617">
        <v>729.98</v>
      </c>
      <c r="AF617">
        <v>0</v>
      </c>
      <c r="AG617">
        <v>0</v>
      </c>
      <c r="AH617">
        <v>0</v>
      </c>
      <c r="AI617">
        <v>1</v>
      </c>
      <c r="AJ617">
        <v>1</v>
      </c>
      <c r="AK617">
        <v>1</v>
      </c>
      <c r="AL617">
        <v>1</v>
      </c>
      <c r="AN617">
        <v>0</v>
      </c>
      <c r="AO617">
        <v>1</v>
      </c>
      <c r="AP617">
        <v>0</v>
      </c>
      <c r="AQ617">
        <v>0</v>
      </c>
      <c r="AR617">
        <v>0</v>
      </c>
      <c r="AS617" t="s">
        <v>2</v>
      </c>
      <c r="AT617">
        <v>5.0000000000000002E-5</v>
      </c>
      <c r="AU617" t="s">
        <v>2</v>
      </c>
      <c r="AV617">
        <v>0</v>
      </c>
      <c r="AW617">
        <v>2</v>
      </c>
      <c r="AX617">
        <v>41729053</v>
      </c>
      <c r="AY617">
        <v>1</v>
      </c>
      <c r="AZ617">
        <v>0</v>
      </c>
      <c r="BA617">
        <v>617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  <c r="CX617">
        <f>Y617*Source!I381</f>
        <v>0</v>
      </c>
      <c r="CY617">
        <f>AA617</f>
        <v>729.98</v>
      </c>
      <c r="CZ617">
        <f>AE617</f>
        <v>729.98</v>
      </c>
      <c r="DA617">
        <f>AI617</f>
        <v>1</v>
      </c>
      <c r="DB617">
        <f>ROUND(ROUND(AT617*CZ617,2),6)</f>
        <v>0.04</v>
      </c>
      <c r="DC617">
        <f>ROUND(ROUND(AT617*AG617,2),6)</f>
        <v>0</v>
      </c>
    </row>
    <row r="618" spans="1:107" x14ac:dyDescent="0.2">
      <c r="A618">
        <f>ROW(Source!A381)</f>
        <v>381</v>
      </c>
      <c r="B618">
        <v>41727981</v>
      </c>
      <c r="C618">
        <v>41729045</v>
      </c>
      <c r="D618">
        <v>37336603</v>
      </c>
      <c r="E618">
        <v>1</v>
      </c>
      <c r="F618">
        <v>1</v>
      </c>
      <c r="G618">
        <v>1</v>
      </c>
      <c r="H618">
        <v>3</v>
      </c>
      <c r="I618" t="s">
        <v>707</v>
      </c>
      <c r="J618" t="s">
        <v>708</v>
      </c>
      <c r="K618" t="s">
        <v>709</v>
      </c>
      <c r="L618">
        <v>1348</v>
      </c>
      <c r="N618">
        <v>1009</v>
      </c>
      <c r="O618" t="s">
        <v>104</v>
      </c>
      <c r="P618" t="s">
        <v>104</v>
      </c>
      <c r="Q618">
        <v>1000</v>
      </c>
      <c r="W618">
        <v>0</v>
      </c>
      <c r="X618">
        <v>1235822308</v>
      </c>
      <c r="Y618">
        <v>1.0000000000000001E-5</v>
      </c>
      <c r="AA618">
        <v>14690</v>
      </c>
      <c r="AB618">
        <v>0</v>
      </c>
      <c r="AC618">
        <v>0</v>
      </c>
      <c r="AD618">
        <v>0</v>
      </c>
      <c r="AE618">
        <v>14690</v>
      </c>
      <c r="AF618">
        <v>0</v>
      </c>
      <c r="AG618">
        <v>0</v>
      </c>
      <c r="AH618">
        <v>0</v>
      </c>
      <c r="AI618">
        <v>1</v>
      </c>
      <c r="AJ618">
        <v>1</v>
      </c>
      <c r="AK618">
        <v>1</v>
      </c>
      <c r="AL618">
        <v>1</v>
      </c>
      <c r="AN618">
        <v>0</v>
      </c>
      <c r="AO618">
        <v>1</v>
      </c>
      <c r="AP618">
        <v>0</v>
      </c>
      <c r="AQ618">
        <v>0</v>
      </c>
      <c r="AR618">
        <v>0</v>
      </c>
      <c r="AS618" t="s">
        <v>2</v>
      </c>
      <c r="AT618">
        <v>1.0000000000000001E-5</v>
      </c>
      <c r="AU618" t="s">
        <v>2</v>
      </c>
      <c r="AV618">
        <v>0</v>
      </c>
      <c r="AW618">
        <v>2</v>
      </c>
      <c r="AX618">
        <v>41729054</v>
      </c>
      <c r="AY618">
        <v>1</v>
      </c>
      <c r="AZ618">
        <v>0</v>
      </c>
      <c r="BA618">
        <v>618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CX618">
        <f>Y618*Source!I381</f>
        <v>0</v>
      </c>
      <c r="CY618">
        <f>AA618</f>
        <v>14690</v>
      </c>
      <c r="CZ618">
        <f>AE618</f>
        <v>14690</v>
      </c>
      <c r="DA618">
        <f>AI618</f>
        <v>1</v>
      </c>
      <c r="DB618">
        <f>ROUND(ROUND(AT618*CZ618,2),6)</f>
        <v>0.15</v>
      </c>
      <c r="DC618">
        <f>ROUND(ROUND(AT618*AG618,2),6)</f>
        <v>0</v>
      </c>
    </row>
    <row r="619" spans="1:107" x14ac:dyDescent="0.2">
      <c r="A619">
        <f>ROW(Source!A381)</f>
        <v>381</v>
      </c>
      <c r="B619">
        <v>41727981</v>
      </c>
      <c r="C619">
        <v>41729045</v>
      </c>
      <c r="D619">
        <v>37292595</v>
      </c>
      <c r="E619">
        <v>70</v>
      </c>
      <c r="F619">
        <v>1</v>
      </c>
      <c r="G619">
        <v>1</v>
      </c>
      <c r="H619">
        <v>3</v>
      </c>
      <c r="I619" t="s">
        <v>565</v>
      </c>
      <c r="J619" t="s">
        <v>2</v>
      </c>
      <c r="K619" t="s">
        <v>566</v>
      </c>
      <c r="L619">
        <v>1374</v>
      </c>
      <c r="N619">
        <v>1013</v>
      </c>
      <c r="O619" t="s">
        <v>567</v>
      </c>
      <c r="P619" t="s">
        <v>567</v>
      </c>
      <c r="Q619">
        <v>1</v>
      </c>
      <c r="W619">
        <v>0</v>
      </c>
      <c r="X619">
        <v>-1731369543</v>
      </c>
      <c r="Y619">
        <v>0.1</v>
      </c>
      <c r="AA619">
        <v>1</v>
      </c>
      <c r="AB619">
        <v>0</v>
      </c>
      <c r="AC619">
        <v>0</v>
      </c>
      <c r="AD619">
        <v>0</v>
      </c>
      <c r="AE619">
        <v>1</v>
      </c>
      <c r="AF619">
        <v>0</v>
      </c>
      <c r="AG619">
        <v>0</v>
      </c>
      <c r="AH619">
        <v>0</v>
      </c>
      <c r="AI619">
        <v>1</v>
      </c>
      <c r="AJ619">
        <v>1</v>
      </c>
      <c r="AK619">
        <v>1</v>
      </c>
      <c r="AL619">
        <v>1</v>
      </c>
      <c r="AN619">
        <v>0</v>
      </c>
      <c r="AO619">
        <v>1</v>
      </c>
      <c r="AP619">
        <v>0</v>
      </c>
      <c r="AQ619">
        <v>0</v>
      </c>
      <c r="AR619">
        <v>0</v>
      </c>
      <c r="AS619" t="s">
        <v>2</v>
      </c>
      <c r="AT619">
        <v>0.1</v>
      </c>
      <c r="AU619" t="s">
        <v>2</v>
      </c>
      <c r="AV619">
        <v>0</v>
      </c>
      <c r="AW619">
        <v>2</v>
      </c>
      <c r="AX619">
        <v>41729055</v>
      </c>
      <c r="AY619">
        <v>1</v>
      </c>
      <c r="AZ619">
        <v>0</v>
      </c>
      <c r="BA619">
        <v>619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0</v>
      </c>
      <c r="BW619">
        <v>0</v>
      </c>
      <c r="CX619">
        <f>Y619*Source!I381</f>
        <v>0</v>
      </c>
      <c r="CY619">
        <f>AA619</f>
        <v>1</v>
      </c>
      <c r="CZ619">
        <f>AE619</f>
        <v>1</v>
      </c>
      <c r="DA619">
        <f>AI619</f>
        <v>1</v>
      </c>
      <c r="DB619">
        <f>ROUND(ROUND(AT619*CZ619,2),6)</f>
        <v>0.1</v>
      </c>
      <c r="DC619">
        <f>ROUND(ROUND(AT619*AG619,2),6)</f>
        <v>0</v>
      </c>
    </row>
    <row r="620" spans="1:107" x14ac:dyDescent="0.2">
      <c r="A620">
        <f>ROW(Source!A382)</f>
        <v>382</v>
      </c>
      <c r="B620">
        <v>41727979</v>
      </c>
      <c r="C620">
        <v>41729045</v>
      </c>
      <c r="D620">
        <v>37286958</v>
      </c>
      <c r="E620">
        <v>70</v>
      </c>
      <c r="F620">
        <v>1</v>
      </c>
      <c r="G620">
        <v>1</v>
      </c>
      <c r="H620">
        <v>1</v>
      </c>
      <c r="I620" t="s">
        <v>702</v>
      </c>
      <c r="J620" t="s">
        <v>2</v>
      </c>
      <c r="K620" t="s">
        <v>703</v>
      </c>
      <c r="L620">
        <v>1191</v>
      </c>
      <c r="N620">
        <v>1013</v>
      </c>
      <c r="O620" t="s">
        <v>551</v>
      </c>
      <c r="P620" t="s">
        <v>551</v>
      </c>
      <c r="Q620">
        <v>1</v>
      </c>
      <c r="W620">
        <v>0</v>
      </c>
      <c r="X620">
        <v>-946583284</v>
      </c>
      <c r="Y620">
        <v>0.67500000000000004</v>
      </c>
      <c r="AA620">
        <v>0</v>
      </c>
      <c r="AB620">
        <v>0</v>
      </c>
      <c r="AC620">
        <v>0</v>
      </c>
      <c r="AD620">
        <v>105.02</v>
      </c>
      <c r="AE620">
        <v>0</v>
      </c>
      <c r="AF620">
        <v>0</v>
      </c>
      <c r="AG620">
        <v>0</v>
      </c>
      <c r="AH620">
        <v>9.76</v>
      </c>
      <c r="AI620">
        <v>1</v>
      </c>
      <c r="AJ620">
        <v>1</v>
      </c>
      <c r="AK620">
        <v>1</v>
      </c>
      <c r="AL620">
        <v>10.76</v>
      </c>
      <c r="AN620">
        <v>0</v>
      </c>
      <c r="AO620">
        <v>1</v>
      </c>
      <c r="AP620">
        <v>1</v>
      </c>
      <c r="AQ620">
        <v>0</v>
      </c>
      <c r="AR620">
        <v>0</v>
      </c>
      <c r="AS620" t="s">
        <v>2</v>
      </c>
      <c r="AT620">
        <v>0.5</v>
      </c>
      <c r="AU620" t="s">
        <v>21</v>
      </c>
      <c r="AV620">
        <v>1</v>
      </c>
      <c r="AW620">
        <v>2</v>
      </c>
      <c r="AX620">
        <v>41729051</v>
      </c>
      <c r="AY620">
        <v>1</v>
      </c>
      <c r="AZ620">
        <v>0</v>
      </c>
      <c r="BA620">
        <v>620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0</v>
      </c>
      <c r="CX620">
        <f>Y620*Source!I382</f>
        <v>0</v>
      </c>
      <c r="CY620">
        <f>AD620</f>
        <v>105.02</v>
      </c>
      <c r="CZ620">
        <f>AH620</f>
        <v>9.76</v>
      </c>
      <c r="DA620">
        <f>AL620</f>
        <v>10.76</v>
      </c>
      <c r="DB620">
        <f>ROUND((ROUND(AT620*CZ620,2)*ROUND(1.35,7)),6)</f>
        <v>6.5880000000000001</v>
      </c>
      <c r="DC620">
        <f>ROUND((ROUND(AT620*AG620,2)*ROUND(1.35,7)),6)</f>
        <v>0</v>
      </c>
    </row>
    <row r="621" spans="1:107" x14ac:dyDescent="0.2">
      <c r="A621">
        <f>ROW(Source!A382)</f>
        <v>382</v>
      </c>
      <c r="B621">
        <v>41727979</v>
      </c>
      <c r="C621">
        <v>41729045</v>
      </c>
      <c r="D621">
        <v>37306264</v>
      </c>
      <c r="E621">
        <v>1</v>
      </c>
      <c r="F621">
        <v>1</v>
      </c>
      <c r="G621">
        <v>1</v>
      </c>
      <c r="H621">
        <v>3</v>
      </c>
      <c r="I621" t="s">
        <v>704</v>
      </c>
      <c r="J621" t="s">
        <v>705</v>
      </c>
      <c r="K621" t="s">
        <v>706</v>
      </c>
      <c r="L621">
        <v>1348</v>
      </c>
      <c r="N621">
        <v>1009</v>
      </c>
      <c r="O621" t="s">
        <v>104</v>
      </c>
      <c r="P621" t="s">
        <v>104</v>
      </c>
      <c r="Q621">
        <v>1000</v>
      </c>
      <c r="W621">
        <v>0</v>
      </c>
      <c r="X621">
        <v>1216531897</v>
      </c>
      <c r="Y621">
        <v>1.0000000000000001E-5</v>
      </c>
      <c r="AA621">
        <v>133746.79999999999</v>
      </c>
      <c r="AB621">
        <v>0</v>
      </c>
      <c r="AC621">
        <v>0</v>
      </c>
      <c r="AD621">
        <v>0</v>
      </c>
      <c r="AE621">
        <v>12430</v>
      </c>
      <c r="AF621">
        <v>0</v>
      </c>
      <c r="AG621">
        <v>0</v>
      </c>
      <c r="AH621">
        <v>0</v>
      </c>
      <c r="AI621">
        <v>10.76</v>
      </c>
      <c r="AJ621">
        <v>1</v>
      </c>
      <c r="AK621">
        <v>1</v>
      </c>
      <c r="AL621">
        <v>1</v>
      </c>
      <c r="AN621">
        <v>0</v>
      </c>
      <c r="AO621">
        <v>1</v>
      </c>
      <c r="AP621">
        <v>0</v>
      </c>
      <c r="AQ621">
        <v>0</v>
      </c>
      <c r="AR621">
        <v>0</v>
      </c>
      <c r="AS621" t="s">
        <v>2</v>
      </c>
      <c r="AT621">
        <v>1.0000000000000001E-5</v>
      </c>
      <c r="AU621" t="s">
        <v>2</v>
      </c>
      <c r="AV621">
        <v>0</v>
      </c>
      <c r="AW621">
        <v>2</v>
      </c>
      <c r="AX621">
        <v>41729052</v>
      </c>
      <c r="AY621">
        <v>1</v>
      </c>
      <c r="AZ621">
        <v>0</v>
      </c>
      <c r="BA621">
        <v>621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0</v>
      </c>
      <c r="BW621">
        <v>0</v>
      </c>
      <c r="CX621">
        <f>Y621*Source!I382</f>
        <v>0</v>
      </c>
      <c r="CY621">
        <f>AA621</f>
        <v>133746.79999999999</v>
      </c>
      <c r="CZ621">
        <f>AE621</f>
        <v>12430</v>
      </c>
      <c r="DA621">
        <f>AI621</f>
        <v>10.76</v>
      </c>
      <c r="DB621">
        <f>ROUND(ROUND(AT621*CZ621,2),6)</f>
        <v>0.12</v>
      </c>
      <c r="DC621">
        <f>ROUND(ROUND(AT621*AG621,2),6)</f>
        <v>0</v>
      </c>
    </row>
    <row r="622" spans="1:107" x14ac:dyDescent="0.2">
      <c r="A622">
        <f>ROW(Source!A382)</f>
        <v>382</v>
      </c>
      <c r="B622">
        <v>41727979</v>
      </c>
      <c r="C622">
        <v>41729045</v>
      </c>
      <c r="D622">
        <v>37309140</v>
      </c>
      <c r="E622">
        <v>1</v>
      </c>
      <c r="F622">
        <v>1</v>
      </c>
      <c r="G622">
        <v>1</v>
      </c>
      <c r="H622">
        <v>3</v>
      </c>
      <c r="I622" t="s">
        <v>616</v>
      </c>
      <c r="J622" t="s">
        <v>617</v>
      </c>
      <c r="K622" t="s">
        <v>618</v>
      </c>
      <c r="L622">
        <v>1348</v>
      </c>
      <c r="N622">
        <v>1009</v>
      </c>
      <c r="O622" t="s">
        <v>104</v>
      </c>
      <c r="P622" t="s">
        <v>104</v>
      </c>
      <c r="Q622">
        <v>1000</v>
      </c>
      <c r="W622">
        <v>0</v>
      </c>
      <c r="X622">
        <v>-385628651</v>
      </c>
      <c r="Y622">
        <v>5.0000000000000002E-5</v>
      </c>
      <c r="AA622">
        <v>7854.58</v>
      </c>
      <c r="AB622">
        <v>0</v>
      </c>
      <c r="AC622">
        <v>0</v>
      </c>
      <c r="AD622">
        <v>0</v>
      </c>
      <c r="AE622">
        <v>729.98</v>
      </c>
      <c r="AF622">
        <v>0</v>
      </c>
      <c r="AG622">
        <v>0</v>
      </c>
      <c r="AH622">
        <v>0</v>
      </c>
      <c r="AI622">
        <v>10.76</v>
      </c>
      <c r="AJ622">
        <v>1</v>
      </c>
      <c r="AK622">
        <v>1</v>
      </c>
      <c r="AL622">
        <v>1</v>
      </c>
      <c r="AN622">
        <v>0</v>
      </c>
      <c r="AO622">
        <v>1</v>
      </c>
      <c r="AP622">
        <v>0</v>
      </c>
      <c r="AQ622">
        <v>0</v>
      </c>
      <c r="AR622">
        <v>0</v>
      </c>
      <c r="AS622" t="s">
        <v>2</v>
      </c>
      <c r="AT622">
        <v>5.0000000000000002E-5</v>
      </c>
      <c r="AU622" t="s">
        <v>2</v>
      </c>
      <c r="AV622">
        <v>0</v>
      </c>
      <c r="AW622">
        <v>2</v>
      </c>
      <c r="AX622">
        <v>41729053</v>
      </c>
      <c r="AY622">
        <v>1</v>
      </c>
      <c r="AZ622">
        <v>0</v>
      </c>
      <c r="BA622">
        <v>622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0</v>
      </c>
      <c r="CX622">
        <f>Y622*Source!I382</f>
        <v>0</v>
      </c>
      <c r="CY622">
        <f>AA622</f>
        <v>7854.58</v>
      </c>
      <c r="CZ622">
        <f>AE622</f>
        <v>729.98</v>
      </c>
      <c r="DA622">
        <f>AI622</f>
        <v>10.76</v>
      </c>
      <c r="DB622">
        <f>ROUND(ROUND(AT622*CZ622,2),6)</f>
        <v>0.04</v>
      </c>
      <c r="DC622">
        <f>ROUND(ROUND(AT622*AG622,2),6)</f>
        <v>0</v>
      </c>
    </row>
    <row r="623" spans="1:107" x14ac:dyDescent="0.2">
      <c r="A623">
        <f>ROW(Source!A382)</f>
        <v>382</v>
      </c>
      <c r="B623">
        <v>41727979</v>
      </c>
      <c r="C623">
        <v>41729045</v>
      </c>
      <c r="D623">
        <v>37336603</v>
      </c>
      <c r="E623">
        <v>1</v>
      </c>
      <c r="F623">
        <v>1</v>
      </c>
      <c r="G623">
        <v>1</v>
      </c>
      <c r="H623">
        <v>3</v>
      </c>
      <c r="I623" t="s">
        <v>707</v>
      </c>
      <c r="J623" t="s">
        <v>708</v>
      </c>
      <c r="K623" t="s">
        <v>709</v>
      </c>
      <c r="L623">
        <v>1348</v>
      </c>
      <c r="N623">
        <v>1009</v>
      </c>
      <c r="O623" t="s">
        <v>104</v>
      </c>
      <c r="P623" t="s">
        <v>104</v>
      </c>
      <c r="Q623">
        <v>1000</v>
      </c>
      <c r="W623">
        <v>0</v>
      </c>
      <c r="X623">
        <v>1235822308</v>
      </c>
      <c r="Y623">
        <v>1.0000000000000001E-5</v>
      </c>
      <c r="AA623">
        <v>158064.4</v>
      </c>
      <c r="AB623">
        <v>0</v>
      </c>
      <c r="AC623">
        <v>0</v>
      </c>
      <c r="AD623">
        <v>0</v>
      </c>
      <c r="AE623">
        <v>14690</v>
      </c>
      <c r="AF623">
        <v>0</v>
      </c>
      <c r="AG623">
        <v>0</v>
      </c>
      <c r="AH623">
        <v>0</v>
      </c>
      <c r="AI623">
        <v>10.76</v>
      </c>
      <c r="AJ623">
        <v>1</v>
      </c>
      <c r="AK623">
        <v>1</v>
      </c>
      <c r="AL623">
        <v>1</v>
      </c>
      <c r="AN623">
        <v>0</v>
      </c>
      <c r="AO623">
        <v>1</v>
      </c>
      <c r="AP623">
        <v>0</v>
      </c>
      <c r="AQ623">
        <v>0</v>
      </c>
      <c r="AR623">
        <v>0</v>
      </c>
      <c r="AS623" t="s">
        <v>2</v>
      </c>
      <c r="AT623">
        <v>1.0000000000000001E-5</v>
      </c>
      <c r="AU623" t="s">
        <v>2</v>
      </c>
      <c r="AV623">
        <v>0</v>
      </c>
      <c r="AW623">
        <v>2</v>
      </c>
      <c r="AX623">
        <v>41729054</v>
      </c>
      <c r="AY623">
        <v>1</v>
      </c>
      <c r="AZ623">
        <v>0</v>
      </c>
      <c r="BA623">
        <v>623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0</v>
      </c>
      <c r="BW623">
        <v>0</v>
      </c>
      <c r="CX623">
        <f>Y623*Source!I382</f>
        <v>0</v>
      </c>
      <c r="CY623">
        <f>AA623</f>
        <v>158064.4</v>
      </c>
      <c r="CZ623">
        <f>AE623</f>
        <v>14690</v>
      </c>
      <c r="DA623">
        <f>AI623</f>
        <v>10.76</v>
      </c>
      <c r="DB623">
        <f>ROUND(ROUND(AT623*CZ623,2),6)</f>
        <v>0.15</v>
      </c>
      <c r="DC623">
        <f>ROUND(ROUND(AT623*AG623,2),6)</f>
        <v>0</v>
      </c>
    </row>
    <row r="624" spans="1:107" x14ac:dyDescent="0.2">
      <c r="A624">
        <f>ROW(Source!A382)</f>
        <v>382</v>
      </c>
      <c r="B624">
        <v>41727979</v>
      </c>
      <c r="C624">
        <v>41729045</v>
      </c>
      <c r="D624">
        <v>37292595</v>
      </c>
      <c r="E624">
        <v>70</v>
      </c>
      <c r="F624">
        <v>1</v>
      </c>
      <c r="G624">
        <v>1</v>
      </c>
      <c r="H624">
        <v>3</v>
      </c>
      <c r="I624" t="s">
        <v>565</v>
      </c>
      <c r="J624" t="s">
        <v>2</v>
      </c>
      <c r="K624" t="s">
        <v>566</v>
      </c>
      <c r="L624">
        <v>1374</v>
      </c>
      <c r="N624">
        <v>1013</v>
      </c>
      <c r="O624" t="s">
        <v>567</v>
      </c>
      <c r="P624" t="s">
        <v>567</v>
      </c>
      <c r="Q624">
        <v>1</v>
      </c>
      <c r="W624">
        <v>0</v>
      </c>
      <c r="X624">
        <v>-1731369543</v>
      </c>
      <c r="Y624">
        <v>0.1</v>
      </c>
      <c r="AA624">
        <v>1</v>
      </c>
      <c r="AB624">
        <v>0</v>
      </c>
      <c r="AC624">
        <v>0</v>
      </c>
      <c r="AD624">
        <v>0</v>
      </c>
      <c r="AE624">
        <v>1</v>
      </c>
      <c r="AF624">
        <v>0</v>
      </c>
      <c r="AG624">
        <v>0</v>
      </c>
      <c r="AH624">
        <v>0</v>
      </c>
      <c r="AI624">
        <v>1</v>
      </c>
      <c r="AJ624">
        <v>1</v>
      </c>
      <c r="AK624">
        <v>1</v>
      </c>
      <c r="AL624">
        <v>1</v>
      </c>
      <c r="AN624">
        <v>0</v>
      </c>
      <c r="AO624">
        <v>1</v>
      </c>
      <c r="AP624">
        <v>0</v>
      </c>
      <c r="AQ624">
        <v>0</v>
      </c>
      <c r="AR624">
        <v>0</v>
      </c>
      <c r="AS624" t="s">
        <v>2</v>
      </c>
      <c r="AT624">
        <v>0.1</v>
      </c>
      <c r="AU624" t="s">
        <v>2</v>
      </c>
      <c r="AV624">
        <v>0</v>
      </c>
      <c r="AW624">
        <v>2</v>
      </c>
      <c r="AX624">
        <v>41729055</v>
      </c>
      <c r="AY624">
        <v>1</v>
      </c>
      <c r="AZ624">
        <v>0</v>
      </c>
      <c r="BA624">
        <v>624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  <c r="BR624">
        <v>0</v>
      </c>
      <c r="BS624">
        <v>0</v>
      </c>
      <c r="BT624">
        <v>0</v>
      </c>
      <c r="BU624">
        <v>0</v>
      </c>
      <c r="BV624">
        <v>0</v>
      </c>
      <c r="BW624">
        <v>0</v>
      </c>
      <c r="CX624">
        <f>Y624*Source!I382</f>
        <v>0</v>
      </c>
      <c r="CY624">
        <f>AA624</f>
        <v>1</v>
      </c>
      <c r="CZ624">
        <f>AE624</f>
        <v>1</v>
      </c>
      <c r="DA624">
        <f>AI624</f>
        <v>1</v>
      </c>
      <c r="DB624">
        <f>ROUND(ROUND(AT624*CZ624,2),6)</f>
        <v>0.1</v>
      </c>
      <c r="DC624">
        <f>ROUND(ROUND(AT624*AG624,2),6)</f>
        <v>0</v>
      </c>
    </row>
    <row r="625" spans="1:107" x14ac:dyDescent="0.2">
      <c r="A625">
        <f>ROW(Source!A383)</f>
        <v>383</v>
      </c>
      <c r="B625">
        <v>41727981</v>
      </c>
      <c r="C625">
        <v>41729056</v>
      </c>
      <c r="D625">
        <v>37286973</v>
      </c>
      <c r="E625">
        <v>70</v>
      </c>
      <c r="F625">
        <v>1</v>
      </c>
      <c r="G625">
        <v>1</v>
      </c>
      <c r="H625">
        <v>1</v>
      </c>
      <c r="I625" t="s">
        <v>669</v>
      </c>
      <c r="J625" t="s">
        <v>2</v>
      </c>
      <c r="K625" t="s">
        <v>670</v>
      </c>
      <c r="L625">
        <v>1191</v>
      </c>
      <c r="N625">
        <v>1013</v>
      </c>
      <c r="O625" t="s">
        <v>551</v>
      </c>
      <c r="P625" t="s">
        <v>551</v>
      </c>
      <c r="Q625">
        <v>1</v>
      </c>
      <c r="W625">
        <v>0</v>
      </c>
      <c r="X625">
        <v>1318719038</v>
      </c>
      <c r="Y625">
        <v>3.24</v>
      </c>
      <c r="AA625">
        <v>0</v>
      </c>
      <c r="AB625">
        <v>0</v>
      </c>
      <c r="AC625">
        <v>0</v>
      </c>
      <c r="AD625">
        <v>10.35</v>
      </c>
      <c r="AE625">
        <v>0</v>
      </c>
      <c r="AF625">
        <v>0</v>
      </c>
      <c r="AG625">
        <v>0</v>
      </c>
      <c r="AH625">
        <v>10.35</v>
      </c>
      <c r="AI625">
        <v>1</v>
      </c>
      <c r="AJ625">
        <v>1</v>
      </c>
      <c r="AK625">
        <v>1</v>
      </c>
      <c r="AL625">
        <v>1</v>
      </c>
      <c r="AN625">
        <v>0</v>
      </c>
      <c r="AO625">
        <v>1</v>
      </c>
      <c r="AP625">
        <v>1</v>
      </c>
      <c r="AQ625">
        <v>0</v>
      </c>
      <c r="AR625">
        <v>0</v>
      </c>
      <c r="AS625" t="s">
        <v>2</v>
      </c>
      <c r="AT625">
        <v>2.4</v>
      </c>
      <c r="AU625" t="s">
        <v>21</v>
      </c>
      <c r="AV625">
        <v>1</v>
      </c>
      <c r="AW625">
        <v>2</v>
      </c>
      <c r="AX625">
        <v>41729063</v>
      </c>
      <c r="AY625">
        <v>1</v>
      </c>
      <c r="AZ625">
        <v>0</v>
      </c>
      <c r="BA625">
        <v>625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0</v>
      </c>
      <c r="BS625">
        <v>0</v>
      </c>
      <c r="BT625">
        <v>0</v>
      </c>
      <c r="BU625">
        <v>0</v>
      </c>
      <c r="BV625">
        <v>0</v>
      </c>
      <c r="BW625">
        <v>0</v>
      </c>
      <c r="CX625">
        <f>Y625*Source!I383</f>
        <v>3.24</v>
      </c>
      <c r="CY625">
        <f>AD625</f>
        <v>10.35</v>
      </c>
      <c r="CZ625">
        <f>AH625</f>
        <v>10.35</v>
      </c>
      <c r="DA625">
        <f>AL625</f>
        <v>1</v>
      </c>
      <c r="DB625">
        <f>ROUND((ROUND(AT625*CZ625,2)*ROUND(1.35,7)),6)</f>
        <v>33.533999999999999</v>
      </c>
      <c r="DC625">
        <f>ROUND((ROUND(AT625*AG625,2)*ROUND(1.35,7)),6)</f>
        <v>0</v>
      </c>
    </row>
    <row r="626" spans="1:107" x14ac:dyDescent="0.2">
      <c r="A626">
        <f>ROW(Source!A383)</f>
        <v>383</v>
      </c>
      <c r="B626">
        <v>41727981</v>
      </c>
      <c r="C626">
        <v>41729056</v>
      </c>
      <c r="D626">
        <v>37299205</v>
      </c>
      <c r="E626">
        <v>1</v>
      </c>
      <c r="F626">
        <v>1</v>
      </c>
      <c r="G626">
        <v>1</v>
      </c>
      <c r="H626">
        <v>3</v>
      </c>
      <c r="I626" t="s">
        <v>610</v>
      </c>
      <c r="J626" t="s">
        <v>611</v>
      </c>
      <c r="K626" t="s">
        <v>612</v>
      </c>
      <c r="L626">
        <v>1346</v>
      </c>
      <c r="N626">
        <v>1009</v>
      </c>
      <c r="O626" t="s">
        <v>564</v>
      </c>
      <c r="P626" t="s">
        <v>564</v>
      </c>
      <c r="Q626">
        <v>1</v>
      </c>
      <c r="W626">
        <v>0</v>
      </c>
      <c r="X626">
        <v>818898041</v>
      </c>
      <c r="Y626">
        <v>1.6000000000000001E-3</v>
      </c>
      <c r="AA626">
        <v>27.74</v>
      </c>
      <c r="AB626">
        <v>0</v>
      </c>
      <c r="AC626">
        <v>0</v>
      </c>
      <c r="AD626">
        <v>0</v>
      </c>
      <c r="AE626">
        <v>27.74</v>
      </c>
      <c r="AF626">
        <v>0</v>
      </c>
      <c r="AG626">
        <v>0</v>
      </c>
      <c r="AH626">
        <v>0</v>
      </c>
      <c r="AI626">
        <v>1</v>
      </c>
      <c r="AJ626">
        <v>1</v>
      </c>
      <c r="AK626">
        <v>1</v>
      </c>
      <c r="AL626">
        <v>1</v>
      </c>
      <c r="AN626">
        <v>0</v>
      </c>
      <c r="AO626">
        <v>1</v>
      </c>
      <c r="AP626">
        <v>0</v>
      </c>
      <c r="AQ626">
        <v>0</v>
      </c>
      <c r="AR626">
        <v>0</v>
      </c>
      <c r="AS626" t="s">
        <v>2</v>
      </c>
      <c r="AT626">
        <v>1.6000000000000001E-3</v>
      </c>
      <c r="AU626" t="s">
        <v>2</v>
      </c>
      <c r="AV626">
        <v>0</v>
      </c>
      <c r="AW626">
        <v>2</v>
      </c>
      <c r="AX626">
        <v>41729064</v>
      </c>
      <c r="AY626">
        <v>1</v>
      </c>
      <c r="AZ626">
        <v>0</v>
      </c>
      <c r="BA626">
        <v>626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0</v>
      </c>
      <c r="BR626">
        <v>0</v>
      </c>
      <c r="BS626">
        <v>0</v>
      </c>
      <c r="BT626">
        <v>0</v>
      </c>
      <c r="BU626">
        <v>0</v>
      </c>
      <c r="BV626">
        <v>0</v>
      </c>
      <c r="BW626">
        <v>0</v>
      </c>
      <c r="CX626">
        <f>Y626*Source!I383</f>
        <v>1.6000000000000001E-3</v>
      </c>
      <c r="CY626">
        <f>AA626</f>
        <v>27.74</v>
      </c>
      <c r="CZ626">
        <f>AE626</f>
        <v>27.74</v>
      </c>
      <c r="DA626">
        <f>AI626</f>
        <v>1</v>
      </c>
      <c r="DB626">
        <f>ROUND(ROUND(AT626*CZ626,2),6)</f>
        <v>0.04</v>
      </c>
      <c r="DC626">
        <f>ROUND(ROUND(AT626*AG626,2),6)</f>
        <v>0</v>
      </c>
    </row>
    <row r="627" spans="1:107" x14ac:dyDescent="0.2">
      <c r="A627">
        <f>ROW(Source!A383)</f>
        <v>383</v>
      </c>
      <c r="B627">
        <v>41727981</v>
      </c>
      <c r="C627">
        <v>41729056</v>
      </c>
      <c r="D627">
        <v>37305581</v>
      </c>
      <c r="E627">
        <v>1</v>
      </c>
      <c r="F627">
        <v>1</v>
      </c>
      <c r="G627">
        <v>1</v>
      </c>
      <c r="H627">
        <v>3</v>
      </c>
      <c r="I627" t="s">
        <v>613</v>
      </c>
      <c r="J627" t="s">
        <v>614</v>
      </c>
      <c r="K627" t="s">
        <v>615</v>
      </c>
      <c r="L627">
        <v>1425</v>
      </c>
      <c r="N627">
        <v>1013</v>
      </c>
      <c r="O627" t="s">
        <v>165</v>
      </c>
      <c r="P627" t="s">
        <v>165</v>
      </c>
      <c r="Q627">
        <v>1</v>
      </c>
      <c r="W627">
        <v>0</v>
      </c>
      <c r="X627">
        <v>43090968</v>
      </c>
      <c r="Y627">
        <v>0.03</v>
      </c>
      <c r="AA627">
        <v>83</v>
      </c>
      <c r="AB627">
        <v>0</v>
      </c>
      <c r="AC627">
        <v>0</v>
      </c>
      <c r="AD627">
        <v>0</v>
      </c>
      <c r="AE627">
        <v>83</v>
      </c>
      <c r="AF627">
        <v>0</v>
      </c>
      <c r="AG627">
        <v>0</v>
      </c>
      <c r="AH627">
        <v>0</v>
      </c>
      <c r="AI627">
        <v>1</v>
      </c>
      <c r="AJ627">
        <v>1</v>
      </c>
      <c r="AK627">
        <v>1</v>
      </c>
      <c r="AL627">
        <v>1</v>
      </c>
      <c r="AN627">
        <v>0</v>
      </c>
      <c r="AO627">
        <v>1</v>
      </c>
      <c r="AP627">
        <v>0</v>
      </c>
      <c r="AQ627">
        <v>0</v>
      </c>
      <c r="AR627">
        <v>0</v>
      </c>
      <c r="AS627" t="s">
        <v>2</v>
      </c>
      <c r="AT627">
        <v>0.03</v>
      </c>
      <c r="AU627" t="s">
        <v>2</v>
      </c>
      <c r="AV627">
        <v>0</v>
      </c>
      <c r="AW627">
        <v>2</v>
      </c>
      <c r="AX627">
        <v>41729065</v>
      </c>
      <c r="AY627">
        <v>1</v>
      </c>
      <c r="AZ627">
        <v>0</v>
      </c>
      <c r="BA627">
        <v>627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0</v>
      </c>
      <c r="BW627">
        <v>0</v>
      </c>
      <c r="CX627">
        <f>Y627*Source!I383</f>
        <v>0.03</v>
      </c>
      <c r="CY627">
        <f>AA627</f>
        <v>83</v>
      </c>
      <c r="CZ627">
        <f>AE627</f>
        <v>83</v>
      </c>
      <c r="DA627">
        <f>AI627</f>
        <v>1</v>
      </c>
      <c r="DB627">
        <f>ROUND(ROUND(AT627*CZ627,2),6)</f>
        <v>2.4900000000000002</v>
      </c>
      <c r="DC627">
        <f>ROUND(ROUND(AT627*AG627,2),6)</f>
        <v>0</v>
      </c>
    </row>
    <row r="628" spans="1:107" x14ac:dyDescent="0.2">
      <c r="A628">
        <f>ROW(Source!A383)</f>
        <v>383</v>
      </c>
      <c r="B628">
        <v>41727981</v>
      </c>
      <c r="C628">
        <v>41729056</v>
      </c>
      <c r="D628">
        <v>37309140</v>
      </c>
      <c r="E628">
        <v>1</v>
      </c>
      <c r="F628">
        <v>1</v>
      </c>
      <c r="G628">
        <v>1</v>
      </c>
      <c r="H628">
        <v>3</v>
      </c>
      <c r="I628" t="s">
        <v>616</v>
      </c>
      <c r="J628" t="s">
        <v>617</v>
      </c>
      <c r="K628" t="s">
        <v>618</v>
      </c>
      <c r="L628">
        <v>1348</v>
      </c>
      <c r="N628">
        <v>1009</v>
      </c>
      <c r="O628" t="s">
        <v>104</v>
      </c>
      <c r="P628" t="s">
        <v>104</v>
      </c>
      <c r="Q628">
        <v>1000</v>
      </c>
      <c r="W628">
        <v>0</v>
      </c>
      <c r="X628">
        <v>-385628651</v>
      </c>
      <c r="Y628">
        <v>2.0000000000000002E-5</v>
      </c>
      <c r="AA628">
        <v>729.98</v>
      </c>
      <c r="AB628">
        <v>0</v>
      </c>
      <c r="AC628">
        <v>0</v>
      </c>
      <c r="AD628">
        <v>0</v>
      </c>
      <c r="AE628">
        <v>729.98</v>
      </c>
      <c r="AF628">
        <v>0</v>
      </c>
      <c r="AG628">
        <v>0</v>
      </c>
      <c r="AH628">
        <v>0</v>
      </c>
      <c r="AI628">
        <v>1</v>
      </c>
      <c r="AJ628">
        <v>1</v>
      </c>
      <c r="AK628">
        <v>1</v>
      </c>
      <c r="AL628">
        <v>1</v>
      </c>
      <c r="AN628">
        <v>0</v>
      </c>
      <c r="AO628">
        <v>1</v>
      </c>
      <c r="AP628">
        <v>0</v>
      </c>
      <c r="AQ628">
        <v>0</v>
      </c>
      <c r="AR628">
        <v>0</v>
      </c>
      <c r="AS628" t="s">
        <v>2</v>
      </c>
      <c r="AT628">
        <v>2.0000000000000002E-5</v>
      </c>
      <c r="AU628" t="s">
        <v>2</v>
      </c>
      <c r="AV628">
        <v>0</v>
      </c>
      <c r="AW628">
        <v>2</v>
      </c>
      <c r="AX628">
        <v>41729066</v>
      </c>
      <c r="AY628">
        <v>1</v>
      </c>
      <c r="AZ628">
        <v>0</v>
      </c>
      <c r="BA628">
        <v>628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  <c r="CX628">
        <f>Y628*Source!I383</f>
        <v>2.0000000000000002E-5</v>
      </c>
      <c r="CY628">
        <f>AA628</f>
        <v>729.98</v>
      </c>
      <c r="CZ628">
        <f>AE628</f>
        <v>729.98</v>
      </c>
      <c r="DA628">
        <f>AI628</f>
        <v>1</v>
      </c>
      <c r="DB628">
        <f>ROUND(ROUND(AT628*CZ628,2),6)</f>
        <v>0.01</v>
      </c>
      <c r="DC628">
        <f>ROUND(ROUND(AT628*AG628,2),6)</f>
        <v>0</v>
      </c>
    </row>
    <row r="629" spans="1:107" x14ac:dyDescent="0.2">
      <c r="A629">
        <f>ROW(Source!A383)</f>
        <v>383</v>
      </c>
      <c r="B629">
        <v>41727981</v>
      </c>
      <c r="C629">
        <v>41729056</v>
      </c>
      <c r="D629">
        <v>37342602</v>
      </c>
      <c r="E629">
        <v>1</v>
      </c>
      <c r="F629">
        <v>1</v>
      </c>
      <c r="G629">
        <v>1</v>
      </c>
      <c r="H629">
        <v>3</v>
      </c>
      <c r="I629" t="s">
        <v>619</v>
      </c>
      <c r="J629" t="s">
        <v>620</v>
      </c>
      <c r="K629" t="s">
        <v>621</v>
      </c>
      <c r="L629">
        <v>1348</v>
      </c>
      <c r="N629">
        <v>1009</v>
      </c>
      <c r="O629" t="s">
        <v>104</v>
      </c>
      <c r="P629" t="s">
        <v>104</v>
      </c>
      <c r="Q629">
        <v>1000</v>
      </c>
      <c r="W629">
        <v>0</v>
      </c>
      <c r="X629">
        <v>-1929795800</v>
      </c>
      <c r="Y629">
        <v>2.0000000000000002E-5</v>
      </c>
      <c r="AA629">
        <v>65750</v>
      </c>
      <c r="AB629">
        <v>0</v>
      </c>
      <c r="AC629">
        <v>0</v>
      </c>
      <c r="AD629">
        <v>0</v>
      </c>
      <c r="AE629">
        <v>65750</v>
      </c>
      <c r="AF629">
        <v>0</v>
      </c>
      <c r="AG629">
        <v>0</v>
      </c>
      <c r="AH629">
        <v>0</v>
      </c>
      <c r="AI629">
        <v>1</v>
      </c>
      <c r="AJ629">
        <v>1</v>
      </c>
      <c r="AK629">
        <v>1</v>
      </c>
      <c r="AL629">
        <v>1</v>
      </c>
      <c r="AN629">
        <v>0</v>
      </c>
      <c r="AO629">
        <v>1</v>
      </c>
      <c r="AP629">
        <v>0</v>
      </c>
      <c r="AQ629">
        <v>0</v>
      </c>
      <c r="AR629">
        <v>0</v>
      </c>
      <c r="AS629" t="s">
        <v>2</v>
      </c>
      <c r="AT629">
        <v>2.0000000000000002E-5</v>
      </c>
      <c r="AU629" t="s">
        <v>2</v>
      </c>
      <c r="AV629">
        <v>0</v>
      </c>
      <c r="AW629">
        <v>2</v>
      </c>
      <c r="AX629">
        <v>41729067</v>
      </c>
      <c r="AY629">
        <v>1</v>
      </c>
      <c r="AZ629">
        <v>0</v>
      </c>
      <c r="BA629">
        <v>629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0</v>
      </c>
      <c r="BW629">
        <v>0</v>
      </c>
      <c r="CX629">
        <f>Y629*Source!I383</f>
        <v>2.0000000000000002E-5</v>
      </c>
      <c r="CY629">
        <f>AA629</f>
        <v>65750</v>
      </c>
      <c r="CZ629">
        <f>AE629</f>
        <v>65750</v>
      </c>
      <c r="DA629">
        <f>AI629</f>
        <v>1</v>
      </c>
      <c r="DB629">
        <f>ROUND(ROUND(AT629*CZ629,2),6)</f>
        <v>1.32</v>
      </c>
      <c r="DC629">
        <f>ROUND(ROUND(AT629*AG629,2),6)</f>
        <v>0</v>
      </c>
    </row>
    <row r="630" spans="1:107" x14ac:dyDescent="0.2">
      <c r="A630">
        <f>ROW(Source!A383)</f>
        <v>383</v>
      </c>
      <c r="B630">
        <v>41727981</v>
      </c>
      <c r="C630">
        <v>41729056</v>
      </c>
      <c r="D630">
        <v>37292595</v>
      </c>
      <c r="E630">
        <v>70</v>
      </c>
      <c r="F630">
        <v>1</v>
      </c>
      <c r="G630">
        <v>1</v>
      </c>
      <c r="H630">
        <v>3</v>
      </c>
      <c r="I630" t="s">
        <v>565</v>
      </c>
      <c r="J630" t="s">
        <v>2</v>
      </c>
      <c r="K630" t="s">
        <v>566</v>
      </c>
      <c r="L630">
        <v>1374</v>
      </c>
      <c r="N630">
        <v>1013</v>
      </c>
      <c r="O630" t="s">
        <v>567</v>
      </c>
      <c r="P630" t="s">
        <v>567</v>
      </c>
      <c r="Q630">
        <v>1</v>
      </c>
      <c r="W630">
        <v>0</v>
      </c>
      <c r="X630">
        <v>-1731369543</v>
      </c>
      <c r="Y630">
        <v>0.5</v>
      </c>
      <c r="AA630">
        <v>1</v>
      </c>
      <c r="AB630">
        <v>0</v>
      </c>
      <c r="AC630">
        <v>0</v>
      </c>
      <c r="AD630">
        <v>0</v>
      </c>
      <c r="AE630">
        <v>1</v>
      </c>
      <c r="AF630">
        <v>0</v>
      </c>
      <c r="AG630">
        <v>0</v>
      </c>
      <c r="AH630">
        <v>0</v>
      </c>
      <c r="AI630">
        <v>1</v>
      </c>
      <c r="AJ630">
        <v>1</v>
      </c>
      <c r="AK630">
        <v>1</v>
      </c>
      <c r="AL630">
        <v>1</v>
      </c>
      <c r="AN630">
        <v>0</v>
      </c>
      <c r="AO630">
        <v>1</v>
      </c>
      <c r="AP630">
        <v>0</v>
      </c>
      <c r="AQ630">
        <v>0</v>
      </c>
      <c r="AR630">
        <v>0</v>
      </c>
      <c r="AS630" t="s">
        <v>2</v>
      </c>
      <c r="AT630">
        <v>0.5</v>
      </c>
      <c r="AU630" t="s">
        <v>2</v>
      </c>
      <c r="AV630">
        <v>0</v>
      </c>
      <c r="AW630">
        <v>2</v>
      </c>
      <c r="AX630">
        <v>41729068</v>
      </c>
      <c r="AY630">
        <v>1</v>
      </c>
      <c r="AZ630">
        <v>0</v>
      </c>
      <c r="BA630">
        <v>630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0</v>
      </c>
      <c r="BW630">
        <v>0</v>
      </c>
      <c r="CX630">
        <f>Y630*Source!I383</f>
        <v>0.5</v>
      </c>
      <c r="CY630">
        <f>AA630</f>
        <v>1</v>
      </c>
      <c r="CZ630">
        <f>AE630</f>
        <v>1</v>
      </c>
      <c r="DA630">
        <f>AI630</f>
        <v>1</v>
      </c>
      <c r="DB630">
        <f>ROUND(ROUND(AT630*CZ630,2),6)</f>
        <v>0.5</v>
      </c>
      <c r="DC630">
        <f>ROUND(ROUND(AT630*AG630,2),6)</f>
        <v>0</v>
      </c>
    </row>
    <row r="631" spans="1:107" x14ac:dyDescent="0.2">
      <c r="A631">
        <f>ROW(Source!A384)</f>
        <v>384</v>
      </c>
      <c r="B631">
        <v>41727979</v>
      </c>
      <c r="C631">
        <v>41729056</v>
      </c>
      <c r="D631">
        <v>37286973</v>
      </c>
      <c r="E631">
        <v>70</v>
      </c>
      <c r="F631">
        <v>1</v>
      </c>
      <c r="G631">
        <v>1</v>
      </c>
      <c r="H631">
        <v>1</v>
      </c>
      <c r="I631" t="s">
        <v>669</v>
      </c>
      <c r="J631" t="s">
        <v>2</v>
      </c>
      <c r="K631" t="s">
        <v>670</v>
      </c>
      <c r="L631">
        <v>1191</v>
      </c>
      <c r="N631">
        <v>1013</v>
      </c>
      <c r="O631" t="s">
        <v>551</v>
      </c>
      <c r="P631" t="s">
        <v>551</v>
      </c>
      <c r="Q631">
        <v>1</v>
      </c>
      <c r="W631">
        <v>0</v>
      </c>
      <c r="X631">
        <v>1318719038</v>
      </c>
      <c r="Y631">
        <v>3.24</v>
      </c>
      <c r="AA631">
        <v>0</v>
      </c>
      <c r="AB631">
        <v>0</v>
      </c>
      <c r="AC631">
        <v>0</v>
      </c>
      <c r="AD631">
        <v>111.37</v>
      </c>
      <c r="AE631">
        <v>0</v>
      </c>
      <c r="AF631">
        <v>0</v>
      </c>
      <c r="AG631">
        <v>0</v>
      </c>
      <c r="AH631">
        <v>10.35</v>
      </c>
      <c r="AI631">
        <v>1</v>
      </c>
      <c r="AJ631">
        <v>1</v>
      </c>
      <c r="AK631">
        <v>1</v>
      </c>
      <c r="AL631">
        <v>10.76</v>
      </c>
      <c r="AN631">
        <v>0</v>
      </c>
      <c r="AO631">
        <v>1</v>
      </c>
      <c r="AP631">
        <v>1</v>
      </c>
      <c r="AQ631">
        <v>0</v>
      </c>
      <c r="AR631">
        <v>0</v>
      </c>
      <c r="AS631" t="s">
        <v>2</v>
      </c>
      <c r="AT631">
        <v>2.4</v>
      </c>
      <c r="AU631" t="s">
        <v>21</v>
      </c>
      <c r="AV631">
        <v>1</v>
      </c>
      <c r="AW631">
        <v>2</v>
      </c>
      <c r="AX631">
        <v>41729063</v>
      </c>
      <c r="AY631">
        <v>1</v>
      </c>
      <c r="AZ631">
        <v>0</v>
      </c>
      <c r="BA631">
        <v>631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0</v>
      </c>
      <c r="BW631">
        <v>0</v>
      </c>
      <c r="CX631">
        <f>Y631*Source!I384</f>
        <v>3.24</v>
      </c>
      <c r="CY631">
        <f>AD631</f>
        <v>111.37</v>
      </c>
      <c r="CZ631">
        <f>AH631</f>
        <v>10.35</v>
      </c>
      <c r="DA631">
        <f>AL631</f>
        <v>10.76</v>
      </c>
      <c r="DB631">
        <f>ROUND((ROUND(AT631*CZ631,2)*ROUND(1.35,7)),6)</f>
        <v>33.533999999999999</v>
      </c>
      <c r="DC631">
        <f>ROUND((ROUND(AT631*AG631,2)*ROUND(1.35,7)),6)</f>
        <v>0</v>
      </c>
    </row>
    <row r="632" spans="1:107" x14ac:dyDescent="0.2">
      <c r="A632">
        <f>ROW(Source!A384)</f>
        <v>384</v>
      </c>
      <c r="B632">
        <v>41727979</v>
      </c>
      <c r="C632">
        <v>41729056</v>
      </c>
      <c r="D632">
        <v>37299205</v>
      </c>
      <c r="E632">
        <v>1</v>
      </c>
      <c r="F632">
        <v>1</v>
      </c>
      <c r="G632">
        <v>1</v>
      </c>
      <c r="H632">
        <v>3</v>
      </c>
      <c r="I632" t="s">
        <v>610</v>
      </c>
      <c r="J632" t="s">
        <v>611</v>
      </c>
      <c r="K632" t="s">
        <v>612</v>
      </c>
      <c r="L632">
        <v>1346</v>
      </c>
      <c r="N632">
        <v>1009</v>
      </c>
      <c r="O632" t="s">
        <v>564</v>
      </c>
      <c r="P632" t="s">
        <v>564</v>
      </c>
      <c r="Q632">
        <v>1</v>
      </c>
      <c r="W632">
        <v>0</v>
      </c>
      <c r="X632">
        <v>818898041</v>
      </c>
      <c r="Y632">
        <v>1.6000000000000001E-3</v>
      </c>
      <c r="AA632">
        <v>298.48</v>
      </c>
      <c r="AB632">
        <v>0</v>
      </c>
      <c r="AC632">
        <v>0</v>
      </c>
      <c r="AD632">
        <v>0</v>
      </c>
      <c r="AE632">
        <v>27.74</v>
      </c>
      <c r="AF632">
        <v>0</v>
      </c>
      <c r="AG632">
        <v>0</v>
      </c>
      <c r="AH632">
        <v>0</v>
      </c>
      <c r="AI632">
        <v>10.76</v>
      </c>
      <c r="AJ632">
        <v>1</v>
      </c>
      <c r="AK632">
        <v>1</v>
      </c>
      <c r="AL632">
        <v>1</v>
      </c>
      <c r="AN632">
        <v>0</v>
      </c>
      <c r="AO632">
        <v>1</v>
      </c>
      <c r="AP632">
        <v>0</v>
      </c>
      <c r="AQ632">
        <v>0</v>
      </c>
      <c r="AR632">
        <v>0</v>
      </c>
      <c r="AS632" t="s">
        <v>2</v>
      </c>
      <c r="AT632">
        <v>1.6000000000000001E-3</v>
      </c>
      <c r="AU632" t="s">
        <v>2</v>
      </c>
      <c r="AV632">
        <v>0</v>
      </c>
      <c r="AW632">
        <v>2</v>
      </c>
      <c r="AX632">
        <v>41729064</v>
      </c>
      <c r="AY632">
        <v>1</v>
      </c>
      <c r="AZ632">
        <v>0</v>
      </c>
      <c r="BA632">
        <v>632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0</v>
      </c>
      <c r="CX632">
        <f>Y632*Source!I384</f>
        <v>1.6000000000000001E-3</v>
      </c>
      <c r="CY632">
        <f>AA632</f>
        <v>298.48</v>
      </c>
      <c r="CZ632">
        <f>AE632</f>
        <v>27.74</v>
      </c>
      <c r="DA632">
        <f>AI632</f>
        <v>10.76</v>
      </c>
      <c r="DB632">
        <f>ROUND(ROUND(AT632*CZ632,2),6)</f>
        <v>0.04</v>
      </c>
      <c r="DC632">
        <f>ROUND(ROUND(AT632*AG632,2),6)</f>
        <v>0</v>
      </c>
    </row>
    <row r="633" spans="1:107" x14ac:dyDescent="0.2">
      <c r="A633">
        <f>ROW(Source!A384)</f>
        <v>384</v>
      </c>
      <c r="B633">
        <v>41727979</v>
      </c>
      <c r="C633">
        <v>41729056</v>
      </c>
      <c r="D633">
        <v>37305581</v>
      </c>
      <c r="E633">
        <v>1</v>
      </c>
      <c r="F633">
        <v>1</v>
      </c>
      <c r="G633">
        <v>1</v>
      </c>
      <c r="H633">
        <v>3</v>
      </c>
      <c r="I633" t="s">
        <v>613</v>
      </c>
      <c r="J633" t="s">
        <v>614</v>
      </c>
      <c r="K633" t="s">
        <v>615</v>
      </c>
      <c r="L633">
        <v>1425</v>
      </c>
      <c r="N633">
        <v>1013</v>
      </c>
      <c r="O633" t="s">
        <v>165</v>
      </c>
      <c r="P633" t="s">
        <v>165</v>
      </c>
      <c r="Q633">
        <v>1</v>
      </c>
      <c r="W633">
        <v>0</v>
      </c>
      <c r="X633">
        <v>43090968</v>
      </c>
      <c r="Y633">
        <v>0.03</v>
      </c>
      <c r="AA633">
        <v>893.08</v>
      </c>
      <c r="AB633">
        <v>0</v>
      </c>
      <c r="AC633">
        <v>0</v>
      </c>
      <c r="AD633">
        <v>0</v>
      </c>
      <c r="AE633">
        <v>83</v>
      </c>
      <c r="AF633">
        <v>0</v>
      </c>
      <c r="AG633">
        <v>0</v>
      </c>
      <c r="AH633">
        <v>0</v>
      </c>
      <c r="AI633">
        <v>10.76</v>
      </c>
      <c r="AJ633">
        <v>1</v>
      </c>
      <c r="AK633">
        <v>1</v>
      </c>
      <c r="AL633">
        <v>1</v>
      </c>
      <c r="AN633">
        <v>0</v>
      </c>
      <c r="AO633">
        <v>1</v>
      </c>
      <c r="AP633">
        <v>0</v>
      </c>
      <c r="AQ633">
        <v>0</v>
      </c>
      <c r="AR633">
        <v>0</v>
      </c>
      <c r="AS633" t="s">
        <v>2</v>
      </c>
      <c r="AT633">
        <v>0.03</v>
      </c>
      <c r="AU633" t="s">
        <v>2</v>
      </c>
      <c r="AV633">
        <v>0</v>
      </c>
      <c r="AW633">
        <v>2</v>
      </c>
      <c r="AX633">
        <v>41729065</v>
      </c>
      <c r="AY633">
        <v>1</v>
      </c>
      <c r="AZ633">
        <v>0</v>
      </c>
      <c r="BA633">
        <v>633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0</v>
      </c>
      <c r="BW633">
        <v>0</v>
      </c>
      <c r="CX633">
        <f>Y633*Source!I384</f>
        <v>0.03</v>
      </c>
      <c r="CY633">
        <f>AA633</f>
        <v>893.08</v>
      </c>
      <c r="CZ633">
        <f>AE633</f>
        <v>83</v>
      </c>
      <c r="DA633">
        <f>AI633</f>
        <v>10.76</v>
      </c>
      <c r="DB633">
        <f>ROUND(ROUND(AT633*CZ633,2),6)</f>
        <v>2.4900000000000002</v>
      </c>
      <c r="DC633">
        <f>ROUND(ROUND(AT633*AG633,2),6)</f>
        <v>0</v>
      </c>
    </row>
    <row r="634" spans="1:107" x14ac:dyDescent="0.2">
      <c r="A634">
        <f>ROW(Source!A384)</f>
        <v>384</v>
      </c>
      <c r="B634">
        <v>41727979</v>
      </c>
      <c r="C634">
        <v>41729056</v>
      </c>
      <c r="D634">
        <v>37309140</v>
      </c>
      <c r="E634">
        <v>1</v>
      </c>
      <c r="F634">
        <v>1</v>
      </c>
      <c r="G634">
        <v>1</v>
      </c>
      <c r="H634">
        <v>3</v>
      </c>
      <c r="I634" t="s">
        <v>616</v>
      </c>
      <c r="J634" t="s">
        <v>617</v>
      </c>
      <c r="K634" t="s">
        <v>618</v>
      </c>
      <c r="L634">
        <v>1348</v>
      </c>
      <c r="N634">
        <v>1009</v>
      </c>
      <c r="O634" t="s">
        <v>104</v>
      </c>
      <c r="P634" t="s">
        <v>104</v>
      </c>
      <c r="Q634">
        <v>1000</v>
      </c>
      <c r="W634">
        <v>0</v>
      </c>
      <c r="X634">
        <v>-385628651</v>
      </c>
      <c r="Y634">
        <v>2.0000000000000002E-5</v>
      </c>
      <c r="AA634">
        <v>7854.58</v>
      </c>
      <c r="AB634">
        <v>0</v>
      </c>
      <c r="AC634">
        <v>0</v>
      </c>
      <c r="AD634">
        <v>0</v>
      </c>
      <c r="AE634">
        <v>729.98</v>
      </c>
      <c r="AF634">
        <v>0</v>
      </c>
      <c r="AG634">
        <v>0</v>
      </c>
      <c r="AH634">
        <v>0</v>
      </c>
      <c r="AI634">
        <v>10.76</v>
      </c>
      <c r="AJ634">
        <v>1</v>
      </c>
      <c r="AK634">
        <v>1</v>
      </c>
      <c r="AL634">
        <v>1</v>
      </c>
      <c r="AN634">
        <v>0</v>
      </c>
      <c r="AO634">
        <v>1</v>
      </c>
      <c r="AP634">
        <v>0</v>
      </c>
      <c r="AQ634">
        <v>0</v>
      </c>
      <c r="AR634">
        <v>0</v>
      </c>
      <c r="AS634" t="s">
        <v>2</v>
      </c>
      <c r="AT634">
        <v>2.0000000000000002E-5</v>
      </c>
      <c r="AU634" t="s">
        <v>2</v>
      </c>
      <c r="AV634">
        <v>0</v>
      </c>
      <c r="AW634">
        <v>2</v>
      </c>
      <c r="AX634">
        <v>41729066</v>
      </c>
      <c r="AY634">
        <v>1</v>
      </c>
      <c r="AZ634">
        <v>0</v>
      </c>
      <c r="BA634">
        <v>634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0</v>
      </c>
      <c r="CX634">
        <f>Y634*Source!I384</f>
        <v>2.0000000000000002E-5</v>
      </c>
      <c r="CY634">
        <f>AA634</f>
        <v>7854.58</v>
      </c>
      <c r="CZ634">
        <f>AE634</f>
        <v>729.98</v>
      </c>
      <c r="DA634">
        <f>AI634</f>
        <v>10.76</v>
      </c>
      <c r="DB634">
        <f>ROUND(ROUND(AT634*CZ634,2),6)</f>
        <v>0.01</v>
      </c>
      <c r="DC634">
        <f>ROUND(ROUND(AT634*AG634,2),6)</f>
        <v>0</v>
      </c>
    </row>
    <row r="635" spans="1:107" x14ac:dyDescent="0.2">
      <c r="A635">
        <f>ROW(Source!A384)</f>
        <v>384</v>
      </c>
      <c r="B635">
        <v>41727979</v>
      </c>
      <c r="C635">
        <v>41729056</v>
      </c>
      <c r="D635">
        <v>37342602</v>
      </c>
      <c r="E635">
        <v>1</v>
      </c>
      <c r="F635">
        <v>1</v>
      </c>
      <c r="G635">
        <v>1</v>
      </c>
      <c r="H635">
        <v>3</v>
      </c>
      <c r="I635" t="s">
        <v>619</v>
      </c>
      <c r="J635" t="s">
        <v>620</v>
      </c>
      <c r="K635" t="s">
        <v>621</v>
      </c>
      <c r="L635">
        <v>1348</v>
      </c>
      <c r="N635">
        <v>1009</v>
      </c>
      <c r="O635" t="s">
        <v>104</v>
      </c>
      <c r="P635" t="s">
        <v>104</v>
      </c>
      <c r="Q635">
        <v>1000</v>
      </c>
      <c r="W635">
        <v>0</v>
      </c>
      <c r="X635">
        <v>-1929795800</v>
      </c>
      <c r="Y635">
        <v>2.0000000000000002E-5</v>
      </c>
      <c r="AA635">
        <v>707470</v>
      </c>
      <c r="AB635">
        <v>0</v>
      </c>
      <c r="AC635">
        <v>0</v>
      </c>
      <c r="AD635">
        <v>0</v>
      </c>
      <c r="AE635">
        <v>65750</v>
      </c>
      <c r="AF635">
        <v>0</v>
      </c>
      <c r="AG635">
        <v>0</v>
      </c>
      <c r="AH635">
        <v>0</v>
      </c>
      <c r="AI635">
        <v>10.76</v>
      </c>
      <c r="AJ635">
        <v>1</v>
      </c>
      <c r="AK635">
        <v>1</v>
      </c>
      <c r="AL635">
        <v>1</v>
      </c>
      <c r="AN635">
        <v>0</v>
      </c>
      <c r="AO635">
        <v>1</v>
      </c>
      <c r="AP635">
        <v>0</v>
      </c>
      <c r="AQ635">
        <v>0</v>
      </c>
      <c r="AR635">
        <v>0</v>
      </c>
      <c r="AS635" t="s">
        <v>2</v>
      </c>
      <c r="AT635">
        <v>2.0000000000000002E-5</v>
      </c>
      <c r="AU635" t="s">
        <v>2</v>
      </c>
      <c r="AV635">
        <v>0</v>
      </c>
      <c r="AW635">
        <v>2</v>
      </c>
      <c r="AX635">
        <v>41729067</v>
      </c>
      <c r="AY635">
        <v>1</v>
      </c>
      <c r="AZ635">
        <v>0</v>
      </c>
      <c r="BA635">
        <v>635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  <c r="BR635">
        <v>0</v>
      </c>
      <c r="BS635">
        <v>0</v>
      </c>
      <c r="BT635">
        <v>0</v>
      </c>
      <c r="BU635">
        <v>0</v>
      </c>
      <c r="BV635">
        <v>0</v>
      </c>
      <c r="BW635">
        <v>0</v>
      </c>
      <c r="CX635">
        <f>Y635*Source!I384</f>
        <v>2.0000000000000002E-5</v>
      </c>
      <c r="CY635">
        <f>AA635</f>
        <v>707470</v>
      </c>
      <c r="CZ635">
        <f>AE635</f>
        <v>65750</v>
      </c>
      <c r="DA635">
        <f>AI635</f>
        <v>10.76</v>
      </c>
      <c r="DB635">
        <f>ROUND(ROUND(AT635*CZ635,2),6)</f>
        <v>1.32</v>
      </c>
      <c r="DC635">
        <f>ROUND(ROUND(AT635*AG635,2),6)</f>
        <v>0</v>
      </c>
    </row>
    <row r="636" spans="1:107" x14ac:dyDescent="0.2">
      <c r="A636">
        <f>ROW(Source!A384)</f>
        <v>384</v>
      </c>
      <c r="B636">
        <v>41727979</v>
      </c>
      <c r="C636">
        <v>41729056</v>
      </c>
      <c r="D636">
        <v>37292595</v>
      </c>
      <c r="E636">
        <v>70</v>
      </c>
      <c r="F636">
        <v>1</v>
      </c>
      <c r="G636">
        <v>1</v>
      </c>
      <c r="H636">
        <v>3</v>
      </c>
      <c r="I636" t="s">
        <v>565</v>
      </c>
      <c r="J636" t="s">
        <v>2</v>
      </c>
      <c r="K636" t="s">
        <v>566</v>
      </c>
      <c r="L636">
        <v>1374</v>
      </c>
      <c r="N636">
        <v>1013</v>
      </c>
      <c r="O636" t="s">
        <v>567</v>
      </c>
      <c r="P636" t="s">
        <v>567</v>
      </c>
      <c r="Q636">
        <v>1</v>
      </c>
      <c r="W636">
        <v>0</v>
      </c>
      <c r="X636">
        <v>-1731369543</v>
      </c>
      <c r="Y636">
        <v>0.5</v>
      </c>
      <c r="AA636">
        <v>1</v>
      </c>
      <c r="AB636">
        <v>0</v>
      </c>
      <c r="AC636">
        <v>0</v>
      </c>
      <c r="AD636">
        <v>0</v>
      </c>
      <c r="AE636">
        <v>1</v>
      </c>
      <c r="AF636">
        <v>0</v>
      </c>
      <c r="AG636">
        <v>0</v>
      </c>
      <c r="AH636">
        <v>0</v>
      </c>
      <c r="AI636">
        <v>1</v>
      </c>
      <c r="AJ636">
        <v>1</v>
      </c>
      <c r="AK636">
        <v>1</v>
      </c>
      <c r="AL636">
        <v>1</v>
      </c>
      <c r="AN636">
        <v>0</v>
      </c>
      <c r="AO636">
        <v>1</v>
      </c>
      <c r="AP636">
        <v>0</v>
      </c>
      <c r="AQ636">
        <v>0</v>
      </c>
      <c r="AR636">
        <v>0</v>
      </c>
      <c r="AS636" t="s">
        <v>2</v>
      </c>
      <c r="AT636">
        <v>0.5</v>
      </c>
      <c r="AU636" t="s">
        <v>2</v>
      </c>
      <c r="AV636">
        <v>0</v>
      </c>
      <c r="AW636">
        <v>2</v>
      </c>
      <c r="AX636">
        <v>41729068</v>
      </c>
      <c r="AY636">
        <v>1</v>
      </c>
      <c r="AZ636">
        <v>0</v>
      </c>
      <c r="BA636">
        <v>636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0</v>
      </c>
      <c r="BR636">
        <v>0</v>
      </c>
      <c r="BS636">
        <v>0</v>
      </c>
      <c r="BT636">
        <v>0</v>
      </c>
      <c r="BU636">
        <v>0</v>
      </c>
      <c r="BV636">
        <v>0</v>
      </c>
      <c r="BW636">
        <v>0</v>
      </c>
      <c r="CX636">
        <f>Y636*Source!I384</f>
        <v>0.5</v>
      </c>
      <c r="CY636">
        <f>AA636</f>
        <v>1</v>
      </c>
      <c r="CZ636">
        <f>AE636</f>
        <v>1</v>
      </c>
      <c r="DA636">
        <f>AI636</f>
        <v>1</v>
      </c>
      <c r="DB636">
        <f>ROUND(ROUND(AT636*CZ636,2),6)</f>
        <v>0.5</v>
      </c>
      <c r="DC636">
        <f>ROUND(ROUND(AT636*AG636,2),6)</f>
        <v>0</v>
      </c>
    </row>
    <row r="637" spans="1:107" x14ac:dyDescent="0.2">
      <c r="A637">
        <f>ROW(Source!A387)</f>
        <v>387</v>
      </c>
      <c r="B637">
        <v>41727981</v>
      </c>
      <c r="C637">
        <v>41729070</v>
      </c>
      <c r="D637">
        <v>37286944</v>
      </c>
      <c r="E637">
        <v>70</v>
      </c>
      <c r="F637">
        <v>1</v>
      </c>
      <c r="G637">
        <v>1</v>
      </c>
      <c r="H637">
        <v>1</v>
      </c>
      <c r="I637" t="s">
        <v>765</v>
      </c>
      <c r="J637" t="s">
        <v>2</v>
      </c>
      <c r="K637" t="s">
        <v>766</v>
      </c>
      <c r="L637">
        <v>1191</v>
      </c>
      <c r="N637">
        <v>1013</v>
      </c>
      <c r="O637" t="s">
        <v>551</v>
      </c>
      <c r="P637" t="s">
        <v>551</v>
      </c>
      <c r="Q637">
        <v>1</v>
      </c>
      <c r="W637">
        <v>0</v>
      </c>
      <c r="X637">
        <v>1608048003</v>
      </c>
      <c r="Y637">
        <v>1.8090000000000002</v>
      </c>
      <c r="AA637">
        <v>0</v>
      </c>
      <c r="AB637">
        <v>0</v>
      </c>
      <c r="AC637">
        <v>0</v>
      </c>
      <c r="AD637">
        <v>9.51</v>
      </c>
      <c r="AE637">
        <v>0</v>
      </c>
      <c r="AF637">
        <v>0</v>
      </c>
      <c r="AG637">
        <v>0</v>
      </c>
      <c r="AH637">
        <v>9.51</v>
      </c>
      <c r="AI637">
        <v>1</v>
      </c>
      <c r="AJ637">
        <v>1</v>
      </c>
      <c r="AK637">
        <v>1</v>
      </c>
      <c r="AL637">
        <v>1</v>
      </c>
      <c r="AN637">
        <v>0</v>
      </c>
      <c r="AO637">
        <v>1</v>
      </c>
      <c r="AP637">
        <v>1</v>
      </c>
      <c r="AQ637">
        <v>0</v>
      </c>
      <c r="AR637">
        <v>0</v>
      </c>
      <c r="AS637" t="s">
        <v>2</v>
      </c>
      <c r="AT637">
        <v>1.34</v>
      </c>
      <c r="AU637" t="s">
        <v>21</v>
      </c>
      <c r="AV637">
        <v>1</v>
      </c>
      <c r="AW637">
        <v>2</v>
      </c>
      <c r="AX637">
        <v>41729085</v>
      </c>
      <c r="AY637">
        <v>1</v>
      </c>
      <c r="AZ637">
        <v>0</v>
      </c>
      <c r="BA637">
        <v>637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0</v>
      </c>
      <c r="CX637">
        <f>Y637*Source!I387</f>
        <v>1.8090000000000002</v>
      </c>
      <c r="CY637">
        <f>AD637</f>
        <v>9.51</v>
      </c>
      <c r="CZ637">
        <f>AH637</f>
        <v>9.51</v>
      </c>
      <c r="DA637">
        <f>AL637</f>
        <v>1</v>
      </c>
      <c r="DB637">
        <f>ROUND((ROUND(AT637*CZ637,2)*ROUND(1.35,7)),6)</f>
        <v>17.199000000000002</v>
      </c>
      <c r="DC637">
        <f>ROUND((ROUND(AT637*AG637,2)*ROUND(1.35,7)),6)</f>
        <v>0</v>
      </c>
    </row>
    <row r="638" spans="1:107" x14ac:dyDescent="0.2">
      <c r="A638">
        <f>ROW(Source!A387)</f>
        <v>387</v>
      </c>
      <c r="B638">
        <v>41727981</v>
      </c>
      <c r="C638">
        <v>41729070</v>
      </c>
      <c r="D638">
        <v>37511092</v>
      </c>
      <c r="E638">
        <v>1</v>
      </c>
      <c r="F638">
        <v>1</v>
      </c>
      <c r="G638">
        <v>1</v>
      </c>
      <c r="H638">
        <v>2</v>
      </c>
      <c r="I638" t="s">
        <v>576</v>
      </c>
      <c r="J638" t="s">
        <v>577</v>
      </c>
      <c r="K638" t="s">
        <v>578</v>
      </c>
      <c r="L638">
        <v>1367</v>
      </c>
      <c r="N638">
        <v>1011</v>
      </c>
      <c r="O638" t="s">
        <v>557</v>
      </c>
      <c r="P638" t="s">
        <v>557</v>
      </c>
      <c r="Q638">
        <v>1</v>
      </c>
      <c r="W638">
        <v>0</v>
      </c>
      <c r="X638">
        <v>829370094</v>
      </c>
      <c r="Y638">
        <v>0.14580000000000001</v>
      </c>
      <c r="AA638">
        <v>0</v>
      </c>
      <c r="AB638">
        <v>8.1</v>
      </c>
      <c r="AC638">
        <v>0</v>
      </c>
      <c r="AD638">
        <v>0</v>
      </c>
      <c r="AE638">
        <v>0</v>
      </c>
      <c r="AF638">
        <v>8.1</v>
      </c>
      <c r="AG638">
        <v>0</v>
      </c>
      <c r="AH638">
        <v>0</v>
      </c>
      <c r="AI638">
        <v>1</v>
      </c>
      <c r="AJ638">
        <v>1</v>
      </c>
      <c r="AK638">
        <v>1</v>
      </c>
      <c r="AL638">
        <v>1</v>
      </c>
      <c r="AN638">
        <v>0</v>
      </c>
      <c r="AO638">
        <v>1</v>
      </c>
      <c r="AP638">
        <v>1</v>
      </c>
      <c r="AQ638">
        <v>0</v>
      </c>
      <c r="AR638">
        <v>0</v>
      </c>
      <c r="AS638" t="s">
        <v>2</v>
      </c>
      <c r="AT638">
        <v>0.108</v>
      </c>
      <c r="AU638" t="s">
        <v>21</v>
      </c>
      <c r="AV638">
        <v>0</v>
      </c>
      <c r="AW638">
        <v>2</v>
      </c>
      <c r="AX638">
        <v>41729086</v>
      </c>
      <c r="AY638">
        <v>1</v>
      </c>
      <c r="AZ638">
        <v>0</v>
      </c>
      <c r="BA638">
        <v>638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0</v>
      </c>
      <c r="BU638">
        <v>0</v>
      </c>
      <c r="BV638">
        <v>0</v>
      </c>
      <c r="BW638">
        <v>0</v>
      </c>
      <c r="CX638">
        <f>Y638*Source!I387</f>
        <v>0.14580000000000001</v>
      </c>
      <c r="CY638">
        <f>AB638</f>
        <v>8.1</v>
      </c>
      <c r="CZ638">
        <f>AF638</f>
        <v>8.1</v>
      </c>
      <c r="DA638">
        <f>AJ638</f>
        <v>1</v>
      </c>
      <c r="DB638">
        <f>ROUND((ROUND(AT638*CZ638,2)*ROUND(1.35,7)),6)</f>
        <v>1.1745000000000001</v>
      </c>
      <c r="DC638">
        <f>ROUND((ROUND(AT638*AG638,2)*ROUND(1.35,7)),6)</f>
        <v>0</v>
      </c>
    </row>
    <row r="639" spans="1:107" x14ac:dyDescent="0.2">
      <c r="A639">
        <f>ROW(Source!A387)</f>
        <v>387</v>
      </c>
      <c r="B639">
        <v>41727981</v>
      </c>
      <c r="C639">
        <v>41729070</v>
      </c>
      <c r="D639">
        <v>37298731</v>
      </c>
      <c r="E639">
        <v>1</v>
      </c>
      <c r="F639">
        <v>1</v>
      </c>
      <c r="G639">
        <v>1</v>
      </c>
      <c r="H639">
        <v>3</v>
      </c>
      <c r="I639" t="s">
        <v>639</v>
      </c>
      <c r="J639" t="s">
        <v>640</v>
      </c>
      <c r="K639" t="s">
        <v>641</v>
      </c>
      <c r="L639">
        <v>1346</v>
      </c>
      <c r="N639">
        <v>1009</v>
      </c>
      <c r="O639" t="s">
        <v>564</v>
      </c>
      <c r="P639" t="s">
        <v>564</v>
      </c>
      <c r="Q639">
        <v>1</v>
      </c>
      <c r="W639">
        <v>0</v>
      </c>
      <c r="X639">
        <v>-255907190</v>
      </c>
      <c r="Y639">
        <v>6.0000000000000001E-3</v>
      </c>
      <c r="AA639">
        <v>44.97</v>
      </c>
      <c r="AB639">
        <v>0</v>
      </c>
      <c r="AC639">
        <v>0</v>
      </c>
      <c r="AD639">
        <v>0</v>
      </c>
      <c r="AE639">
        <v>44.97</v>
      </c>
      <c r="AF639">
        <v>0</v>
      </c>
      <c r="AG639">
        <v>0</v>
      </c>
      <c r="AH639">
        <v>0</v>
      </c>
      <c r="AI639">
        <v>1</v>
      </c>
      <c r="AJ639">
        <v>1</v>
      </c>
      <c r="AK639">
        <v>1</v>
      </c>
      <c r="AL639">
        <v>1</v>
      </c>
      <c r="AN639">
        <v>0</v>
      </c>
      <c r="AO639">
        <v>1</v>
      </c>
      <c r="AP639">
        <v>0</v>
      </c>
      <c r="AQ639">
        <v>0</v>
      </c>
      <c r="AR639">
        <v>0</v>
      </c>
      <c r="AS639" t="s">
        <v>2</v>
      </c>
      <c r="AT639">
        <v>6.0000000000000001E-3</v>
      </c>
      <c r="AU639" t="s">
        <v>2</v>
      </c>
      <c r="AV639">
        <v>0</v>
      </c>
      <c r="AW639">
        <v>2</v>
      </c>
      <c r="AX639">
        <v>41729087</v>
      </c>
      <c r="AY639">
        <v>1</v>
      </c>
      <c r="AZ639">
        <v>0</v>
      </c>
      <c r="BA639">
        <v>639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0</v>
      </c>
      <c r="BS639">
        <v>0</v>
      </c>
      <c r="BT639">
        <v>0</v>
      </c>
      <c r="BU639">
        <v>0</v>
      </c>
      <c r="BV639">
        <v>0</v>
      </c>
      <c r="BW639">
        <v>0</v>
      </c>
      <c r="CX639">
        <f>Y639*Source!I387</f>
        <v>6.0000000000000001E-3</v>
      </c>
      <c r="CY639">
        <f t="shared" ref="CY639:CY650" si="169">AA639</f>
        <v>44.97</v>
      </c>
      <c r="CZ639">
        <f t="shared" ref="CZ639:CZ650" si="170">AE639</f>
        <v>44.97</v>
      </c>
      <c r="DA639">
        <f t="shared" ref="DA639:DA650" si="171">AI639</f>
        <v>1</v>
      </c>
      <c r="DB639">
        <f t="shared" ref="DB639:DB650" si="172">ROUND(ROUND(AT639*CZ639,2),6)</f>
        <v>0.27</v>
      </c>
      <c r="DC639">
        <f t="shared" ref="DC639:DC650" si="173">ROUND(ROUND(AT639*AG639,2),6)</f>
        <v>0</v>
      </c>
    </row>
    <row r="640" spans="1:107" x14ac:dyDescent="0.2">
      <c r="A640">
        <f>ROW(Source!A387)</f>
        <v>387</v>
      </c>
      <c r="B640">
        <v>41727981</v>
      </c>
      <c r="C640">
        <v>41729070</v>
      </c>
      <c r="D640">
        <v>37301501</v>
      </c>
      <c r="E640">
        <v>1</v>
      </c>
      <c r="F640">
        <v>1</v>
      </c>
      <c r="G640">
        <v>1</v>
      </c>
      <c r="H640">
        <v>3</v>
      </c>
      <c r="I640" t="s">
        <v>642</v>
      </c>
      <c r="J640" t="s">
        <v>643</v>
      </c>
      <c r="K640" t="s">
        <v>644</v>
      </c>
      <c r="L640">
        <v>1346</v>
      </c>
      <c r="N640">
        <v>1009</v>
      </c>
      <c r="O640" t="s">
        <v>564</v>
      </c>
      <c r="P640" t="s">
        <v>564</v>
      </c>
      <c r="Q640">
        <v>1</v>
      </c>
      <c r="W640">
        <v>0</v>
      </c>
      <c r="X640">
        <v>1124569974</v>
      </c>
      <c r="Y640">
        <v>1E-3</v>
      </c>
      <c r="AA640">
        <v>11.5</v>
      </c>
      <c r="AB640">
        <v>0</v>
      </c>
      <c r="AC640">
        <v>0</v>
      </c>
      <c r="AD640">
        <v>0</v>
      </c>
      <c r="AE640">
        <v>11.5</v>
      </c>
      <c r="AF640">
        <v>0</v>
      </c>
      <c r="AG640">
        <v>0</v>
      </c>
      <c r="AH640">
        <v>0</v>
      </c>
      <c r="AI640">
        <v>1</v>
      </c>
      <c r="AJ640">
        <v>1</v>
      </c>
      <c r="AK640">
        <v>1</v>
      </c>
      <c r="AL640">
        <v>1</v>
      </c>
      <c r="AN640">
        <v>0</v>
      </c>
      <c r="AO640">
        <v>1</v>
      </c>
      <c r="AP640">
        <v>0</v>
      </c>
      <c r="AQ640">
        <v>0</v>
      </c>
      <c r="AR640">
        <v>0</v>
      </c>
      <c r="AS640" t="s">
        <v>2</v>
      </c>
      <c r="AT640">
        <v>1E-3</v>
      </c>
      <c r="AU640" t="s">
        <v>2</v>
      </c>
      <c r="AV640">
        <v>0</v>
      </c>
      <c r="AW640">
        <v>2</v>
      </c>
      <c r="AX640">
        <v>41729088</v>
      </c>
      <c r="AY640">
        <v>1</v>
      </c>
      <c r="AZ640">
        <v>0</v>
      </c>
      <c r="BA640">
        <v>640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  <c r="CX640">
        <f>Y640*Source!I387</f>
        <v>1E-3</v>
      </c>
      <c r="CY640">
        <f t="shared" si="169"/>
        <v>11.5</v>
      </c>
      <c r="CZ640">
        <f t="shared" si="170"/>
        <v>11.5</v>
      </c>
      <c r="DA640">
        <f t="shared" si="171"/>
        <v>1</v>
      </c>
      <c r="DB640">
        <f t="shared" si="172"/>
        <v>0.01</v>
      </c>
      <c r="DC640">
        <f t="shared" si="173"/>
        <v>0</v>
      </c>
    </row>
    <row r="641" spans="1:107" x14ac:dyDescent="0.2">
      <c r="A641">
        <f>ROW(Source!A387)</f>
        <v>387</v>
      </c>
      <c r="B641">
        <v>41727981</v>
      </c>
      <c r="C641">
        <v>41729070</v>
      </c>
      <c r="D641">
        <v>37301997</v>
      </c>
      <c r="E641">
        <v>1</v>
      </c>
      <c r="F641">
        <v>1</v>
      </c>
      <c r="G641">
        <v>1</v>
      </c>
      <c r="H641">
        <v>3</v>
      </c>
      <c r="I641" t="s">
        <v>645</v>
      </c>
      <c r="J641" t="s">
        <v>646</v>
      </c>
      <c r="K641" t="s">
        <v>647</v>
      </c>
      <c r="L641">
        <v>1346</v>
      </c>
      <c r="N641">
        <v>1009</v>
      </c>
      <c r="O641" t="s">
        <v>564</v>
      </c>
      <c r="P641" t="s">
        <v>564</v>
      </c>
      <c r="Q641">
        <v>1</v>
      </c>
      <c r="W641">
        <v>0</v>
      </c>
      <c r="X641">
        <v>1682799448</v>
      </c>
      <c r="Y641">
        <v>1.2E-2</v>
      </c>
      <c r="AA641">
        <v>30.4</v>
      </c>
      <c r="AB641">
        <v>0</v>
      </c>
      <c r="AC641">
        <v>0</v>
      </c>
      <c r="AD641">
        <v>0</v>
      </c>
      <c r="AE641">
        <v>30.4</v>
      </c>
      <c r="AF641">
        <v>0</v>
      </c>
      <c r="AG641">
        <v>0</v>
      </c>
      <c r="AH641">
        <v>0</v>
      </c>
      <c r="AI641">
        <v>1</v>
      </c>
      <c r="AJ641">
        <v>1</v>
      </c>
      <c r="AK641">
        <v>1</v>
      </c>
      <c r="AL641">
        <v>1</v>
      </c>
      <c r="AN641">
        <v>0</v>
      </c>
      <c r="AO641">
        <v>1</v>
      </c>
      <c r="AP641">
        <v>0</v>
      </c>
      <c r="AQ641">
        <v>0</v>
      </c>
      <c r="AR641">
        <v>0</v>
      </c>
      <c r="AS641" t="s">
        <v>2</v>
      </c>
      <c r="AT641">
        <v>1.2E-2</v>
      </c>
      <c r="AU641" t="s">
        <v>2</v>
      </c>
      <c r="AV641">
        <v>0</v>
      </c>
      <c r="AW641">
        <v>2</v>
      </c>
      <c r="AX641">
        <v>41729089</v>
      </c>
      <c r="AY641">
        <v>1</v>
      </c>
      <c r="AZ641">
        <v>0</v>
      </c>
      <c r="BA641">
        <v>641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  <c r="CX641">
        <f>Y641*Source!I387</f>
        <v>1.2E-2</v>
      </c>
      <c r="CY641">
        <f t="shared" si="169"/>
        <v>30.4</v>
      </c>
      <c r="CZ641">
        <f t="shared" si="170"/>
        <v>30.4</v>
      </c>
      <c r="DA641">
        <f t="shared" si="171"/>
        <v>1</v>
      </c>
      <c r="DB641">
        <f t="shared" si="172"/>
        <v>0.36</v>
      </c>
      <c r="DC641">
        <f t="shared" si="173"/>
        <v>0</v>
      </c>
    </row>
    <row r="642" spans="1:107" x14ac:dyDescent="0.2">
      <c r="A642">
        <f>ROW(Source!A387)</f>
        <v>387</v>
      </c>
      <c r="B642">
        <v>41727981</v>
      </c>
      <c r="C642">
        <v>41729070</v>
      </c>
      <c r="D642">
        <v>37303175</v>
      </c>
      <c r="E642">
        <v>1</v>
      </c>
      <c r="F642">
        <v>1</v>
      </c>
      <c r="G642">
        <v>1</v>
      </c>
      <c r="H642">
        <v>3</v>
      </c>
      <c r="I642" t="s">
        <v>582</v>
      </c>
      <c r="J642" t="s">
        <v>583</v>
      </c>
      <c r="K642" t="s">
        <v>584</v>
      </c>
      <c r="L642">
        <v>1346</v>
      </c>
      <c r="N642">
        <v>1009</v>
      </c>
      <c r="O642" t="s">
        <v>564</v>
      </c>
      <c r="P642" t="s">
        <v>564</v>
      </c>
      <c r="Q642">
        <v>1</v>
      </c>
      <c r="W642">
        <v>0</v>
      </c>
      <c r="X642">
        <v>397095127</v>
      </c>
      <c r="Y642">
        <v>7.0000000000000007E-2</v>
      </c>
      <c r="AA642">
        <v>10.57</v>
      </c>
      <c r="AB642">
        <v>0</v>
      </c>
      <c r="AC642">
        <v>0</v>
      </c>
      <c r="AD642">
        <v>0</v>
      </c>
      <c r="AE642">
        <v>10.57</v>
      </c>
      <c r="AF642">
        <v>0</v>
      </c>
      <c r="AG642">
        <v>0</v>
      </c>
      <c r="AH642">
        <v>0</v>
      </c>
      <c r="AI642">
        <v>1</v>
      </c>
      <c r="AJ642">
        <v>1</v>
      </c>
      <c r="AK642">
        <v>1</v>
      </c>
      <c r="AL642">
        <v>1</v>
      </c>
      <c r="AN642">
        <v>0</v>
      </c>
      <c r="AO642">
        <v>1</v>
      </c>
      <c r="AP642">
        <v>0</v>
      </c>
      <c r="AQ642">
        <v>0</v>
      </c>
      <c r="AR642">
        <v>0</v>
      </c>
      <c r="AS642" t="s">
        <v>2</v>
      </c>
      <c r="AT642">
        <v>7.0000000000000007E-2</v>
      </c>
      <c r="AU642" t="s">
        <v>2</v>
      </c>
      <c r="AV642">
        <v>0</v>
      </c>
      <c r="AW642">
        <v>2</v>
      </c>
      <c r="AX642">
        <v>41729090</v>
      </c>
      <c r="AY642">
        <v>1</v>
      </c>
      <c r="AZ642">
        <v>0</v>
      </c>
      <c r="BA642">
        <v>642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  <c r="CX642">
        <f>Y642*Source!I387</f>
        <v>7.0000000000000007E-2</v>
      </c>
      <c r="CY642">
        <f t="shared" si="169"/>
        <v>10.57</v>
      </c>
      <c r="CZ642">
        <f t="shared" si="170"/>
        <v>10.57</v>
      </c>
      <c r="DA642">
        <f t="shared" si="171"/>
        <v>1</v>
      </c>
      <c r="DB642">
        <f t="shared" si="172"/>
        <v>0.74</v>
      </c>
      <c r="DC642">
        <f t="shared" si="173"/>
        <v>0</v>
      </c>
    </row>
    <row r="643" spans="1:107" x14ac:dyDescent="0.2">
      <c r="A643">
        <f>ROW(Source!A387)</f>
        <v>387</v>
      </c>
      <c r="B643">
        <v>41727981</v>
      </c>
      <c r="C643">
        <v>41729070</v>
      </c>
      <c r="D643">
        <v>37305340</v>
      </c>
      <c r="E643">
        <v>1</v>
      </c>
      <c r="F643">
        <v>1</v>
      </c>
      <c r="G643">
        <v>1</v>
      </c>
      <c r="H643">
        <v>3</v>
      </c>
      <c r="I643" t="s">
        <v>585</v>
      </c>
      <c r="J643" t="s">
        <v>586</v>
      </c>
      <c r="K643" t="s">
        <v>587</v>
      </c>
      <c r="L643">
        <v>1346</v>
      </c>
      <c r="N643">
        <v>1009</v>
      </c>
      <c r="O643" t="s">
        <v>564</v>
      </c>
      <c r="P643" t="s">
        <v>564</v>
      </c>
      <c r="Q643">
        <v>1</v>
      </c>
      <c r="W643">
        <v>0</v>
      </c>
      <c r="X643">
        <v>-1864341761</v>
      </c>
      <c r="Y643">
        <v>4.9000000000000002E-2</v>
      </c>
      <c r="AA643">
        <v>9.0399999999999991</v>
      </c>
      <c r="AB643">
        <v>0</v>
      </c>
      <c r="AC643">
        <v>0</v>
      </c>
      <c r="AD643">
        <v>0</v>
      </c>
      <c r="AE643">
        <v>9.0399999999999991</v>
      </c>
      <c r="AF643">
        <v>0</v>
      </c>
      <c r="AG643">
        <v>0</v>
      </c>
      <c r="AH643">
        <v>0</v>
      </c>
      <c r="AI643">
        <v>1</v>
      </c>
      <c r="AJ643">
        <v>1</v>
      </c>
      <c r="AK643">
        <v>1</v>
      </c>
      <c r="AL643">
        <v>1</v>
      </c>
      <c r="AN643">
        <v>0</v>
      </c>
      <c r="AO643">
        <v>1</v>
      </c>
      <c r="AP643">
        <v>0</v>
      </c>
      <c r="AQ643">
        <v>0</v>
      </c>
      <c r="AR643">
        <v>0</v>
      </c>
      <c r="AS643" t="s">
        <v>2</v>
      </c>
      <c r="AT643">
        <v>4.9000000000000002E-2</v>
      </c>
      <c r="AU643" t="s">
        <v>2</v>
      </c>
      <c r="AV643">
        <v>0</v>
      </c>
      <c r="AW643">
        <v>2</v>
      </c>
      <c r="AX643">
        <v>41729091</v>
      </c>
      <c r="AY643">
        <v>1</v>
      </c>
      <c r="AZ643">
        <v>0</v>
      </c>
      <c r="BA643">
        <v>643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0</v>
      </c>
      <c r="BW643">
        <v>0</v>
      </c>
      <c r="CX643">
        <f>Y643*Source!I387</f>
        <v>4.9000000000000002E-2</v>
      </c>
      <c r="CY643">
        <f t="shared" si="169"/>
        <v>9.0399999999999991</v>
      </c>
      <c r="CZ643">
        <f t="shared" si="170"/>
        <v>9.0399999999999991</v>
      </c>
      <c r="DA643">
        <f t="shared" si="171"/>
        <v>1</v>
      </c>
      <c r="DB643">
        <f t="shared" si="172"/>
        <v>0.44</v>
      </c>
      <c r="DC643">
        <f t="shared" si="173"/>
        <v>0</v>
      </c>
    </row>
    <row r="644" spans="1:107" x14ac:dyDescent="0.2">
      <c r="A644">
        <f>ROW(Source!A387)</f>
        <v>387</v>
      </c>
      <c r="B644">
        <v>41727981</v>
      </c>
      <c r="C644">
        <v>41729070</v>
      </c>
      <c r="D644">
        <v>37305584</v>
      </c>
      <c r="E644">
        <v>1</v>
      </c>
      <c r="F644">
        <v>1</v>
      </c>
      <c r="G644">
        <v>1</v>
      </c>
      <c r="H644">
        <v>3</v>
      </c>
      <c r="I644" t="s">
        <v>648</v>
      </c>
      <c r="J644" t="s">
        <v>649</v>
      </c>
      <c r="K644" t="s">
        <v>650</v>
      </c>
      <c r="L644">
        <v>1425</v>
      </c>
      <c r="N644">
        <v>1013</v>
      </c>
      <c r="O644" t="s">
        <v>165</v>
      </c>
      <c r="P644" t="s">
        <v>165</v>
      </c>
      <c r="Q644">
        <v>1</v>
      </c>
      <c r="W644">
        <v>0</v>
      </c>
      <c r="X644">
        <v>777401066</v>
      </c>
      <c r="Y644">
        <v>1.4E-2</v>
      </c>
      <c r="AA644">
        <v>86</v>
      </c>
      <c r="AB644">
        <v>0</v>
      </c>
      <c r="AC644">
        <v>0</v>
      </c>
      <c r="AD644">
        <v>0</v>
      </c>
      <c r="AE644">
        <v>86</v>
      </c>
      <c r="AF644">
        <v>0</v>
      </c>
      <c r="AG644">
        <v>0</v>
      </c>
      <c r="AH644">
        <v>0</v>
      </c>
      <c r="AI644">
        <v>1</v>
      </c>
      <c r="AJ644">
        <v>1</v>
      </c>
      <c r="AK644">
        <v>1</v>
      </c>
      <c r="AL644">
        <v>1</v>
      </c>
      <c r="AN644">
        <v>0</v>
      </c>
      <c r="AO644">
        <v>1</v>
      </c>
      <c r="AP644">
        <v>0</v>
      </c>
      <c r="AQ644">
        <v>0</v>
      </c>
      <c r="AR644">
        <v>0</v>
      </c>
      <c r="AS644" t="s">
        <v>2</v>
      </c>
      <c r="AT644">
        <v>1.4E-2</v>
      </c>
      <c r="AU644" t="s">
        <v>2</v>
      </c>
      <c r="AV644">
        <v>0</v>
      </c>
      <c r="AW644">
        <v>2</v>
      </c>
      <c r="AX644">
        <v>41729092</v>
      </c>
      <c r="AY644">
        <v>1</v>
      </c>
      <c r="AZ644">
        <v>0</v>
      </c>
      <c r="BA644">
        <v>644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CX644">
        <f>Y644*Source!I387</f>
        <v>1.4E-2</v>
      </c>
      <c r="CY644">
        <f t="shared" si="169"/>
        <v>86</v>
      </c>
      <c r="CZ644">
        <f t="shared" si="170"/>
        <v>86</v>
      </c>
      <c r="DA644">
        <f t="shared" si="171"/>
        <v>1</v>
      </c>
      <c r="DB644">
        <f t="shared" si="172"/>
        <v>1.2</v>
      </c>
      <c r="DC644">
        <f t="shared" si="173"/>
        <v>0</v>
      </c>
    </row>
    <row r="645" spans="1:107" x14ac:dyDescent="0.2">
      <c r="A645">
        <f>ROW(Source!A387)</f>
        <v>387</v>
      </c>
      <c r="B645">
        <v>41727981</v>
      </c>
      <c r="C645">
        <v>41729070</v>
      </c>
      <c r="D645">
        <v>37307407</v>
      </c>
      <c r="E645">
        <v>1</v>
      </c>
      <c r="F645">
        <v>1</v>
      </c>
      <c r="G645">
        <v>1</v>
      </c>
      <c r="H645">
        <v>3</v>
      </c>
      <c r="I645" t="s">
        <v>651</v>
      </c>
      <c r="J645" t="s">
        <v>652</v>
      </c>
      <c r="K645" t="s">
        <v>653</v>
      </c>
      <c r="L645">
        <v>1346</v>
      </c>
      <c r="N645">
        <v>1009</v>
      </c>
      <c r="O645" t="s">
        <v>564</v>
      </c>
      <c r="P645" t="s">
        <v>564</v>
      </c>
      <c r="Q645">
        <v>1</v>
      </c>
      <c r="W645">
        <v>0</v>
      </c>
      <c r="X645">
        <v>-1765249389</v>
      </c>
      <c r="Y645">
        <v>1E-3</v>
      </c>
      <c r="AA645">
        <v>133.05000000000001</v>
      </c>
      <c r="AB645">
        <v>0</v>
      </c>
      <c r="AC645">
        <v>0</v>
      </c>
      <c r="AD645">
        <v>0</v>
      </c>
      <c r="AE645">
        <v>133.05000000000001</v>
      </c>
      <c r="AF645">
        <v>0</v>
      </c>
      <c r="AG645">
        <v>0</v>
      </c>
      <c r="AH645">
        <v>0</v>
      </c>
      <c r="AI645">
        <v>1</v>
      </c>
      <c r="AJ645">
        <v>1</v>
      </c>
      <c r="AK645">
        <v>1</v>
      </c>
      <c r="AL645">
        <v>1</v>
      </c>
      <c r="AN645">
        <v>0</v>
      </c>
      <c r="AO645">
        <v>1</v>
      </c>
      <c r="AP645">
        <v>0</v>
      </c>
      <c r="AQ645">
        <v>0</v>
      </c>
      <c r="AR645">
        <v>0</v>
      </c>
      <c r="AS645" t="s">
        <v>2</v>
      </c>
      <c r="AT645">
        <v>1E-3</v>
      </c>
      <c r="AU645" t="s">
        <v>2</v>
      </c>
      <c r="AV645">
        <v>0</v>
      </c>
      <c r="AW645">
        <v>2</v>
      </c>
      <c r="AX645">
        <v>41729093</v>
      </c>
      <c r="AY645">
        <v>1</v>
      </c>
      <c r="AZ645">
        <v>0</v>
      </c>
      <c r="BA645">
        <v>645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0</v>
      </c>
      <c r="BW645">
        <v>0</v>
      </c>
      <c r="CX645">
        <f>Y645*Source!I387</f>
        <v>1E-3</v>
      </c>
      <c r="CY645">
        <f t="shared" si="169"/>
        <v>133.05000000000001</v>
      </c>
      <c r="CZ645">
        <f t="shared" si="170"/>
        <v>133.05000000000001</v>
      </c>
      <c r="DA645">
        <f t="shared" si="171"/>
        <v>1</v>
      </c>
      <c r="DB645">
        <f t="shared" si="172"/>
        <v>0.13</v>
      </c>
      <c r="DC645">
        <f t="shared" si="173"/>
        <v>0</v>
      </c>
    </row>
    <row r="646" spans="1:107" x14ac:dyDescent="0.2">
      <c r="A646">
        <f>ROW(Source!A387)</f>
        <v>387</v>
      </c>
      <c r="B646">
        <v>41727981</v>
      </c>
      <c r="C646">
        <v>41729070</v>
      </c>
      <c r="D646">
        <v>37332223</v>
      </c>
      <c r="E646">
        <v>1</v>
      </c>
      <c r="F646">
        <v>1</v>
      </c>
      <c r="G646">
        <v>1</v>
      </c>
      <c r="H646">
        <v>3</v>
      </c>
      <c r="I646" t="s">
        <v>654</v>
      </c>
      <c r="J646" t="s">
        <v>655</v>
      </c>
      <c r="K646" t="s">
        <v>656</v>
      </c>
      <c r="L646">
        <v>1348</v>
      </c>
      <c r="N646">
        <v>1009</v>
      </c>
      <c r="O646" t="s">
        <v>104</v>
      </c>
      <c r="P646" t="s">
        <v>104</v>
      </c>
      <c r="Q646">
        <v>1000</v>
      </c>
      <c r="W646">
        <v>0</v>
      </c>
      <c r="X646">
        <v>931010954</v>
      </c>
      <c r="Y646">
        <v>1E-3</v>
      </c>
      <c r="AA646">
        <v>11500</v>
      </c>
      <c r="AB646">
        <v>0</v>
      </c>
      <c r="AC646">
        <v>0</v>
      </c>
      <c r="AD646">
        <v>0</v>
      </c>
      <c r="AE646">
        <v>11500</v>
      </c>
      <c r="AF646">
        <v>0</v>
      </c>
      <c r="AG646">
        <v>0</v>
      </c>
      <c r="AH646">
        <v>0</v>
      </c>
      <c r="AI646">
        <v>1</v>
      </c>
      <c r="AJ646">
        <v>1</v>
      </c>
      <c r="AK646">
        <v>1</v>
      </c>
      <c r="AL646">
        <v>1</v>
      </c>
      <c r="AN646">
        <v>0</v>
      </c>
      <c r="AO646">
        <v>1</v>
      </c>
      <c r="AP646">
        <v>0</v>
      </c>
      <c r="AQ646">
        <v>0</v>
      </c>
      <c r="AR646">
        <v>0</v>
      </c>
      <c r="AS646" t="s">
        <v>2</v>
      </c>
      <c r="AT646">
        <v>1E-3</v>
      </c>
      <c r="AU646" t="s">
        <v>2</v>
      </c>
      <c r="AV646">
        <v>0</v>
      </c>
      <c r="AW646">
        <v>2</v>
      </c>
      <c r="AX646">
        <v>41729094</v>
      </c>
      <c r="AY646">
        <v>1</v>
      </c>
      <c r="AZ646">
        <v>0</v>
      </c>
      <c r="BA646">
        <v>646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CX646">
        <f>Y646*Source!I387</f>
        <v>1E-3</v>
      </c>
      <c r="CY646">
        <f t="shared" si="169"/>
        <v>11500</v>
      </c>
      <c r="CZ646">
        <f t="shared" si="170"/>
        <v>11500</v>
      </c>
      <c r="DA646">
        <f t="shared" si="171"/>
        <v>1</v>
      </c>
      <c r="DB646">
        <f t="shared" si="172"/>
        <v>11.5</v>
      </c>
      <c r="DC646">
        <f t="shared" si="173"/>
        <v>0</v>
      </c>
    </row>
    <row r="647" spans="1:107" x14ac:dyDescent="0.2">
      <c r="A647">
        <f>ROW(Source!A387)</f>
        <v>387</v>
      </c>
      <c r="B647">
        <v>41727981</v>
      </c>
      <c r="C647">
        <v>41729070</v>
      </c>
      <c r="D647">
        <v>37358272</v>
      </c>
      <c r="E647">
        <v>1</v>
      </c>
      <c r="F647">
        <v>1</v>
      </c>
      <c r="G647">
        <v>1</v>
      </c>
      <c r="H647">
        <v>3</v>
      </c>
      <c r="I647" t="s">
        <v>588</v>
      </c>
      <c r="J647" t="s">
        <v>589</v>
      </c>
      <c r="K647" t="s">
        <v>590</v>
      </c>
      <c r="L647">
        <v>1346</v>
      </c>
      <c r="N647">
        <v>1009</v>
      </c>
      <c r="O647" t="s">
        <v>564</v>
      </c>
      <c r="P647" t="s">
        <v>564</v>
      </c>
      <c r="Q647">
        <v>1</v>
      </c>
      <c r="W647">
        <v>0</v>
      </c>
      <c r="X647">
        <v>-211331552</v>
      </c>
      <c r="Y647">
        <v>3.5999999999999997E-2</v>
      </c>
      <c r="AA647">
        <v>28.6</v>
      </c>
      <c r="AB647">
        <v>0</v>
      </c>
      <c r="AC647">
        <v>0</v>
      </c>
      <c r="AD647">
        <v>0</v>
      </c>
      <c r="AE647">
        <v>28.6</v>
      </c>
      <c r="AF647">
        <v>0</v>
      </c>
      <c r="AG647">
        <v>0</v>
      </c>
      <c r="AH647">
        <v>0</v>
      </c>
      <c r="AI647">
        <v>1</v>
      </c>
      <c r="AJ647">
        <v>1</v>
      </c>
      <c r="AK647">
        <v>1</v>
      </c>
      <c r="AL647">
        <v>1</v>
      </c>
      <c r="AN647">
        <v>0</v>
      </c>
      <c r="AO647">
        <v>1</v>
      </c>
      <c r="AP647">
        <v>0</v>
      </c>
      <c r="AQ647">
        <v>0</v>
      </c>
      <c r="AR647">
        <v>0</v>
      </c>
      <c r="AS647" t="s">
        <v>2</v>
      </c>
      <c r="AT647">
        <v>3.5999999999999997E-2</v>
      </c>
      <c r="AU647" t="s">
        <v>2</v>
      </c>
      <c r="AV647">
        <v>0</v>
      </c>
      <c r="AW647">
        <v>2</v>
      </c>
      <c r="AX647">
        <v>41729095</v>
      </c>
      <c r="AY647">
        <v>1</v>
      </c>
      <c r="AZ647">
        <v>0</v>
      </c>
      <c r="BA647">
        <v>647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CX647">
        <f>Y647*Source!I387</f>
        <v>3.5999999999999997E-2</v>
      </c>
      <c r="CY647">
        <f t="shared" si="169"/>
        <v>28.6</v>
      </c>
      <c r="CZ647">
        <f t="shared" si="170"/>
        <v>28.6</v>
      </c>
      <c r="DA647">
        <f t="shared" si="171"/>
        <v>1</v>
      </c>
      <c r="DB647">
        <f t="shared" si="172"/>
        <v>1.03</v>
      </c>
      <c r="DC647">
        <f t="shared" si="173"/>
        <v>0</v>
      </c>
    </row>
    <row r="648" spans="1:107" x14ac:dyDescent="0.2">
      <c r="A648">
        <f>ROW(Source!A387)</f>
        <v>387</v>
      </c>
      <c r="B648">
        <v>41727981</v>
      </c>
      <c r="C648">
        <v>41729070</v>
      </c>
      <c r="D648">
        <v>37358473</v>
      </c>
      <c r="E648">
        <v>1</v>
      </c>
      <c r="F648">
        <v>1</v>
      </c>
      <c r="G648">
        <v>1</v>
      </c>
      <c r="H648">
        <v>3</v>
      </c>
      <c r="I648" t="s">
        <v>657</v>
      </c>
      <c r="J648" t="s">
        <v>658</v>
      </c>
      <c r="K648" t="s">
        <v>659</v>
      </c>
      <c r="L648">
        <v>1346</v>
      </c>
      <c r="N648">
        <v>1009</v>
      </c>
      <c r="O648" t="s">
        <v>564</v>
      </c>
      <c r="P648" t="s">
        <v>564</v>
      </c>
      <c r="Q648">
        <v>1</v>
      </c>
      <c r="W648">
        <v>0</v>
      </c>
      <c r="X648">
        <v>-1682942728</v>
      </c>
      <c r="Y648">
        <v>6.0000000000000001E-3</v>
      </c>
      <c r="AA648">
        <v>35.630000000000003</v>
      </c>
      <c r="AB648">
        <v>0</v>
      </c>
      <c r="AC648">
        <v>0</v>
      </c>
      <c r="AD648">
        <v>0</v>
      </c>
      <c r="AE648">
        <v>35.630000000000003</v>
      </c>
      <c r="AF648">
        <v>0</v>
      </c>
      <c r="AG648">
        <v>0</v>
      </c>
      <c r="AH648">
        <v>0</v>
      </c>
      <c r="AI648">
        <v>1</v>
      </c>
      <c r="AJ648">
        <v>1</v>
      </c>
      <c r="AK648">
        <v>1</v>
      </c>
      <c r="AL648">
        <v>1</v>
      </c>
      <c r="AN648">
        <v>0</v>
      </c>
      <c r="AO648">
        <v>1</v>
      </c>
      <c r="AP648">
        <v>0</v>
      </c>
      <c r="AQ648">
        <v>0</v>
      </c>
      <c r="AR648">
        <v>0</v>
      </c>
      <c r="AS648" t="s">
        <v>2</v>
      </c>
      <c r="AT648">
        <v>6.0000000000000001E-3</v>
      </c>
      <c r="AU648" t="s">
        <v>2</v>
      </c>
      <c r="AV648">
        <v>0</v>
      </c>
      <c r="AW648">
        <v>2</v>
      </c>
      <c r="AX648">
        <v>41729096</v>
      </c>
      <c r="AY648">
        <v>1</v>
      </c>
      <c r="AZ648">
        <v>0</v>
      </c>
      <c r="BA648">
        <v>648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0</v>
      </c>
      <c r="BW648">
        <v>0</v>
      </c>
      <c r="CX648">
        <f>Y648*Source!I387</f>
        <v>6.0000000000000001E-3</v>
      </c>
      <c r="CY648">
        <f t="shared" si="169"/>
        <v>35.630000000000003</v>
      </c>
      <c r="CZ648">
        <f t="shared" si="170"/>
        <v>35.630000000000003</v>
      </c>
      <c r="DA648">
        <f t="shared" si="171"/>
        <v>1</v>
      </c>
      <c r="DB648">
        <f t="shared" si="172"/>
        <v>0.21</v>
      </c>
      <c r="DC648">
        <f t="shared" si="173"/>
        <v>0</v>
      </c>
    </row>
    <row r="649" spans="1:107" x14ac:dyDescent="0.2">
      <c r="A649">
        <f>ROW(Source!A387)</f>
        <v>387</v>
      </c>
      <c r="B649">
        <v>41727981</v>
      </c>
      <c r="C649">
        <v>41729070</v>
      </c>
      <c r="D649">
        <v>37381899</v>
      </c>
      <c r="E649">
        <v>1</v>
      </c>
      <c r="F649">
        <v>1</v>
      </c>
      <c r="G649">
        <v>1</v>
      </c>
      <c r="H649">
        <v>3</v>
      </c>
      <c r="I649" t="s">
        <v>660</v>
      </c>
      <c r="J649" t="s">
        <v>661</v>
      </c>
      <c r="K649" t="s">
        <v>662</v>
      </c>
      <c r="L649">
        <v>1455</v>
      </c>
      <c r="N649">
        <v>1013</v>
      </c>
      <c r="O649" t="s">
        <v>160</v>
      </c>
      <c r="P649" t="s">
        <v>160</v>
      </c>
      <c r="Q649">
        <v>1</v>
      </c>
      <c r="W649">
        <v>0</v>
      </c>
      <c r="X649">
        <v>-979010618</v>
      </c>
      <c r="Y649">
        <v>0.1</v>
      </c>
      <c r="AA649">
        <v>39</v>
      </c>
      <c r="AB649">
        <v>0</v>
      </c>
      <c r="AC649">
        <v>0</v>
      </c>
      <c r="AD649">
        <v>0</v>
      </c>
      <c r="AE649">
        <v>39</v>
      </c>
      <c r="AF649">
        <v>0</v>
      </c>
      <c r="AG649">
        <v>0</v>
      </c>
      <c r="AH649">
        <v>0</v>
      </c>
      <c r="AI649">
        <v>1</v>
      </c>
      <c r="AJ649">
        <v>1</v>
      </c>
      <c r="AK649">
        <v>1</v>
      </c>
      <c r="AL649">
        <v>1</v>
      </c>
      <c r="AN649">
        <v>0</v>
      </c>
      <c r="AO649">
        <v>1</v>
      </c>
      <c r="AP649">
        <v>0</v>
      </c>
      <c r="AQ649">
        <v>0</v>
      </c>
      <c r="AR649">
        <v>0</v>
      </c>
      <c r="AS649" t="s">
        <v>2</v>
      </c>
      <c r="AT649">
        <v>0.1</v>
      </c>
      <c r="AU649" t="s">
        <v>2</v>
      </c>
      <c r="AV649">
        <v>0</v>
      </c>
      <c r="AW649">
        <v>2</v>
      </c>
      <c r="AX649">
        <v>41729097</v>
      </c>
      <c r="AY649">
        <v>1</v>
      </c>
      <c r="AZ649">
        <v>0</v>
      </c>
      <c r="BA649">
        <v>649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0</v>
      </c>
      <c r="CX649">
        <f>Y649*Source!I387</f>
        <v>0.1</v>
      </c>
      <c r="CY649">
        <f t="shared" si="169"/>
        <v>39</v>
      </c>
      <c r="CZ649">
        <f t="shared" si="170"/>
        <v>39</v>
      </c>
      <c r="DA649">
        <f t="shared" si="171"/>
        <v>1</v>
      </c>
      <c r="DB649">
        <f t="shared" si="172"/>
        <v>3.9</v>
      </c>
      <c r="DC649">
        <f t="shared" si="173"/>
        <v>0</v>
      </c>
    </row>
    <row r="650" spans="1:107" x14ac:dyDescent="0.2">
      <c r="A650">
        <f>ROW(Source!A387)</f>
        <v>387</v>
      </c>
      <c r="B650">
        <v>41727981</v>
      </c>
      <c r="C650">
        <v>41729070</v>
      </c>
      <c r="D650">
        <v>37292595</v>
      </c>
      <c r="E650">
        <v>70</v>
      </c>
      <c r="F650">
        <v>1</v>
      </c>
      <c r="G650">
        <v>1</v>
      </c>
      <c r="H650">
        <v>3</v>
      </c>
      <c r="I650" t="s">
        <v>565</v>
      </c>
      <c r="J650" t="s">
        <v>2</v>
      </c>
      <c r="K650" t="s">
        <v>566</v>
      </c>
      <c r="L650">
        <v>1374</v>
      </c>
      <c r="N650">
        <v>1013</v>
      </c>
      <c r="O650" t="s">
        <v>567</v>
      </c>
      <c r="P650" t="s">
        <v>567</v>
      </c>
      <c r="Q650">
        <v>1</v>
      </c>
      <c r="W650">
        <v>0</v>
      </c>
      <c r="X650">
        <v>-1731369543</v>
      </c>
      <c r="Y650">
        <v>0.25</v>
      </c>
      <c r="AA650">
        <v>1</v>
      </c>
      <c r="AB650">
        <v>0</v>
      </c>
      <c r="AC650">
        <v>0</v>
      </c>
      <c r="AD650">
        <v>0</v>
      </c>
      <c r="AE650">
        <v>1</v>
      </c>
      <c r="AF650">
        <v>0</v>
      </c>
      <c r="AG650">
        <v>0</v>
      </c>
      <c r="AH650">
        <v>0</v>
      </c>
      <c r="AI650">
        <v>1</v>
      </c>
      <c r="AJ650">
        <v>1</v>
      </c>
      <c r="AK650">
        <v>1</v>
      </c>
      <c r="AL650">
        <v>1</v>
      </c>
      <c r="AN650">
        <v>0</v>
      </c>
      <c r="AO650">
        <v>1</v>
      </c>
      <c r="AP650">
        <v>0</v>
      </c>
      <c r="AQ650">
        <v>0</v>
      </c>
      <c r="AR650">
        <v>0</v>
      </c>
      <c r="AS650" t="s">
        <v>2</v>
      </c>
      <c r="AT650">
        <v>0.25</v>
      </c>
      <c r="AU650" t="s">
        <v>2</v>
      </c>
      <c r="AV650">
        <v>0</v>
      </c>
      <c r="AW650">
        <v>2</v>
      </c>
      <c r="AX650">
        <v>41729098</v>
      </c>
      <c r="AY650">
        <v>1</v>
      </c>
      <c r="AZ650">
        <v>0</v>
      </c>
      <c r="BA650">
        <v>650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0</v>
      </c>
      <c r="CX650">
        <f>Y650*Source!I387</f>
        <v>0.25</v>
      </c>
      <c r="CY650">
        <f t="shared" si="169"/>
        <v>1</v>
      </c>
      <c r="CZ650">
        <f t="shared" si="170"/>
        <v>1</v>
      </c>
      <c r="DA650">
        <f t="shared" si="171"/>
        <v>1</v>
      </c>
      <c r="DB650">
        <f t="shared" si="172"/>
        <v>0.25</v>
      </c>
      <c r="DC650">
        <f t="shared" si="173"/>
        <v>0</v>
      </c>
    </row>
    <row r="651" spans="1:107" x14ac:dyDescent="0.2">
      <c r="A651">
        <f>ROW(Source!A388)</f>
        <v>388</v>
      </c>
      <c r="B651">
        <v>41727979</v>
      </c>
      <c r="C651">
        <v>41729070</v>
      </c>
      <c r="D651">
        <v>37286944</v>
      </c>
      <c r="E651">
        <v>70</v>
      </c>
      <c r="F651">
        <v>1</v>
      </c>
      <c r="G651">
        <v>1</v>
      </c>
      <c r="H651">
        <v>1</v>
      </c>
      <c r="I651" t="s">
        <v>765</v>
      </c>
      <c r="J651" t="s">
        <v>2</v>
      </c>
      <c r="K651" t="s">
        <v>766</v>
      </c>
      <c r="L651">
        <v>1191</v>
      </c>
      <c r="N651">
        <v>1013</v>
      </c>
      <c r="O651" t="s">
        <v>551</v>
      </c>
      <c r="P651" t="s">
        <v>551</v>
      </c>
      <c r="Q651">
        <v>1</v>
      </c>
      <c r="W651">
        <v>0</v>
      </c>
      <c r="X651">
        <v>1608048003</v>
      </c>
      <c r="Y651">
        <v>1.8090000000000002</v>
      </c>
      <c r="AA651">
        <v>0</v>
      </c>
      <c r="AB651">
        <v>0</v>
      </c>
      <c r="AC651">
        <v>0</v>
      </c>
      <c r="AD651">
        <v>102.33</v>
      </c>
      <c r="AE651">
        <v>0</v>
      </c>
      <c r="AF651">
        <v>0</v>
      </c>
      <c r="AG651">
        <v>0</v>
      </c>
      <c r="AH651">
        <v>9.51</v>
      </c>
      <c r="AI651">
        <v>1</v>
      </c>
      <c r="AJ651">
        <v>1</v>
      </c>
      <c r="AK651">
        <v>1</v>
      </c>
      <c r="AL651">
        <v>10.76</v>
      </c>
      <c r="AN651">
        <v>0</v>
      </c>
      <c r="AO651">
        <v>1</v>
      </c>
      <c r="AP651">
        <v>1</v>
      </c>
      <c r="AQ651">
        <v>0</v>
      </c>
      <c r="AR651">
        <v>0</v>
      </c>
      <c r="AS651" t="s">
        <v>2</v>
      </c>
      <c r="AT651">
        <v>1.34</v>
      </c>
      <c r="AU651" t="s">
        <v>21</v>
      </c>
      <c r="AV651">
        <v>1</v>
      </c>
      <c r="AW651">
        <v>2</v>
      </c>
      <c r="AX651">
        <v>41729085</v>
      </c>
      <c r="AY651">
        <v>1</v>
      </c>
      <c r="AZ651">
        <v>0</v>
      </c>
      <c r="BA651">
        <v>651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CX651">
        <f>Y651*Source!I388</f>
        <v>1.8090000000000002</v>
      </c>
      <c r="CY651">
        <f>AD651</f>
        <v>102.33</v>
      </c>
      <c r="CZ651">
        <f>AH651</f>
        <v>9.51</v>
      </c>
      <c r="DA651">
        <f>AL651</f>
        <v>10.76</v>
      </c>
      <c r="DB651">
        <f>ROUND((ROUND(AT651*CZ651,2)*ROUND(1.35,7)),6)</f>
        <v>17.199000000000002</v>
      </c>
      <c r="DC651">
        <f>ROUND((ROUND(AT651*AG651,2)*ROUND(1.35,7)),6)</f>
        <v>0</v>
      </c>
    </row>
    <row r="652" spans="1:107" x14ac:dyDescent="0.2">
      <c r="A652">
        <f>ROW(Source!A388)</f>
        <v>388</v>
      </c>
      <c r="B652">
        <v>41727979</v>
      </c>
      <c r="C652">
        <v>41729070</v>
      </c>
      <c r="D652">
        <v>37511092</v>
      </c>
      <c r="E652">
        <v>1</v>
      </c>
      <c r="F652">
        <v>1</v>
      </c>
      <c r="G652">
        <v>1</v>
      </c>
      <c r="H652">
        <v>2</v>
      </c>
      <c r="I652" t="s">
        <v>576</v>
      </c>
      <c r="J652" t="s">
        <v>577</v>
      </c>
      <c r="K652" t="s">
        <v>578</v>
      </c>
      <c r="L652">
        <v>1367</v>
      </c>
      <c r="N652">
        <v>1011</v>
      </c>
      <c r="O652" t="s">
        <v>557</v>
      </c>
      <c r="P652" t="s">
        <v>557</v>
      </c>
      <c r="Q652">
        <v>1</v>
      </c>
      <c r="W652">
        <v>0</v>
      </c>
      <c r="X652">
        <v>829370094</v>
      </c>
      <c r="Y652">
        <v>0.14580000000000001</v>
      </c>
      <c r="AA652">
        <v>0</v>
      </c>
      <c r="AB652">
        <v>87.16</v>
      </c>
      <c r="AC652">
        <v>0</v>
      </c>
      <c r="AD652">
        <v>0</v>
      </c>
      <c r="AE652">
        <v>0</v>
      </c>
      <c r="AF652">
        <v>8.1</v>
      </c>
      <c r="AG652">
        <v>0</v>
      </c>
      <c r="AH652">
        <v>0</v>
      </c>
      <c r="AI652">
        <v>1</v>
      </c>
      <c r="AJ652">
        <v>10.76</v>
      </c>
      <c r="AK652">
        <v>1</v>
      </c>
      <c r="AL652">
        <v>1</v>
      </c>
      <c r="AN652">
        <v>0</v>
      </c>
      <c r="AO652">
        <v>1</v>
      </c>
      <c r="AP652">
        <v>1</v>
      </c>
      <c r="AQ652">
        <v>0</v>
      </c>
      <c r="AR652">
        <v>0</v>
      </c>
      <c r="AS652" t="s">
        <v>2</v>
      </c>
      <c r="AT652">
        <v>0.108</v>
      </c>
      <c r="AU652" t="s">
        <v>21</v>
      </c>
      <c r="AV652">
        <v>0</v>
      </c>
      <c r="AW652">
        <v>2</v>
      </c>
      <c r="AX652">
        <v>41729086</v>
      </c>
      <c r="AY652">
        <v>1</v>
      </c>
      <c r="AZ652">
        <v>0</v>
      </c>
      <c r="BA652">
        <v>652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0</v>
      </c>
      <c r="BR652">
        <v>0</v>
      </c>
      <c r="BS652">
        <v>0</v>
      </c>
      <c r="BT652">
        <v>0</v>
      </c>
      <c r="BU652">
        <v>0</v>
      </c>
      <c r="BV652">
        <v>0</v>
      </c>
      <c r="BW652">
        <v>0</v>
      </c>
      <c r="CX652">
        <f>Y652*Source!I388</f>
        <v>0.14580000000000001</v>
      </c>
      <c r="CY652">
        <f>AB652</f>
        <v>87.16</v>
      </c>
      <c r="CZ652">
        <f>AF652</f>
        <v>8.1</v>
      </c>
      <c r="DA652">
        <f>AJ652</f>
        <v>10.76</v>
      </c>
      <c r="DB652">
        <f>ROUND((ROUND(AT652*CZ652,2)*ROUND(1.35,7)),6)</f>
        <v>1.1745000000000001</v>
      </c>
      <c r="DC652">
        <f>ROUND((ROUND(AT652*AG652,2)*ROUND(1.35,7)),6)</f>
        <v>0</v>
      </c>
    </row>
    <row r="653" spans="1:107" x14ac:dyDescent="0.2">
      <c r="A653">
        <f>ROW(Source!A388)</f>
        <v>388</v>
      </c>
      <c r="B653">
        <v>41727979</v>
      </c>
      <c r="C653">
        <v>41729070</v>
      </c>
      <c r="D653">
        <v>37298731</v>
      </c>
      <c r="E653">
        <v>1</v>
      </c>
      <c r="F653">
        <v>1</v>
      </c>
      <c r="G653">
        <v>1</v>
      </c>
      <c r="H653">
        <v>3</v>
      </c>
      <c r="I653" t="s">
        <v>639</v>
      </c>
      <c r="J653" t="s">
        <v>640</v>
      </c>
      <c r="K653" t="s">
        <v>641</v>
      </c>
      <c r="L653">
        <v>1346</v>
      </c>
      <c r="N653">
        <v>1009</v>
      </c>
      <c r="O653" t="s">
        <v>564</v>
      </c>
      <c r="P653" t="s">
        <v>564</v>
      </c>
      <c r="Q653">
        <v>1</v>
      </c>
      <c r="W653">
        <v>0</v>
      </c>
      <c r="X653">
        <v>-255907190</v>
      </c>
      <c r="Y653">
        <v>6.0000000000000001E-3</v>
      </c>
      <c r="AA653">
        <v>483.88</v>
      </c>
      <c r="AB653">
        <v>0</v>
      </c>
      <c r="AC653">
        <v>0</v>
      </c>
      <c r="AD653">
        <v>0</v>
      </c>
      <c r="AE653">
        <v>44.97</v>
      </c>
      <c r="AF653">
        <v>0</v>
      </c>
      <c r="AG653">
        <v>0</v>
      </c>
      <c r="AH653">
        <v>0</v>
      </c>
      <c r="AI653">
        <v>10.76</v>
      </c>
      <c r="AJ653">
        <v>1</v>
      </c>
      <c r="AK653">
        <v>1</v>
      </c>
      <c r="AL653">
        <v>1</v>
      </c>
      <c r="AN653">
        <v>0</v>
      </c>
      <c r="AO653">
        <v>1</v>
      </c>
      <c r="AP653">
        <v>0</v>
      </c>
      <c r="AQ653">
        <v>0</v>
      </c>
      <c r="AR653">
        <v>0</v>
      </c>
      <c r="AS653" t="s">
        <v>2</v>
      </c>
      <c r="AT653">
        <v>6.0000000000000001E-3</v>
      </c>
      <c r="AU653" t="s">
        <v>2</v>
      </c>
      <c r="AV653">
        <v>0</v>
      </c>
      <c r="AW653">
        <v>2</v>
      </c>
      <c r="AX653">
        <v>41729087</v>
      </c>
      <c r="AY653">
        <v>1</v>
      </c>
      <c r="AZ653">
        <v>0</v>
      </c>
      <c r="BA653">
        <v>653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0</v>
      </c>
      <c r="CX653">
        <f>Y653*Source!I388</f>
        <v>6.0000000000000001E-3</v>
      </c>
      <c r="CY653">
        <f t="shared" ref="CY653:CY664" si="174">AA653</f>
        <v>483.88</v>
      </c>
      <c r="CZ653">
        <f t="shared" ref="CZ653:CZ664" si="175">AE653</f>
        <v>44.97</v>
      </c>
      <c r="DA653">
        <f t="shared" ref="DA653:DA664" si="176">AI653</f>
        <v>10.76</v>
      </c>
      <c r="DB653">
        <f t="shared" ref="DB653:DB664" si="177">ROUND(ROUND(AT653*CZ653,2),6)</f>
        <v>0.27</v>
      </c>
      <c r="DC653">
        <f t="shared" ref="DC653:DC664" si="178">ROUND(ROUND(AT653*AG653,2),6)</f>
        <v>0</v>
      </c>
    </row>
    <row r="654" spans="1:107" x14ac:dyDescent="0.2">
      <c r="A654">
        <f>ROW(Source!A388)</f>
        <v>388</v>
      </c>
      <c r="B654">
        <v>41727979</v>
      </c>
      <c r="C654">
        <v>41729070</v>
      </c>
      <c r="D654">
        <v>37301501</v>
      </c>
      <c r="E654">
        <v>1</v>
      </c>
      <c r="F654">
        <v>1</v>
      </c>
      <c r="G654">
        <v>1</v>
      </c>
      <c r="H654">
        <v>3</v>
      </c>
      <c r="I654" t="s">
        <v>642</v>
      </c>
      <c r="J654" t="s">
        <v>643</v>
      </c>
      <c r="K654" t="s">
        <v>644</v>
      </c>
      <c r="L654">
        <v>1346</v>
      </c>
      <c r="N654">
        <v>1009</v>
      </c>
      <c r="O654" t="s">
        <v>564</v>
      </c>
      <c r="P654" t="s">
        <v>564</v>
      </c>
      <c r="Q654">
        <v>1</v>
      </c>
      <c r="W654">
        <v>0</v>
      </c>
      <c r="X654">
        <v>1124569974</v>
      </c>
      <c r="Y654">
        <v>1E-3</v>
      </c>
      <c r="AA654">
        <v>123.74</v>
      </c>
      <c r="AB654">
        <v>0</v>
      </c>
      <c r="AC654">
        <v>0</v>
      </c>
      <c r="AD654">
        <v>0</v>
      </c>
      <c r="AE654">
        <v>11.5</v>
      </c>
      <c r="AF654">
        <v>0</v>
      </c>
      <c r="AG654">
        <v>0</v>
      </c>
      <c r="AH654">
        <v>0</v>
      </c>
      <c r="AI654">
        <v>10.76</v>
      </c>
      <c r="AJ654">
        <v>1</v>
      </c>
      <c r="AK654">
        <v>1</v>
      </c>
      <c r="AL654">
        <v>1</v>
      </c>
      <c r="AN654">
        <v>0</v>
      </c>
      <c r="AO654">
        <v>1</v>
      </c>
      <c r="AP654">
        <v>0</v>
      </c>
      <c r="AQ654">
        <v>0</v>
      </c>
      <c r="AR654">
        <v>0</v>
      </c>
      <c r="AS654" t="s">
        <v>2</v>
      </c>
      <c r="AT654">
        <v>1E-3</v>
      </c>
      <c r="AU654" t="s">
        <v>2</v>
      </c>
      <c r="AV654">
        <v>0</v>
      </c>
      <c r="AW654">
        <v>2</v>
      </c>
      <c r="AX654">
        <v>41729088</v>
      </c>
      <c r="AY654">
        <v>1</v>
      </c>
      <c r="AZ654">
        <v>0</v>
      </c>
      <c r="BA654">
        <v>654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0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0</v>
      </c>
      <c r="BW654">
        <v>0</v>
      </c>
      <c r="CX654">
        <f>Y654*Source!I388</f>
        <v>1E-3</v>
      </c>
      <c r="CY654">
        <f t="shared" si="174"/>
        <v>123.74</v>
      </c>
      <c r="CZ654">
        <f t="shared" si="175"/>
        <v>11.5</v>
      </c>
      <c r="DA654">
        <f t="shared" si="176"/>
        <v>10.76</v>
      </c>
      <c r="DB654">
        <f t="shared" si="177"/>
        <v>0.01</v>
      </c>
      <c r="DC654">
        <f t="shared" si="178"/>
        <v>0</v>
      </c>
    </row>
    <row r="655" spans="1:107" x14ac:dyDescent="0.2">
      <c r="A655">
        <f>ROW(Source!A388)</f>
        <v>388</v>
      </c>
      <c r="B655">
        <v>41727979</v>
      </c>
      <c r="C655">
        <v>41729070</v>
      </c>
      <c r="D655">
        <v>37301997</v>
      </c>
      <c r="E655">
        <v>1</v>
      </c>
      <c r="F655">
        <v>1</v>
      </c>
      <c r="G655">
        <v>1</v>
      </c>
      <c r="H655">
        <v>3</v>
      </c>
      <c r="I655" t="s">
        <v>645</v>
      </c>
      <c r="J655" t="s">
        <v>646</v>
      </c>
      <c r="K655" t="s">
        <v>647</v>
      </c>
      <c r="L655">
        <v>1346</v>
      </c>
      <c r="N655">
        <v>1009</v>
      </c>
      <c r="O655" t="s">
        <v>564</v>
      </c>
      <c r="P655" t="s">
        <v>564</v>
      </c>
      <c r="Q655">
        <v>1</v>
      </c>
      <c r="W655">
        <v>0</v>
      </c>
      <c r="X655">
        <v>1682799448</v>
      </c>
      <c r="Y655">
        <v>1.2E-2</v>
      </c>
      <c r="AA655">
        <v>327.10000000000002</v>
      </c>
      <c r="AB655">
        <v>0</v>
      </c>
      <c r="AC655">
        <v>0</v>
      </c>
      <c r="AD655">
        <v>0</v>
      </c>
      <c r="AE655">
        <v>30.4</v>
      </c>
      <c r="AF655">
        <v>0</v>
      </c>
      <c r="AG655">
        <v>0</v>
      </c>
      <c r="AH655">
        <v>0</v>
      </c>
      <c r="AI655">
        <v>10.76</v>
      </c>
      <c r="AJ655">
        <v>1</v>
      </c>
      <c r="AK655">
        <v>1</v>
      </c>
      <c r="AL655">
        <v>1</v>
      </c>
      <c r="AN655">
        <v>0</v>
      </c>
      <c r="AO655">
        <v>1</v>
      </c>
      <c r="AP655">
        <v>0</v>
      </c>
      <c r="AQ655">
        <v>0</v>
      </c>
      <c r="AR655">
        <v>0</v>
      </c>
      <c r="AS655" t="s">
        <v>2</v>
      </c>
      <c r="AT655">
        <v>1.2E-2</v>
      </c>
      <c r="AU655" t="s">
        <v>2</v>
      </c>
      <c r="AV655">
        <v>0</v>
      </c>
      <c r="AW655">
        <v>2</v>
      </c>
      <c r="AX655">
        <v>41729089</v>
      </c>
      <c r="AY655">
        <v>1</v>
      </c>
      <c r="AZ655">
        <v>0</v>
      </c>
      <c r="BA655">
        <v>655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0</v>
      </c>
      <c r="BR655">
        <v>0</v>
      </c>
      <c r="BS655">
        <v>0</v>
      </c>
      <c r="BT655">
        <v>0</v>
      </c>
      <c r="BU655">
        <v>0</v>
      </c>
      <c r="BV655">
        <v>0</v>
      </c>
      <c r="BW655">
        <v>0</v>
      </c>
      <c r="CX655">
        <f>Y655*Source!I388</f>
        <v>1.2E-2</v>
      </c>
      <c r="CY655">
        <f t="shared" si="174"/>
        <v>327.10000000000002</v>
      </c>
      <c r="CZ655">
        <f t="shared" si="175"/>
        <v>30.4</v>
      </c>
      <c r="DA655">
        <f t="shared" si="176"/>
        <v>10.76</v>
      </c>
      <c r="DB655">
        <f t="shared" si="177"/>
        <v>0.36</v>
      </c>
      <c r="DC655">
        <f t="shared" si="178"/>
        <v>0</v>
      </c>
    </row>
    <row r="656" spans="1:107" x14ac:dyDescent="0.2">
      <c r="A656">
        <f>ROW(Source!A388)</f>
        <v>388</v>
      </c>
      <c r="B656">
        <v>41727979</v>
      </c>
      <c r="C656">
        <v>41729070</v>
      </c>
      <c r="D656">
        <v>37303175</v>
      </c>
      <c r="E656">
        <v>1</v>
      </c>
      <c r="F656">
        <v>1</v>
      </c>
      <c r="G656">
        <v>1</v>
      </c>
      <c r="H656">
        <v>3</v>
      </c>
      <c r="I656" t="s">
        <v>582</v>
      </c>
      <c r="J656" t="s">
        <v>583</v>
      </c>
      <c r="K656" t="s">
        <v>584</v>
      </c>
      <c r="L656">
        <v>1346</v>
      </c>
      <c r="N656">
        <v>1009</v>
      </c>
      <c r="O656" t="s">
        <v>564</v>
      </c>
      <c r="P656" t="s">
        <v>564</v>
      </c>
      <c r="Q656">
        <v>1</v>
      </c>
      <c r="W656">
        <v>0</v>
      </c>
      <c r="X656">
        <v>397095127</v>
      </c>
      <c r="Y656">
        <v>7.0000000000000007E-2</v>
      </c>
      <c r="AA656">
        <v>113.73</v>
      </c>
      <c r="AB656">
        <v>0</v>
      </c>
      <c r="AC656">
        <v>0</v>
      </c>
      <c r="AD656">
        <v>0</v>
      </c>
      <c r="AE656">
        <v>10.57</v>
      </c>
      <c r="AF656">
        <v>0</v>
      </c>
      <c r="AG656">
        <v>0</v>
      </c>
      <c r="AH656">
        <v>0</v>
      </c>
      <c r="AI656">
        <v>10.76</v>
      </c>
      <c r="AJ656">
        <v>1</v>
      </c>
      <c r="AK656">
        <v>1</v>
      </c>
      <c r="AL656">
        <v>1</v>
      </c>
      <c r="AN656">
        <v>0</v>
      </c>
      <c r="AO656">
        <v>1</v>
      </c>
      <c r="AP656">
        <v>0</v>
      </c>
      <c r="AQ656">
        <v>0</v>
      </c>
      <c r="AR656">
        <v>0</v>
      </c>
      <c r="AS656" t="s">
        <v>2</v>
      </c>
      <c r="AT656">
        <v>7.0000000000000007E-2</v>
      </c>
      <c r="AU656" t="s">
        <v>2</v>
      </c>
      <c r="AV656">
        <v>0</v>
      </c>
      <c r="AW656">
        <v>2</v>
      </c>
      <c r="AX656">
        <v>41729090</v>
      </c>
      <c r="AY656">
        <v>1</v>
      </c>
      <c r="AZ656">
        <v>0</v>
      </c>
      <c r="BA656">
        <v>656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0</v>
      </c>
      <c r="CX656">
        <f>Y656*Source!I388</f>
        <v>7.0000000000000007E-2</v>
      </c>
      <c r="CY656">
        <f t="shared" si="174"/>
        <v>113.73</v>
      </c>
      <c r="CZ656">
        <f t="shared" si="175"/>
        <v>10.57</v>
      </c>
      <c r="DA656">
        <f t="shared" si="176"/>
        <v>10.76</v>
      </c>
      <c r="DB656">
        <f t="shared" si="177"/>
        <v>0.74</v>
      </c>
      <c r="DC656">
        <f t="shared" si="178"/>
        <v>0</v>
      </c>
    </row>
    <row r="657" spans="1:107" x14ac:dyDescent="0.2">
      <c r="A657">
        <f>ROW(Source!A388)</f>
        <v>388</v>
      </c>
      <c r="B657">
        <v>41727979</v>
      </c>
      <c r="C657">
        <v>41729070</v>
      </c>
      <c r="D657">
        <v>37305340</v>
      </c>
      <c r="E657">
        <v>1</v>
      </c>
      <c r="F657">
        <v>1</v>
      </c>
      <c r="G657">
        <v>1</v>
      </c>
      <c r="H657">
        <v>3</v>
      </c>
      <c r="I657" t="s">
        <v>585</v>
      </c>
      <c r="J657" t="s">
        <v>586</v>
      </c>
      <c r="K657" t="s">
        <v>587</v>
      </c>
      <c r="L657">
        <v>1346</v>
      </c>
      <c r="N657">
        <v>1009</v>
      </c>
      <c r="O657" t="s">
        <v>564</v>
      </c>
      <c r="P657" t="s">
        <v>564</v>
      </c>
      <c r="Q657">
        <v>1</v>
      </c>
      <c r="W657">
        <v>0</v>
      </c>
      <c r="X657">
        <v>-1864341761</v>
      </c>
      <c r="Y657">
        <v>4.9000000000000002E-2</v>
      </c>
      <c r="AA657">
        <v>97.27</v>
      </c>
      <c r="AB657">
        <v>0</v>
      </c>
      <c r="AC657">
        <v>0</v>
      </c>
      <c r="AD657">
        <v>0</v>
      </c>
      <c r="AE657">
        <v>9.0399999999999991</v>
      </c>
      <c r="AF657">
        <v>0</v>
      </c>
      <c r="AG657">
        <v>0</v>
      </c>
      <c r="AH657">
        <v>0</v>
      </c>
      <c r="AI657">
        <v>10.76</v>
      </c>
      <c r="AJ657">
        <v>1</v>
      </c>
      <c r="AK657">
        <v>1</v>
      </c>
      <c r="AL657">
        <v>1</v>
      </c>
      <c r="AN657">
        <v>0</v>
      </c>
      <c r="AO657">
        <v>1</v>
      </c>
      <c r="AP657">
        <v>0</v>
      </c>
      <c r="AQ657">
        <v>0</v>
      </c>
      <c r="AR657">
        <v>0</v>
      </c>
      <c r="AS657" t="s">
        <v>2</v>
      </c>
      <c r="AT657">
        <v>4.9000000000000002E-2</v>
      </c>
      <c r="AU657" t="s">
        <v>2</v>
      </c>
      <c r="AV657">
        <v>0</v>
      </c>
      <c r="AW657">
        <v>2</v>
      </c>
      <c r="AX657">
        <v>41729091</v>
      </c>
      <c r="AY657">
        <v>1</v>
      </c>
      <c r="AZ657">
        <v>0</v>
      </c>
      <c r="BA657">
        <v>657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0</v>
      </c>
      <c r="BS657">
        <v>0</v>
      </c>
      <c r="BT657">
        <v>0</v>
      </c>
      <c r="BU657">
        <v>0</v>
      </c>
      <c r="BV657">
        <v>0</v>
      </c>
      <c r="BW657">
        <v>0</v>
      </c>
      <c r="CX657">
        <f>Y657*Source!I388</f>
        <v>4.9000000000000002E-2</v>
      </c>
      <c r="CY657">
        <f t="shared" si="174"/>
        <v>97.27</v>
      </c>
      <c r="CZ657">
        <f t="shared" si="175"/>
        <v>9.0399999999999991</v>
      </c>
      <c r="DA657">
        <f t="shared" si="176"/>
        <v>10.76</v>
      </c>
      <c r="DB657">
        <f t="shared" si="177"/>
        <v>0.44</v>
      </c>
      <c r="DC657">
        <f t="shared" si="178"/>
        <v>0</v>
      </c>
    </row>
    <row r="658" spans="1:107" x14ac:dyDescent="0.2">
      <c r="A658">
        <f>ROW(Source!A388)</f>
        <v>388</v>
      </c>
      <c r="B658">
        <v>41727979</v>
      </c>
      <c r="C658">
        <v>41729070</v>
      </c>
      <c r="D658">
        <v>37305584</v>
      </c>
      <c r="E658">
        <v>1</v>
      </c>
      <c r="F658">
        <v>1</v>
      </c>
      <c r="G658">
        <v>1</v>
      </c>
      <c r="H658">
        <v>3</v>
      </c>
      <c r="I658" t="s">
        <v>648</v>
      </c>
      <c r="J658" t="s">
        <v>649</v>
      </c>
      <c r="K658" t="s">
        <v>650</v>
      </c>
      <c r="L658">
        <v>1425</v>
      </c>
      <c r="N658">
        <v>1013</v>
      </c>
      <c r="O658" t="s">
        <v>165</v>
      </c>
      <c r="P658" t="s">
        <v>165</v>
      </c>
      <c r="Q658">
        <v>1</v>
      </c>
      <c r="W658">
        <v>0</v>
      </c>
      <c r="X658">
        <v>777401066</v>
      </c>
      <c r="Y658">
        <v>1.4E-2</v>
      </c>
      <c r="AA658">
        <v>925.36</v>
      </c>
      <c r="AB658">
        <v>0</v>
      </c>
      <c r="AC658">
        <v>0</v>
      </c>
      <c r="AD658">
        <v>0</v>
      </c>
      <c r="AE658">
        <v>86</v>
      </c>
      <c r="AF658">
        <v>0</v>
      </c>
      <c r="AG658">
        <v>0</v>
      </c>
      <c r="AH658">
        <v>0</v>
      </c>
      <c r="AI658">
        <v>10.76</v>
      </c>
      <c r="AJ658">
        <v>1</v>
      </c>
      <c r="AK658">
        <v>1</v>
      </c>
      <c r="AL658">
        <v>1</v>
      </c>
      <c r="AN658">
        <v>0</v>
      </c>
      <c r="AO658">
        <v>1</v>
      </c>
      <c r="AP658">
        <v>0</v>
      </c>
      <c r="AQ658">
        <v>0</v>
      </c>
      <c r="AR658">
        <v>0</v>
      </c>
      <c r="AS658" t="s">
        <v>2</v>
      </c>
      <c r="AT658">
        <v>1.4E-2</v>
      </c>
      <c r="AU658" t="s">
        <v>2</v>
      </c>
      <c r="AV658">
        <v>0</v>
      </c>
      <c r="AW658">
        <v>2</v>
      </c>
      <c r="AX658">
        <v>41729092</v>
      </c>
      <c r="AY658">
        <v>1</v>
      </c>
      <c r="AZ658">
        <v>0</v>
      </c>
      <c r="BA658">
        <v>658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CX658">
        <f>Y658*Source!I388</f>
        <v>1.4E-2</v>
      </c>
      <c r="CY658">
        <f t="shared" si="174"/>
        <v>925.36</v>
      </c>
      <c r="CZ658">
        <f t="shared" si="175"/>
        <v>86</v>
      </c>
      <c r="DA658">
        <f t="shared" si="176"/>
        <v>10.76</v>
      </c>
      <c r="DB658">
        <f t="shared" si="177"/>
        <v>1.2</v>
      </c>
      <c r="DC658">
        <f t="shared" si="178"/>
        <v>0</v>
      </c>
    </row>
    <row r="659" spans="1:107" x14ac:dyDescent="0.2">
      <c r="A659">
        <f>ROW(Source!A388)</f>
        <v>388</v>
      </c>
      <c r="B659">
        <v>41727979</v>
      </c>
      <c r="C659">
        <v>41729070</v>
      </c>
      <c r="D659">
        <v>37307407</v>
      </c>
      <c r="E659">
        <v>1</v>
      </c>
      <c r="F659">
        <v>1</v>
      </c>
      <c r="G659">
        <v>1</v>
      </c>
      <c r="H659">
        <v>3</v>
      </c>
      <c r="I659" t="s">
        <v>651</v>
      </c>
      <c r="J659" t="s">
        <v>652</v>
      </c>
      <c r="K659" t="s">
        <v>653</v>
      </c>
      <c r="L659">
        <v>1346</v>
      </c>
      <c r="N659">
        <v>1009</v>
      </c>
      <c r="O659" t="s">
        <v>564</v>
      </c>
      <c r="P659" t="s">
        <v>564</v>
      </c>
      <c r="Q659">
        <v>1</v>
      </c>
      <c r="W659">
        <v>0</v>
      </c>
      <c r="X659">
        <v>-1765249389</v>
      </c>
      <c r="Y659">
        <v>1E-3</v>
      </c>
      <c r="AA659">
        <v>1431.62</v>
      </c>
      <c r="AB659">
        <v>0</v>
      </c>
      <c r="AC659">
        <v>0</v>
      </c>
      <c r="AD659">
        <v>0</v>
      </c>
      <c r="AE659">
        <v>133.05000000000001</v>
      </c>
      <c r="AF659">
        <v>0</v>
      </c>
      <c r="AG659">
        <v>0</v>
      </c>
      <c r="AH659">
        <v>0</v>
      </c>
      <c r="AI659">
        <v>10.76</v>
      </c>
      <c r="AJ659">
        <v>1</v>
      </c>
      <c r="AK659">
        <v>1</v>
      </c>
      <c r="AL659">
        <v>1</v>
      </c>
      <c r="AN659">
        <v>0</v>
      </c>
      <c r="AO659">
        <v>1</v>
      </c>
      <c r="AP659">
        <v>0</v>
      </c>
      <c r="AQ659">
        <v>0</v>
      </c>
      <c r="AR659">
        <v>0</v>
      </c>
      <c r="AS659" t="s">
        <v>2</v>
      </c>
      <c r="AT659">
        <v>1E-3</v>
      </c>
      <c r="AU659" t="s">
        <v>2</v>
      </c>
      <c r="AV659">
        <v>0</v>
      </c>
      <c r="AW659">
        <v>2</v>
      </c>
      <c r="AX659">
        <v>41729093</v>
      </c>
      <c r="AY659">
        <v>1</v>
      </c>
      <c r="AZ659">
        <v>0</v>
      </c>
      <c r="BA659">
        <v>659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CX659">
        <f>Y659*Source!I388</f>
        <v>1E-3</v>
      </c>
      <c r="CY659">
        <f t="shared" si="174"/>
        <v>1431.62</v>
      </c>
      <c r="CZ659">
        <f t="shared" si="175"/>
        <v>133.05000000000001</v>
      </c>
      <c r="DA659">
        <f t="shared" si="176"/>
        <v>10.76</v>
      </c>
      <c r="DB659">
        <f t="shared" si="177"/>
        <v>0.13</v>
      </c>
      <c r="DC659">
        <f t="shared" si="178"/>
        <v>0</v>
      </c>
    </row>
    <row r="660" spans="1:107" x14ac:dyDescent="0.2">
      <c r="A660">
        <f>ROW(Source!A388)</f>
        <v>388</v>
      </c>
      <c r="B660">
        <v>41727979</v>
      </c>
      <c r="C660">
        <v>41729070</v>
      </c>
      <c r="D660">
        <v>37332223</v>
      </c>
      <c r="E660">
        <v>1</v>
      </c>
      <c r="F660">
        <v>1</v>
      </c>
      <c r="G660">
        <v>1</v>
      </c>
      <c r="H660">
        <v>3</v>
      </c>
      <c r="I660" t="s">
        <v>654</v>
      </c>
      <c r="J660" t="s">
        <v>655</v>
      </c>
      <c r="K660" t="s">
        <v>656</v>
      </c>
      <c r="L660">
        <v>1348</v>
      </c>
      <c r="N660">
        <v>1009</v>
      </c>
      <c r="O660" t="s">
        <v>104</v>
      </c>
      <c r="P660" t="s">
        <v>104</v>
      </c>
      <c r="Q660">
        <v>1000</v>
      </c>
      <c r="W660">
        <v>0</v>
      </c>
      <c r="X660">
        <v>931010954</v>
      </c>
      <c r="Y660">
        <v>1E-3</v>
      </c>
      <c r="AA660">
        <v>123740</v>
      </c>
      <c r="AB660">
        <v>0</v>
      </c>
      <c r="AC660">
        <v>0</v>
      </c>
      <c r="AD660">
        <v>0</v>
      </c>
      <c r="AE660">
        <v>11500</v>
      </c>
      <c r="AF660">
        <v>0</v>
      </c>
      <c r="AG660">
        <v>0</v>
      </c>
      <c r="AH660">
        <v>0</v>
      </c>
      <c r="AI660">
        <v>10.76</v>
      </c>
      <c r="AJ660">
        <v>1</v>
      </c>
      <c r="AK660">
        <v>1</v>
      </c>
      <c r="AL660">
        <v>1</v>
      </c>
      <c r="AN660">
        <v>0</v>
      </c>
      <c r="AO660">
        <v>1</v>
      </c>
      <c r="AP660">
        <v>0</v>
      </c>
      <c r="AQ660">
        <v>0</v>
      </c>
      <c r="AR660">
        <v>0</v>
      </c>
      <c r="AS660" t="s">
        <v>2</v>
      </c>
      <c r="AT660">
        <v>1E-3</v>
      </c>
      <c r="AU660" t="s">
        <v>2</v>
      </c>
      <c r="AV660">
        <v>0</v>
      </c>
      <c r="AW660">
        <v>2</v>
      </c>
      <c r="AX660">
        <v>41729094</v>
      </c>
      <c r="AY660">
        <v>1</v>
      </c>
      <c r="AZ660">
        <v>0</v>
      </c>
      <c r="BA660">
        <v>660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CX660">
        <f>Y660*Source!I388</f>
        <v>1E-3</v>
      </c>
      <c r="CY660">
        <f t="shared" si="174"/>
        <v>123740</v>
      </c>
      <c r="CZ660">
        <f t="shared" si="175"/>
        <v>11500</v>
      </c>
      <c r="DA660">
        <f t="shared" si="176"/>
        <v>10.76</v>
      </c>
      <c r="DB660">
        <f t="shared" si="177"/>
        <v>11.5</v>
      </c>
      <c r="DC660">
        <f t="shared" si="178"/>
        <v>0</v>
      </c>
    </row>
    <row r="661" spans="1:107" x14ac:dyDescent="0.2">
      <c r="A661">
        <f>ROW(Source!A388)</f>
        <v>388</v>
      </c>
      <c r="B661">
        <v>41727979</v>
      </c>
      <c r="C661">
        <v>41729070</v>
      </c>
      <c r="D661">
        <v>37358272</v>
      </c>
      <c r="E661">
        <v>1</v>
      </c>
      <c r="F661">
        <v>1</v>
      </c>
      <c r="G661">
        <v>1</v>
      </c>
      <c r="H661">
        <v>3</v>
      </c>
      <c r="I661" t="s">
        <v>588</v>
      </c>
      <c r="J661" t="s">
        <v>589</v>
      </c>
      <c r="K661" t="s">
        <v>590</v>
      </c>
      <c r="L661">
        <v>1346</v>
      </c>
      <c r="N661">
        <v>1009</v>
      </c>
      <c r="O661" t="s">
        <v>564</v>
      </c>
      <c r="P661" t="s">
        <v>564</v>
      </c>
      <c r="Q661">
        <v>1</v>
      </c>
      <c r="W661">
        <v>0</v>
      </c>
      <c r="X661">
        <v>-211331552</v>
      </c>
      <c r="Y661">
        <v>3.5999999999999997E-2</v>
      </c>
      <c r="AA661">
        <v>307.74</v>
      </c>
      <c r="AB661">
        <v>0</v>
      </c>
      <c r="AC661">
        <v>0</v>
      </c>
      <c r="AD661">
        <v>0</v>
      </c>
      <c r="AE661">
        <v>28.6</v>
      </c>
      <c r="AF661">
        <v>0</v>
      </c>
      <c r="AG661">
        <v>0</v>
      </c>
      <c r="AH661">
        <v>0</v>
      </c>
      <c r="AI661">
        <v>10.76</v>
      </c>
      <c r="AJ661">
        <v>1</v>
      </c>
      <c r="AK661">
        <v>1</v>
      </c>
      <c r="AL661">
        <v>1</v>
      </c>
      <c r="AN661">
        <v>0</v>
      </c>
      <c r="AO661">
        <v>1</v>
      </c>
      <c r="AP661">
        <v>0</v>
      </c>
      <c r="AQ661">
        <v>0</v>
      </c>
      <c r="AR661">
        <v>0</v>
      </c>
      <c r="AS661" t="s">
        <v>2</v>
      </c>
      <c r="AT661">
        <v>3.5999999999999997E-2</v>
      </c>
      <c r="AU661" t="s">
        <v>2</v>
      </c>
      <c r="AV661">
        <v>0</v>
      </c>
      <c r="AW661">
        <v>2</v>
      </c>
      <c r="AX661">
        <v>41729095</v>
      </c>
      <c r="AY661">
        <v>1</v>
      </c>
      <c r="AZ661">
        <v>0</v>
      </c>
      <c r="BA661">
        <v>661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  <c r="CX661">
        <f>Y661*Source!I388</f>
        <v>3.5999999999999997E-2</v>
      </c>
      <c r="CY661">
        <f t="shared" si="174"/>
        <v>307.74</v>
      </c>
      <c r="CZ661">
        <f t="shared" si="175"/>
        <v>28.6</v>
      </c>
      <c r="DA661">
        <f t="shared" si="176"/>
        <v>10.76</v>
      </c>
      <c r="DB661">
        <f t="shared" si="177"/>
        <v>1.03</v>
      </c>
      <c r="DC661">
        <f t="shared" si="178"/>
        <v>0</v>
      </c>
    </row>
    <row r="662" spans="1:107" x14ac:dyDescent="0.2">
      <c r="A662">
        <f>ROW(Source!A388)</f>
        <v>388</v>
      </c>
      <c r="B662">
        <v>41727979</v>
      </c>
      <c r="C662">
        <v>41729070</v>
      </c>
      <c r="D662">
        <v>37358473</v>
      </c>
      <c r="E662">
        <v>1</v>
      </c>
      <c r="F662">
        <v>1</v>
      </c>
      <c r="G662">
        <v>1</v>
      </c>
      <c r="H662">
        <v>3</v>
      </c>
      <c r="I662" t="s">
        <v>657</v>
      </c>
      <c r="J662" t="s">
        <v>658</v>
      </c>
      <c r="K662" t="s">
        <v>659</v>
      </c>
      <c r="L662">
        <v>1346</v>
      </c>
      <c r="N662">
        <v>1009</v>
      </c>
      <c r="O662" t="s">
        <v>564</v>
      </c>
      <c r="P662" t="s">
        <v>564</v>
      </c>
      <c r="Q662">
        <v>1</v>
      </c>
      <c r="W662">
        <v>0</v>
      </c>
      <c r="X662">
        <v>-1682942728</v>
      </c>
      <c r="Y662">
        <v>6.0000000000000001E-3</v>
      </c>
      <c r="AA662">
        <v>383.38</v>
      </c>
      <c r="AB662">
        <v>0</v>
      </c>
      <c r="AC662">
        <v>0</v>
      </c>
      <c r="AD662">
        <v>0</v>
      </c>
      <c r="AE662">
        <v>35.630000000000003</v>
      </c>
      <c r="AF662">
        <v>0</v>
      </c>
      <c r="AG662">
        <v>0</v>
      </c>
      <c r="AH662">
        <v>0</v>
      </c>
      <c r="AI662">
        <v>10.76</v>
      </c>
      <c r="AJ662">
        <v>1</v>
      </c>
      <c r="AK662">
        <v>1</v>
      </c>
      <c r="AL662">
        <v>1</v>
      </c>
      <c r="AN662">
        <v>0</v>
      </c>
      <c r="AO662">
        <v>1</v>
      </c>
      <c r="AP662">
        <v>0</v>
      </c>
      <c r="AQ662">
        <v>0</v>
      </c>
      <c r="AR662">
        <v>0</v>
      </c>
      <c r="AS662" t="s">
        <v>2</v>
      </c>
      <c r="AT662">
        <v>6.0000000000000001E-3</v>
      </c>
      <c r="AU662" t="s">
        <v>2</v>
      </c>
      <c r="AV662">
        <v>0</v>
      </c>
      <c r="AW662">
        <v>2</v>
      </c>
      <c r="AX662">
        <v>41729096</v>
      </c>
      <c r="AY662">
        <v>1</v>
      </c>
      <c r="AZ662">
        <v>0</v>
      </c>
      <c r="BA662">
        <v>662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CX662">
        <f>Y662*Source!I388</f>
        <v>6.0000000000000001E-3</v>
      </c>
      <c r="CY662">
        <f t="shared" si="174"/>
        <v>383.38</v>
      </c>
      <c r="CZ662">
        <f t="shared" si="175"/>
        <v>35.630000000000003</v>
      </c>
      <c r="DA662">
        <f t="shared" si="176"/>
        <v>10.76</v>
      </c>
      <c r="DB662">
        <f t="shared" si="177"/>
        <v>0.21</v>
      </c>
      <c r="DC662">
        <f t="shared" si="178"/>
        <v>0</v>
      </c>
    </row>
    <row r="663" spans="1:107" x14ac:dyDescent="0.2">
      <c r="A663">
        <f>ROW(Source!A388)</f>
        <v>388</v>
      </c>
      <c r="B663">
        <v>41727979</v>
      </c>
      <c r="C663">
        <v>41729070</v>
      </c>
      <c r="D663">
        <v>37381899</v>
      </c>
      <c r="E663">
        <v>1</v>
      </c>
      <c r="F663">
        <v>1</v>
      </c>
      <c r="G663">
        <v>1</v>
      </c>
      <c r="H663">
        <v>3</v>
      </c>
      <c r="I663" t="s">
        <v>660</v>
      </c>
      <c r="J663" t="s">
        <v>661</v>
      </c>
      <c r="K663" t="s">
        <v>662</v>
      </c>
      <c r="L663">
        <v>1455</v>
      </c>
      <c r="N663">
        <v>1013</v>
      </c>
      <c r="O663" t="s">
        <v>160</v>
      </c>
      <c r="P663" t="s">
        <v>160</v>
      </c>
      <c r="Q663">
        <v>1</v>
      </c>
      <c r="W663">
        <v>0</v>
      </c>
      <c r="X663">
        <v>-979010618</v>
      </c>
      <c r="Y663">
        <v>0.1</v>
      </c>
      <c r="AA663">
        <v>419.64</v>
      </c>
      <c r="AB663">
        <v>0</v>
      </c>
      <c r="AC663">
        <v>0</v>
      </c>
      <c r="AD663">
        <v>0</v>
      </c>
      <c r="AE663">
        <v>39</v>
      </c>
      <c r="AF663">
        <v>0</v>
      </c>
      <c r="AG663">
        <v>0</v>
      </c>
      <c r="AH663">
        <v>0</v>
      </c>
      <c r="AI663">
        <v>10.76</v>
      </c>
      <c r="AJ663">
        <v>1</v>
      </c>
      <c r="AK663">
        <v>1</v>
      </c>
      <c r="AL663">
        <v>1</v>
      </c>
      <c r="AN663">
        <v>0</v>
      </c>
      <c r="AO663">
        <v>1</v>
      </c>
      <c r="AP663">
        <v>0</v>
      </c>
      <c r="AQ663">
        <v>0</v>
      </c>
      <c r="AR663">
        <v>0</v>
      </c>
      <c r="AS663" t="s">
        <v>2</v>
      </c>
      <c r="AT663">
        <v>0.1</v>
      </c>
      <c r="AU663" t="s">
        <v>2</v>
      </c>
      <c r="AV663">
        <v>0</v>
      </c>
      <c r="AW663">
        <v>2</v>
      </c>
      <c r="AX663">
        <v>41729097</v>
      </c>
      <c r="AY663">
        <v>1</v>
      </c>
      <c r="AZ663">
        <v>0</v>
      </c>
      <c r="BA663">
        <v>663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CX663">
        <f>Y663*Source!I388</f>
        <v>0.1</v>
      </c>
      <c r="CY663">
        <f t="shared" si="174"/>
        <v>419.64</v>
      </c>
      <c r="CZ663">
        <f t="shared" si="175"/>
        <v>39</v>
      </c>
      <c r="DA663">
        <f t="shared" si="176"/>
        <v>10.76</v>
      </c>
      <c r="DB663">
        <f t="shared" si="177"/>
        <v>3.9</v>
      </c>
      <c r="DC663">
        <f t="shared" si="178"/>
        <v>0</v>
      </c>
    </row>
    <row r="664" spans="1:107" x14ac:dyDescent="0.2">
      <c r="A664">
        <f>ROW(Source!A388)</f>
        <v>388</v>
      </c>
      <c r="B664">
        <v>41727979</v>
      </c>
      <c r="C664">
        <v>41729070</v>
      </c>
      <c r="D664">
        <v>37292595</v>
      </c>
      <c r="E664">
        <v>70</v>
      </c>
      <c r="F664">
        <v>1</v>
      </c>
      <c r="G664">
        <v>1</v>
      </c>
      <c r="H664">
        <v>3</v>
      </c>
      <c r="I664" t="s">
        <v>565</v>
      </c>
      <c r="J664" t="s">
        <v>2</v>
      </c>
      <c r="K664" t="s">
        <v>566</v>
      </c>
      <c r="L664">
        <v>1374</v>
      </c>
      <c r="N664">
        <v>1013</v>
      </c>
      <c r="O664" t="s">
        <v>567</v>
      </c>
      <c r="P664" t="s">
        <v>567</v>
      </c>
      <c r="Q664">
        <v>1</v>
      </c>
      <c r="W664">
        <v>0</v>
      </c>
      <c r="X664">
        <v>-1731369543</v>
      </c>
      <c r="Y664">
        <v>0.25</v>
      </c>
      <c r="AA664">
        <v>1</v>
      </c>
      <c r="AB664">
        <v>0</v>
      </c>
      <c r="AC664">
        <v>0</v>
      </c>
      <c r="AD664">
        <v>0</v>
      </c>
      <c r="AE664">
        <v>1</v>
      </c>
      <c r="AF664">
        <v>0</v>
      </c>
      <c r="AG664">
        <v>0</v>
      </c>
      <c r="AH664">
        <v>0</v>
      </c>
      <c r="AI664">
        <v>1</v>
      </c>
      <c r="AJ664">
        <v>1</v>
      </c>
      <c r="AK664">
        <v>1</v>
      </c>
      <c r="AL664">
        <v>1</v>
      </c>
      <c r="AN664">
        <v>0</v>
      </c>
      <c r="AO664">
        <v>1</v>
      </c>
      <c r="AP664">
        <v>0</v>
      </c>
      <c r="AQ664">
        <v>0</v>
      </c>
      <c r="AR664">
        <v>0</v>
      </c>
      <c r="AS664" t="s">
        <v>2</v>
      </c>
      <c r="AT664">
        <v>0.25</v>
      </c>
      <c r="AU664" t="s">
        <v>2</v>
      </c>
      <c r="AV664">
        <v>0</v>
      </c>
      <c r="AW664">
        <v>2</v>
      </c>
      <c r="AX664">
        <v>41729098</v>
      </c>
      <c r="AY664">
        <v>1</v>
      </c>
      <c r="AZ664">
        <v>0</v>
      </c>
      <c r="BA664">
        <v>664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0</v>
      </c>
      <c r="CX664">
        <f>Y664*Source!I388</f>
        <v>0.25</v>
      </c>
      <c r="CY664">
        <f t="shared" si="174"/>
        <v>1</v>
      </c>
      <c r="CZ664">
        <f t="shared" si="175"/>
        <v>1</v>
      </c>
      <c r="DA664">
        <f t="shared" si="176"/>
        <v>1</v>
      </c>
      <c r="DB664">
        <f t="shared" si="177"/>
        <v>0.25</v>
      </c>
      <c r="DC664">
        <f t="shared" si="178"/>
        <v>0</v>
      </c>
    </row>
    <row r="665" spans="1:107" x14ac:dyDescent="0.2">
      <c r="A665">
        <f>ROW(Source!A391)</f>
        <v>391</v>
      </c>
      <c r="B665">
        <v>41727981</v>
      </c>
      <c r="C665">
        <v>41729100</v>
      </c>
      <c r="D665">
        <v>37286944</v>
      </c>
      <c r="E665">
        <v>70</v>
      </c>
      <c r="F665">
        <v>1</v>
      </c>
      <c r="G665">
        <v>1</v>
      </c>
      <c r="H665">
        <v>1</v>
      </c>
      <c r="I665" t="s">
        <v>765</v>
      </c>
      <c r="J665" t="s">
        <v>2</v>
      </c>
      <c r="K665" t="s">
        <v>766</v>
      </c>
      <c r="L665">
        <v>1191</v>
      </c>
      <c r="N665">
        <v>1013</v>
      </c>
      <c r="O665" t="s">
        <v>551</v>
      </c>
      <c r="P665" t="s">
        <v>551</v>
      </c>
      <c r="Q665">
        <v>1</v>
      </c>
      <c r="W665">
        <v>0</v>
      </c>
      <c r="X665">
        <v>1608048003</v>
      </c>
      <c r="Y665">
        <v>27.445499999999999</v>
      </c>
      <c r="AA665">
        <v>0</v>
      </c>
      <c r="AB665">
        <v>0</v>
      </c>
      <c r="AC665">
        <v>0</v>
      </c>
      <c r="AD665">
        <v>9.51</v>
      </c>
      <c r="AE665">
        <v>0</v>
      </c>
      <c r="AF665">
        <v>0</v>
      </c>
      <c r="AG665">
        <v>0</v>
      </c>
      <c r="AH665">
        <v>9.51</v>
      </c>
      <c r="AI665">
        <v>1</v>
      </c>
      <c r="AJ665">
        <v>1</v>
      </c>
      <c r="AK665">
        <v>1</v>
      </c>
      <c r="AL665">
        <v>1</v>
      </c>
      <c r="AN665">
        <v>0</v>
      </c>
      <c r="AO665">
        <v>1</v>
      </c>
      <c r="AP665">
        <v>1</v>
      </c>
      <c r="AQ665">
        <v>0</v>
      </c>
      <c r="AR665">
        <v>0</v>
      </c>
      <c r="AS665" t="s">
        <v>2</v>
      </c>
      <c r="AT665">
        <v>20.329999999999998</v>
      </c>
      <c r="AU665" t="s">
        <v>21</v>
      </c>
      <c r="AV665">
        <v>1</v>
      </c>
      <c r="AW665">
        <v>2</v>
      </c>
      <c r="AX665">
        <v>41729107</v>
      </c>
      <c r="AY665">
        <v>1</v>
      </c>
      <c r="AZ665">
        <v>0</v>
      </c>
      <c r="BA665">
        <v>665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0</v>
      </c>
      <c r="CX665">
        <f>Y665*Source!I391</f>
        <v>3.2934599999999996</v>
      </c>
      <c r="CY665">
        <f>AD665</f>
        <v>9.51</v>
      </c>
      <c r="CZ665">
        <f>AH665</f>
        <v>9.51</v>
      </c>
      <c r="DA665">
        <f>AL665</f>
        <v>1</v>
      </c>
      <c r="DB665">
        <f>ROUND((ROUND(AT665*CZ665,2)*ROUND(1.35,7)),6)</f>
        <v>261.00900000000001</v>
      </c>
      <c r="DC665">
        <f>ROUND((ROUND(AT665*AG665,2)*ROUND(1.35,7)),6)</f>
        <v>0</v>
      </c>
    </row>
    <row r="666" spans="1:107" x14ac:dyDescent="0.2">
      <c r="A666">
        <f>ROW(Source!A391)</f>
        <v>391</v>
      </c>
      <c r="B666">
        <v>41727981</v>
      </c>
      <c r="C666">
        <v>41729100</v>
      </c>
      <c r="D666">
        <v>37287167</v>
      </c>
      <c r="E666">
        <v>70</v>
      </c>
      <c r="F666">
        <v>1</v>
      </c>
      <c r="G666">
        <v>1</v>
      </c>
      <c r="H666">
        <v>1</v>
      </c>
      <c r="I666" t="s">
        <v>552</v>
      </c>
      <c r="J666" t="s">
        <v>2</v>
      </c>
      <c r="K666" t="s">
        <v>553</v>
      </c>
      <c r="L666">
        <v>1191</v>
      </c>
      <c r="N666">
        <v>1013</v>
      </c>
      <c r="O666" t="s">
        <v>551</v>
      </c>
      <c r="P666" t="s">
        <v>551</v>
      </c>
      <c r="Q666">
        <v>1</v>
      </c>
      <c r="W666">
        <v>0</v>
      </c>
      <c r="X666">
        <v>-1417349443</v>
      </c>
      <c r="Y666">
        <v>1.3500000000000002E-2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1</v>
      </c>
      <c r="AJ666">
        <v>1</v>
      </c>
      <c r="AK666">
        <v>1</v>
      </c>
      <c r="AL666">
        <v>1</v>
      </c>
      <c r="AN666">
        <v>0</v>
      </c>
      <c r="AO666">
        <v>1</v>
      </c>
      <c r="AP666">
        <v>1</v>
      </c>
      <c r="AQ666">
        <v>0</v>
      </c>
      <c r="AR666">
        <v>0</v>
      </c>
      <c r="AS666" t="s">
        <v>2</v>
      </c>
      <c r="AT666">
        <v>0.01</v>
      </c>
      <c r="AU666" t="s">
        <v>21</v>
      </c>
      <c r="AV666">
        <v>2</v>
      </c>
      <c r="AW666">
        <v>2</v>
      </c>
      <c r="AX666">
        <v>41729108</v>
      </c>
      <c r="AY666">
        <v>1</v>
      </c>
      <c r="AZ666">
        <v>0</v>
      </c>
      <c r="BA666">
        <v>666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0</v>
      </c>
      <c r="BW666">
        <v>0</v>
      </c>
      <c r="CX666">
        <f>Y666*Source!I391</f>
        <v>1.6200000000000001E-3</v>
      </c>
      <c r="CY666">
        <f>AD666</f>
        <v>0</v>
      </c>
      <c r="CZ666">
        <f>AH666</f>
        <v>0</v>
      </c>
      <c r="DA666">
        <f>AL666</f>
        <v>1</v>
      </c>
      <c r="DB666">
        <f>ROUND((ROUND(AT666*CZ666,2)*ROUND(1.35,7)),6)</f>
        <v>0</v>
      </c>
      <c r="DC666">
        <f>ROUND((ROUND(AT666*AG666,2)*ROUND(1.35,7)),6)</f>
        <v>0</v>
      </c>
    </row>
    <row r="667" spans="1:107" x14ac:dyDescent="0.2">
      <c r="A667">
        <f>ROW(Source!A391)</f>
        <v>391</v>
      </c>
      <c r="B667">
        <v>41727981</v>
      </c>
      <c r="C667">
        <v>41729100</v>
      </c>
      <c r="D667">
        <v>37509695</v>
      </c>
      <c r="E667">
        <v>1</v>
      </c>
      <c r="F667">
        <v>1</v>
      </c>
      <c r="G667">
        <v>1</v>
      </c>
      <c r="H667">
        <v>2</v>
      </c>
      <c r="I667" t="s">
        <v>767</v>
      </c>
      <c r="J667" t="s">
        <v>768</v>
      </c>
      <c r="K667" t="s">
        <v>769</v>
      </c>
      <c r="L667">
        <v>1367</v>
      </c>
      <c r="N667">
        <v>1011</v>
      </c>
      <c r="O667" t="s">
        <v>557</v>
      </c>
      <c r="P667" t="s">
        <v>557</v>
      </c>
      <c r="Q667">
        <v>1</v>
      </c>
      <c r="W667">
        <v>0</v>
      </c>
      <c r="X667">
        <v>1232162608</v>
      </c>
      <c r="Y667">
        <v>1.3500000000000002E-2</v>
      </c>
      <c r="AA667">
        <v>0</v>
      </c>
      <c r="AB667">
        <v>31.26</v>
      </c>
      <c r="AC667">
        <v>13.5</v>
      </c>
      <c r="AD667">
        <v>0</v>
      </c>
      <c r="AE667">
        <v>0</v>
      </c>
      <c r="AF667">
        <v>31.26</v>
      </c>
      <c r="AG667">
        <v>13.5</v>
      </c>
      <c r="AH667">
        <v>0</v>
      </c>
      <c r="AI667">
        <v>1</v>
      </c>
      <c r="AJ667">
        <v>1</v>
      </c>
      <c r="AK667">
        <v>1</v>
      </c>
      <c r="AL667">
        <v>1</v>
      </c>
      <c r="AN667">
        <v>0</v>
      </c>
      <c r="AO667">
        <v>1</v>
      </c>
      <c r="AP667">
        <v>1</v>
      </c>
      <c r="AQ667">
        <v>0</v>
      </c>
      <c r="AR667">
        <v>0</v>
      </c>
      <c r="AS667" t="s">
        <v>2</v>
      </c>
      <c r="AT667">
        <v>0.01</v>
      </c>
      <c r="AU667" t="s">
        <v>21</v>
      </c>
      <c r="AV667">
        <v>0</v>
      </c>
      <c r="AW667">
        <v>2</v>
      </c>
      <c r="AX667">
        <v>41729109</v>
      </c>
      <c r="AY667">
        <v>1</v>
      </c>
      <c r="AZ667">
        <v>0</v>
      </c>
      <c r="BA667">
        <v>667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0</v>
      </c>
      <c r="CX667">
        <f>Y667*Source!I391</f>
        <v>1.6200000000000001E-3</v>
      </c>
      <c r="CY667">
        <f>AB667</f>
        <v>31.26</v>
      </c>
      <c r="CZ667">
        <f>AF667</f>
        <v>31.26</v>
      </c>
      <c r="DA667">
        <f>AJ667</f>
        <v>1</v>
      </c>
      <c r="DB667">
        <f>ROUND((ROUND(AT667*CZ667,2)*ROUND(1.35,7)),6)</f>
        <v>0.41849999999999998</v>
      </c>
      <c r="DC667">
        <f>ROUND((ROUND(AT667*AG667,2)*ROUND(1.35,7)),6)</f>
        <v>0.189</v>
      </c>
    </row>
    <row r="668" spans="1:107" x14ac:dyDescent="0.2">
      <c r="A668">
        <f>ROW(Source!A391)</f>
        <v>391</v>
      </c>
      <c r="B668">
        <v>41727981</v>
      </c>
      <c r="C668">
        <v>41729100</v>
      </c>
      <c r="D668">
        <v>37305588</v>
      </c>
      <c r="E668">
        <v>1</v>
      </c>
      <c r="F668">
        <v>1</v>
      </c>
      <c r="G668">
        <v>1</v>
      </c>
      <c r="H668">
        <v>3</v>
      </c>
      <c r="I668" t="s">
        <v>770</v>
      </c>
      <c r="J668" t="s">
        <v>771</v>
      </c>
      <c r="K668" t="s">
        <v>772</v>
      </c>
      <c r="L668">
        <v>1407</v>
      </c>
      <c r="N668">
        <v>1013</v>
      </c>
      <c r="O668" t="s">
        <v>701</v>
      </c>
      <c r="P668" t="s">
        <v>701</v>
      </c>
      <c r="Q668">
        <v>1</v>
      </c>
      <c r="W668">
        <v>0</v>
      </c>
      <c r="X668">
        <v>194284803</v>
      </c>
      <c r="Y668">
        <v>0.4</v>
      </c>
      <c r="AA668">
        <v>180</v>
      </c>
      <c r="AB668">
        <v>0</v>
      </c>
      <c r="AC668">
        <v>0</v>
      </c>
      <c r="AD668">
        <v>0</v>
      </c>
      <c r="AE668">
        <v>180</v>
      </c>
      <c r="AF668">
        <v>0</v>
      </c>
      <c r="AG668">
        <v>0</v>
      </c>
      <c r="AH668">
        <v>0</v>
      </c>
      <c r="AI668">
        <v>1</v>
      </c>
      <c r="AJ668">
        <v>1</v>
      </c>
      <c r="AK668">
        <v>1</v>
      </c>
      <c r="AL668">
        <v>1</v>
      </c>
      <c r="AN668">
        <v>0</v>
      </c>
      <c r="AO668">
        <v>1</v>
      </c>
      <c r="AP668">
        <v>0</v>
      </c>
      <c r="AQ668">
        <v>0</v>
      </c>
      <c r="AR668">
        <v>0</v>
      </c>
      <c r="AS668" t="s">
        <v>2</v>
      </c>
      <c r="AT668">
        <v>0.4</v>
      </c>
      <c r="AU668" t="s">
        <v>2</v>
      </c>
      <c r="AV668">
        <v>0</v>
      </c>
      <c r="AW668">
        <v>2</v>
      </c>
      <c r="AX668">
        <v>41729110</v>
      </c>
      <c r="AY668">
        <v>1</v>
      </c>
      <c r="AZ668">
        <v>0</v>
      </c>
      <c r="BA668">
        <v>668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  <c r="CX668">
        <f>Y668*Source!I391</f>
        <v>4.8000000000000001E-2</v>
      </c>
      <c r="CY668">
        <f>AA668</f>
        <v>180</v>
      </c>
      <c r="CZ668">
        <f>AE668</f>
        <v>180</v>
      </c>
      <c r="DA668">
        <f>AI668</f>
        <v>1</v>
      </c>
      <c r="DB668">
        <f>ROUND(ROUND(AT668*CZ668,2),6)</f>
        <v>72</v>
      </c>
      <c r="DC668">
        <f>ROUND(ROUND(AT668*AG668,2),6)</f>
        <v>0</v>
      </c>
    </row>
    <row r="669" spans="1:107" x14ac:dyDescent="0.2">
      <c r="A669">
        <f>ROW(Source!A391)</f>
        <v>391</v>
      </c>
      <c r="B669">
        <v>41727981</v>
      </c>
      <c r="C669">
        <v>41729100</v>
      </c>
      <c r="D669">
        <v>37306264</v>
      </c>
      <c r="E669">
        <v>1</v>
      </c>
      <c r="F669">
        <v>1</v>
      </c>
      <c r="G669">
        <v>1</v>
      </c>
      <c r="H669">
        <v>3</v>
      </c>
      <c r="I669" t="s">
        <v>704</v>
      </c>
      <c r="J669" t="s">
        <v>705</v>
      </c>
      <c r="K669" t="s">
        <v>706</v>
      </c>
      <c r="L669">
        <v>1348</v>
      </c>
      <c r="N669">
        <v>1009</v>
      </c>
      <c r="O669" t="s">
        <v>104</v>
      </c>
      <c r="P669" t="s">
        <v>104</v>
      </c>
      <c r="Q669">
        <v>1000</v>
      </c>
      <c r="W669">
        <v>0</v>
      </c>
      <c r="X669">
        <v>1216531897</v>
      </c>
      <c r="Y669">
        <v>1.4E-3</v>
      </c>
      <c r="AA669">
        <v>12430</v>
      </c>
      <c r="AB669">
        <v>0</v>
      </c>
      <c r="AC669">
        <v>0</v>
      </c>
      <c r="AD669">
        <v>0</v>
      </c>
      <c r="AE669">
        <v>12430</v>
      </c>
      <c r="AF669">
        <v>0</v>
      </c>
      <c r="AG669">
        <v>0</v>
      </c>
      <c r="AH669">
        <v>0</v>
      </c>
      <c r="AI669">
        <v>1</v>
      </c>
      <c r="AJ669">
        <v>1</v>
      </c>
      <c r="AK669">
        <v>1</v>
      </c>
      <c r="AL669">
        <v>1</v>
      </c>
      <c r="AN669">
        <v>0</v>
      </c>
      <c r="AO669">
        <v>1</v>
      </c>
      <c r="AP669">
        <v>0</v>
      </c>
      <c r="AQ669">
        <v>0</v>
      </c>
      <c r="AR669">
        <v>0</v>
      </c>
      <c r="AS669" t="s">
        <v>2</v>
      </c>
      <c r="AT669">
        <v>1.4E-3</v>
      </c>
      <c r="AU669" t="s">
        <v>2</v>
      </c>
      <c r="AV669">
        <v>0</v>
      </c>
      <c r="AW669">
        <v>2</v>
      </c>
      <c r="AX669">
        <v>41729111</v>
      </c>
      <c r="AY669">
        <v>1</v>
      </c>
      <c r="AZ669">
        <v>0</v>
      </c>
      <c r="BA669">
        <v>669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CX669">
        <f>Y669*Source!I391</f>
        <v>1.6799999999999999E-4</v>
      </c>
      <c r="CY669">
        <f>AA669</f>
        <v>12430</v>
      </c>
      <c r="CZ669">
        <f>AE669</f>
        <v>12430</v>
      </c>
      <c r="DA669">
        <f>AI669</f>
        <v>1</v>
      </c>
      <c r="DB669">
        <f>ROUND(ROUND(AT669*CZ669,2),6)</f>
        <v>17.399999999999999</v>
      </c>
      <c r="DC669">
        <f>ROUND(ROUND(AT669*AG669,2),6)</f>
        <v>0</v>
      </c>
    </row>
    <row r="670" spans="1:107" x14ac:dyDescent="0.2">
      <c r="A670">
        <f>ROW(Source!A391)</f>
        <v>391</v>
      </c>
      <c r="B670">
        <v>41727981</v>
      </c>
      <c r="C670">
        <v>41729100</v>
      </c>
      <c r="D670">
        <v>37292595</v>
      </c>
      <c r="E670">
        <v>70</v>
      </c>
      <c r="F670">
        <v>1</v>
      </c>
      <c r="G670">
        <v>1</v>
      </c>
      <c r="H670">
        <v>3</v>
      </c>
      <c r="I670" t="s">
        <v>565</v>
      </c>
      <c r="J670" t="s">
        <v>2</v>
      </c>
      <c r="K670" t="s">
        <v>566</v>
      </c>
      <c r="L670">
        <v>1374</v>
      </c>
      <c r="N670">
        <v>1013</v>
      </c>
      <c r="O670" t="s">
        <v>567</v>
      </c>
      <c r="P670" t="s">
        <v>567</v>
      </c>
      <c r="Q670">
        <v>1</v>
      </c>
      <c r="W670">
        <v>0</v>
      </c>
      <c r="X670">
        <v>-1731369543</v>
      </c>
      <c r="Y670">
        <v>3.87</v>
      </c>
      <c r="AA670">
        <v>1</v>
      </c>
      <c r="AB670">
        <v>0</v>
      </c>
      <c r="AC670">
        <v>0</v>
      </c>
      <c r="AD670">
        <v>0</v>
      </c>
      <c r="AE670">
        <v>1</v>
      </c>
      <c r="AF670">
        <v>0</v>
      </c>
      <c r="AG670">
        <v>0</v>
      </c>
      <c r="AH670">
        <v>0</v>
      </c>
      <c r="AI670">
        <v>1</v>
      </c>
      <c r="AJ670">
        <v>1</v>
      </c>
      <c r="AK670">
        <v>1</v>
      </c>
      <c r="AL670">
        <v>1</v>
      </c>
      <c r="AN670">
        <v>0</v>
      </c>
      <c r="AO670">
        <v>1</v>
      </c>
      <c r="AP670">
        <v>0</v>
      </c>
      <c r="AQ670">
        <v>0</v>
      </c>
      <c r="AR670">
        <v>0</v>
      </c>
      <c r="AS670" t="s">
        <v>2</v>
      </c>
      <c r="AT670">
        <v>3.87</v>
      </c>
      <c r="AU670" t="s">
        <v>2</v>
      </c>
      <c r="AV670">
        <v>0</v>
      </c>
      <c r="AW670">
        <v>2</v>
      </c>
      <c r="AX670">
        <v>41729112</v>
      </c>
      <c r="AY670">
        <v>1</v>
      </c>
      <c r="AZ670">
        <v>0</v>
      </c>
      <c r="BA670">
        <v>670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CX670">
        <f>Y670*Source!I391</f>
        <v>0.46439999999999998</v>
      </c>
      <c r="CY670">
        <f>AA670</f>
        <v>1</v>
      </c>
      <c r="CZ670">
        <f>AE670</f>
        <v>1</v>
      </c>
      <c r="DA670">
        <f>AI670</f>
        <v>1</v>
      </c>
      <c r="DB670">
        <f>ROUND(ROUND(AT670*CZ670,2),6)</f>
        <v>3.87</v>
      </c>
      <c r="DC670">
        <f>ROUND(ROUND(AT670*AG670,2),6)</f>
        <v>0</v>
      </c>
    </row>
    <row r="671" spans="1:107" x14ac:dyDescent="0.2">
      <c r="A671">
        <f>ROW(Source!A392)</f>
        <v>392</v>
      </c>
      <c r="B671">
        <v>41727979</v>
      </c>
      <c r="C671">
        <v>41729100</v>
      </c>
      <c r="D671">
        <v>37286944</v>
      </c>
      <c r="E671">
        <v>70</v>
      </c>
      <c r="F671">
        <v>1</v>
      </c>
      <c r="G671">
        <v>1</v>
      </c>
      <c r="H671">
        <v>1</v>
      </c>
      <c r="I671" t="s">
        <v>765</v>
      </c>
      <c r="J671" t="s">
        <v>2</v>
      </c>
      <c r="K671" t="s">
        <v>766</v>
      </c>
      <c r="L671">
        <v>1191</v>
      </c>
      <c r="N671">
        <v>1013</v>
      </c>
      <c r="O671" t="s">
        <v>551</v>
      </c>
      <c r="P671" t="s">
        <v>551</v>
      </c>
      <c r="Q671">
        <v>1</v>
      </c>
      <c r="W671">
        <v>0</v>
      </c>
      <c r="X671">
        <v>1608048003</v>
      </c>
      <c r="Y671">
        <v>27.445499999999999</v>
      </c>
      <c r="AA671">
        <v>0</v>
      </c>
      <c r="AB671">
        <v>0</v>
      </c>
      <c r="AC671">
        <v>0</v>
      </c>
      <c r="AD671">
        <v>102.33</v>
      </c>
      <c r="AE671">
        <v>0</v>
      </c>
      <c r="AF671">
        <v>0</v>
      </c>
      <c r="AG671">
        <v>0</v>
      </c>
      <c r="AH671">
        <v>9.51</v>
      </c>
      <c r="AI671">
        <v>1</v>
      </c>
      <c r="AJ671">
        <v>1</v>
      </c>
      <c r="AK671">
        <v>1</v>
      </c>
      <c r="AL671">
        <v>10.76</v>
      </c>
      <c r="AN671">
        <v>0</v>
      </c>
      <c r="AO671">
        <v>1</v>
      </c>
      <c r="AP671">
        <v>1</v>
      </c>
      <c r="AQ671">
        <v>0</v>
      </c>
      <c r="AR671">
        <v>0</v>
      </c>
      <c r="AS671" t="s">
        <v>2</v>
      </c>
      <c r="AT671">
        <v>20.329999999999998</v>
      </c>
      <c r="AU671" t="s">
        <v>21</v>
      </c>
      <c r="AV671">
        <v>1</v>
      </c>
      <c r="AW671">
        <v>2</v>
      </c>
      <c r="AX671">
        <v>41729107</v>
      </c>
      <c r="AY671">
        <v>1</v>
      </c>
      <c r="AZ671">
        <v>0</v>
      </c>
      <c r="BA671">
        <v>671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0</v>
      </c>
      <c r="BR671">
        <v>0</v>
      </c>
      <c r="BS671">
        <v>0</v>
      </c>
      <c r="BT671">
        <v>0</v>
      </c>
      <c r="BU671">
        <v>0</v>
      </c>
      <c r="BV671">
        <v>0</v>
      </c>
      <c r="BW671">
        <v>0</v>
      </c>
      <c r="CX671">
        <f>Y671*Source!I392</f>
        <v>3.2934599999999996</v>
      </c>
      <c r="CY671">
        <f>AD671</f>
        <v>102.33</v>
      </c>
      <c r="CZ671">
        <f>AH671</f>
        <v>9.51</v>
      </c>
      <c r="DA671">
        <f>AL671</f>
        <v>10.76</v>
      </c>
      <c r="DB671">
        <f>ROUND((ROUND(AT671*CZ671,2)*ROUND(1.35,7)),6)</f>
        <v>261.00900000000001</v>
      </c>
      <c r="DC671">
        <f>ROUND((ROUND(AT671*AG671,2)*ROUND(1.35,7)),6)</f>
        <v>0</v>
      </c>
    </row>
    <row r="672" spans="1:107" x14ac:dyDescent="0.2">
      <c r="A672">
        <f>ROW(Source!A392)</f>
        <v>392</v>
      </c>
      <c r="B672">
        <v>41727979</v>
      </c>
      <c r="C672">
        <v>41729100</v>
      </c>
      <c r="D672">
        <v>37287167</v>
      </c>
      <c r="E672">
        <v>70</v>
      </c>
      <c r="F672">
        <v>1</v>
      </c>
      <c r="G672">
        <v>1</v>
      </c>
      <c r="H672">
        <v>1</v>
      </c>
      <c r="I672" t="s">
        <v>552</v>
      </c>
      <c r="J672" t="s">
        <v>2</v>
      </c>
      <c r="K672" t="s">
        <v>553</v>
      </c>
      <c r="L672">
        <v>1191</v>
      </c>
      <c r="N672">
        <v>1013</v>
      </c>
      <c r="O672" t="s">
        <v>551</v>
      </c>
      <c r="P672" t="s">
        <v>551</v>
      </c>
      <c r="Q672">
        <v>1</v>
      </c>
      <c r="W672">
        <v>0</v>
      </c>
      <c r="X672">
        <v>-1417349443</v>
      </c>
      <c r="Y672">
        <v>1.3500000000000002E-2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1</v>
      </c>
      <c r="AJ672">
        <v>1</v>
      </c>
      <c r="AK672">
        <v>10.76</v>
      </c>
      <c r="AL672">
        <v>1</v>
      </c>
      <c r="AN672">
        <v>0</v>
      </c>
      <c r="AO672">
        <v>1</v>
      </c>
      <c r="AP672">
        <v>1</v>
      </c>
      <c r="AQ672">
        <v>0</v>
      </c>
      <c r="AR672">
        <v>0</v>
      </c>
      <c r="AS672" t="s">
        <v>2</v>
      </c>
      <c r="AT672">
        <v>0.01</v>
      </c>
      <c r="AU672" t="s">
        <v>21</v>
      </c>
      <c r="AV672">
        <v>2</v>
      </c>
      <c r="AW672">
        <v>2</v>
      </c>
      <c r="AX672">
        <v>41729108</v>
      </c>
      <c r="AY672">
        <v>1</v>
      </c>
      <c r="AZ672">
        <v>0</v>
      </c>
      <c r="BA672">
        <v>672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0</v>
      </c>
      <c r="BS672">
        <v>0</v>
      </c>
      <c r="BT672">
        <v>0</v>
      </c>
      <c r="BU672">
        <v>0</v>
      </c>
      <c r="BV672">
        <v>0</v>
      </c>
      <c r="BW672">
        <v>0</v>
      </c>
      <c r="CX672">
        <f>Y672*Source!I392</f>
        <v>1.6200000000000001E-3</v>
      </c>
      <c r="CY672">
        <f>AD672</f>
        <v>0</v>
      </c>
      <c r="CZ672">
        <f>AH672</f>
        <v>0</v>
      </c>
      <c r="DA672">
        <f>AL672</f>
        <v>1</v>
      </c>
      <c r="DB672">
        <f>ROUND((ROUND(AT672*CZ672,2)*ROUND(1.35,7)),6)</f>
        <v>0</v>
      </c>
      <c r="DC672">
        <f>ROUND((ROUND(AT672*AG672,2)*ROUND(1.35,7)),6)</f>
        <v>0</v>
      </c>
    </row>
    <row r="673" spans="1:107" x14ac:dyDescent="0.2">
      <c r="A673">
        <f>ROW(Source!A392)</f>
        <v>392</v>
      </c>
      <c r="B673">
        <v>41727979</v>
      </c>
      <c r="C673">
        <v>41729100</v>
      </c>
      <c r="D673">
        <v>37509695</v>
      </c>
      <c r="E673">
        <v>1</v>
      </c>
      <c r="F673">
        <v>1</v>
      </c>
      <c r="G673">
        <v>1</v>
      </c>
      <c r="H673">
        <v>2</v>
      </c>
      <c r="I673" t="s">
        <v>767</v>
      </c>
      <c r="J673" t="s">
        <v>768</v>
      </c>
      <c r="K673" t="s">
        <v>769</v>
      </c>
      <c r="L673">
        <v>1367</v>
      </c>
      <c r="N673">
        <v>1011</v>
      </c>
      <c r="O673" t="s">
        <v>557</v>
      </c>
      <c r="P673" t="s">
        <v>557</v>
      </c>
      <c r="Q673">
        <v>1</v>
      </c>
      <c r="W673">
        <v>0</v>
      </c>
      <c r="X673">
        <v>1232162608</v>
      </c>
      <c r="Y673">
        <v>1.3500000000000002E-2</v>
      </c>
      <c r="AA673">
        <v>0</v>
      </c>
      <c r="AB673">
        <v>336.36</v>
      </c>
      <c r="AC673">
        <v>13.5</v>
      </c>
      <c r="AD673">
        <v>0</v>
      </c>
      <c r="AE673">
        <v>0</v>
      </c>
      <c r="AF673">
        <v>31.26</v>
      </c>
      <c r="AG673">
        <v>13.5</v>
      </c>
      <c r="AH673">
        <v>0</v>
      </c>
      <c r="AI673">
        <v>1</v>
      </c>
      <c r="AJ673">
        <v>10.76</v>
      </c>
      <c r="AK673">
        <v>1</v>
      </c>
      <c r="AL673">
        <v>1</v>
      </c>
      <c r="AN673">
        <v>0</v>
      </c>
      <c r="AO673">
        <v>1</v>
      </c>
      <c r="AP673">
        <v>1</v>
      </c>
      <c r="AQ673">
        <v>0</v>
      </c>
      <c r="AR673">
        <v>0</v>
      </c>
      <c r="AS673" t="s">
        <v>2</v>
      </c>
      <c r="AT673">
        <v>0.01</v>
      </c>
      <c r="AU673" t="s">
        <v>21</v>
      </c>
      <c r="AV673">
        <v>0</v>
      </c>
      <c r="AW673">
        <v>2</v>
      </c>
      <c r="AX673">
        <v>41729109</v>
      </c>
      <c r="AY673">
        <v>1</v>
      </c>
      <c r="AZ673">
        <v>0</v>
      </c>
      <c r="BA673">
        <v>673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0</v>
      </c>
      <c r="BT673">
        <v>0</v>
      </c>
      <c r="BU673">
        <v>0</v>
      </c>
      <c r="BV673">
        <v>0</v>
      </c>
      <c r="BW673">
        <v>0</v>
      </c>
      <c r="CX673">
        <f>Y673*Source!I392</f>
        <v>1.6200000000000001E-3</v>
      </c>
      <c r="CY673">
        <f>AB673</f>
        <v>336.36</v>
      </c>
      <c r="CZ673">
        <f>AF673</f>
        <v>31.26</v>
      </c>
      <c r="DA673">
        <f>AJ673</f>
        <v>10.76</v>
      </c>
      <c r="DB673">
        <f>ROUND((ROUND(AT673*CZ673,2)*ROUND(1.35,7)),6)</f>
        <v>0.41849999999999998</v>
      </c>
      <c r="DC673">
        <f>ROUND((ROUND(AT673*AG673,2)*ROUND(1.35,7)),6)</f>
        <v>0.189</v>
      </c>
    </row>
    <row r="674" spans="1:107" x14ac:dyDescent="0.2">
      <c r="A674">
        <f>ROW(Source!A392)</f>
        <v>392</v>
      </c>
      <c r="B674">
        <v>41727979</v>
      </c>
      <c r="C674">
        <v>41729100</v>
      </c>
      <c r="D674">
        <v>37305588</v>
      </c>
      <c r="E674">
        <v>1</v>
      </c>
      <c r="F674">
        <v>1</v>
      </c>
      <c r="G674">
        <v>1</v>
      </c>
      <c r="H674">
        <v>3</v>
      </c>
      <c r="I674" t="s">
        <v>770</v>
      </c>
      <c r="J674" t="s">
        <v>771</v>
      </c>
      <c r="K674" t="s">
        <v>772</v>
      </c>
      <c r="L674">
        <v>1407</v>
      </c>
      <c r="N674">
        <v>1013</v>
      </c>
      <c r="O674" t="s">
        <v>701</v>
      </c>
      <c r="P674" t="s">
        <v>701</v>
      </c>
      <c r="Q674">
        <v>1</v>
      </c>
      <c r="W674">
        <v>0</v>
      </c>
      <c r="X674">
        <v>194284803</v>
      </c>
      <c r="Y674">
        <v>0.4</v>
      </c>
      <c r="AA674">
        <v>1936.8</v>
      </c>
      <c r="AB674">
        <v>0</v>
      </c>
      <c r="AC674">
        <v>0</v>
      </c>
      <c r="AD674">
        <v>0</v>
      </c>
      <c r="AE674">
        <v>180</v>
      </c>
      <c r="AF674">
        <v>0</v>
      </c>
      <c r="AG674">
        <v>0</v>
      </c>
      <c r="AH674">
        <v>0</v>
      </c>
      <c r="AI674">
        <v>10.76</v>
      </c>
      <c r="AJ674">
        <v>1</v>
      </c>
      <c r="AK674">
        <v>1</v>
      </c>
      <c r="AL674">
        <v>1</v>
      </c>
      <c r="AN674">
        <v>0</v>
      </c>
      <c r="AO674">
        <v>1</v>
      </c>
      <c r="AP674">
        <v>0</v>
      </c>
      <c r="AQ674">
        <v>0</v>
      </c>
      <c r="AR674">
        <v>0</v>
      </c>
      <c r="AS674" t="s">
        <v>2</v>
      </c>
      <c r="AT674">
        <v>0.4</v>
      </c>
      <c r="AU674" t="s">
        <v>2</v>
      </c>
      <c r="AV674">
        <v>0</v>
      </c>
      <c r="AW674">
        <v>2</v>
      </c>
      <c r="AX674">
        <v>41729110</v>
      </c>
      <c r="AY674">
        <v>1</v>
      </c>
      <c r="AZ674">
        <v>0</v>
      </c>
      <c r="BA674">
        <v>674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0</v>
      </c>
      <c r="BW674">
        <v>0</v>
      </c>
      <c r="CX674">
        <f>Y674*Source!I392</f>
        <v>4.8000000000000001E-2</v>
      </c>
      <c r="CY674">
        <f>AA674</f>
        <v>1936.8</v>
      </c>
      <c r="CZ674">
        <f>AE674</f>
        <v>180</v>
      </c>
      <c r="DA674">
        <f>AI674</f>
        <v>10.76</v>
      </c>
      <c r="DB674">
        <f>ROUND(ROUND(AT674*CZ674,2),6)</f>
        <v>72</v>
      </c>
      <c r="DC674">
        <f>ROUND(ROUND(AT674*AG674,2),6)</f>
        <v>0</v>
      </c>
    </row>
    <row r="675" spans="1:107" x14ac:dyDescent="0.2">
      <c r="A675">
        <f>ROW(Source!A392)</f>
        <v>392</v>
      </c>
      <c r="B675">
        <v>41727979</v>
      </c>
      <c r="C675">
        <v>41729100</v>
      </c>
      <c r="D675">
        <v>37306264</v>
      </c>
      <c r="E675">
        <v>1</v>
      </c>
      <c r="F675">
        <v>1</v>
      </c>
      <c r="G675">
        <v>1</v>
      </c>
      <c r="H675">
        <v>3</v>
      </c>
      <c r="I675" t="s">
        <v>704</v>
      </c>
      <c r="J675" t="s">
        <v>705</v>
      </c>
      <c r="K675" t="s">
        <v>706</v>
      </c>
      <c r="L675">
        <v>1348</v>
      </c>
      <c r="N675">
        <v>1009</v>
      </c>
      <c r="O675" t="s">
        <v>104</v>
      </c>
      <c r="P675" t="s">
        <v>104</v>
      </c>
      <c r="Q675">
        <v>1000</v>
      </c>
      <c r="W675">
        <v>0</v>
      </c>
      <c r="X675">
        <v>1216531897</v>
      </c>
      <c r="Y675">
        <v>1.4E-3</v>
      </c>
      <c r="AA675">
        <v>133746.79999999999</v>
      </c>
      <c r="AB675">
        <v>0</v>
      </c>
      <c r="AC675">
        <v>0</v>
      </c>
      <c r="AD675">
        <v>0</v>
      </c>
      <c r="AE675">
        <v>12430</v>
      </c>
      <c r="AF675">
        <v>0</v>
      </c>
      <c r="AG675">
        <v>0</v>
      </c>
      <c r="AH675">
        <v>0</v>
      </c>
      <c r="AI675">
        <v>10.76</v>
      </c>
      <c r="AJ675">
        <v>1</v>
      </c>
      <c r="AK675">
        <v>1</v>
      </c>
      <c r="AL675">
        <v>1</v>
      </c>
      <c r="AN675">
        <v>0</v>
      </c>
      <c r="AO675">
        <v>1</v>
      </c>
      <c r="AP675">
        <v>0</v>
      </c>
      <c r="AQ675">
        <v>0</v>
      </c>
      <c r="AR675">
        <v>0</v>
      </c>
      <c r="AS675" t="s">
        <v>2</v>
      </c>
      <c r="AT675">
        <v>1.4E-3</v>
      </c>
      <c r="AU675" t="s">
        <v>2</v>
      </c>
      <c r="AV675">
        <v>0</v>
      </c>
      <c r="AW675">
        <v>2</v>
      </c>
      <c r="AX675">
        <v>41729111</v>
      </c>
      <c r="AY675">
        <v>1</v>
      </c>
      <c r="AZ675">
        <v>0</v>
      </c>
      <c r="BA675">
        <v>675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CX675">
        <f>Y675*Source!I392</f>
        <v>1.6799999999999999E-4</v>
      </c>
      <c r="CY675">
        <f>AA675</f>
        <v>133746.79999999999</v>
      </c>
      <c r="CZ675">
        <f>AE675</f>
        <v>12430</v>
      </c>
      <c r="DA675">
        <f>AI675</f>
        <v>10.76</v>
      </c>
      <c r="DB675">
        <f>ROUND(ROUND(AT675*CZ675,2),6)</f>
        <v>17.399999999999999</v>
      </c>
      <c r="DC675">
        <f>ROUND(ROUND(AT675*AG675,2),6)</f>
        <v>0</v>
      </c>
    </row>
    <row r="676" spans="1:107" x14ac:dyDescent="0.2">
      <c r="A676">
        <f>ROW(Source!A392)</f>
        <v>392</v>
      </c>
      <c r="B676">
        <v>41727979</v>
      </c>
      <c r="C676">
        <v>41729100</v>
      </c>
      <c r="D676">
        <v>37292595</v>
      </c>
      <c r="E676">
        <v>70</v>
      </c>
      <c r="F676">
        <v>1</v>
      </c>
      <c r="G676">
        <v>1</v>
      </c>
      <c r="H676">
        <v>3</v>
      </c>
      <c r="I676" t="s">
        <v>565</v>
      </c>
      <c r="J676" t="s">
        <v>2</v>
      </c>
      <c r="K676" t="s">
        <v>566</v>
      </c>
      <c r="L676">
        <v>1374</v>
      </c>
      <c r="N676">
        <v>1013</v>
      </c>
      <c r="O676" t="s">
        <v>567</v>
      </c>
      <c r="P676" t="s">
        <v>567</v>
      </c>
      <c r="Q676">
        <v>1</v>
      </c>
      <c r="W676">
        <v>0</v>
      </c>
      <c r="X676">
        <v>-1731369543</v>
      </c>
      <c r="Y676">
        <v>3.87</v>
      </c>
      <c r="AA676">
        <v>1</v>
      </c>
      <c r="AB676">
        <v>0</v>
      </c>
      <c r="AC676">
        <v>0</v>
      </c>
      <c r="AD676">
        <v>0</v>
      </c>
      <c r="AE676">
        <v>1</v>
      </c>
      <c r="AF676">
        <v>0</v>
      </c>
      <c r="AG676">
        <v>0</v>
      </c>
      <c r="AH676">
        <v>0</v>
      </c>
      <c r="AI676">
        <v>1</v>
      </c>
      <c r="AJ676">
        <v>1</v>
      </c>
      <c r="AK676">
        <v>1</v>
      </c>
      <c r="AL676">
        <v>1</v>
      </c>
      <c r="AN676">
        <v>0</v>
      </c>
      <c r="AO676">
        <v>1</v>
      </c>
      <c r="AP676">
        <v>0</v>
      </c>
      <c r="AQ676">
        <v>0</v>
      </c>
      <c r="AR676">
        <v>0</v>
      </c>
      <c r="AS676" t="s">
        <v>2</v>
      </c>
      <c r="AT676">
        <v>3.87</v>
      </c>
      <c r="AU676" t="s">
        <v>2</v>
      </c>
      <c r="AV676">
        <v>0</v>
      </c>
      <c r="AW676">
        <v>2</v>
      </c>
      <c r="AX676">
        <v>41729112</v>
      </c>
      <c r="AY676">
        <v>1</v>
      </c>
      <c r="AZ676">
        <v>0</v>
      </c>
      <c r="BA676">
        <v>676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0</v>
      </c>
      <c r="BR676">
        <v>0</v>
      </c>
      <c r="BS676">
        <v>0</v>
      </c>
      <c r="BT676">
        <v>0</v>
      </c>
      <c r="BU676">
        <v>0</v>
      </c>
      <c r="BV676">
        <v>0</v>
      </c>
      <c r="BW676">
        <v>0</v>
      </c>
      <c r="CX676">
        <f>Y676*Source!I392</f>
        <v>0.46439999999999998</v>
      </c>
      <c r="CY676">
        <f>AA676</f>
        <v>1</v>
      </c>
      <c r="CZ676">
        <f>AE676</f>
        <v>1</v>
      </c>
      <c r="DA676">
        <f>AI676</f>
        <v>1</v>
      </c>
      <c r="DB676">
        <f>ROUND(ROUND(AT676*CZ676,2),6)</f>
        <v>3.87</v>
      </c>
      <c r="DC676">
        <f>ROUND(ROUND(AT676*AG676,2),6)</f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76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ROW(Source!A32)</f>
        <v>32</v>
      </c>
      <c r="B1">
        <v>41728591</v>
      </c>
      <c r="C1">
        <v>41728584</v>
      </c>
      <c r="D1">
        <v>37286893</v>
      </c>
      <c r="E1">
        <v>70</v>
      </c>
      <c r="F1">
        <v>1</v>
      </c>
      <c r="G1">
        <v>1</v>
      </c>
      <c r="H1">
        <v>1</v>
      </c>
      <c r="I1" t="s">
        <v>549</v>
      </c>
      <c r="J1" t="s">
        <v>2</v>
      </c>
      <c r="K1" t="s">
        <v>550</v>
      </c>
      <c r="L1">
        <v>1191</v>
      </c>
      <c r="N1">
        <v>1013</v>
      </c>
      <c r="O1" t="s">
        <v>551</v>
      </c>
      <c r="P1" t="s">
        <v>551</v>
      </c>
      <c r="Q1">
        <v>1</v>
      </c>
      <c r="X1">
        <v>0.52</v>
      </c>
      <c r="Y1">
        <v>0</v>
      </c>
      <c r="Z1">
        <v>0</v>
      </c>
      <c r="AA1">
        <v>0</v>
      </c>
      <c r="AB1">
        <v>8.5299999999999994</v>
      </c>
      <c r="AC1">
        <v>0</v>
      </c>
      <c r="AD1">
        <v>1</v>
      </c>
      <c r="AE1">
        <v>1</v>
      </c>
      <c r="AF1" t="s">
        <v>21</v>
      </c>
      <c r="AG1">
        <v>0.70200000000000007</v>
      </c>
      <c r="AH1">
        <v>2</v>
      </c>
      <c r="AI1">
        <v>41728585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ROW(Source!A32)</f>
        <v>32</v>
      </c>
      <c r="B2">
        <v>41728592</v>
      </c>
      <c r="C2">
        <v>41728584</v>
      </c>
      <c r="D2">
        <v>37287167</v>
      </c>
      <c r="E2">
        <v>70</v>
      </c>
      <c r="F2">
        <v>1</v>
      </c>
      <c r="G2">
        <v>1</v>
      </c>
      <c r="H2">
        <v>1</v>
      </c>
      <c r="I2" t="s">
        <v>552</v>
      </c>
      <c r="J2" t="s">
        <v>2</v>
      </c>
      <c r="K2" t="s">
        <v>553</v>
      </c>
      <c r="L2">
        <v>1191</v>
      </c>
      <c r="N2">
        <v>1013</v>
      </c>
      <c r="O2" t="s">
        <v>551</v>
      </c>
      <c r="P2" t="s">
        <v>551</v>
      </c>
      <c r="Q2">
        <v>1</v>
      </c>
      <c r="X2">
        <v>0.22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21</v>
      </c>
      <c r="AG2">
        <v>0.29700000000000004</v>
      </c>
      <c r="AH2">
        <v>2</v>
      </c>
      <c r="AI2">
        <v>41728586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ROW(Source!A32)</f>
        <v>32</v>
      </c>
      <c r="B3">
        <v>41728593</v>
      </c>
      <c r="C3">
        <v>41728584</v>
      </c>
      <c r="D3">
        <v>37509740</v>
      </c>
      <c r="E3">
        <v>1</v>
      </c>
      <c r="F3">
        <v>1</v>
      </c>
      <c r="G3">
        <v>1</v>
      </c>
      <c r="H3">
        <v>2</v>
      </c>
      <c r="I3" t="s">
        <v>554</v>
      </c>
      <c r="J3" t="s">
        <v>555</v>
      </c>
      <c r="K3" t="s">
        <v>556</v>
      </c>
      <c r="L3">
        <v>1367</v>
      </c>
      <c r="N3">
        <v>1011</v>
      </c>
      <c r="O3" t="s">
        <v>557</v>
      </c>
      <c r="P3" t="s">
        <v>557</v>
      </c>
      <c r="Q3">
        <v>1</v>
      </c>
      <c r="X3">
        <v>0.2</v>
      </c>
      <c r="Y3">
        <v>0</v>
      </c>
      <c r="Z3">
        <v>142.69999999999999</v>
      </c>
      <c r="AA3">
        <v>13.5</v>
      </c>
      <c r="AB3">
        <v>0</v>
      </c>
      <c r="AC3">
        <v>0</v>
      </c>
      <c r="AD3">
        <v>1</v>
      </c>
      <c r="AE3">
        <v>0</v>
      </c>
      <c r="AF3" t="s">
        <v>21</v>
      </c>
      <c r="AG3">
        <v>0.27</v>
      </c>
      <c r="AH3">
        <v>2</v>
      </c>
      <c r="AI3">
        <v>41728587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ROW(Source!A32)</f>
        <v>32</v>
      </c>
      <c r="B4">
        <v>41728594</v>
      </c>
      <c r="C4">
        <v>41728584</v>
      </c>
      <c r="D4">
        <v>37510757</v>
      </c>
      <c r="E4">
        <v>1</v>
      </c>
      <c r="F4">
        <v>1</v>
      </c>
      <c r="G4">
        <v>1</v>
      </c>
      <c r="H4">
        <v>2</v>
      </c>
      <c r="I4" t="s">
        <v>558</v>
      </c>
      <c r="J4" t="s">
        <v>559</v>
      </c>
      <c r="K4" t="s">
        <v>560</v>
      </c>
      <c r="L4">
        <v>1367</v>
      </c>
      <c r="N4">
        <v>1011</v>
      </c>
      <c r="O4" t="s">
        <v>557</v>
      </c>
      <c r="P4" t="s">
        <v>557</v>
      </c>
      <c r="Q4">
        <v>1</v>
      </c>
      <c r="X4">
        <v>0.02</v>
      </c>
      <c r="Y4">
        <v>0</v>
      </c>
      <c r="Z4">
        <v>65.709999999999994</v>
      </c>
      <c r="AA4">
        <v>11.6</v>
      </c>
      <c r="AB4">
        <v>0</v>
      </c>
      <c r="AC4">
        <v>0</v>
      </c>
      <c r="AD4">
        <v>1</v>
      </c>
      <c r="AE4">
        <v>0</v>
      </c>
      <c r="AF4" t="s">
        <v>21</v>
      </c>
      <c r="AG4">
        <v>2.7000000000000003E-2</v>
      </c>
      <c r="AH4">
        <v>2</v>
      </c>
      <c r="AI4">
        <v>41728588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ROW(Source!A32)</f>
        <v>32</v>
      </c>
      <c r="B5">
        <v>41728595</v>
      </c>
      <c r="C5">
        <v>41728584</v>
      </c>
      <c r="D5">
        <v>37305334</v>
      </c>
      <c r="E5">
        <v>1</v>
      </c>
      <c r="F5">
        <v>1</v>
      </c>
      <c r="G5">
        <v>1</v>
      </c>
      <c r="H5">
        <v>3</v>
      </c>
      <c r="I5" t="s">
        <v>561</v>
      </c>
      <c r="J5" t="s">
        <v>562</v>
      </c>
      <c r="K5" t="s">
        <v>563</v>
      </c>
      <c r="L5">
        <v>1346</v>
      </c>
      <c r="N5">
        <v>1009</v>
      </c>
      <c r="O5" t="s">
        <v>564</v>
      </c>
      <c r="P5" t="s">
        <v>564</v>
      </c>
      <c r="Q5">
        <v>1</v>
      </c>
      <c r="X5">
        <v>0.32</v>
      </c>
      <c r="Y5">
        <v>25.76</v>
      </c>
      <c r="Z5">
        <v>0</v>
      </c>
      <c r="AA5">
        <v>0</v>
      </c>
      <c r="AB5">
        <v>0</v>
      </c>
      <c r="AC5">
        <v>0</v>
      </c>
      <c r="AD5">
        <v>1</v>
      </c>
      <c r="AE5">
        <v>0</v>
      </c>
      <c r="AF5" t="s">
        <v>2</v>
      </c>
      <c r="AG5">
        <v>0.32</v>
      </c>
      <c r="AH5">
        <v>2</v>
      </c>
      <c r="AI5">
        <v>41728589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ROW(Source!A32)</f>
        <v>32</v>
      </c>
      <c r="B6">
        <v>41728596</v>
      </c>
      <c r="C6">
        <v>41728584</v>
      </c>
      <c r="D6">
        <v>37292595</v>
      </c>
      <c r="E6">
        <v>70</v>
      </c>
      <c r="F6">
        <v>1</v>
      </c>
      <c r="G6">
        <v>1</v>
      </c>
      <c r="H6">
        <v>3</v>
      </c>
      <c r="I6" t="s">
        <v>565</v>
      </c>
      <c r="J6" t="s">
        <v>2</v>
      </c>
      <c r="K6" t="s">
        <v>566</v>
      </c>
      <c r="L6">
        <v>1374</v>
      </c>
      <c r="N6">
        <v>1013</v>
      </c>
      <c r="O6" t="s">
        <v>567</v>
      </c>
      <c r="P6" t="s">
        <v>567</v>
      </c>
      <c r="Q6">
        <v>1</v>
      </c>
      <c r="X6">
        <v>0.09</v>
      </c>
      <c r="Y6">
        <v>1</v>
      </c>
      <c r="Z6">
        <v>0</v>
      </c>
      <c r="AA6">
        <v>0</v>
      </c>
      <c r="AB6">
        <v>0</v>
      </c>
      <c r="AC6">
        <v>0</v>
      </c>
      <c r="AD6">
        <v>1</v>
      </c>
      <c r="AE6">
        <v>0</v>
      </c>
      <c r="AF6" t="s">
        <v>2</v>
      </c>
      <c r="AG6">
        <v>0.09</v>
      </c>
      <c r="AH6">
        <v>2</v>
      </c>
      <c r="AI6">
        <v>41728590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ROW(Source!A33)</f>
        <v>33</v>
      </c>
      <c r="B7">
        <v>41728591</v>
      </c>
      <c r="C7">
        <v>41728584</v>
      </c>
      <c r="D7">
        <v>37286893</v>
      </c>
      <c r="E7">
        <v>70</v>
      </c>
      <c r="F7">
        <v>1</v>
      </c>
      <c r="G7">
        <v>1</v>
      </c>
      <c r="H7">
        <v>1</v>
      </c>
      <c r="I7" t="s">
        <v>549</v>
      </c>
      <c r="J7" t="s">
        <v>2</v>
      </c>
      <c r="K7" t="s">
        <v>550</v>
      </c>
      <c r="L7">
        <v>1191</v>
      </c>
      <c r="N7">
        <v>1013</v>
      </c>
      <c r="O7" t="s">
        <v>551</v>
      </c>
      <c r="P7" t="s">
        <v>551</v>
      </c>
      <c r="Q7">
        <v>1</v>
      </c>
      <c r="X7">
        <v>0.52</v>
      </c>
      <c r="Y7">
        <v>0</v>
      </c>
      <c r="Z7">
        <v>0</v>
      </c>
      <c r="AA7">
        <v>0</v>
      </c>
      <c r="AB7">
        <v>8.5299999999999994</v>
      </c>
      <c r="AC7">
        <v>0</v>
      </c>
      <c r="AD7">
        <v>1</v>
      </c>
      <c r="AE7">
        <v>1</v>
      </c>
      <c r="AF7" t="s">
        <v>21</v>
      </c>
      <c r="AG7">
        <v>0.70200000000000007</v>
      </c>
      <c r="AH7">
        <v>2</v>
      </c>
      <c r="AI7">
        <v>41728585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ROW(Source!A33)</f>
        <v>33</v>
      </c>
      <c r="B8">
        <v>41728592</v>
      </c>
      <c r="C8">
        <v>41728584</v>
      </c>
      <c r="D8">
        <v>37287167</v>
      </c>
      <c r="E8">
        <v>70</v>
      </c>
      <c r="F8">
        <v>1</v>
      </c>
      <c r="G8">
        <v>1</v>
      </c>
      <c r="H8">
        <v>1</v>
      </c>
      <c r="I8" t="s">
        <v>552</v>
      </c>
      <c r="J8" t="s">
        <v>2</v>
      </c>
      <c r="K8" t="s">
        <v>553</v>
      </c>
      <c r="L8">
        <v>1191</v>
      </c>
      <c r="N8">
        <v>1013</v>
      </c>
      <c r="O8" t="s">
        <v>551</v>
      </c>
      <c r="P8" t="s">
        <v>551</v>
      </c>
      <c r="Q8">
        <v>1</v>
      </c>
      <c r="X8">
        <v>0.22</v>
      </c>
      <c r="Y8">
        <v>0</v>
      </c>
      <c r="Z8">
        <v>0</v>
      </c>
      <c r="AA8">
        <v>0</v>
      </c>
      <c r="AB8">
        <v>0</v>
      </c>
      <c r="AC8">
        <v>0</v>
      </c>
      <c r="AD8">
        <v>1</v>
      </c>
      <c r="AE8">
        <v>2</v>
      </c>
      <c r="AF8" t="s">
        <v>21</v>
      </c>
      <c r="AG8">
        <v>0.29700000000000004</v>
      </c>
      <c r="AH8">
        <v>2</v>
      </c>
      <c r="AI8">
        <v>41728586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ROW(Source!A33)</f>
        <v>33</v>
      </c>
      <c r="B9">
        <v>41728593</v>
      </c>
      <c r="C9">
        <v>41728584</v>
      </c>
      <c r="D9">
        <v>37509740</v>
      </c>
      <c r="E9">
        <v>1</v>
      </c>
      <c r="F9">
        <v>1</v>
      </c>
      <c r="G9">
        <v>1</v>
      </c>
      <c r="H9">
        <v>2</v>
      </c>
      <c r="I9" t="s">
        <v>554</v>
      </c>
      <c r="J9" t="s">
        <v>555</v>
      </c>
      <c r="K9" t="s">
        <v>556</v>
      </c>
      <c r="L9">
        <v>1367</v>
      </c>
      <c r="N9">
        <v>1011</v>
      </c>
      <c r="O9" t="s">
        <v>557</v>
      </c>
      <c r="P9" t="s">
        <v>557</v>
      </c>
      <c r="Q9">
        <v>1</v>
      </c>
      <c r="X9">
        <v>0.2</v>
      </c>
      <c r="Y9">
        <v>0</v>
      </c>
      <c r="Z9">
        <v>142.69999999999999</v>
      </c>
      <c r="AA9">
        <v>13.5</v>
      </c>
      <c r="AB9">
        <v>0</v>
      </c>
      <c r="AC9">
        <v>0</v>
      </c>
      <c r="AD9">
        <v>1</v>
      </c>
      <c r="AE9">
        <v>0</v>
      </c>
      <c r="AF9" t="s">
        <v>21</v>
      </c>
      <c r="AG9">
        <v>0.27</v>
      </c>
      <c r="AH9">
        <v>2</v>
      </c>
      <c r="AI9">
        <v>41728587</v>
      </c>
      <c r="AJ9">
        <v>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ROW(Source!A33)</f>
        <v>33</v>
      </c>
      <c r="B10">
        <v>41728594</v>
      </c>
      <c r="C10">
        <v>41728584</v>
      </c>
      <c r="D10">
        <v>37510757</v>
      </c>
      <c r="E10">
        <v>1</v>
      </c>
      <c r="F10">
        <v>1</v>
      </c>
      <c r="G10">
        <v>1</v>
      </c>
      <c r="H10">
        <v>2</v>
      </c>
      <c r="I10" t="s">
        <v>558</v>
      </c>
      <c r="J10" t="s">
        <v>559</v>
      </c>
      <c r="K10" t="s">
        <v>560</v>
      </c>
      <c r="L10">
        <v>1367</v>
      </c>
      <c r="N10">
        <v>1011</v>
      </c>
      <c r="O10" t="s">
        <v>557</v>
      </c>
      <c r="P10" t="s">
        <v>557</v>
      </c>
      <c r="Q10">
        <v>1</v>
      </c>
      <c r="X10">
        <v>0.02</v>
      </c>
      <c r="Y10">
        <v>0</v>
      </c>
      <c r="Z10">
        <v>65.709999999999994</v>
      </c>
      <c r="AA10">
        <v>11.6</v>
      </c>
      <c r="AB10">
        <v>0</v>
      </c>
      <c r="AC10">
        <v>0</v>
      </c>
      <c r="AD10">
        <v>1</v>
      </c>
      <c r="AE10">
        <v>0</v>
      </c>
      <c r="AF10" t="s">
        <v>21</v>
      </c>
      <c r="AG10">
        <v>2.7000000000000003E-2</v>
      </c>
      <c r="AH10">
        <v>2</v>
      </c>
      <c r="AI10">
        <v>41728588</v>
      </c>
      <c r="AJ10">
        <v>10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ROW(Source!A33)</f>
        <v>33</v>
      </c>
      <c r="B11">
        <v>41728595</v>
      </c>
      <c r="C11">
        <v>41728584</v>
      </c>
      <c r="D11">
        <v>37305334</v>
      </c>
      <c r="E11">
        <v>1</v>
      </c>
      <c r="F11">
        <v>1</v>
      </c>
      <c r="G11">
        <v>1</v>
      </c>
      <c r="H11">
        <v>3</v>
      </c>
      <c r="I11" t="s">
        <v>561</v>
      </c>
      <c r="J11" t="s">
        <v>562</v>
      </c>
      <c r="K11" t="s">
        <v>563</v>
      </c>
      <c r="L11">
        <v>1346</v>
      </c>
      <c r="N11">
        <v>1009</v>
      </c>
      <c r="O11" t="s">
        <v>564</v>
      </c>
      <c r="P11" t="s">
        <v>564</v>
      </c>
      <c r="Q11">
        <v>1</v>
      </c>
      <c r="X11">
        <v>0.32</v>
      </c>
      <c r="Y11">
        <v>25.76</v>
      </c>
      <c r="Z11">
        <v>0</v>
      </c>
      <c r="AA11">
        <v>0</v>
      </c>
      <c r="AB11">
        <v>0</v>
      </c>
      <c r="AC11">
        <v>0</v>
      </c>
      <c r="AD11">
        <v>1</v>
      </c>
      <c r="AE11">
        <v>0</v>
      </c>
      <c r="AF11" t="s">
        <v>2</v>
      </c>
      <c r="AG11">
        <v>0.32</v>
      </c>
      <c r="AH11">
        <v>2</v>
      </c>
      <c r="AI11">
        <v>41728589</v>
      </c>
      <c r="AJ11">
        <v>11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ROW(Source!A33)</f>
        <v>33</v>
      </c>
      <c r="B12">
        <v>41728596</v>
      </c>
      <c r="C12">
        <v>41728584</v>
      </c>
      <c r="D12">
        <v>37292595</v>
      </c>
      <c r="E12">
        <v>70</v>
      </c>
      <c r="F12">
        <v>1</v>
      </c>
      <c r="G12">
        <v>1</v>
      </c>
      <c r="H12">
        <v>3</v>
      </c>
      <c r="I12" t="s">
        <v>565</v>
      </c>
      <c r="J12" t="s">
        <v>2</v>
      </c>
      <c r="K12" t="s">
        <v>566</v>
      </c>
      <c r="L12">
        <v>1374</v>
      </c>
      <c r="N12">
        <v>1013</v>
      </c>
      <c r="O12" t="s">
        <v>567</v>
      </c>
      <c r="P12" t="s">
        <v>567</v>
      </c>
      <c r="Q12">
        <v>1</v>
      </c>
      <c r="X12">
        <v>0.09</v>
      </c>
      <c r="Y12">
        <v>1</v>
      </c>
      <c r="Z12">
        <v>0</v>
      </c>
      <c r="AA12">
        <v>0</v>
      </c>
      <c r="AB12">
        <v>0</v>
      </c>
      <c r="AC12">
        <v>0</v>
      </c>
      <c r="AD12">
        <v>1</v>
      </c>
      <c r="AE12">
        <v>0</v>
      </c>
      <c r="AF12" t="s">
        <v>2</v>
      </c>
      <c r="AG12">
        <v>0.09</v>
      </c>
      <c r="AH12">
        <v>2</v>
      </c>
      <c r="AI12">
        <v>41728590</v>
      </c>
      <c r="AJ12">
        <v>12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ROW(Source!A42)</f>
        <v>42</v>
      </c>
      <c r="B13">
        <v>41728611</v>
      </c>
      <c r="C13">
        <v>41728599</v>
      </c>
      <c r="D13">
        <v>37286962</v>
      </c>
      <c r="E13">
        <v>70</v>
      </c>
      <c r="F13">
        <v>1</v>
      </c>
      <c r="G13">
        <v>1</v>
      </c>
      <c r="H13">
        <v>1</v>
      </c>
      <c r="I13" t="s">
        <v>568</v>
      </c>
      <c r="J13" t="s">
        <v>2</v>
      </c>
      <c r="K13" t="s">
        <v>569</v>
      </c>
      <c r="L13">
        <v>1191</v>
      </c>
      <c r="N13">
        <v>1013</v>
      </c>
      <c r="O13" t="s">
        <v>551</v>
      </c>
      <c r="P13" t="s">
        <v>551</v>
      </c>
      <c r="Q13">
        <v>1</v>
      </c>
      <c r="X13">
        <v>2.06</v>
      </c>
      <c r="Y13">
        <v>0</v>
      </c>
      <c r="Z13">
        <v>0</v>
      </c>
      <c r="AA13">
        <v>0</v>
      </c>
      <c r="AB13">
        <v>9.92</v>
      </c>
      <c r="AC13">
        <v>0</v>
      </c>
      <c r="AD13">
        <v>1</v>
      </c>
      <c r="AE13">
        <v>1</v>
      </c>
      <c r="AF13" t="s">
        <v>21</v>
      </c>
      <c r="AG13">
        <v>2.7810000000000001</v>
      </c>
      <c r="AH13">
        <v>2</v>
      </c>
      <c r="AI13">
        <v>41728600</v>
      </c>
      <c r="AJ13">
        <v>13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ROW(Source!A42)</f>
        <v>42</v>
      </c>
      <c r="B14">
        <v>41728612</v>
      </c>
      <c r="C14">
        <v>41728599</v>
      </c>
      <c r="D14">
        <v>37287167</v>
      </c>
      <c r="E14">
        <v>70</v>
      </c>
      <c r="F14">
        <v>1</v>
      </c>
      <c r="G14">
        <v>1</v>
      </c>
      <c r="H14">
        <v>1</v>
      </c>
      <c r="I14" t="s">
        <v>552</v>
      </c>
      <c r="J14" t="s">
        <v>2</v>
      </c>
      <c r="K14" t="s">
        <v>553</v>
      </c>
      <c r="L14">
        <v>1191</v>
      </c>
      <c r="N14">
        <v>1013</v>
      </c>
      <c r="O14" t="s">
        <v>551</v>
      </c>
      <c r="P14" t="s">
        <v>551</v>
      </c>
      <c r="Q14">
        <v>1</v>
      </c>
      <c r="X14">
        <v>0.31</v>
      </c>
      <c r="Y14">
        <v>0</v>
      </c>
      <c r="Z14">
        <v>0</v>
      </c>
      <c r="AA14">
        <v>0</v>
      </c>
      <c r="AB14">
        <v>0</v>
      </c>
      <c r="AC14">
        <v>0</v>
      </c>
      <c r="AD14">
        <v>1</v>
      </c>
      <c r="AE14">
        <v>2</v>
      </c>
      <c r="AF14" t="s">
        <v>21</v>
      </c>
      <c r="AG14">
        <v>0.41850000000000004</v>
      </c>
      <c r="AH14">
        <v>2</v>
      </c>
      <c r="AI14">
        <v>41728601</v>
      </c>
      <c r="AJ14">
        <v>14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ROW(Source!A42)</f>
        <v>42</v>
      </c>
      <c r="B15">
        <v>41728613</v>
      </c>
      <c r="C15">
        <v>41728599</v>
      </c>
      <c r="D15">
        <v>37509190</v>
      </c>
      <c r="E15">
        <v>1</v>
      </c>
      <c r="F15">
        <v>1</v>
      </c>
      <c r="G15">
        <v>1</v>
      </c>
      <c r="H15">
        <v>2</v>
      </c>
      <c r="I15" t="s">
        <v>570</v>
      </c>
      <c r="J15" t="s">
        <v>571</v>
      </c>
      <c r="K15" t="s">
        <v>572</v>
      </c>
      <c r="L15">
        <v>1367</v>
      </c>
      <c r="N15">
        <v>1011</v>
      </c>
      <c r="O15" t="s">
        <v>557</v>
      </c>
      <c r="P15" t="s">
        <v>557</v>
      </c>
      <c r="Q15">
        <v>1</v>
      </c>
      <c r="X15">
        <v>0.19</v>
      </c>
      <c r="Y15">
        <v>0</v>
      </c>
      <c r="Z15">
        <v>2.99</v>
      </c>
      <c r="AA15">
        <v>0</v>
      </c>
      <c r="AB15">
        <v>0</v>
      </c>
      <c r="AC15">
        <v>0</v>
      </c>
      <c r="AD15">
        <v>1</v>
      </c>
      <c r="AE15">
        <v>0</v>
      </c>
      <c r="AF15" t="s">
        <v>21</v>
      </c>
      <c r="AG15">
        <v>0.25650000000000001</v>
      </c>
      <c r="AH15">
        <v>2</v>
      </c>
      <c r="AI15">
        <v>41728602</v>
      </c>
      <c r="AJ15">
        <v>15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ROW(Source!A42)</f>
        <v>42</v>
      </c>
      <c r="B16">
        <v>41728614</v>
      </c>
      <c r="C16">
        <v>41728599</v>
      </c>
      <c r="D16">
        <v>37509388</v>
      </c>
      <c r="E16">
        <v>1</v>
      </c>
      <c r="F16">
        <v>1</v>
      </c>
      <c r="G16">
        <v>1</v>
      </c>
      <c r="H16">
        <v>2</v>
      </c>
      <c r="I16" t="s">
        <v>573</v>
      </c>
      <c r="J16" t="s">
        <v>574</v>
      </c>
      <c r="K16" t="s">
        <v>575</v>
      </c>
      <c r="L16">
        <v>1367</v>
      </c>
      <c r="N16">
        <v>1011</v>
      </c>
      <c r="O16" t="s">
        <v>557</v>
      </c>
      <c r="P16" t="s">
        <v>557</v>
      </c>
      <c r="Q16">
        <v>1</v>
      </c>
      <c r="X16">
        <v>0.06</v>
      </c>
      <c r="Y16">
        <v>0</v>
      </c>
      <c r="Z16">
        <v>115.4</v>
      </c>
      <c r="AA16">
        <v>13.5</v>
      </c>
      <c r="AB16">
        <v>0</v>
      </c>
      <c r="AC16">
        <v>0</v>
      </c>
      <c r="AD16">
        <v>1</v>
      </c>
      <c r="AE16">
        <v>0</v>
      </c>
      <c r="AF16" t="s">
        <v>21</v>
      </c>
      <c r="AG16">
        <v>8.1000000000000003E-2</v>
      </c>
      <c r="AH16">
        <v>2</v>
      </c>
      <c r="AI16">
        <v>41728603</v>
      </c>
      <c r="AJ16">
        <v>16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ROW(Source!A42)</f>
        <v>42</v>
      </c>
      <c r="B17">
        <v>41728615</v>
      </c>
      <c r="C17">
        <v>41728599</v>
      </c>
      <c r="D17">
        <v>37510757</v>
      </c>
      <c r="E17">
        <v>1</v>
      </c>
      <c r="F17">
        <v>1</v>
      </c>
      <c r="G17">
        <v>1</v>
      </c>
      <c r="H17">
        <v>2</v>
      </c>
      <c r="I17" t="s">
        <v>558</v>
      </c>
      <c r="J17" t="s">
        <v>559</v>
      </c>
      <c r="K17" t="s">
        <v>560</v>
      </c>
      <c r="L17">
        <v>1367</v>
      </c>
      <c r="N17">
        <v>1011</v>
      </c>
      <c r="O17" t="s">
        <v>557</v>
      </c>
      <c r="P17" t="s">
        <v>557</v>
      </c>
      <c r="Q17">
        <v>1</v>
      </c>
      <c r="X17">
        <v>0.06</v>
      </c>
      <c r="Y17">
        <v>0</v>
      </c>
      <c r="Z17">
        <v>65.709999999999994</v>
      </c>
      <c r="AA17">
        <v>11.6</v>
      </c>
      <c r="AB17">
        <v>0</v>
      </c>
      <c r="AC17">
        <v>0</v>
      </c>
      <c r="AD17">
        <v>1</v>
      </c>
      <c r="AE17">
        <v>0</v>
      </c>
      <c r="AF17" t="s">
        <v>21</v>
      </c>
      <c r="AG17">
        <v>8.1000000000000003E-2</v>
      </c>
      <c r="AH17">
        <v>2</v>
      </c>
      <c r="AI17">
        <v>41728604</v>
      </c>
      <c r="AJ17">
        <v>17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ROW(Source!A42)</f>
        <v>42</v>
      </c>
      <c r="B18">
        <v>41728616</v>
      </c>
      <c r="C18">
        <v>41728599</v>
      </c>
      <c r="D18">
        <v>37511092</v>
      </c>
      <c r="E18">
        <v>1</v>
      </c>
      <c r="F18">
        <v>1</v>
      </c>
      <c r="G18">
        <v>1</v>
      </c>
      <c r="H18">
        <v>2</v>
      </c>
      <c r="I18" t="s">
        <v>576</v>
      </c>
      <c r="J18" t="s">
        <v>577</v>
      </c>
      <c r="K18" t="s">
        <v>578</v>
      </c>
      <c r="L18">
        <v>1367</v>
      </c>
      <c r="N18">
        <v>1011</v>
      </c>
      <c r="O18" t="s">
        <v>557</v>
      </c>
      <c r="P18" t="s">
        <v>557</v>
      </c>
      <c r="Q18">
        <v>1</v>
      </c>
      <c r="X18">
        <v>0.61</v>
      </c>
      <c r="Y18">
        <v>0</v>
      </c>
      <c r="Z18">
        <v>8.1</v>
      </c>
      <c r="AA18">
        <v>0</v>
      </c>
      <c r="AB18">
        <v>0</v>
      </c>
      <c r="AC18">
        <v>0</v>
      </c>
      <c r="AD18">
        <v>1</v>
      </c>
      <c r="AE18">
        <v>0</v>
      </c>
      <c r="AF18" t="s">
        <v>21</v>
      </c>
      <c r="AG18">
        <v>0.82350000000000001</v>
      </c>
      <c r="AH18">
        <v>2</v>
      </c>
      <c r="AI18">
        <v>41728605</v>
      </c>
      <c r="AJ18">
        <v>18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ROW(Source!A42)</f>
        <v>42</v>
      </c>
      <c r="B19">
        <v>41728617</v>
      </c>
      <c r="C19">
        <v>41728599</v>
      </c>
      <c r="D19">
        <v>37511116</v>
      </c>
      <c r="E19">
        <v>1</v>
      </c>
      <c r="F19">
        <v>1</v>
      </c>
      <c r="G19">
        <v>1</v>
      </c>
      <c r="H19">
        <v>2</v>
      </c>
      <c r="I19" t="s">
        <v>579</v>
      </c>
      <c r="J19" t="s">
        <v>580</v>
      </c>
      <c r="K19" t="s">
        <v>581</v>
      </c>
      <c r="L19">
        <v>1367</v>
      </c>
      <c r="N19">
        <v>1011</v>
      </c>
      <c r="O19" t="s">
        <v>557</v>
      </c>
      <c r="P19" t="s">
        <v>557</v>
      </c>
      <c r="Q19">
        <v>1</v>
      </c>
      <c r="X19">
        <v>0.19</v>
      </c>
      <c r="Y19">
        <v>0</v>
      </c>
      <c r="Z19">
        <v>90</v>
      </c>
      <c r="AA19">
        <v>10.06</v>
      </c>
      <c r="AB19">
        <v>0</v>
      </c>
      <c r="AC19">
        <v>0</v>
      </c>
      <c r="AD19">
        <v>1</v>
      </c>
      <c r="AE19">
        <v>0</v>
      </c>
      <c r="AF19" t="s">
        <v>21</v>
      </c>
      <c r="AG19">
        <v>0.25650000000000001</v>
      </c>
      <c r="AH19">
        <v>2</v>
      </c>
      <c r="AI19">
        <v>41728606</v>
      </c>
      <c r="AJ19">
        <v>19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ROW(Source!A42)</f>
        <v>42</v>
      </c>
      <c r="B20">
        <v>41728618</v>
      </c>
      <c r="C20">
        <v>41728599</v>
      </c>
      <c r="D20">
        <v>37303175</v>
      </c>
      <c r="E20">
        <v>1</v>
      </c>
      <c r="F20">
        <v>1</v>
      </c>
      <c r="G20">
        <v>1</v>
      </c>
      <c r="H20">
        <v>3</v>
      </c>
      <c r="I20" t="s">
        <v>582</v>
      </c>
      <c r="J20" t="s">
        <v>583</v>
      </c>
      <c r="K20" t="s">
        <v>584</v>
      </c>
      <c r="L20">
        <v>1346</v>
      </c>
      <c r="N20">
        <v>1009</v>
      </c>
      <c r="O20" t="s">
        <v>564</v>
      </c>
      <c r="P20" t="s">
        <v>564</v>
      </c>
      <c r="Q20">
        <v>1</v>
      </c>
      <c r="X20">
        <v>0.1</v>
      </c>
      <c r="Y20">
        <v>10.57</v>
      </c>
      <c r="Z20">
        <v>0</v>
      </c>
      <c r="AA20">
        <v>0</v>
      </c>
      <c r="AB20">
        <v>0</v>
      </c>
      <c r="AC20">
        <v>0</v>
      </c>
      <c r="AD20">
        <v>1</v>
      </c>
      <c r="AE20">
        <v>0</v>
      </c>
      <c r="AF20" t="s">
        <v>2</v>
      </c>
      <c r="AG20">
        <v>0.1</v>
      </c>
      <c r="AH20">
        <v>2</v>
      </c>
      <c r="AI20">
        <v>41728607</v>
      </c>
      <c r="AJ20">
        <v>20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ROW(Source!A42)</f>
        <v>42</v>
      </c>
      <c r="B21">
        <v>41728619</v>
      </c>
      <c r="C21">
        <v>41728599</v>
      </c>
      <c r="D21">
        <v>37305340</v>
      </c>
      <c r="E21">
        <v>1</v>
      </c>
      <c r="F21">
        <v>1</v>
      </c>
      <c r="G21">
        <v>1</v>
      </c>
      <c r="H21">
        <v>3</v>
      </c>
      <c r="I21" t="s">
        <v>585</v>
      </c>
      <c r="J21" t="s">
        <v>586</v>
      </c>
      <c r="K21" t="s">
        <v>587</v>
      </c>
      <c r="L21">
        <v>1346</v>
      </c>
      <c r="N21">
        <v>1009</v>
      </c>
      <c r="O21" t="s">
        <v>564</v>
      </c>
      <c r="P21" t="s">
        <v>564</v>
      </c>
      <c r="Q21">
        <v>1</v>
      </c>
      <c r="X21">
        <v>0.1</v>
      </c>
      <c r="Y21">
        <v>9.0399999999999991</v>
      </c>
      <c r="Z21">
        <v>0</v>
      </c>
      <c r="AA21">
        <v>0</v>
      </c>
      <c r="AB21">
        <v>0</v>
      </c>
      <c r="AC21">
        <v>0</v>
      </c>
      <c r="AD21">
        <v>1</v>
      </c>
      <c r="AE21">
        <v>0</v>
      </c>
      <c r="AF21" t="s">
        <v>2</v>
      </c>
      <c r="AG21">
        <v>0.1</v>
      </c>
      <c r="AH21">
        <v>2</v>
      </c>
      <c r="AI21">
        <v>41728608</v>
      </c>
      <c r="AJ21">
        <v>21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ROW(Source!A42)</f>
        <v>42</v>
      </c>
      <c r="B22">
        <v>41728620</v>
      </c>
      <c r="C22">
        <v>41728599</v>
      </c>
      <c r="D22">
        <v>37358272</v>
      </c>
      <c r="E22">
        <v>1</v>
      </c>
      <c r="F22">
        <v>1</v>
      </c>
      <c r="G22">
        <v>1</v>
      </c>
      <c r="H22">
        <v>3</v>
      </c>
      <c r="I22" t="s">
        <v>588</v>
      </c>
      <c r="J22" t="s">
        <v>589</v>
      </c>
      <c r="K22" t="s">
        <v>590</v>
      </c>
      <c r="L22">
        <v>1346</v>
      </c>
      <c r="N22">
        <v>1009</v>
      </c>
      <c r="O22" t="s">
        <v>564</v>
      </c>
      <c r="P22" t="s">
        <v>564</v>
      </c>
      <c r="Q22">
        <v>1</v>
      </c>
      <c r="X22">
        <v>0.02</v>
      </c>
      <c r="Y22">
        <v>28.6</v>
      </c>
      <c r="Z22">
        <v>0</v>
      </c>
      <c r="AA22">
        <v>0</v>
      </c>
      <c r="AB22">
        <v>0</v>
      </c>
      <c r="AC22">
        <v>0</v>
      </c>
      <c r="AD22">
        <v>1</v>
      </c>
      <c r="AE22">
        <v>0</v>
      </c>
      <c r="AF22" t="s">
        <v>2</v>
      </c>
      <c r="AG22">
        <v>0.02</v>
      </c>
      <c r="AH22">
        <v>2</v>
      </c>
      <c r="AI22">
        <v>41728609</v>
      </c>
      <c r="AJ22">
        <v>22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ROW(Source!A42)</f>
        <v>42</v>
      </c>
      <c r="B23">
        <v>41728621</v>
      </c>
      <c r="C23">
        <v>41728599</v>
      </c>
      <c r="D23">
        <v>37292595</v>
      </c>
      <c r="E23">
        <v>70</v>
      </c>
      <c r="F23">
        <v>1</v>
      </c>
      <c r="G23">
        <v>1</v>
      </c>
      <c r="H23">
        <v>3</v>
      </c>
      <c r="I23" t="s">
        <v>565</v>
      </c>
      <c r="J23" t="s">
        <v>2</v>
      </c>
      <c r="K23" t="s">
        <v>566</v>
      </c>
      <c r="L23">
        <v>1374</v>
      </c>
      <c r="N23">
        <v>1013</v>
      </c>
      <c r="O23" t="s">
        <v>567</v>
      </c>
      <c r="P23" t="s">
        <v>567</v>
      </c>
      <c r="Q23">
        <v>1</v>
      </c>
      <c r="X23">
        <v>0.41</v>
      </c>
      <c r="Y23">
        <v>1</v>
      </c>
      <c r="Z23">
        <v>0</v>
      </c>
      <c r="AA23">
        <v>0</v>
      </c>
      <c r="AB23">
        <v>0</v>
      </c>
      <c r="AC23">
        <v>0</v>
      </c>
      <c r="AD23">
        <v>1</v>
      </c>
      <c r="AE23">
        <v>0</v>
      </c>
      <c r="AF23" t="s">
        <v>2</v>
      </c>
      <c r="AG23">
        <v>0.41</v>
      </c>
      <c r="AH23">
        <v>2</v>
      </c>
      <c r="AI23">
        <v>41728610</v>
      </c>
      <c r="AJ23">
        <v>23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ROW(Source!A43)</f>
        <v>43</v>
      </c>
      <c r="B24">
        <v>41728611</v>
      </c>
      <c r="C24">
        <v>41728599</v>
      </c>
      <c r="D24">
        <v>37286962</v>
      </c>
      <c r="E24">
        <v>70</v>
      </c>
      <c r="F24">
        <v>1</v>
      </c>
      <c r="G24">
        <v>1</v>
      </c>
      <c r="H24">
        <v>1</v>
      </c>
      <c r="I24" t="s">
        <v>568</v>
      </c>
      <c r="J24" t="s">
        <v>2</v>
      </c>
      <c r="K24" t="s">
        <v>569</v>
      </c>
      <c r="L24">
        <v>1191</v>
      </c>
      <c r="N24">
        <v>1013</v>
      </c>
      <c r="O24" t="s">
        <v>551</v>
      </c>
      <c r="P24" t="s">
        <v>551</v>
      </c>
      <c r="Q24">
        <v>1</v>
      </c>
      <c r="X24">
        <v>2.06</v>
      </c>
      <c r="Y24">
        <v>0</v>
      </c>
      <c r="Z24">
        <v>0</v>
      </c>
      <c r="AA24">
        <v>0</v>
      </c>
      <c r="AB24">
        <v>9.92</v>
      </c>
      <c r="AC24">
        <v>0</v>
      </c>
      <c r="AD24">
        <v>1</v>
      </c>
      <c r="AE24">
        <v>1</v>
      </c>
      <c r="AF24" t="s">
        <v>21</v>
      </c>
      <c r="AG24">
        <v>2.7810000000000001</v>
      </c>
      <c r="AH24">
        <v>2</v>
      </c>
      <c r="AI24">
        <v>41728600</v>
      </c>
      <c r="AJ24">
        <v>24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ROW(Source!A43)</f>
        <v>43</v>
      </c>
      <c r="B25">
        <v>41728612</v>
      </c>
      <c r="C25">
        <v>41728599</v>
      </c>
      <c r="D25">
        <v>37287167</v>
      </c>
      <c r="E25">
        <v>70</v>
      </c>
      <c r="F25">
        <v>1</v>
      </c>
      <c r="G25">
        <v>1</v>
      </c>
      <c r="H25">
        <v>1</v>
      </c>
      <c r="I25" t="s">
        <v>552</v>
      </c>
      <c r="J25" t="s">
        <v>2</v>
      </c>
      <c r="K25" t="s">
        <v>553</v>
      </c>
      <c r="L25">
        <v>1191</v>
      </c>
      <c r="N25">
        <v>1013</v>
      </c>
      <c r="O25" t="s">
        <v>551</v>
      </c>
      <c r="P25" t="s">
        <v>551</v>
      </c>
      <c r="Q25">
        <v>1</v>
      </c>
      <c r="X25">
        <v>0.31</v>
      </c>
      <c r="Y25">
        <v>0</v>
      </c>
      <c r="Z25">
        <v>0</v>
      </c>
      <c r="AA25">
        <v>0</v>
      </c>
      <c r="AB25">
        <v>0</v>
      </c>
      <c r="AC25">
        <v>0</v>
      </c>
      <c r="AD25">
        <v>1</v>
      </c>
      <c r="AE25">
        <v>2</v>
      </c>
      <c r="AF25" t="s">
        <v>21</v>
      </c>
      <c r="AG25">
        <v>0.41850000000000004</v>
      </c>
      <c r="AH25">
        <v>2</v>
      </c>
      <c r="AI25">
        <v>41728601</v>
      </c>
      <c r="AJ25">
        <v>25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ROW(Source!A43)</f>
        <v>43</v>
      </c>
      <c r="B26">
        <v>41728613</v>
      </c>
      <c r="C26">
        <v>41728599</v>
      </c>
      <c r="D26">
        <v>37509190</v>
      </c>
      <c r="E26">
        <v>1</v>
      </c>
      <c r="F26">
        <v>1</v>
      </c>
      <c r="G26">
        <v>1</v>
      </c>
      <c r="H26">
        <v>2</v>
      </c>
      <c r="I26" t="s">
        <v>570</v>
      </c>
      <c r="J26" t="s">
        <v>571</v>
      </c>
      <c r="K26" t="s">
        <v>572</v>
      </c>
      <c r="L26">
        <v>1367</v>
      </c>
      <c r="N26">
        <v>1011</v>
      </c>
      <c r="O26" t="s">
        <v>557</v>
      </c>
      <c r="P26" t="s">
        <v>557</v>
      </c>
      <c r="Q26">
        <v>1</v>
      </c>
      <c r="X26">
        <v>0.19</v>
      </c>
      <c r="Y26">
        <v>0</v>
      </c>
      <c r="Z26">
        <v>2.99</v>
      </c>
      <c r="AA26">
        <v>0</v>
      </c>
      <c r="AB26">
        <v>0</v>
      </c>
      <c r="AC26">
        <v>0</v>
      </c>
      <c r="AD26">
        <v>1</v>
      </c>
      <c r="AE26">
        <v>0</v>
      </c>
      <c r="AF26" t="s">
        <v>21</v>
      </c>
      <c r="AG26">
        <v>0.25650000000000001</v>
      </c>
      <c r="AH26">
        <v>2</v>
      </c>
      <c r="AI26">
        <v>41728602</v>
      </c>
      <c r="AJ26">
        <v>26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ROW(Source!A43)</f>
        <v>43</v>
      </c>
      <c r="B27">
        <v>41728614</v>
      </c>
      <c r="C27">
        <v>41728599</v>
      </c>
      <c r="D27">
        <v>37509388</v>
      </c>
      <c r="E27">
        <v>1</v>
      </c>
      <c r="F27">
        <v>1</v>
      </c>
      <c r="G27">
        <v>1</v>
      </c>
      <c r="H27">
        <v>2</v>
      </c>
      <c r="I27" t="s">
        <v>573</v>
      </c>
      <c r="J27" t="s">
        <v>574</v>
      </c>
      <c r="K27" t="s">
        <v>575</v>
      </c>
      <c r="L27">
        <v>1367</v>
      </c>
      <c r="N27">
        <v>1011</v>
      </c>
      <c r="O27" t="s">
        <v>557</v>
      </c>
      <c r="P27" t="s">
        <v>557</v>
      </c>
      <c r="Q27">
        <v>1</v>
      </c>
      <c r="X27">
        <v>0.06</v>
      </c>
      <c r="Y27">
        <v>0</v>
      </c>
      <c r="Z27">
        <v>115.4</v>
      </c>
      <c r="AA27">
        <v>13.5</v>
      </c>
      <c r="AB27">
        <v>0</v>
      </c>
      <c r="AC27">
        <v>0</v>
      </c>
      <c r="AD27">
        <v>1</v>
      </c>
      <c r="AE27">
        <v>0</v>
      </c>
      <c r="AF27" t="s">
        <v>21</v>
      </c>
      <c r="AG27">
        <v>8.1000000000000003E-2</v>
      </c>
      <c r="AH27">
        <v>2</v>
      </c>
      <c r="AI27">
        <v>41728603</v>
      </c>
      <c r="AJ27">
        <v>27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ROW(Source!A43)</f>
        <v>43</v>
      </c>
      <c r="B28">
        <v>41728615</v>
      </c>
      <c r="C28">
        <v>41728599</v>
      </c>
      <c r="D28">
        <v>37510757</v>
      </c>
      <c r="E28">
        <v>1</v>
      </c>
      <c r="F28">
        <v>1</v>
      </c>
      <c r="G28">
        <v>1</v>
      </c>
      <c r="H28">
        <v>2</v>
      </c>
      <c r="I28" t="s">
        <v>558</v>
      </c>
      <c r="J28" t="s">
        <v>559</v>
      </c>
      <c r="K28" t="s">
        <v>560</v>
      </c>
      <c r="L28">
        <v>1367</v>
      </c>
      <c r="N28">
        <v>1011</v>
      </c>
      <c r="O28" t="s">
        <v>557</v>
      </c>
      <c r="P28" t="s">
        <v>557</v>
      </c>
      <c r="Q28">
        <v>1</v>
      </c>
      <c r="X28">
        <v>0.06</v>
      </c>
      <c r="Y28">
        <v>0</v>
      </c>
      <c r="Z28">
        <v>65.709999999999994</v>
      </c>
      <c r="AA28">
        <v>11.6</v>
      </c>
      <c r="AB28">
        <v>0</v>
      </c>
      <c r="AC28">
        <v>0</v>
      </c>
      <c r="AD28">
        <v>1</v>
      </c>
      <c r="AE28">
        <v>0</v>
      </c>
      <c r="AF28" t="s">
        <v>21</v>
      </c>
      <c r="AG28">
        <v>8.1000000000000003E-2</v>
      </c>
      <c r="AH28">
        <v>2</v>
      </c>
      <c r="AI28">
        <v>41728604</v>
      </c>
      <c r="AJ28">
        <v>28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ROW(Source!A43)</f>
        <v>43</v>
      </c>
      <c r="B29">
        <v>41728616</v>
      </c>
      <c r="C29">
        <v>41728599</v>
      </c>
      <c r="D29">
        <v>37511092</v>
      </c>
      <c r="E29">
        <v>1</v>
      </c>
      <c r="F29">
        <v>1</v>
      </c>
      <c r="G29">
        <v>1</v>
      </c>
      <c r="H29">
        <v>2</v>
      </c>
      <c r="I29" t="s">
        <v>576</v>
      </c>
      <c r="J29" t="s">
        <v>577</v>
      </c>
      <c r="K29" t="s">
        <v>578</v>
      </c>
      <c r="L29">
        <v>1367</v>
      </c>
      <c r="N29">
        <v>1011</v>
      </c>
      <c r="O29" t="s">
        <v>557</v>
      </c>
      <c r="P29" t="s">
        <v>557</v>
      </c>
      <c r="Q29">
        <v>1</v>
      </c>
      <c r="X29">
        <v>0.61</v>
      </c>
      <c r="Y29">
        <v>0</v>
      </c>
      <c r="Z29">
        <v>8.1</v>
      </c>
      <c r="AA29">
        <v>0</v>
      </c>
      <c r="AB29">
        <v>0</v>
      </c>
      <c r="AC29">
        <v>0</v>
      </c>
      <c r="AD29">
        <v>1</v>
      </c>
      <c r="AE29">
        <v>0</v>
      </c>
      <c r="AF29" t="s">
        <v>21</v>
      </c>
      <c r="AG29">
        <v>0.82350000000000001</v>
      </c>
      <c r="AH29">
        <v>2</v>
      </c>
      <c r="AI29">
        <v>41728605</v>
      </c>
      <c r="AJ29">
        <v>29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ROW(Source!A43)</f>
        <v>43</v>
      </c>
      <c r="B30">
        <v>41728617</v>
      </c>
      <c r="C30">
        <v>41728599</v>
      </c>
      <c r="D30">
        <v>37511116</v>
      </c>
      <c r="E30">
        <v>1</v>
      </c>
      <c r="F30">
        <v>1</v>
      </c>
      <c r="G30">
        <v>1</v>
      </c>
      <c r="H30">
        <v>2</v>
      </c>
      <c r="I30" t="s">
        <v>579</v>
      </c>
      <c r="J30" t="s">
        <v>580</v>
      </c>
      <c r="K30" t="s">
        <v>581</v>
      </c>
      <c r="L30">
        <v>1367</v>
      </c>
      <c r="N30">
        <v>1011</v>
      </c>
      <c r="O30" t="s">
        <v>557</v>
      </c>
      <c r="P30" t="s">
        <v>557</v>
      </c>
      <c r="Q30">
        <v>1</v>
      </c>
      <c r="X30">
        <v>0.19</v>
      </c>
      <c r="Y30">
        <v>0</v>
      </c>
      <c r="Z30">
        <v>90</v>
      </c>
      <c r="AA30">
        <v>10.06</v>
      </c>
      <c r="AB30">
        <v>0</v>
      </c>
      <c r="AC30">
        <v>0</v>
      </c>
      <c r="AD30">
        <v>1</v>
      </c>
      <c r="AE30">
        <v>0</v>
      </c>
      <c r="AF30" t="s">
        <v>21</v>
      </c>
      <c r="AG30">
        <v>0.25650000000000001</v>
      </c>
      <c r="AH30">
        <v>2</v>
      </c>
      <c r="AI30">
        <v>41728606</v>
      </c>
      <c r="AJ30">
        <v>30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ROW(Source!A43)</f>
        <v>43</v>
      </c>
      <c r="B31">
        <v>41728618</v>
      </c>
      <c r="C31">
        <v>41728599</v>
      </c>
      <c r="D31">
        <v>37303175</v>
      </c>
      <c r="E31">
        <v>1</v>
      </c>
      <c r="F31">
        <v>1</v>
      </c>
      <c r="G31">
        <v>1</v>
      </c>
      <c r="H31">
        <v>3</v>
      </c>
      <c r="I31" t="s">
        <v>582</v>
      </c>
      <c r="J31" t="s">
        <v>583</v>
      </c>
      <c r="K31" t="s">
        <v>584</v>
      </c>
      <c r="L31">
        <v>1346</v>
      </c>
      <c r="N31">
        <v>1009</v>
      </c>
      <c r="O31" t="s">
        <v>564</v>
      </c>
      <c r="P31" t="s">
        <v>564</v>
      </c>
      <c r="Q31">
        <v>1</v>
      </c>
      <c r="X31">
        <v>0.1</v>
      </c>
      <c r="Y31">
        <v>10.57</v>
      </c>
      <c r="Z31">
        <v>0</v>
      </c>
      <c r="AA31">
        <v>0</v>
      </c>
      <c r="AB31">
        <v>0</v>
      </c>
      <c r="AC31">
        <v>0</v>
      </c>
      <c r="AD31">
        <v>1</v>
      </c>
      <c r="AE31">
        <v>0</v>
      </c>
      <c r="AF31" t="s">
        <v>2</v>
      </c>
      <c r="AG31">
        <v>0.1</v>
      </c>
      <c r="AH31">
        <v>2</v>
      </c>
      <c r="AI31">
        <v>41728607</v>
      </c>
      <c r="AJ31">
        <v>31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ROW(Source!A43)</f>
        <v>43</v>
      </c>
      <c r="B32">
        <v>41728619</v>
      </c>
      <c r="C32">
        <v>41728599</v>
      </c>
      <c r="D32">
        <v>37305340</v>
      </c>
      <c r="E32">
        <v>1</v>
      </c>
      <c r="F32">
        <v>1</v>
      </c>
      <c r="G32">
        <v>1</v>
      </c>
      <c r="H32">
        <v>3</v>
      </c>
      <c r="I32" t="s">
        <v>585</v>
      </c>
      <c r="J32" t="s">
        <v>586</v>
      </c>
      <c r="K32" t="s">
        <v>587</v>
      </c>
      <c r="L32">
        <v>1346</v>
      </c>
      <c r="N32">
        <v>1009</v>
      </c>
      <c r="O32" t="s">
        <v>564</v>
      </c>
      <c r="P32" t="s">
        <v>564</v>
      </c>
      <c r="Q32">
        <v>1</v>
      </c>
      <c r="X32">
        <v>0.1</v>
      </c>
      <c r="Y32">
        <v>9.0399999999999991</v>
      </c>
      <c r="Z32">
        <v>0</v>
      </c>
      <c r="AA32">
        <v>0</v>
      </c>
      <c r="AB32">
        <v>0</v>
      </c>
      <c r="AC32">
        <v>0</v>
      </c>
      <c r="AD32">
        <v>1</v>
      </c>
      <c r="AE32">
        <v>0</v>
      </c>
      <c r="AF32" t="s">
        <v>2</v>
      </c>
      <c r="AG32">
        <v>0.1</v>
      </c>
      <c r="AH32">
        <v>2</v>
      </c>
      <c r="AI32">
        <v>41728608</v>
      </c>
      <c r="AJ32">
        <v>32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ROW(Source!A43)</f>
        <v>43</v>
      </c>
      <c r="B33">
        <v>41728620</v>
      </c>
      <c r="C33">
        <v>41728599</v>
      </c>
      <c r="D33">
        <v>37358272</v>
      </c>
      <c r="E33">
        <v>1</v>
      </c>
      <c r="F33">
        <v>1</v>
      </c>
      <c r="G33">
        <v>1</v>
      </c>
      <c r="H33">
        <v>3</v>
      </c>
      <c r="I33" t="s">
        <v>588</v>
      </c>
      <c r="J33" t="s">
        <v>589</v>
      </c>
      <c r="K33" t="s">
        <v>590</v>
      </c>
      <c r="L33">
        <v>1346</v>
      </c>
      <c r="N33">
        <v>1009</v>
      </c>
      <c r="O33" t="s">
        <v>564</v>
      </c>
      <c r="P33" t="s">
        <v>564</v>
      </c>
      <c r="Q33">
        <v>1</v>
      </c>
      <c r="X33">
        <v>0.02</v>
      </c>
      <c r="Y33">
        <v>28.6</v>
      </c>
      <c r="Z33">
        <v>0</v>
      </c>
      <c r="AA33">
        <v>0</v>
      </c>
      <c r="AB33">
        <v>0</v>
      </c>
      <c r="AC33">
        <v>0</v>
      </c>
      <c r="AD33">
        <v>1</v>
      </c>
      <c r="AE33">
        <v>0</v>
      </c>
      <c r="AF33" t="s">
        <v>2</v>
      </c>
      <c r="AG33">
        <v>0.02</v>
      </c>
      <c r="AH33">
        <v>2</v>
      </c>
      <c r="AI33">
        <v>41728609</v>
      </c>
      <c r="AJ33">
        <v>33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ROW(Source!A43)</f>
        <v>43</v>
      </c>
      <c r="B34">
        <v>41728621</v>
      </c>
      <c r="C34">
        <v>41728599</v>
      </c>
      <c r="D34">
        <v>37292595</v>
      </c>
      <c r="E34">
        <v>70</v>
      </c>
      <c r="F34">
        <v>1</v>
      </c>
      <c r="G34">
        <v>1</v>
      </c>
      <c r="H34">
        <v>3</v>
      </c>
      <c r="I34" t="s">
        <v>565</v>
      </c>
      <c r="J34" t="s">
        <v>2</v>
      </c>
      <c r="K34" t="s">
        <v>566</v>
      </c>
      <c r="L34">
        <v>1374</v>
      </c>
      <c r="N34">
        <v>1013</v>
      </c>
      <c r="O34" t="s">
        <v>567</v>
      </c>
      <c r="P34" t="s">
        <v>567</v>
      </c>
      <c r="Q34">
        <v>1</v>
      </c>
      <c r="X34">
        <v>0.41</v>
      </c>
      <c r="Y34">
        <v>1</v>
      </c>
      <c r="Z34">
        <v>0</v>
      </c>
      <c r="AA34">
        <v>0</v>
      </c>
      <c r="AB34">
        <v>0</v>
      </c>
      <c r="AC34">
        <v>0</v>
      </c>
      <c r="AD34">
        <v>1</v>
      </c>
      <c r="AE34">
        <v>0</v>
      </c>
      <c r="AF34" t="s">
        <v>2</v>
      </c>
      <c r="AG34">
        <v>0.41</v>
      </c>
      <c r="AH34">
        <v>2</v>
      </c>
      <c r="AI34">
        <v>41728610</v>
      </c>
      <c r="AJ34">
        <v>34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ROW(Source!A48)</f>
        <v>48</v>
      </c>
      <c r="B35">
        <v>41728628</v>
      </c>
      <c r="C35">
        <v>41728624</v>
      </c>
      <c r="D35">
        <v>37286962</v>
      </c>
      <c r="E35">
        <v>70</v>
      </c>
      <c r="F35">
        <v>1</v>
      </c>
      <c r="G35">
        <v>1</v>
      </c>
      <c r="H35">
        <v>1</v>
      </c>
      <c r="I35" t="s">
        <v>568</v>
      </c>
      <c r="J35" t="s">
        <v>2</v>
      </c>
      <c r="K35" t="s">
        <v>569</v>
      </c>
      <c r="L35">
        <v>1191</v>
      </c>
      <c r="N35">
        <v>1013</v>
      </c>
      <c r="O35" t="s">
        <v>551</v>
      </c>
      <c r="P35" t="s">
        <v>551</v>
      </c>
      <c r="Q35">
        <v>1</v>
      </c>
      <c r="X35">
        <v>1.03</v>
      </c>
      <c r="Y35">
        <v>0</v>
      </c>
      <c r="Z35">
        <v>0</v>
      </c>
      <c r="AA35">
        <v>0</v>
      </c>
      <c r="AB35">
        <v>9.92</v>
      </c>
      <c r="AC35">
        <v>0</v>
      </c>
      <c r="AD35">
        <v>1</v>
      </c>
      <c r="AE35">
        <v>1</v>
      </c>
      <c r="AF35" t="s">
        <v>21</v>
      </c>
      <c r="AG35">
        <v>1.3905000000000001</v>
      </c>
      <c r="AH35">
        <v>2</v>
      </c>
      <c r="AI35">
        <v>41728625</v>
      </c>
      <c r="AJ35">
        <v>35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ROW(Source!A48)</f>
        <v>48</v>
      </c>
      <c r="B36">
        <v>41728629</v>
      </c>
      <c r="C36">
        <v>41728624</v>
      </c>
      <c r="D36">
        <v>37305331</v>
      </c>
      <c r="E36">
        <v>1</v>
      </c>
      <c r="F36">
        <v>1</v>
      </c>
      <c r="G36">
        <v>1</v>
      </c>
      <c r="H36">
        <v>3</v>
      </c>
      <c r="I36" t="s">
        <v>591</v>
      </c>
      <c r="J36" t="s">
        <v>592</v>
      </c>
      <c r="K36" t="s">
        <v>593</v>
      </c>
      <c r="L36">
        <v>1346</v>
      </c>
      <c r="N36">
        <v>1009</v>
      </c>
      <c r="O36" t="s">
        <v>564</v>
      </c>
      <c r="P36" t="s">
        <v>564</v>
      </c>
      <c r="Q36">
        <v>1</v>
      </c>
      <c r="X36">
        <v>7.9000000000000001E-2</v>
      </c>
      <c r="Y36">
        <v>28.22</v>
      </c>
      <c r="Z36">
        <v>0</v>
      </c>
      <c r="AA36">
        <v>0</v>
      </c>
      <c r="AB36">
        <v>0</v>
      </c>
      <c r="AC36">
        <v>0</v>
      </c>
      <c r="AD36">
        <v>1</v>
      </c>
      <c r="AE36">
        <v>0</v>
      </c>
      <c r="AF36" t="s">
        <v>2</v>
      </c>
      <c r="AG36">
        <v>7.9000000000000001E-2</v>
      </c>
      <c r="AH36">
        <v>2</v>
      </c>
      <c r="AI36">
        <v>41728626</v>
      </c>
      <c r="AJ36">
        <v>36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ROW(Source!A48)</f>
        <v>48</v>
      </c>
      <c r="B37">
        <v>41728630</v>
      </c>
      <c r="C37">
        <v>41728624</v>
      </c>
      <c r="D37">
        <v>37292595</v>
      </c>
      <c r="E37">
        <v>70</v>
      </c>
      <c r="F37">
        <v>1</v>
      </c>
      <c r="G37">
        <v>1</v>
      </c>
      <c r="H37">
        <v>3</v>
      </c>
      <c r="I37" t="s">
        <v>565</v>
      </c>
      <c r="J37" t="s">
        <v>2</v>
      </c>
      <c r="K37" t="s">
        <v>566</v>
      </c>
      <c r="L37">
        <v>1374</v>
      </c>
      <c r="N37">
        <v>1013</v>
      </c>
      <c r="O37" t="s">
        <v>567</v>
      </c>
      <c r="P37" t="s">
        <v>567</v>
      </c>
      <c r="Q37">
        <v>1</v>
      </c>
      <c r="X37">
        <v>0.2</v>
      </c>
      <c r="Y37">
        <v>1</v>
      </c>
      <c r="Z37">
        <v>0</v>
      </c>
      <c r="AA37">
        <v>0</v>
      </c>
      <c r="AB37">
        <v>0</v>
      </c>
      <c r="AC37">
        <v>0</v>
      </c>
      <c r="AD37">
        <v>1</v>
      </c>
      <c r="AE37">
        <v>0</v>
      </c>
      <c r="AF37" t="s">
        <v>2</v>
      </c>
      <c r="AG37">
        <v>0.2</v>
      </c>
      <c r="AH37">
        <v>2</v>
      </c>
      <c r="AI37">
        <v>41728627</v>
      </c>
      <c r="AJ37">
        <v>37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ROW(Source!A49)</f>
        <v>49</v>
      </c>
      <c r="B38">
        <v>41728628</v>
      </c>
      <c r="C38">
        <v>41728624</v>
      </c>
      <c r="D38">
        <v>37286962</v>
      </c>
      <c r="E38">
        <v>70</v>
      </c>
      <c r="F38">
        <v>1</v>
      </c>
      <c r="G38">
        <v>1</v>
      </c>
      <c r="H38">
        <v>1</v>
      </c>
      <c r="I38" t="s">
        <v>568</v>
      </c>
      <c r="J38" t="s">
        <v>2</v>
      </c>
      <c r="K38" t="s">
        <v>569</v>
      </c>
      <c r="L38">
        <v>1191</v>
      </c>
      <c r="N38">
        <v>1013</v>
      </c>
      <c r="O38" t="s">
        <v>551</v>
      </c>
      <c r="P38" t="s">
        <v>551</v>
      </c>
      <c r="Q38">
        <v>1</v>
      </c>
      <c r="X38">
        <v>1.03</v>
      </c>
      <c r="Y38">
        <v>0</v>
      </c>
      <c r="Z38">
        <v>0</v>
      </c>
      <c r="AA38">
        <v>0</v>
      </c>
      <c r="AB38">
        <v>9.92</v>
      </c>
      <c r="AC38">
        <v>0</v>
      </c>
      <c r="AD38">
        <v>1</v>
      </c>
      <c r="AE38">
        <v>1</v>
      </c>
      <c r="AF38" t="s">
        <v>21</v>
      </c>
      <c r="AG38">
        <v>1.3905000000000001</v>
      </c>
      <c r="AH38">
        <v>2</v>
      </c>
      <c r="AI38">
        <v>41728625</v>
      </c>
      <c r="AJ38">
        <v>38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ROW(Source!A49)</f>
        <v>49</v>
      </c>
      <c r="B39">
        <v>41728629</v>
      </c>
      <c r="C39">
        <v>41728624</v>
      </c>
      <c r="D39">
        <v>37305331</v>
      </c>
      <c r="E39">
        <v>1</v>
      </c>
      <c r="F39">
        <v>1</v>
      </c>
      <c r="G39">
        <v>1</v>
      </c>
      <c r="H39">
        <v>3</v>
      </c>
      <c r="I39" t="s">
        <v>591</v>
      </c>
      <c r="J39" t="s">
        <v>592</v>
      </c>
      <c r="K39" t="s">
        <v>593</v>
      </c>
      <c r="L39">
        <v>1346</v>
      </c>
      <c r="N39">
        <v>1009</v>
      </c>
      <c r="O39" t="s">
        <v>564</v>
      </c>
      <c r="P39" t="s">
        <v>564</v>
      </c>
      <c r="Q39">
        <v>1</v>
      </c>
      <c r="X39">
        <v>7.9000000000000001E-2</v>
      </c>
      <c r="Y39">
        <v>28.22</v>
      </c>
      <c r="Z39">
        <v>0</v>
      </c>
      <c r="AA39">
        <v>0</v>
      </c>
      <c r="AB39">
        <v>0</v>
      </c>
      <c r="AC39">
        <v>0</v>
      </c>
      <c r="AD39">
        <v>1</v>
      </c>
      <c r="AE39">
        <v>0</v>
      </c>
      <c r="AF39" t="s">
        <v>2</v>
      </c>
      <c r="AG39">
        <v>7.9000000000000001E-2</v>
      </c>
      <c r="AH39">
        <v>2</v>
      </c>
      <c r="AI39">
        <v>41728626</v>
      </c>
      <c r="AJ39">
        <v>39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ROW(Source!A49)</f>
        <v>49</v>
      </c>
      <c r="B40">
        <v>41728630</v>
      </c>
      <c r="C40">
        <v>41728624</v>
      </c>
      <c r="D40">
        <v>37292595</v>
      </c>
      <c r="E40">
        <v>70</v>
      </c>
      <c r="F40">
        <v>1</v>
      </c>
      <c r="G40">
        <v>1</v>
      </c>
      <c r="H40">
        <v>3</v>
      </c>
      <c r="I40" t="s">
        <v>565</v>
      </c>
      <c r="J40" t="s">
        <v>2</v>
      </c>
      <c r="K40" t="s">
        <v>566</v>
      </c>
      <c r="L40">
        <v>1374</v>
      </c>
      <c r="N40">
        <v>1013</v>
      </c>
      <c r="O40" t="s">
        <v>567</v>
      </c>
      <c r="P40" t="s">
        <v>567</v>
      </c>
      <c r="Q40">
        <v>1</v>
      </c>
      <c r="X40">
        <v>0.2</v>
      </c>
      <c r="Y40">
        <v>1</v>
      </c>
      <c r="Z40">
        <v>0</v>
      </c>
      <c r="AA40">
        <v>0</v>
      </c>
      <c r="AB40">
        <v>0</v>
      </c>
      <c r="AC40">
        <v>0</v>
      </c>
      <c r="AD40">
        <v>1</v>
      </c>
      <c r="AE40">
        <v>0</v>
      </c>
      <c r="AF40" t="s">
        <v>2</v>
      </c>
      <c r="AG40">
        <v>0.2</v>
      </c>
      <c r="AH40">
        <v>2</v>
      </c>
      <c r="AI40">
        <v>41728627</v>
      </c>
      <c r="AJ40">
        <v>40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ROW(Source!A52)</f>
        <v>52</v>
      </c>
      <c r="B41">
        <v>41728639</v>
      </c>
      <c r="C41">
        <v>41728632</v>
      </c>
      <c r="D41">
        <v>37286949</v>
      </c>
      <c r="E41">
        <v>70</v>
      </c>
      <c r="F41">
        <v>1</v>
      </c>
      <c r="G41">
        <v>1</v>
      </c>
      <c r="H41">
        <v>1</v>
      </c>
      <c r="I41" t="s">
        <v>594</v>
      </c>
      <c r="J41" t="s">
        <v>2</v>
      </c>
      <c r="K41" t="s">
        <v>595</v>
      </c>
      <c r="L41">
        <v>1191</v>
      </c>
      <c r="N41">
        <v>1013</v>
      </c>
      <c r="O41" t="s">
        <v>551</v>
      </c>
      <c r="P41" t="s">
        <v>551</v>
      </c>
      <c r="Q41">
        <v>1</v>
      </c>
      <c r="X41">
        <v>2.06</v>
      </c>
      <c r="Y41">
        <v>0</v>
      </c>
      <c r="Z41">
        <v>0</v>
      </c>
      <c r="AA41">
        <v>0</v>
      </c>
      <c r="AB41">
        <v>9.6199999999999992</v>
      </c>
      <c r="AC41">
        <v>0</v>
      </c>
      <c r="AD41">
        <v>1</v>
      </c>
      <c r="AE41">
        <v>1</v>
      </c>
      <c r="AF41" t="s">
        <v>21</v>
      </c>
      <c r="AG41">
        <v>2.7810000000000001</v>
      </c>
      <c r="AH41">
        <v>2</v>
      </c>
      <c r="AI41">
        <v>41728633</v>
      </c>
      <c r="AJ41">
        <v>41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ROW(Source!A52)</f>
        <v>52</v>
      </c>
      <c r="B42">
        <v>41728640</v>
      </c>
      <c r="C42">
        <v>41728632</v>
      </c>
      <c r="D42">
        <v>37298933</v>
      </c>
      <c r="E42">
        <v>1</v>
      </c>
      <c r="F42">
        <v>1</v>
      </c>
      <c r="G42">
        <v>1</v>
      </c>
      <c r="H42">
        <v>3</v>
      </c>
      <c r="I42" t="s">
        <v>596</v>
      </c>
      <c r="J42" t="s">
        <v>597</v>
      </c>
      <c r="K42" t="s">
        <v>598</v>
      </c>
      <c r="L42">
        <v>1348</v>
      </c>
      <c r="N42">
        <v>1009</v>
      </c>
      <c r="O42" t="s">
        <v>104</v>
      </c>
      <c r="P42" t="s">
        <v>104</v>
      </c>
      <c r="Q42">
        <v>1000</v>
      </c>
      <c r="X42">
        <v>1E-3</v>
      </c>
      <c r="Y42">
        <v>6720</v>
      </c>
      <c r="Z42">
        <v>0</v>
      </c>
      <c r="AA42">
        <v>0</v>
      </c>
      <c r="AB42">
        <v>0</v>
      </c>
      <c r="AC42">
        <v>0</v>
      </c>
      <c r="AD42">
        <v>1</v>
      </c>
      <c r="AE42">
        <v>0</v>
      </c>
      <c r="AF42" t="s">
        <v>2</v>
      </c>
      <c r="AG42">
        <v>1E-3</v>
      </c>
      <c r="AH42">
        <v>2</v>
      </c>
      <c r="AI42">
        <v>41728634</v>
      </c>
      <c r="AJ42">
        <v>42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ROW(Source!A52)</f>
        <v>52</v>
      </c>
      <c r="B43">
        <v>41728641</v>
      </c>
      <c r="C43">
        <v>41728632</v>
      </c>
      <c r="D43">
        <v>37299245</v>
      </c>
      <c r="E43">
        <v>1</v>
      </c>
      <c r="F43">
        <v>1</v>
      </c>
      <c r="G43">
        <v>1</v>
      </c>
      <c r="H43">
        <v>3</v>
      </c>
      <c r="I43" t="s">
        <v>599</v>
      </c>
      <c r="J43" t="s">
        <v>600</v>
      </c>
      <c r="K43" t="s">
        <v>601</v>
      </c>
      <c r="L43">
        <v>1348</v>
      </c>
      <c r="N43">
        <v>1009</v>
      </c>
      <c r="O43" t="s">
        <v>104</v>
      </c>
      <c r="P43" t="s">
        <v>104</v>
      </c>
      <c r="Q43">
        <v>1000</v>
      </c>
      <c r="X43">
        <v>1.1E-4</v>
      </c>
      <c r="Y43">
        <v>5850</v>
      </c>
      <c r="Z43">
        <v>0</v>
      </c>
      <c r="AA43">
        <v>0</v>
      </c>
      <c r="AB43">
        <v>0</v>
      </c>
      <c r="AC43">
        <v>0</v>
      </c>
      <c r="AD43">
        <v>1</v>
      </c>
      <c r="AE43">
        <v>0</v>
      </c>
      <c r="AF43" t="s">
        <v>2</v>
      </c>
      <c r="AG43">
        <v>1.1E-4</v>
      </c>
      <c r="AH43">
        <v>2</v>
      </c>
      <c r="AI43">
        <v>41728635</v>
      </c>
      <c r="AJ43">
        <v>43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ROW(Source!A52)</f>
        <v>52</v>
      </c>
      <c r="B44">
        <v>41728642</v>
      </c>
      <c r="C44">
        <v>41728632</v>
      </c>
      <c r="D44">
        <v>37301523</v>
      </c>
      <c r="E44">
        <v>1</v>
      </c>
      <c r="F44">
        <v>1</v>
      </c>
      <c r="G44">
        <v>1</v>
      </c>
      <c r="H44">
        <v>3</v>
      </c>
      <c r="I44" t="s">
        <v>602</v>
      </c>
      <c r="J44" t="s">
        <v>603</v>
      </c>
      <c r="K44" t="s">
        <v>604</v>
      </c>
      <c r="L44">
        <v>1346</v>
      </c>
      <c r="N44">
        <v>1009</v>
      </c>
      <c r="O44" t="s">
        <v>564</v>
      </c>
      <c r="P44" t="s">
        <v>564</v>
      </c>
      <c r="Q44">
        <v>1</v>
      </c>
      <c r="X44">
        <v>2.8</v>
      </c>
      <c r="Y44">
        <v>4.16</v>
      </c>
      <c r="Z44">
        <v>0</v>
      </c>
      <c r="AA44">
        <v>0</v>
      </c>
      <c r="AB44">
        <v>0</v>
      </c>
      <c r="AC44">
        <v>0</v>
      </c>
      <c r="AD44">
        <v>1</v>
      </c>
      <c r="AE44">
        <v>0</v>
      </c>
      <c r="AF44" t="s">
        <v>2</v>
      </c>
      <c r="AG44">
        <v>2.8</v>
      </c>
      <c r="AH44">
        <v>2</v>
      </c>
      <c r="AI44">
        <v>41728636</v>
      </c>
      <c r="AJ44">
        <v>44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ROW(Source!A52)</f>
        <v>52</v>
      </c>
      <c r="B45">
        <v>41728643</v>
      </c>
      <c r="C45">
        <v>41728632</v>
      </c>
      <c r="D45">
        <v>37340072</v>
      </c>
      <c r="E45">
        <v>1</v>
      </c>
      <c r="F45">
        <v>1</v>
      </c>
      <c r="G45">
        <v>1</v>
      </c>
      <c r="H45">
        <v>3</v>
      </c>
      <c r="I45" t="s">
        <v>605</v>
      </c>
      <c r="J45" t="s">
        <v>606</v>
      </c>
      <c r="K45" t="s">
        <v>607</v>
      </c>
      <c r="L45">
        <v>1348</v>
      </c>
      <c r="N45">
        <v>1009</v>
      </c>
      <c r="O45" t="s">
        <v>104</v>
      </c>
      <c r="P45" t="s">
        <v>104</v>
      </c>
      <c r="Q45">
        <v>1000</v>
      </c>
      <c r="X45">
        <v>3.0000000000000001E-5</v>
      </c>
      <c r="Y45">
        <v>41210</v>
      </c>
      <c r="Z45">
        <v>0</v>
      </c>
      <c r="AA45">
        <v>0</v>
      </c>
      <c r="AB45">
        <v>0</v>
      </c>
      <c r="AC45">
        <v>0</v>
      </c>
      <c r="AD45">
        <v>1</v>
      </c>
      <c r="AE45">
        <v>0</v>
      </c>
      <c r="AF45" t="s">
        <v>2</v>
      </c>
      <c r="AG45">
        <v>3.0000000000000001E-5</v>
      </c>
      <c r="AH45">
        <v>2</v>
      </c>
      <c r="AI45">
        <v>41728637</v>
      </c>
      <c r="AJ45">
        <v>45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ROW(Source!A52)</f>
        <v>52</v>
      </c>
      <c r="B46">
        <v>41728644</v>
      </c>
      <c r="C46">
        <v>41728632</v>
      </c>
      <c r="D46">
        <v>37292595</v>
      </c>
      <c r="E46">
        <v>70</v>
      </c>
      <c r="F46">
        <v>1</v>
      </c>
      <c r="G46">
        <v>1</v>
      </c>
      <c r="H46">
        <v>3</v>
      </c>
      <c r="I46" t="s">
        <v>565</v>
      </c>
      <c r="J46" t="s">
        <v>2</v>
      </c>
      <c r="K46" t="s">
        <v>566</v>
      </c>
      <c r="L46">
        <v>1374</v>
      </c>
      <c r="N46">
        <v>1013</v>
      </c>
      <c r="O46" t="s">
        <v>567</v>
      </c>
      <c r="P46" t="s">
        <v>567</v>
      </c>
      <c r="Q46">
        <v>1</v>
      </c>
      <c r="X46">
        <v>0.4</v>
      </c>
      <c r="Y46">
        <v>1</v>
      </c>
      <c r="Z46">
        <v>0</v>
      </c>
      <c r="AA46">
        <v>0</v>
      </c>
      <c r="AB46">
        <v>0</v>
      </c>
      <c r="AC46">
        <v>0</v>
      </c>
      <c r="AD46">
        <v>1</v>
      </c>
      <c r="AE46">
        <v>0</v>
      </c>
      <c r="AF46" t="s">
        <v>2</v>
      </c>
      <c r="AG46">
        <v>0.4</v>
      </c>
      <c r="AH46">
        <v>2</v>
      </c>
      <c r="AI46">
        <v>41728638</v>
      </c>
      <c r="AJ46">
        <v>46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ROW(Source!A53)</f>
        <v>53</v>
      </c>
      <c r="B47">
        <v>41728639</v>
      </c>
      <c r="C47">
        <v>41728632</v>
      </c>
      <c r="D47">
        <v>37286949</v>
      </c>
      <c r="E47">
        <v>70</v>
      </c>
      <c r="F47">
        <v>1</v>
      </c>
      <c r="G47">
        <v>1</v>
      </c>
      <c r="H47">
        <v>1</v>
      </c>
      <c r="I47" t="s">
        <v>594</v>
      </c>
      <c r="J47" t="s">
        <v>2</v>
      </c>
      <c r="K47" t="s">
        <v>595</v>
      </c>
      <c r="L47">
        <v>1191</v>
      </c>
      <c r="N47">
        <v>1013</v>
      </c>
      <c r="O47" t="s">
        <v>551</v>
      </c>
      <c r="P47" t="s">
        <v>551</v>
      </c>
      <c r="Q47">
        <v>1</v>
      </c>
      <c r="X47">
        <v>2.06</v>
      </c>
      <c r="Y47">
        <v>0</v>
      </c>
      <c r="Z47">
        <v>0</v>
      </c>
      <c r="AA47">
        <v>0</v>
      </c>
      <c r="AB47">
        <v>9.6199999999999992</v>
      </c>
      <c r="AC47">
        <v>0</v>
      </c>
      <c r="AD47">
        <v>1</v>
      </c>
      <c r="AE47">
        <v>1</v>
      </c>
      <c r="AF47" t="s">
        <v>21</v>
      </c>
      <c r="AG47">
        <v>2.7810000000000001</v>
      </c>
      <c r="AH47">
        <v>2</v>
      </c>
      <c r="AI47">
        <v>41728633</v>
      </c>
      <c r="AJ47">
        <v>47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ROW(Source!A53)</f>
        <v>53</v>
      </c>
      <c r="B48">
        <v>41728640</v>
      </c>
      <c r="C48">
        <v>41728632</v>
      </c>
      <c r="D48">
        <v>37298933</v>
      </c>
      <c r="E48">
        <v>1</v>
      </c>
      <c r="F48">
        <v>1</v>
      </c>
      <c r="G48">
        <v>1</v>
      </c>
      <c r="H48">
        <v>3</v>
      </c>
      <c r="I48" t="s">
        <v>596</v>
      </c>
      <c r="J48" t="s">
        <v>597</v>
      </c>
      <c r="K48" t="s">
        <v>598</v>
      </c>
      <c r="L48">
        <v>1348</v>
      </c>
      <c r="N48">
        <v>1009</v>
      </c>
      <c r="O48" t="s">
        <v>104</v>
      </c>
      <c r="P48" t="s">
        <v>104</v>
      </c>
      <c r="Q48">
        <v>1000</v>
      </c>
      <c r="X48">
        <v>1E-3</v>
      </c>
      <c r="Y48">
        <v>6720</v>
      </c>
      <c r="Z48">
        <v>0</v>
      </c>
      <c r="AA48">
        <v>0</v>
      </c>
      <c r="AB48">
        <v>0</v>
      </c>
      <c r="AC48">
        <v>0</v>
      </c>
      <c r="AD48">
        <v>1</v>
      </c>
      <c r="AE48">
        <v>0</v>
      </c>
      <c r="AF48" t="s">
        <v>2</v>
      </c>
      <c r="AG48">
        <v>1E-3</v>
      </c>
      <c r="AH48">
        <v>2</v>
      </c>
      <c r="AI48">
        <v>41728634</v>
      </c>
      <c r="AJ48">
        <v>48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ROW(Source!A53)</f>
        <v>53</v>
      </c>
      <c r="B49">
        <v>41728641</v>
      </c>
      <c r="C49">
        <v>41728632</v>
      </c>
      <c r="D49">
        <v>37299245</v>
      </c>
      <c r="E49">
        <v>1</v>
      </c>
      <c r="F49">
        <v>1</v>
      </c>
      <c r="G49">
        <v>1</v>
      </c>
      <c r="H49">
        <v>3</v>
      </c>
      <c r="I49" t="s">
        <v>599</v>
      </c>
      <c r="J49" t="s">
        <v>600</v>
      </c>
      <c r="K49" t="s">
        <v>601</v>
      </c>
      <c r="L49">
        <v>1348</v>
      </c>
      <c r="N49">
        <v>1009</v>
      </c>
      <c r="O49" t="s">
        <v>104</v>
      </c>
      <c r="P49" t="s">
        <v>104</v>
      </c>
      <c r="Q49">
        <v>1000</v>
      </c>
      <c r="X49">
        <v>1.1E-4</v>
      </c>
      <c r="Y49">
        <v>5850</v>
      </c>
      <c r="Z49">
        <v>0</v>
      </c>
      <c r="AA49">
        <v>0</v>
      </c>
      <c r="AB49">
        <v>0</v>
      </c>
      <c r="AC49">
        <v>0</v>
      </c>
      <c r="AD49">
        <v>1</v>
      </c>
      <c r="AE49">
        <v>0</v>
      </c>
      <c r="AF49" t="s">
        <v>2</v>
      </c>
      <c r="AG49">
        <v>1.1E-4</v>
      </c>
      <c r="AH49">
        <v>2</v>
      </c>
      <c r="AI49">
        <v>41728635</v>
      </c>
      <c r="AJ49">
        <v>49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ROW(Source!A53)</f>
        <v>53</v>
      </c>
      <c r="B50">
        <v>41728642</v>
      </c>
      <c r="C50">
        <v>41728632</v>
      </c>
      <c r="D50">
        <v>37301523</v>
      </c>
      <c r="E50">
        <v>1</v>
      </c>
      <c r="F50">
        <v>1</v>
      </c>
      <c r="G50">
        <v>1</v>
      </c>
      <c r="H50">
        <v>3</v>
      </c>
      <c r="I50" t="s">
        <v>602</v>
      </c>
      <c r="J50" t="s">
        <v>603</v>
      </c>
      <c r="K50" t="s">
        <v>604</v>
      </c>
      <c r="L50">
        <v>1346</v>
      </c>
      <c r="N50">
        <v>1009</v>
      </c>
      <c r="O50" t="s">
        <v>564</v>
      </c>
      <c r="P50" t="s">
        <v>564</v>
      </c>
      <c r="Q50">
        <v>1</v>
      </c>
      <c r="X50">
        <v>2.8</v>
      </c>
      <c r="Y50">
        <v>4.16</v>
      </c>
      <c r="Z50">
        <v>0</v>
      </c>
      <c r="AA50">
        <v>0</v>
      </c>
      <c r="AB50">
        <v>0</v>
      </c>
      <c r="AC50">
        <v>0</v>
      </c>
      <c r="AD50">
        <v>1</v>
      </c>
      <c r="AE50">
        <v>0</v>
      </c>
      <c r="AF50" t="s">
        <v>2</v>
      </c>
      <c r="AG50">
        <v>2.8</v>
      </c>
      <c r="AH50">
        <v>2</v>
      </c>
      <c r="AI50">
        <v>41728636</v>
      </c>
      <c r="AJ50">
        <v>50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ROW(Source!A53)</f>
        <v>53</v>
      </c>
      <c r="B51">
        <v>41728643</v>
      </c>
      <c r="C51">
        <v>41728632</v>
      </c>
      <c r="D51">
        <v>37340072</v>
      </c>
      <c r="E51">
        <v>1</v>
      </c>
      <c r="F51">
        <v>1</v>
      </c>
      <c r="G51">
        <v>1</v>
      </c>
      <c r="H51">
        <v>3</v>
      </c>
      <c r="I51" t="s">
        <v>605</v>
      </c>
      <c r="J51" t="s">
        <v>606</v>
      </c>
      <c r="K51" t="s">
        <v>607</v>
      </c>
      <c r="L51">
        <v>1348</v>
      </c>
      <c r="N51">
        <v>1009</v>
      </c>
      <c r="O51" t="s">
        <v>104</v>
      </c>
      <c r="P51" t="s">
        <v>104</v>
      </c>
      <c r="Q51">
        <v>1000</v>
      </c>
      <c r="X51">
        <v>3.0000000000000001E-5</v>
      </c>
      <c r="Y51">
        <v>41210</v>
      </c>
      <c r="Z51">
        <v>0</v>
      </c>
      <c r="AA51">
        <v>0</v>
      </c>
      <c r="AB51">
        <v>0</v>
      </c>
      <c r="AC51">
        <v>0</v>
      </c>
      <c r="AD51">
        <v>1</v>
      </c>
      <c r="AE51">
        <v>0</v>
      </c>
      <c r="AF51" t="s">
        <v>2</v>
      </c>
      <c r="AG51">
        <v>3.0000000000000001E-5</v>
      </c>
      <c r="AH51">
        <v>2</v>
      </c>
      <c r="AI51">
        <v>41728637</v>
      </c>
      <c r="AJ51">
        <v>51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ROW(Source!A53)</f>
        <v>53</v>
      </c>
      <c r="B52">
        <v>41728644</v>
      </c>
      <c r="C52">
        <v>41728632</v>
      </c>
      <c r="D52">
        <v>37292595</v>
      </c>
      <c r="E52">
        <v>70</v>
      </c>
      <c r="F52">
        <v>1</v>
      </c>
      <c r="G52">
        <v>1</v>
      </c>
      <c r="H52">
        <v>3</v>
      </c>
      <c r="I52" t="s">
        <v>565</v>
      </c>
      <c r="J52" t="s">
        <v>2</v>
      </c>
      <c r="K52" t="s">
        <v>566</v>
      </c>
      <c r="L52">
        <v>1374</v>
      </c>
      <c r="N52">
        <v>1013</v>
      </c>
      <c r="O52" t="s">
        <v>567</v>
      </c>
      <c r="P52" t="s">
        <v>567</v>
      </c>
      <c r="Q52">
        <v>1</v>
      </c>
      <c r="X52">
        <v>0.4</v>
      </c>
      <c r="Y52">
        <v>1</v>
      </c>
      <c r="Z52">
        <v>0</v>
      </c>
      <c r="AA52">
        <v>0</v>
      </c>
      <c r="AB52">
        <v>0</v>
      </c>
      <c r="AC52">
        <v>0</v>
      </c>
      <c r="AD52">
        <v>1</v>
      </c>
      <c r="AE52">
        <v>0</v>
      </c>
      <c r="AF52" t="s">
        <v>2</v>
      </c>
      <c r="AG52">
        <v>0.4</v>
      </c>
      <c r="AH52">
        <v>2</v>
      </c>
      <c r="AI52">
        <v>41728638</v>
      </c>
      <c r="AJ52">
        <v>52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ROW(Source!A56)</f>
        <v>56</v>
      </c>
      <c r="B53">
        <v>41728653</v>
      </c>
      <c r="C53">
        <v>41728646</v>
      </c>
      <c r="D53">
        <v>37286970</v>
      </c>
      <c r="E53">
        <v>70</v>
      </c>
      <c r="F53">
        <v>1</v>
      </c>
      <c r="G53">
        <v>1</v>
      </c>
      <c r="H53">
        <v>1</v>
      </c>
      <c r="I53" t="s">
        <v>608</v>
      </c>
      <c r="J53" t="s">
        <v>2</v>
      </c>
      <c r="K53" t="s">
        <v>609</v>
      </c>
      <c r="L53">
        <v>1191</v>
      </c>
      <c r="N53">
        <v>1013</v>
      </c>
      <c r="O53" t="s">
        <v>551</v>
      </c>
      <c r="P53" t="s">
        <v>551</v>
      </c>
      <c r="Q53">
        <v>1</v>
      </c>
      <c r="X53">
        <v>1.2</v>
      </c>
      <c r="Y53">
        <v>0</v>
      </c>
      <c r="Z53">
        <v>0</v>
      </c>
      <c r="AA53">
        <v>0</v>
      </c>
      <c r="AB53">
        <v>10.210000000000001</v>
      </c>
      <c r="AC53">
        <v>0</v>
      </c>
      <c r="AD53">
        <v>1</v>
      </c>
      <c r="AE53">
        <v>1</v>
      </c>
      <c r="AF53" t="s">
        <v>21</v>
      </c>
      <c r="AG53">
        <v>1.62</v>
      </c>
      <c r="AH53">
        <v>2</v>
      </c>
      <c r="AI53">
        <v>41728647</v>
      </c>
      <c r="AJ53">
        <v>53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ROW(Source!A56)</f>
        <v>56</v>
      </c>
      <c r="B54">
        <v>41728654</v>
      </c>
      <c r="C54">
        <v>41728646</v>
      </c>
      <c r="D54">
        <v>37299205</v>
      </c>
      <c r="E54">
        <v>1</v>
      </c>
      <c r="F54">
        <v>1</v>
      </c>
      <c r="G54">
        <v>1</v>
      </c>
      <c r="H54">
        <v>3</v>
      </c>
      <c r="I54" t="s">
        <v>610</v>
      </c>
      <c r="J54" t="s">
        <v>611</v>
      </c>
      <c r="K54" t="s">
        <v>612</v>
      </c>
      <c r="L54">
        <v>1346</v>
      </c>
      <c r="N54">
        <v>1009</v>
      </c>
      <c r="O54" t="s">
        <v>564</v>
      </c>
      <c r="P54" t="s">
        <v>564</v>
      </c>
      <c r="Q54">
        <v>1</v>
      </c>
      <c r="X54">
        <v>1E-3</v>
      </c>
      <c r="Y54">
        <v>27.74</v>
      </c>
      <c r="Z54">
        <v>0</v>
      </c>
      <c r="AA54">
        <v>0</v>
      </c>
      <c r="AB54">
        <v>0</v>
      </c>
      <c r="AC54">
        <v>0</v>
      </c>
      <c r="AD54">
        <v>1</v>
      </c>
      <c r="AE54">
        <v>0</v>
      </c>
      <c r="AF54" t="s">
        <v>2</v>
      </c>
      <c r="AG54">
        <v>1E-3</v>
      </c>
      <c r="AH54">
        <v>2</v>
      </c>
      <c r="AI54">
        <v>41728648</v>
      </c>
      <c r="AJ54">
        <v>54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ROW(Source!A56)</f>
        <v>56</v>
      </c>
      <c r="B55">
        <v>41728655</v>
      </c>
      <c r="C55">
        <v>41728646</v>
      </c>
      <c r="D55">
        <v>37305581</v>
      </c>
      <c r="E55">
        <v>1</v>
      </c>
      <c r="F55">
        <v>1</v>
      </c>
      <c r="G55">
        <v>1</v>
      </c>
      <c r="H55">
        <v>3</v>
      </c>
      <c r="I55" t="s">
        <v>613</v>
      </c>
      <c r="J55" t="s">
        <v>614</v>
      </c>
      <c r="K55" t="s">
        <v>615</v>
      </c>
      <c r="L55">
        <v>1425</v>
      </c>
      <c r="N55">
        <v>1013</v>
      </c>
      <c r="O55" t="s">
        <v>165</v>
      </c>
      <c r="P55" t="s">
        <v>165</v>
      </c>
      <c r="Q55">
        <v>1</v>
      </c>
      <c r="X55">
        <v>0.03</v>
      </c>
      <c r="Y55">
        <v>83</v>
      </c>
      <c r="Z55">
        <v>0</v>
      </c>
      <c r="AA55">
        <v>0</v>
      </c>
      <c r="AB55">
        <v>0</v>
      </c>
      <c r="AC55">
        <v>0</v>
      </c>
      <c r="AD55">
        <v>1</v>
      </c>
      <c r="AE55">
        <v>0</v>
      </c>
      <c r="AF55" t="s">
        <v>2</v>
      </c>
      <c r="AG55">
        <v>0.03</v>
      </c>
      <c r="AH55">
        <v>2</v>
      </c>
      <c r="AI55">
        <v>41728649</v>
      </c>
      <c r="AJ55">
        <v>55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ROW(Source!A56)</f>
        <v>56</v>
      </c>
      <c r="B56">
        <v>41728656</v>
      </c>
      <c r="C56">
        <v>41728646</v>
      </c>
      <c r="D56">
        <v>37309140</v>
      </c>
      <c r="E56">
        <v>1</v>
      </c>
      <c r="F56">
        <v>1</v>
      </c>
      <c r="G56">
        <v>1</v>
      </c>
      <c r="H56">
        <v>3</v>
      </c>
      <c r="I56" t="s">
        <v>616</v>
      </c>
      <c r="J56" t="s">
        <v>617</v>
      </c>
      <c r="K56" t="s">
        <v>618</v>
      </c>
      <c r="L56">
        <v>1348</v>
      </c>
      <c r="N56">
        <v>1009</v>
      </c>
      <c r="O56" t="s">
        <v>104</v>
      </c>
      <c r="P56" t="s">
        <v>104</v>
      </c>
      <c r="Q56">
        <v>1000</v>
      </c>
      <c r="X56">
        <v>2.0000000000000002E-5</v>
      </c>
      <c r="Y56">
        <v>729.98</v>
      </c>
      <c r="Z56">
        <v>0</v>
      </c>
      <c r="AA56">
        <v>0</v>
      </c>
      <c r="AB56">
        <v>0</v>
      </c>
      <c r="AC56">
        <v>0</v>
      </c>
      <c r="AD56">
        <v>1</v>
      </c>
      <c r="AE56">
        <v>0</v>
      </c>
      <c r="AF56" t="s">
        <v>2</v>
      </c>
      <c r="AG56">
        <v>2.0000000000000002E-5</v>
      </c>
      <c r="AH56">
        <v>2</v>
      </c>
      <c r="AI56">
        <v>41728650</v>
      </c>
      <c r="AJ56">
        <v>56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ROW(Source!A56)</f>
        <v>56</v>
      </c>
      <c r="B57">
        <v>41728657</v>
      </c>
      <c r="C57">
        <v>41728646</v>
      </c>
      <c r="D57">
        <v>37342602</v>
      </c>
      <c r="E57">
        <v>1</v>
      </c>
      <c r="F57">
        <v>1</v>
      </c>
      <c r="G57">
        <v>1</v>
      </c>
      <c r="H57">
        <v>3</v>
      </c>
      <c r="I57" t="s">
        <v>619</v>
      </c>
      <c r="J57" t="s">
        <v>620</v>
      </c>
      <c r="K57" t="s">
        <v>621</v>
      </c>
      <c r="L57">
        <v>1348</v>
      </c>
      <c r="N57">
        <v>1009</v>
      </c>
      <c r="O57" t="s">
        <v>104</v>
      </c>
      <c r="P57" t="s">
        <v>104</v>
      </c>
      <c r="Q57">
        <v>1000</v>
      </c>
      <c r="X57">
        <v>1.0000000000000001E-5</v>
      </c>
      <c r="Y57">
        <v>65750</v>
      </c>
      <c r="Z57">
        <v>0</v>
      </c>
      <c r="AA57">
        <v>0</v>
      </c>
      <c r="AB57">
        <v>0</v>
      </c>
      <c r="AC57">
        <v>0</v>
      </c>
      <c r="AD57">
        <v>1</v>
      </c>
      <c r="AE57">
        <v>0</v>
      </c>
      <c r="AF57" t="s">
        <v>2</v>
      </c>
      <c r="AG57">
        <v>1.0000000000000001E-5</v>
      </c>
      <c r="AH57">
        <v>2</v>
      </c>
      <c r="AI57">
        <v>41728651</v>
      </c>
      <c r="AJ57">
        <v>57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ROW(Source!A56)</f>
        <v>56</v>
      </c>
      <c r="B58">
        <v>41728658</v>
      </c>
      <c r="C58">
        <v>41728646</v>
      </c>
      <c r="D58">
        <v>37292595</v>
      </c>
      <c r="E58">
        <v>70</v>
      </c>
      <c r="F58">
        <v>1</v>
      </c>
      <c r="G58">
        <v>1</v>
      </c>
      <c r="H58">
        <v>3</v>
      </c>
      <c r="I58" t="s">
        <v>565</v>
      </c>
      <c r="J58" t="s">
        <v>2</v>
      </c>
      <c r="K58" t="s">
        <v>566</v>
      </c>
      <c r="L58">
        <v>1374</v>
      </c>
      <c r="N58">
        <v>1013</v>
      </c>
      <c r="O58" t="s">
        <v>567</v>
      </c>
      <c r="P58" t="s">
        <v>567</v>
      </c>
      <c r="Q58">
        <v>1</v>
      </c>
      <c r="X58">
        <v>0.24</v>
      </c>
      <c r="Y58">
        <v>1</v>
      </c>
      <c r="Z58">
        <v>0</v>
      </c>
      <c r="AA58">
        <v>0</v>
      </c>
      <c r="AB58">
        <v>0</v>
      </c>
      <c r="AC58">
        <v>0</v>
      </c>
      <c r="AD58">
        <v>1</v>
      </c>
      <c r="AE58">
        <v>0</v>
      </c>
      <c r="AF58" t="s">
        <v>2</v>
      </c>
      <c r="AG58">
        <v>0.24</v>
      </c>
      <c r="AH58">
        <v>2</v>
      </c>
      <c r="AI58">
        <v>41728652</v>
      </c>
      <c r="AJ58">
        <v>58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ROW(Source!A57)</f>
        <v>57</v>
      </c>
      <c r="B59">
        <v>41728653</v>
      </c>
      <c r="C59">
        <v>41728646</v>
      </c>
      <c r="D59">
        <v>37286970</v>
      </c>
      <c r="E59">
        <v>70</v>
      </c>
      <c r="F59">
        <v>1</v>
      </c>
      <c r="G59">
        <v>1</v>
      </c>
      <c r="H59">
        <v>1</v>
      </c>
      <c r="I59" t="s">
        <v>608</v>
      </c>
      <c r="J59" t="s">
        <v>2</v>
      </c>
      <c r="K59" t="s">
        <v>609</v>
      </c>
      <c r="L59">
        <v>1191</v>
      </c>
      <c r="N59">
        <v>1013</v>
      </c>
      <c r="O59" t="s">
        <v>551</v>
      </c>
      <c r="P59" t="s">
        <v>551</v>
      </c>
      <c r="Q59">
        <v>1</v>
      </c>
      <c r="X59">
        <v>1.2</v>
      </c>
      <c r="Y59">
        <v>0</v>
      </c>
      <c r="Z59">
        <v>0</v>
      </c>
      <c r="AA59">
        <v>0</v>
      </c>
      <c r="AB59">
        <v>10.210000000000001</v>
      </c>
      <c r="AC59">
        <v>0</v>
      </c>
      <c r="AD59">
        <v>1</v>
      </c>
      <c r="AE59">
        <v>1</v>
      </c>
      <c r="AF59" t="s">
        <v>21</v>
      </c>
      <c r="AG59">
        <v>1.62</v>
      </c>
      <c r="AH59">
        <v>2</v>
      </c>
      <c r="AI59">
        <v>41728647</v>
      </c>
      <c r="AJ59">
        <v>59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ROW(Source!A57)</f>
        <v>57</v>
      </c>
      <c r="B60">
        <v>41728654</v>
      </c>
      <c r="C60">
        <v>41728646</v>
      </c>
      <c r="D60">
        <v>37299205</v>
      </c>
      <c r="E60">
        <v>1</v>
      </c>
      <c r="F60">
        <v>1</v>
      </c>
      <c r="G60">
        <v>1</v>
      </c>
      <c r="H60">
        <v>3</v>
      </c>
      <c r="I60" t="s">
        <v>610</v>
      </c>
      <c r="J60" t="s">
        <v>611</v>
      </c>
      <c r="K60" t="s">
        <v>612</v>
      </c>
      <c r="L60">
        <v>1346</v>
      </c>
      <c r="N60">
        <v>1009</v>
      </c>
      <c r="O60" t="s">
        <v>564</v>
      </c>
      <c r="P60" t="s">
        <v>564</v>
      </c>
      <c r="Q60">
        <v>1</v>
      </c>
      <c r="X60">
        <v>1E-3</v>
      </c>
      <c r="Y60">
        <v>27.74</v>
      </c>
      <c r="Z60">
        <v>0</v>
      </c>
      <c r="AA60">
        <v>0</v>
      </c>
      <c r="AB60">
        <v>0</v>
      </c>
      <c r="AC60">
        <v>0</v>
      </c>
      <c r="AD60">
        <v>1</v>
      </c>
      <c r="AE60">
        <v>0</v>
      </c>
      <c r="AF60" t="s">
        <v>2</v>
      </c>
      <c r="AG60">
        <v>1E-3</v>
      </c>
      <c r="AH60">
        <v>2</v>
      </c>
      <c r="AI60">
        <v>41728648</v>
      </c>
      <c r="AJ60">
        <v>60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ROW(Source!A57)</f>
        <v>57</v>
      </c>
      <c r="B61">
        <v>41728655</v>
      </c>
      <c r="C61">
        <v>41728646</v>
      </c>
      <c r="D61">
        <v>37305581</v>
      </c>
      <c r="E61">
        <v>1</v>
      </c>
      <c r="F61">
        <v>1</v>
      </c>
      <c r="G61">
        <v>1</v>
      </c>
      <c r="H61">
        <v>3</v>
      </c>
      <c r="I61" t="s">
        <v>613</v>
      </c>
      <c r="J61" t="s">
        <v>614</v>
      </c>
      <c r="K61" t="s">
        <v>615</v>
      </c>
      <c r="L61">
        <v>1425</v>
      </c>
      <c r="N61">
        <v>1013</v>
      </c>
      <c r="O61" t="s">
        <v>165</v>
      </c>
      <c r="P61" t="s">
        <v>165</v>
      </c>
      <c r="Q61">
        <v>1</v>
      </c>
      <c r="X61">
        <v>0.03</v>
      </c>
      <c r="Y61">
        <v>83</v>
      </c>
      <c r="Z61">
        <v>0</v>
      </c>
      <c r="AA61">
        <v>0</v>
      </c>
      <c r="AB61">
        <v>0</v>
      </c>
      <c r="AC61">
        <v>0</v>
      </c>
      <c r="AD61">
        <v>1</v>
      </c>
      <c r="AE61">
        <v>0</v>
      </c>
      <c r="AF61" t="s">
        <v>2</v>
      </c>
      <c r="AG61">
        <v>0.03</v>
      </c>
      <c r="AH61">
        <v>2</v>
      </c>
      <c r="AI61">
        <v>41728649</v>
      </c>
      <c r="AJ61">
        <v>61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ROW(Source!A57)</f>
        <v>57</v>
      </c>
      <c r="B62">
        <v>41728656</v>
      </c>
      <c r="C62">
        <v>41728646</v>
      </c>
      <c r="D62">
        <v>37309140</v>
      </c>
      <c r="E62">
        <v>1</v>
      </c>
      <c r="F62">
        <v>1</v>
      </c>
      <c r="G62">
        <v>1</v>
      </c>
      <c r="H62">
        <v>3</v>
      </c>
      <c r="I62" t="s">
        <v>616</v>
      </c>
      <c r="J62" t="s">
        <v>617</v>
      </c>
      <c r="K62" t="s">
        <v>618</v>
      </c>
      <c r="L62">
        <v>1348</v>
      </c>
      <c r="N62">
        <v>1009</v>
      </c>
      <c r="O62" t="s">
        <v>104</v>
      </c>
      <c r="P62" t="s">
        <v>104</v>
      </c>
      <c r="Q62">
        <v>1000</v>
      </c>
      <c r="X62">
        <v>2.0000000000000002E-5</v>
      </c>
      <c r="Y62">
        <v>729.98</v>
      </c>
      <c r="Z62">
        <v>0</v>
      </c>
      <c r="AA62">
        <v>0</v>
      </c>
      <c r="AB62">
        <v>0</v>
      </c>
      <c r="AC62">
        <v>0</v>
      </c>
      <c r="AD62">
        <v>1</v>
      </c>
      <c r="AE62">
        <v>0</v>
      </c>
      <c r="AF62" t="s">
        <v>2</v>
      </c>
      <c r="AG62">
        <v>2.0000000000000002E-5</v>
      </c>
      <c r="AH62">
        <v>2</v>
      </c>
      <c r="AI62">
        <v>41728650</v>
      </c>
      <c r="AJ62">
        <v>62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ROW(Source!A57)</f>
        <v>57</v>
      </c>
      <c r="B63">
        <v>41728657</v>
      </c>
      <c r="C63">
        <v>41728646</v>
      </c>
      <c r="D63">
        <v>37342602</v>
      </c>
      <c r="E63">
        <v>1</v>
      </c>
      <c r="F63">
        <v>1</v>
      </c>
      <c r="G63">
        <v>1</v>
      </c>
      <c r="H63">
        <v>3</v>
      </c>
      <c r="I63" t="s">
        <v>619</v>
      </c>
      <c r="J63" t="s">
        <v>620</v>
      </c>
      <c r="K63" t="s">
        <v>621</v>
      </c>
      <c r="L63">
        <v>1348</v>
      </c>
      <c r="N63">
        <v>1009</v>
      </c>
      <c r="O63" t="s">
        <v>104</v>
      </c>
      <c r="P63" t="s">
        <v>104</v>
      </c>
      <c r="Q63">
        <v>1000</v>
      </c>
      <c r="X63">
        <v>1.0000000000000001E-5</v>
      </c>
      <c r="Y63">
        <v>65750</v>
      </c>
      <c r="Z63">
        <v>0</v>
      </c>
      <c r="AA63">
        <v>0</v>
      </c>
      <c r="AB63">
        <v>0</v>
      </c>
      <c r="AC63">
        <v>0</v>
      </c>
      <c r="AD63">
        <v>1</v>
      </c>
      <c r="AE63">
        <v>0</v>
      </c>
      <c r="AF63" t="s">
        <v>2</v>
      </c>
      <c r="AG63">
        <v>1.0000000000000001E-5</v>
      </c>
      <c r="AH63">
        <v>2</v>
      </c>
      <c r="AI63">
        <v>41728651</v>
      </c>
      <c r="AJ63">
        <v>63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ROW(Source!A57)</f>
        <v>57</v>
      </c>
      <c r="B64">
        <v>41728658</v>
      </c>
      <c r="C64">
        <v>41728646</v>
      </c>
      <c r="D64">
        <v>37292595</v>
      </c>
      <c r="E64">
        <v>70</v>
      </c>
      <c r="F64">
        <v>1</v>
      </c>
      <c r="G64">
        <v>1</v>
      </c>
      <c r="H64">
        <v>3</v>
      </c>
      <c r="I64" t="s">
        <v>565</v>
      </c>
      <c r="J64" t="s">
        <v>2</v>
      </c>
      <c r="K64" t="s">
        <v>566</v>
      </c>
      <c r="L64">
        <v>1374</v>
      </c>
      <c r="N64">
        <v>1013</v>
      </c>
      <c r="O64" t="s">
        <v>567</v>
      </c>
      <c r="P64" t="s">
        <v>567</v>
      </c>
      <c r="Q64">
        <v>1</v>
      </c>
      <c r="X64">
        <v>0.24</v>
      </c>
      <c r="Y64">
        <v>1</v>
      </c>
      <c r="Z64">
        <v>0</v>
      </c>
      <c r="AA64">
        <v>0</v>
      </c>
      <c r="AB64">
        <v>0</v>
      </c>
      <c r="AC64">
        <v>0</v>
      </c>
      <c r="AD64">
        <v>1</v>
      </c>
      <c r="AE64">
        <v>0</v>
      </c>
      <c r="AF64" t="s">
        <v>2</v>
      </c>
      <c r="AG64">
        <v>0.24</v>
      </c>
      <c r="AH64">
        <v>2</v>
      </c>
      <c r="AI64">
        <v>41728652</v>
      </c>
      <c r="AJ64">
        <v>64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ROW(Source!A60)</f>
        <v>60</v>
      </c>
      <c r="B65">
        <v>41728670</v>
      </c>
      <c r="C65">
        <v>41728660</v>
      </c>
      <c r="D65">
        <v>37286949</v>
      </c>
      <c r="E65">
        <v>70</v>
      </c>
      <c r="F65">
        <v>1</v>
      </c>
      <c r="G65">
        <v>1</v>
      </c>
      <c r="H65">
        <v>1</v>
      </c>
      <c r="I65" t="s">
        <v>594</v>
      </c>
      <c r="J65" t="s">
        <v>2</v>
      </c>
      <c r="K65" t="s">
        <v>595</v>
      </c>
      <c r="L65">
        <v>1191</v>
      </c>
      <c r="N65">
        <v>1013</v>
      </c>
      <c r="O65" t="s">
        <v>551</v>
      </c>
      <c r="P65" t="s">
        <v>551</v>
      </c>
      <c r="Q65">
        <v>1</v>
      </c>
      <c r="X65">
        <v>28</v>
      </c>
      <c r="Y65">
        <v>0</v>
      </c>
      <c r="Z65">
        <v>0</v>
      </c>
      <c r="AA65">
        <v>0</v>
      </c>
      <c r="AB65">
        <v>9.6199999999999992</v>
      </c>
      <c r="AC65">
        <v>0</v>
      </c>
      <c r="AD65">
        <v>1</v>
      </c>
      <c r="AE65">
        <v>1</v>
      </c>
      <c r="AF65" t="s">
        <v>21</v>
      </c>
      <c r="AG65">
        <v>37.800000000000004</v>
      </c>
      <c r="AH65">
        <v>2</v>
      </c>
      <c r="AI65">
        <v>41728661</v>
      </c>
      <c r="AJ65">
        <v>65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ROW(Source!A60)</f>
        <v>60</v>
      </c>
      <c r="B66">
        <v>41728671</v>
      </c>
      <c r="C66">
        <v>41728660</v>
      </c>
      <c r="D66">
        <v>37301999</v>
      </c>
      <c r="E66">
        <v>1</v>
      </c>
      <c r="F66">
        <v>1</v>
      </c>
      <c r="G66">
        <v>1</v>
      </c>
      <c r="H66">
        <v>3</v>
      </c>
      <c r="I66" t="s">
        <v>622</v>
      </c>
      <c r="J66" t="s">
        <v>623</v>
      </c>
      <c r="K66" t="s">
        <v>624</v>
      </c>
      <c r="L66">
        <v>1346</v>
      </c>
      <c r="N66">
        <v>1009</v>
      </c>
      <c r="O66" t="s">
        <v>564</v>
      </c>
      <c r="P66" t="s">
        <v>564</v>
      </c>
      <c r="Q66">
        <v>1</v>
      </c>
      <c r="X66">
        <v>0.02</v>
      </c>
      <c r="Y66">
        <v>91.29</v>
      </c>
      <c r="Z66">
        <v>0</v>
      </c>
      <c r="AA66">
        <v>0</v>
      </c>
      <c r="AB66">
        <v>0</v>
      </c>
      <c r="AC66">
        <v>0</v>
      </c>
      <c r="AD66">
        <v>1</v>
      </c>
      <c r="AE66">
        <v>0</v>
      </c>
      <c r="AF66" t="s">
        <v>2</v>
      </c>
      <c r="AG66">
        <v>0.02</v>
      </c>
      <c r="AH66">
        <v>2</v>
      </c>
      <c r="AI66">
        <v>41728662</v>
      </c>
      <c r="AJ66">
        <v>66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ROW(Source!A60)</f>
        <v>60</v>
      </c>
      <c r="B67">
        <v>41728672</v>
      </c>
      <c r="C67">
        <v>41728660</v>
      </c>
      <c r="D67">
        <v>37307404</v>
      </c>
      <c r="E67">
        <v>1</v>
      </c>
      <c r="F67">
        <v>1</v>
      </c>
      <c r="G67">
        <v>1</v>
      </c>
      <c r="H67">
        <v>3</v>
      </c>
      <c r="I67" t="s">
        <v>625</v>
      </c>
      <c r="J67" t="s">
        <v>626</v>
      </c>
      <c r="K67" t="s">
        <v>627</v>
      </c>
      <c r="L67">
        <v>1346</v>
      </c>
      <c r="N67">
        <v>1009</v>
      </c>
      <c r="O67" t="s">
        <v>564</v>
      </c>
      <c r="P67" t="s">
        <v>564</v>
      </c>
      <c r="Q67">
        <v>1</v>
      </c>
      <c r="X67">
        <v>0.05</v>
      </c>
      <c r="Y67">
        <v>155</v>
      </c>
      <c r="Z67">
        <v>0</v>
      </c>
      <c r="AA67">
        <v>0</v>
      </c>
      <c r="AB67">
        <v>0</v>
      </c>
      <c r="AC67">
        <v>0</v>
      </c>
      <c r="AD67">
        <v>1</v>
      </c>
      <c r="AE67">
        <v>0</v>
      </c>
      <c r="AF67" t="s">
        <v>2</v>
      </c>
      <c r="AG67">
        <v>0.05</v>
      </c>
      <c r="AH67">
        <v>2</v>
      </c>
      <c r="AI67">
        <v>41728663</v>
      </c>
      <c r="AJ67">
        <v>67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ROW(Source!A60)</f>
        <v>60</v>
      </c>
      <c r="B68">
        <v>41728673</v>
      </c>
      <c r="C68">
        <v>41728660</v>
      </c>
      <c r="D68">
        <v>37342602</v>
      </c>
      <c r="E68">
        <v>1</v>
      </c>
      <c r="F68">
        <v>1</v>
      </c>
      <c r="G68">
        <v>1</v>
      </c>
      <c r="H68">
        <v>3</v>
      </c>
      <c r="I68" t="s">
        <v>619</v>
      </c>
      <c r="J68" t="s">
        <v>620</v>
      </c>
      <c r="K68" t="s">
        <v>621</v>
      </c>
      <c r="L68">
        <v>1348</v>
      </c>
      <c r="N68">
        <v>1009</v>
      </c>
      <c r="O68" t="s">
        <v>104</v>
      </c>
      <c r="P68" t="s">
        <v>104</v>
      </c>
      <c r="Q68">
        <v>1000</v>
      </c>
      <c r="X68">
        <v>5.0000000000000001E-4</v>
      </c>
      <c r="Y68">
        <v>65750</v>
      </c>
      <c r="Z68">
        <v>0</v>
      </c>
      <c r="AA68">
        <v>0</v>
      </c>
      <c r="AB68">
        <v>0</v>
      </c>
      <c r="AC68">
        <v>0</v>
      </c>
      <c r="AD68">
        <v>1</v>
      </c>
      <c r="AE68">
        <v>0</v>
      </c>
      <c r="AF68" t="s">
        <v>2</v>
      </c>
      <c r="AG68">
        <v>5.0000000000000001E-4</v>
      </c>
      <c r="AH68">
        <v>2</v>
      </c>
      <c r="AI68">
        <v>41728664</v>
      </c>
      <c r="AJ68">
        <v>68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ROW(Source!A60)</f>
        <v>60</v>
      </c>
      <c r="B69">
        <v>41728674</v>
      </c>
      <c r="C69">
        <v>41728660</v>
      </c>
      <c r="D69">
        <v>37358386</v>
      </c>
      <c r="E69">
        <v>1</v>
      </c>
      <c r="F69">
        <v>1</v>
      </c>
      <c r="G69">
        <v>1</v>
      </c>
      <c r="H69">
        <v>3</v>
      </c>
      <c r="I69" t="s">
        <v>628</v>
      </c>
      <c r="J69" t="s">
        <v>629</v>
      </c>
      <c r="K69" t="s">
        <v>630</v>
      </c>
      <c r="L69">
        <v>1348</v>
      </c>
      <c r="N69">
        <v>1009</v>
      </c>
      <c r="O69" t="s">
        <v>104</v>
      </c>
      <c r="P69" t="s">
        <v>104</v>
      </c>
      <c r="Q69">
        <v>1000</v>
      </c>
      <c r="X69">
        <v>5.0000000000000002E-5</v>
      </c>
      <c r="Y69">
        <v>52539.7</v>
      </c>
      <c r="Z69">
        <v>0</v>
      </c>
      <c r="AA69">
        <v>0</v>
      </c>
      <c r="AB69">
        <v>0</v>
      </c>
      <c r="AC69">
        <v>0</v>
      </c>
      <c r="AD69">
        <v>1</v>
      </c>
      <c r="AE69">
        <v>0</v>
      </c>
      <c r="AF69" t="s">
        <v>2</v>
      </c>
      <c r="AG69">
        <v>5.0000000000000002E-5</v>
      </c>
      <c r="AH69">
        <v>2</v>
      </c>
      <c r="AI69">
        <v>41728665</v>
      </c>
      <c r="AJ69">
        <v>69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ROW(Source!A60)</f>
        <v>60</v>
      </c>
      <c r="B70">
        <v>41728675</v>
      </c>
      <c r="C70">
        <v>41728660</v>
      </c>
      <c r="D70">
        <v>37409453</v>
      </c>
      <c r="E70">
        <v>1</v>
      </c>
      <c r="F70">
        <v>1</v>
      </c>
      <c r="G70">
        <v>1</v>
      </c>
      <c r="H70">
        <v>3</v>
      </c>
      <c r="I70" t="s">
        <v>631</v>
      </c>
      <c r="J70" t="s">
        <v>632</v>
      </c>
      <c r="K70" t="s">
        <v>633</v>
      </c>
      <c r="L70">
        <v>1346</v>
      </c>
      <c r="N70">
        <v>1009</v>
      </c>
      <c r="O70" t="s">
        <v>564</v>
      </c>
      <c r="P70" t="s">
        <v>564</v>
      </c>
      <c r="Q70">
        <v>1</v>
      </c>
      <c r="X70">
        <v>0.1</v>
      </c>
      <c r="Y70">
        <v>38.340000000000003</v>
      </c>
      <c r="Z70">
        <v>0</v>
      </c>
      <c r="AA70">
        <v>0</v>
      </c>
      <c r="AB70">
        <v>0</v>
      </c>
      <c r="AC70">
        <v>0</v>
      </c>
      <c r="AD70">
        <v>1</v>
      </c>
      <c r="AE70">
        <v>0</v>
      </c>
      <c r="AF70" t="s">
        <v>2</v>
      </c>
      <c r="AG70">
        <v>0.1</v>
      </c>
      <c r="AH70">
        <v>2</v>
      </c>
      <c r="AI70">
        <v>41728666</v>
      </c>
      <c r="AJ70">
        <v>70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ROW(Source!A60)</f>
        <v>60</v>
      </c>
      <c r="B71">
        <v>41728676</v>
      </c>
      <c r="C71">
        <v>41728660</v>
      </c>
      <c r="D71">
        <v>37415451</v>
      </c>
      <c r="E71">
        <v>1</v>
      </c>
      <c r="F71">
        <v>1</v>
      </c>
      <c r="G71">
        <v>1</v>
      </c>
      <c r="H71">
        <v>3</v>
      </c>
      <c r="I71" t="s">
        <v>634</v>
      </c>
      <c r="J71" t="s">
        <v>635</v>
      </c>
      <c r="K71" t="s">
        <v>636</v>
      </c>
      <c r="L71">
        <v>1425</v>
      </c>
      <c r="N71">
        <v>1013</v>
      </c>
      <c r="O71" t="s">
        <v>165</v>
      </c>
      <c r="P71" t="s">
        <v>165</v>
      </c>
      <c r="Q71">
        <v>1</v>
      </c>
      <c r="X71">
        <v>1</v>
      </c>
      <c r="Y71">
        <v>30.74</v>
      </c>
      <c r="Z71">
        <v>0</v>
      </c>
      <c r="AA71">
        <v>0</v>
      </c>
      <c r="AB71">
        <v>0</v>
      </c>
      <c r="AC71">
        <v>0</v>
      </c>
      <c r="AD71">
        <v>1</v>
      </c>
      <c r="AE71">
        <v>0</v>
      </c>
      <c r="AF71" t="s">
        <v>2</v>
      </c>
      <c r="AG71">
        <v>1</v>
      </c>
      <c r="AH71">
        <v>2</v>
      </c>
      <c r="AI71">
        <v>41728667</v>
      </c>
      <c r="AJ71">
        <v>71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ROW(Source!A60)</f>
        <v>60</v>
      </c>
      <c r="B72">
        <v>41728677</v>
      </c>
      <c r="C72">
        <v>41728660</v>
      </c>
      <c r="D72">
        <v>37292588</v>
      </c>
      <c r="E72">
        <v>70</v>
      </c>
      <c r="F72">
        <v>1</v>
      </c>
      <c r="G72">
        <v>1</v>
      </c>
      <c r="H72">
        <v>3</v>
      </c>
      <c r="I72" t="s">
        <v>102</v>
      </c>
      <c r="J72" t="s">
        <v>2</v>
      </c>
      <c r="K72" t="s">
        <v>103</v>
      </c>
      <c r="L72">
        <v>1348</v>
      </c>
      <c r="N72">
        <v>1009</v>
      </c>
      <c r="O72" t="s">
        <v>104</v>
      </c>
      <c r="P72" t="s">
        <v>104</v>
      </c>
      <c r="Q72">
        <v>1000</v>
      </c>
      <c r="X72">
        <v>4.0000000000000001E-3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 t="s">
        <v>2</v>
      </c>
      <c r="AG72">
        <v>4.0000000000000001E-3</v>
      </c>
      <c r="AH72">
        <v>2</v>
      </c>
      <c r="AI72">
        <v>41728668</v>
      </c>
      <c r="AJ72">
        <v>72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ROW(Source!A60)</f>
        <v>60</v>
      </c>
      <c r="B73">
        <v>41728678</v>
      </c>
      <c r="C73">
        <v>41728660</v>
      </c>
      <c r="D73">
        <v>37292595</v>
      </c>
      <c r="E73">
        <v>70</v>
      </c>
      <c r="F73">
        <v>1</v>
      </c>
      <c r="G73">
        <v>1</v>
      </c>
      <c r="H73">
        <v>3</v>
      </c>
      <c r="I73" t="s">
        <v>565</v>
      </c>
      <c r="J73" t="s">
        <v>2</v>
      </c>
      <c r="K73" t="s">
        <v>566</v>
      </c>
      <c r="L73">
        <v>1374</v>
      </c>
      <c r="N73">
        <v>1013</v>
      </c>
      <c r="O73" t="s">
        <v>567</v>
      </c>
      <c r="P73" t="s">
        <v>567</v>
      </c>
      <c r="Q73">
        <v>1</v>
      </c>
      <c r="X73">
        <v>5.39</v>
      </c>
      <c r="Y73">
        <v>1</v>
      </c>
      <c r="Z73">
        <v>0</v>
      </c>
      <c r="AA73">
        <v>0</v>
      </c>
      <c r="AB73">
        <v>0</v>
      </c>
      <c r="AC73">
        <v>0</v>
      </c>
      <c r="AD73">
        <v>1</v>
      </c>
      <c r="AE73">
        <v>0</v>
      </c>
      <c r="AF73" t="s">
        <v>2</v>
      </c>
      <c r="AG73">
        <v>5.39</v>
      </c>
      <c r="AH73">
        <v>2</v>
      </c>
      <c r="AI73">
        <v>41728669</v>
      </c>
      <c r="AJ73">
        <v>73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ROW(Source!A61)</f>
        <v>61</v>
      </c>
      <c r="B74">
        <v>41728670</v>
      </c>
      <c r="C74">
        <v>41728660</v>
      </c>
      <c r="D74">
        <v>37286949</v>
      </c>
      <c r="E74">
        <v>70</v>
      </c>
      <c r="F74">
        <v>1</v>
      </c>
      <c r="G74">
        <v>1</v>
      </c>
      <c r="H74">
        <v>1</v>
      </c>
      <c r="I74" t="s">
        <v>594</v>
      </c>
      <c r="J74" t="s">
        <v>2</v>
      </c>
      <c r="K74" t="s">
        <v>595</v>
      </c>
      <c r="L74">
        <v>1191</v>
      </c>
      <c r="N74">
        <v>1013</v>
      </c>
      <c r="O74" t="s">
        <v>551</v>
      </c>
      <c r="P74" t="s">
        <v>551</v>
      </c>
      <c r="Q74">
        <v>1</v>
      </c>
      <c r="X74">
        <v>28</v>
      </c>
      <c r="Y74">
        <v>0</v>
      </c>
      <c r="Z74">
        <v>0</v>
      </c>
      <c r="AA74">
        <v>0</v>
      </c>
      <c r="AB74">
        <v>9.6199999999999992</v>
      </c>
      <c r="AC74">
        <v>0</v>
      </c>
      <c r="AD74">
        <v>1</v>
      </c>
      <c r="AE74">
        <v>1</v>
      </c>
      <c r="AF74" t="s">
        <v>21</v>
      </c>
      <c r="AG74">
        <v>37.800000000000004</v>
      </c>
      <c r="AH74">
        <v>2</v>
      </c>
      <c r="AI74">
        <v>41728661</v>
      </c>
      <c r="AJ74">
        <v>74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ROW(Source!A61)</f>
        <v>61</v>
      </c>
      <c r="B75">
        <v>41728671</v>
      </c>
      <c r="C75">
        <v>41728660</v>
      </c>
      <c r="D75">
        <v>37301999</v>
      </c>
      <c r="E75">
        <v>1</v>
      </c>
      <c r="F75">
        <v>1</v>
      </c>
      <c r="G75">
        <v>1</v>
      </c>
      <c r="H75">
        <v>3</v>
      </c>
      <c r="I75" t="s">
        <v>622</v>
      </c>
      <c r="J75" t="s">
        <v>623</v>
      </c>
      <c r="K75" t="s">
        <v>624</v>
      </c>
      <c r="L75">
        <v>1346</v>
      </c>
      <c r="N75">
        <v>1009</v>
      </c>
      <c r="O75" t="s">
        <v>564</v>
      </c>
      <c r="P75" t="s">
        <v>564</v>
      </c>
      <c r="Q75">
        <v>1</v>
      </c>
      <c r="X75">
        <v>0.02</v>
      </c>
      <c r="Y75">
        <v>91.29</v>
      </c>
      <c r="Z75">
        <v>0</v>
      </c>
      <c r="AA75">
        <v>0</v>
      </c>
      <c r="AB75">
        <v>0</v>
      </c>
      <c r="AC75">
        <v>0</v>
      </c>
      <c r="AD75">
        <v>1</v>
      </c>
      <c r="AE75">
        <v>0</v>
      </c>
      <c r="AF75" t="s">
        <v>2</v>
      </c>
      <c r="AG75">
        <v>0.02</v>
      </c>
      <c r="AH75">
        <v>2</v>
      </c>
      <c r="AI75">
        <v>41728662</v>
      </c>
      <c r="AJ75">
        <v>75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ROW(Source!A61)</f>
        <v>61</v>
      </c>
      <c r="B76">
        <v>41728672</v>
      </c>
      <c r="C76">
        <v>41728660</v>
      </c>
      <c r="D76">
        <v>37307404</v>
      </c>
      <c r="E76">
        <v>1</v>
      </c>
      <c r="F76">
        <v>1</v>
      </c>
      <c r="G76">
        <v>1</v>
      </c>
      <c r="H76">
        <v>3</v>
      </c>
      <c r="I76" t="s">
        <v>625</v>
      </c>
      <c r="J76" t="s">
        <v>626</v>
      </c>
      <c r="K76" t="s">
        <v>627</v>
      </c>
      <c r="L76">
        <v>1346</v>
      </c>
      <c r="N76">
        <v>1009</v>
      </c>
      <c r="O76" t="s">
        <v>564</v>
      </c>
      <c r="P76" t="s">
        <v>564</v>
      </c>
      <c r="Q76">
        <v>1</v>
      </c>
      <c r="X76">
        <v>0.05</v>
      </c>
      <c r="Y76">
        <v>155</v>
      </c>
      <c r="Z76">
        <v>0</v>
      </c>
      <c r="AA76">
        <v>0</v>
      </c>
      <c r="AB76">
        <v>0</v>
      </c>
      <c r="AC76">
        <v>0</v>
      </c>
      <c r="AD76">
        <v>1</v>
      </c>
      <c r="AE76">
        <v>0</v>
      </c>
      <c r="AF76" t="s">
        <v>2</v>
      </c>
      <c r="AG76">
        <v>0.05</v>
      </c>
      <c r="AH76">
        <v>2</v>
      </c>
      <c r="AI76">
        <v>41728663</v>
      </c>
      <c r="AJ76">
        <v>76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ROW(Source!A61)</f>
        <v>61</v>
      </c>
      <c r="B77">
        <v>41728673</v>
      </c>
      <c r="C77">
        <v>41728660</v>
      </c>
      <c r="D77">
        <v>37342602</v>
      </c>
      <c r="E77">
        <v>1</v>
      </c>
      <c r="F77">
        <v>1</v>
      </c>
      <c r="G77">
        <v>1</v>
      </c>
      <c r="H77">
        <v>3</v>
      </c>
      <c r="I77" t="s">
        <v>619</v>
      </c>
      <c r="J77" t="s">
        <v>620</v>
      </c>
      <c r="K77" t="s">
        <v>621</v>
      </c>
      <c r="L77">
        <v>1348</v>
      </c>
      <c r="N77">
        <v>1009</v>
      </c>
      <c r="O77" t="s">
        <v>104</v>
      </c>
      <c r="P77" t="s">
        <v>104</v>
      </c>
      <c r="Q77">
        <v>1000</v>
      </c>
      <c r="X77">
        <v>5.0000000000000001E-4</v>
      </c>
      <c r="Y77">
        <v>65750</v>
      </c>
      <c r="Z77">
        <v>0</v>
      </c>
      <c r="AA77">
        <v>0</v>
      </c>
      <c r="AB77">
        <v>0</v>
      </c>
      <c r="AC77">
        <v>0</v>
      </c>
      <c r="AD77">
        <v>1</v>
      </c>
      <c r="AE77">
        <v>0</v>
      </c>
      <c r="AF77" t="s">
        <v>2</v>
      </c>
      <c r="AG77">
        <v>5.0000000000000001E-4</v>
      </c>
      <c r="AH77">
        <v>2</v>
      </c>
      <c r="AI77">
        <v>41728664</v>
      </c>
      <c r="AJ77">
        <v>77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ROW(Source!A61)</f>
        <v>61</v>
      </c>
      <c r="B78">
        <v>41728674</v>
      </c>
      <c r="C78">
        <v>41728660</v>
      </c>
      <c r="D78">
        <v>37358386</v>
      </c>
      <c r="E78">
        <v>1</v>
      </c>
      <c r="F78">
        <v>1</v>
      </c>
      <c r="G78">
        <v>1</v>
      </c>
      <c r="H78">
        <v>3</v>
      </c>
      <c r="I78" t="s">
        <v>628</v>
      </c>
      <c r="J78" t="s">
        <v>629</v>
      </c>
      <c r="K78" t="s">
        <v>630</v>
      </c>
      <c r="L78">
        <v>1348</v>
      </c>
      <c r="N78">
        <v>1009</v>
      </c>
      <c r="O78" t="s">
        <v>104</v>
      </c>
      <c r="P78" t="s">
        <v>104</v>
      </c>
      <c r="Q78">
        <v>1000</v>
      </c>
      <c r="X78">
        <v>5.0000000000000002E-5</v>
      </c>
      <c r="Y78">
        <v>52539.7</v>
      </c>
      <c r="Z78">
        <v>0</v>
      </c>
      <c r="AA78">
        <v>0</v>
      </c>
      <c r="AB78">
        <v>0</v>
      </c>
      <c r="AC78">
        <v>0</v>
      </c>
      <c r="AD78">
        <v>1</v>
      </c>
      <c r="AE78">
        <v>0</v>
      </c>
      <c r="AF78" t="s">
        <v>2</v>
      </c>
      <c r="AG78">
        <v>5.0000000000000002E-5</v>
      </c>
      <c r="AH78">
        <v>2</v>
      </c>
      <c r="AI78">
        <v>41728665</v>
      </c>
      <c r="AJ78">
        <v>78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ROW(Source!A61)</f>
        <v>61</v>
      </c>
      <c r="B79">
        <v>41728675</v>
      </c>
      <c r="C79">
        <v>41728660</v>
      </c>
      <c r="D79">
        <v>37409453</v>
      </c>
      <c r="E79">
        <v>1</v>
      </c>
      <c r="F79">
        <v>1</v>
      </c>
      <c r="G79">
        <v>1</v>
      </c>
      <c r="H79">
        <v>3</v>
      </c>
      <c r="I79" t="s">
        <v>631</v>
      </c>
      <c r="J79" t="s">
        <v>632</v>
      </c>
      <c r="K79" t="s">
        <v>633</v>
      </c>
      <c r="L79">
        <v>1346</v>
      </c>
      <c r="N79">
        <v>1009</v>
      </c>
      <c r="O79" t="s">
        <v>564</v>
      </c>
      <c r="P79" t="s">
        <v>564</v>
      </c>
      <c r="Q79">
        <v>1</v>
      </c>
      <c r="X79">
        <v>0.1</v>
      </c>
      <c r="Y79">
        <v>38.340000000000003</v>
      </c>
      <c r="Z79">
        <v>0</v>
      </c>
      <c r="AA79">
        <v>0</v>
      </c>
      <c r="AB79">
        <v>0</v>
      </c>
      <c r="AC79">
        <v>0</v>
      </c>
      <c r="AD79">
        <v>1</v>
      </c>
      <c r="AE79">
        <v>0</v>
      </c>
      <c r="AF79" t="s">
        <v>2</v>
      </c>
      <c r="AG79">
        <v>0.1</v>
      </c>
      <c r="AH79">
        <v>2</v>
      </c>
      <c r="AI79">
        <v>41728666</v>
      </c>
      <c r="AJ79">
        <v>79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ROW(Source!A61)</f>
        <v>61</v>
      </c>
      <c r="B80">
        <v>41728676</v>
      </c>
      <c r="C80">
        <v>41728660</v>
      </c>
      <c r="D80">
        <v>37415451</v>
      </c>
      <c r="E80">
        <v>1</v>
      </c>
      <c r="F80">
        <v>1</v>
      </c>
      <c r="G80">
        <v>1</v>
      </c>
      <c r="H80">
        <v>3</v>
      </c>
      <c r="I80" t="s">
        <v>634</v>
      </c>
      <c r="J80" t="s">
        <v>635</v>
      </c>
      <c r="K80" t="s">
        <v>636</v>
      </c>
      <c r="L80">
        <v>1425</v>
      </c>
      <c r="N80">
        <v>1013</v>
      </c>
      <c r="O80" t="s">
        <v>165</v>
      </c>
      <c r="P80" t="s">
        <v>165</v>
      </c>
      <c r="Q80">
        <v>1</v>
      </c>
      <c r="X80">
        <v>1</v>
      </c>
      <c r="Y80">
        <v>30.74</v>
      </c>
      <c r="Z80">
        <v>0</v>
      </c>
      <c r="AA80">
        <v>0</v>
      </c>
      <c r="AB80">
        <v>0</v>
      </c>
      <c r="AC80">
        <v>0</v>
      </c>
      <c r="AD80">
        <v>1</v>
      </c>
      <c r="AE80">
        <v>0</v>
      </c>
      <c r="AF80" t="s">
        <v>2</v>
      </c>
      <c r="AG80">
        <v>1</v>
      </c>
      <c r="AH80">
        <v>2</v>
      </c>
      <c r="AI80">
        <v>41728667</v>
      </c>
      <c r="AJ80">
        <v>80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ROW(Source!A61)</f>
        <v>61</v>
      </c>
      <c r="B81">
        <v>41728677</v>
      </c>
      <c r="C81">
        <v>41728660</v>
      </c>
      <c r="D81">
        <v>37292588</v>
      </c>
      <c r="E81">
        <v>70</v>
      </c>
      <c r="F81">
        <v>1</v>
      </c>
      <c r="G81">
        <v>1</v>
      </c>
      <c r="H81">
        <v>3</v>
      </c>
      <c r="I81" t="s">
        <v>102</v>
      </c>
      <c r="J81" t="s">
        <v>2</v>
      </c>
      <c r="K81" t="s">
        <v>103</v>
      </c>
      <c r="L81">
        <v>1348</v>
      </c>
      <c r="N81">
        <v>1009</v>
      </c>
      <c r="O81" t="s">
        <v>104</v>
      </c>
      <c r="P81" t="s">
        <v>104</v>
      </c>
      <c r="Q81">
        <v>1000</v>
      </c>
      <c r="X81">
        <v>4.0000000000000001E-3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 t="s">
        <v>2</v>
      </c>
      <c r="AG81">
        <v>4.0000000000000001E-3</v>
      </c>
      <c r="AH81">
        <v>2</v>
      </c>
      <c r="AI81">
        <v>41728668</v>
      </c>
      <c r="AJ81">
        <v>81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ROW(Source!A61)</f>
        <v>61</v>
      </c>
      <c r="B82">
        <v>41728678</v>
      </c>
      <c r="C82">
        <v>41728660</v>
      </c>
      <c r="D82">
        <v>37292595</v>
      </c>
      <c r="E82">
        <v>70</v>
      </c>
      <c r="F82">
        <v>1</v>
      </c>
      <c r="G82">
        <v>1</v>
      </c>
      <c r="H82">
        <v>3</v>
      </c>
      <c r="I82" t="s">
        <v>565</v>
      </c>
      <c r="J82" t="s">
        <v>2</v>
      </c>
      <c r="K82" t="s">
        <v>566</v>
      </c>
      <c r="L82">
        <v>1374</v>
      </c>
      <c r="N82">
        <v>1013</v>
      </c>
      <c r="O82" t="s">
        <v>567</v>
      </c>
      <c r="P82" t="s">
        <v>567</v>
      </c>
      <c r="Q82">
        <v>1</v>
      </c>
      <c r="X82">
        <v>5.39</v>
      </c>
      <c r="Y82">
        <v>1</v>
      </c>
      <c r="Z82">
        <v>0</v>
      </c>
      <c r="AA82">
        <v>0</v>
      </c>
      <c r="AB82">
        <v>0</v>
      </c>
      <c r="AC82">
        <v>0</v>
      </c>
      <c r="AD82">
        <v>1</v>
      </c>
      <c r="AE82">
        <v>0</v>
      </c>
      <c r="AF82" t="s">
        <v>2</v>
      </c>
      <c r="AG82">
        <v>5.39</v>
      </c>
      <c r="AH82">
        <v>2</v>
      </c>
      <c r="AI82">
        <v>41728669</v>
      </c>
      <c r="AJ82">
        <v>82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ROW(Source!A66)</f>
        <v>66</v>
      </c>
      <c r="B83">
        <v>41728688</v>
      </c>
      <c r="C83">
        <v>41728681</v>
      </c>
      <c r="D83">
        <v>37286949</v>
      </c>
      <c r="E83">
        <v>70</v>
      </c>
      <c r="F83">
        <v>1</v>
      </c>
      <c r="G83">
        <v>1</v>
      </c>
      <c r="H83">
        <v>1</v>
      </c>
      <c r="I83" t="s">
        <v>594</v>
      </c>
      <c r="J83" t="s">
        <v>2</v>
      </c>
      <c r="K83" t="s">
        <v>595</v>
      </c>
      <c r="L83">
        <v>1191</v>
      </c>
      <c r="N83">
        <v>1013</v>
      </c>
      <c r="O83" t="s">
        <v>551</v>
      </c>
      <c r="P83" t="s">
        <v>551</v>
      </c>
      <c r="Q83">
        <v>1</v>
      </c>
      <c r="X83">
        <v>2.06</v>
      </c>
      <c r="Y83">
        <v>0</v>
      </c>
      <c r="Z83">
        <v>0</v>
      </c>
      <c r="AA83">
        <v>0</v>
      </c>
      <c r="AB83">
        <v>9.6199999999999992</v>
      </c>
      <c r="AC83">
        <v>0</v>
      </c>
      <c r="AD83">
        <v>1</v>
      </c>
      <c r="AE83">
        <v>1</v>
      </c>
      <c r="AF83" t="s">
        <v>21</v>
      </c>
      <c r="AG83">
        <v>2.7810000000000001</v>
      </c>
      <c r="AH83">
        <v>2</v>
      </c>
      <c r="AI83">
        <v>41728682</v>
      </c>
      <c r="AJ83">
        <v>83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ROW(Source!A66)</f>
        <v>66</v>
      </c>
      <c r="B84">
        <v>41728689</v>
      </c>
      <c r="C84">
        <v>41728681</v>
      </c>
      <c r="D84">
        <v>37298933</v>
      </c>
      <c r="E84">
        <v>1</v>
      </c>
      <c r="F84">
        <v>1</v>
      </c>
      <c r="G84">
        <v>1</v>
      </c>
      <c r="H84">
        <v>3</v>
      </c>
      <c r="I84" t="s">
        <v>596</v>
      </c>
      <c r="J84" t="s">
        <v>597</v>
      </c>
      <c r="K84" t="s">
        <v>598</v>
      </c>
      <c r="L84">
        <v>1348</v>
      </c>
      <c r="N84">
        <v>1009</v>
      </c>
      <c r="O84" t="s">
        <v>104</v>
      </c>
      <c r="P84" t="s">
        <v>104</v>
      </c>
      <c r="Q84">
        <v>1000</v>
      </c>
      <c r="X84">
        <v>1E-3</v>
      </c>
      <c r="Y84">
        <v>6720</v>
      </c>
      <c r="Z84">
        <v>0</v>
      </c>
      <c r="AA84">
        <v>0</v>
      </c>
      <c r="AB84">
        <v>0</v>
      </c>
      <c r="AC84">
        <v>0</v>
      </c>
      <c r="AD84">
        <v>1</v>
      </c>
      <c r="AE84">
        <v>0</v>
      </c>
      <c r="AF84" t="s">
        <v>2</v>
      </c>
      <c r="AG84">
        <v>1E-3</v>
      </c>
      <c r="AH84">
        <v>2</v>
      </c>
      <c r="AI84">
        <v>41728683</v>
      </c>
      <c r="AJ84">
        <v>84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ROW(Source!A66)</f>
        <v>66</v>
      </c>
      <c r="B85">
        <v>41728690</v>
      </c>
      <c r="C85">
        <v>41728681</v>
      </c>
      <c r="D85">
        <v>37299245</v>
      </c>
      <c r="E85">
        <v>1</v>
      </c>
      <c r="F85">
        <v>1</v>
      </c>
      <c r="G85">
        <v>1</v>
      </c>
      <c r="H85">
        <v>3</v>
      </c>
      <c r="I85" t="s">
        <v>599</v>
      </c>
      <c r="J85" t="s">
        <v>600</v>
      </c>
      <c r="K85" t="s">
        <v>601</v>
      </c>
      <c r="L85">
        <v>1348</v>
      </c>
      <c r="N85">
        <v>1009</v>
      </c>
      <c r="O85" t="s">
        <v>104</v>
      </c>
      <c r="P85" t="s">
        <v>104</v>
      </c>
      <c r="Q85">
        <v>1000</v>
      </c>
      <c r="X85">
        <v>1.1E-4</v>
      </c>
      <c r="Y85">
        <v>5850</v>
      </c>
      <c r="Z85">
        <v>0</v>
      </c>
      <c r="AA85">
        <v>0</v>
      </c>
      <c r="AB85">
        <v>0</v>
      </c>
      <c r="AC85">
        <v>0</v>
      </c>
      <c r="AD85">
        <v>1</v>
      </c>
      <c r="AE85">
        <v>0</v>
      </c>
      <c r="AF85" t="s">
        <v>2</v>
      </c>
      <c r="AG85">
        <v>1.1E-4</v>
      </c>
      <c r="AH85">
        <v>2</v>
      </c>
      <c r="AI85">
        <v>41728684</v>
      </c>
      <c r="AJ85">
        <v>85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ROW(Source!A66)</f>
        <v>66</v>
      </c>
      <c r="B86">
        <v>41728691</v>
      </c>
      <c r="C86">
        <v>41728681</v>
      </c>
      <c r="D86">
        <v>37301523</v>
      </c>
      <c r="E86">
        <v>1</v>
      </c>
      <c r="F86">
        <v>1</v>
      </c>
      <c r="G86">
        <v>1</v>
      </c>
      <c r="H86">
        <v>3</v>
      </c>
      <c r="I86" t="s">
        <v>602</v>
      </c>
      <c r="J86" t="s">
        <v>603</v>
      </c>
      <c r="K86" t="s">
        <v>604</v>
      </c>
      <c r="L86">
        <v>1346</v>
      </c>
      <c r="N86">
        <v>1009</v>
      </c>
      <c r="O86" t="s">
        <v>564</v>
      </c>
      <c r="P86" t="s">
        <v>564</v>
      </c>
      <c r="Q86">
        <v>1</v>
      </c>
      <c r="X86">
        <v>2.8</v>
      </c>
      <c r="Y86">
        <v>4.16</v>
      </c>
      <c r="Z86">
        <v>0</v>
      </c>
      <c r="AA86">
        <v>0</v>
      </c>
      <c r="AB86">
        <v>0</v>
      </c>
      <c r="AC86">
        <v>0</v>
      </c>
      <c r="AD86">
        <v>1</v>
      </c>
      <c r="AE86">
        <v>0</v>
      </c>
      <c r="AF86" t="s">
        <v>2</v>
      </c>
      <c r="AG86">
        <v>2.8</v>
      </c>
      <c r="AH86">
        <v>2</v>
      </c>
      <c r="AI86">
        <v>41728685</v>
      </c>
      <c r="AJ86">
        <v>86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ROW(Source!A66)</f>
        <v>66</v>
      </c>
      <c r="B87">
        <v>41728692</v>
      </c>
      <c r="C87">
        <v>41728681</v>
      </c>
      <c r="D87">
        <v>37340072</v>
      </c>
      <c r="E87">
        <v>1</v>
      </c>
      <c r="F87">
        <v>1</v>
      </c>
      <c r="G87">
        <v>1</v>
      </c>
      <c r="H87">
        <v>3</v>
      </c>
      <c r="I87" t="s">
        <v>605</v>
      </c>
      <c r="J87" t="s">
        <v>606</v>
      </c>
      <c r="K87" t="s">
        <v>607</v>
      </c>
      <c r="L87">
        <v>1348</v>
      </c>
      <c r="N87">
        <v>1009</v>
      </c>
      <c r="O87" t="s">
        <v>104</v>
      </c>
      <c r="P87" t="s">
        <v>104</v>
      </c>
      <c r="Q87">
        <v>1000</v>
      </c>
      <c r="X87">
        <v>3.0000000000000001E-5</v>
      </c>
      <c r="Y87">
        <v>41210</v>
      </c>
      <c r="Z87">
        <v>0</v>
      </c>
      <c r="AA87">
        <v>0</v>
      </c>
      <c r="AB87">
        <v>0</v>
      </c>
      <c r="AC87">
        <v>0</v>
      </c>
      <c r="AD87">
        <v>1</v>
      </c>
      <c r="AE87">
        <v>0</v>
      </c>
      <c r="AF87" t="s">
        <v>2</v>
      </c>
      <c r="AG87">
        <v>3.0000000000000001E-5</v>
      </c>
      <c r="AH87">
        <v>2</v>
      </c>
      <c r="AI87">
        <v>41728686</v>
      </c>
      <c r="AJ87">
        <v>87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ROW(Source!A66)</f>
        <v>66</v>
      </c>
      <c r="B88">
        <v>41728693</v>
      </c>
      <c r="C88">
        <v>41728681</v>
      </c>
      <c r="D88">
        <v>37292595</v>
      </c>
      <c r="E88">
        <v>70</v>
      </c>
      <c r="F88">
        <v>1</v>
      </c>
      <c r="G88">
        <v>1</v>
      </c>
      <c r="H88">
        <v>3</v>
      </c>
      <c r="I88" t="s">
        <v>565</v>
      </c>
      <c r="J88" t="s">
        <v>2</v>
      </c>
      <c r="K88" t="s">
        <v>566</v>
      </c>
      <c r="L88">
        <v>1374</v>
      </c>
      <c r="N88">
        <v>1013</v>
      </c>
      <c r="O88" t="s">
        <v>567</v>
      </c>
      <c r="P88" t="s">
        <v>567</v>
      </c>
      <c r="Q88">
        <v>1</v>
      </c>
      <c r="X88">
        <v>0.4</v>
      </c>
      <c r="Y88">
        <v>1</v>
      </c>
      <c r="Z88">
        <v>0</v>
      </c>
      <c r="AA88">
        <v>0</v>
      </c>
      <c r="AB88">
        <v>0</v>
      </c>
      <c r="AC88">
        <v>0</v>
      </c>
      <c r="AD88">
        <v>1</v>
      </c>
      <c r="AE88">
        <v>0</v>
      </c>
      <c r="AF88" t="s">
        <v>2</v>
      </c>
      <c r="AG88">
        <v>0.4</v>
      </c>
      <c r="AH88">
        <v>2</v>
      </c>
      <c r="AI88">
        <v>41728687</v>
      </c>
      <c r="AJ88">
        <v>88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ROW(Source!A67)</f>
        <v>67</v>
      </c>
      <c r="B89">
        <v>41728688</v>
      </c>
      <c r="C89">
        <v>41728681</v>
      </c>
      <c r="D89">
        <v>37286949</v>
      </c>
      <c r="E89">
        <v>70</v>
      </c>
      <c r="F89">
        <v>1</v>
      </c>
      <c r="G89">
        <v>1</v>
      </c>
      <c r="H89">
        <v>1</v>
      </c>
      <c r="I89" t="s">
        <v>594</v>
      </c>
      <c r="J89" t="s">
        <v>2</v>
      </c>
      <c r="K89" t="s">
        <v>595</v>
      </c>
      <c r="L89">
        <v>1191</v>
      </c>
      <c r="N89">
        <v>1013</v>
      </c>
      <c r="O89" t="s">
        <v>551</v>
      </c>
      <c r="P89" t="s">
        <v>551</v>
      </c>
      <c r="Q89">
        <v>1</v>
      </c>
      <c r="X89">
        <v>2.06</v>
      </c>
      <c r="Y89">
        <v>0</v>
      </c>
      <c r="Z89">
        <v>0</v>
      </c>
      <c r="AA89">
        <v>0</v>
      </c>
      <c r="AB89">
        <v>9.6199999999999992</v>
      </c>
      <c r="AC89">
        <v>0</v>
      </c>
      <c r="AD89">
        <v>1</v>
      </c>
      <c r="AE89">
        <v>1</v>
      </c>
      <c r="AF89" t="s">
        <v>21</v>
      </c>
      <c r="AG89">
        <v>2.7810000000000001</v>
      </c>
      <c r="AH89">
        <v>2</v>
      </c>
      <c r="AI89">
        <v>41728682</v>
      </c>
      <c r="AJ89">
        <v>89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ROW(Source!A67)</f>
        <v>67</v>
      </c>
      <c r="B90">
        <v>41728689</v>
      </c>
      <c r="C90">
        <v>41728681</v>
      </c>
      <c r="D90">
        <v>37298933</v>
      </c>
      <c r="E90">
        <v>1</v>
      </c>
      <c r="F90">
        <v>1</v>
      </c>
      <c r="G90">
        <v>1</v>
      </c>
      <c r="H90">
        <v>3</v>
      </c>
      <c r="I90" t="s">
        <v>596</v>
      </c>
      <c r="J90" t="s">
        <v>597</v>
      </c>
      <c r="K90" t="s">
        <v>598</v>
      </c>
      <c r="L90">
        <v>1348</v>
      </c>
      <c r="N90">
        <v>1009</v>
      </c>
      <c r="O90" t="s">
        <v>104</v>
      </c>
      <c r="P90" t="s">
        <v>104</v>
      </c>
      <c r="Q90">
        <v>1000</v>
      </c>
      <c r="X90">
        <v>1E-3</v>
      </c>
      <c r="Y90">
        <v>6720</v>
      </c>
      <c r="Z90">
        <v>0</v>
      </c>
      <c r="AA90">
        <v>0</v>
      </c>
      <c r="AB90">
        <v>0</v>
      </c>
      <c r="AC90">
        <v>0</v>
      </c>
      <c r="AD90">
        <v>1</v>
      </c>
      <c r="AE90">
        <v>0</v>
      </c>
      <c r="AF90" t="s">
        <v>2</v>
      </c>
      <c r="AG90">
        <v>1E-3</v>
      </c>
      <c r="AH90">
        <v>2</v>
      </c>
      <c r="AI90">
        <v>41728683</v>
      </c>
      <c r="AJ90">
        <v>90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ROW(Source!A67)</f>
        <v>67</v>
      </c>
      <c r="B91">
        <v>41728690</v>
      </c>
      <c r="C91">
        <v>41728681</v>
      </c>
      <c r="D91">
        <v>37299245</v>
      </c>
      <c r="E91">
        <v>1</v>
      </c>
      <c r="F91">
        <v>1</v>
      </c>
      <c r="G91">
        <v>1</v>
      </c>
      <c r="H91">
        <v>3</v>
      </c>
      <c r="I91" t="s">
        <v>599</v>
      </c>
      <c r="J91" t="s">
        <v>600</v>
      </c>
      <c r="K91" t="s">
        <v>601</v>
      </c>
      <c r="L91">
        <v>1348</v>
      </c>
      <c r="N91">
        <v>1009</v>
      </c>
      <c r="O91" t="s">
        <v>104</v>
      </c>
      <c r="P91" t="s">
        <v>104</v>
      </c>
      <c r="Q91">
        <v>1000</v>
      </c>
      <c r="X91">
        <v>1.1E-4</v>
      </c>
      <c r="Y91">
        <v>5850</v>
      </c>
      <c r="Z91">
        <v>0</v>
      </c>
      <c r="AA91">
        <v>0</v>
      </c>
      <c r="AB91">
        <v>0</v>
      </c>
      <c r="AC91">
        <v>0</v>
      </c>
      <c r="AD91">
        <v>1</v>
      </c>
      <c r="AE91">
        <v>0</v>
      </c>
      <c r="AF91" t="s">
        <v>2</v>
      </c>
      <c r="AG91">
        <v>1.1E-4</v>
      </c>
      <c r="AH91">
        <v>2</v>
      </c>
      <c r="AI91">
        <v>41728684</v>
      </c>
      <c r="AJ91">
        <v>91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ROW(Source!A67)</f>
        <v>67</v>
      </c>
      <c r="B92">
        <v>41728691</v>
      </c>
      <c r="C92">
        <v>41728681</v>
      </c>
      <c r="D92">
        <v>37301523</v>
      </c>
      <c r="E92">
        <v>1</v>
      </c>
      <c r="F92">
        <v>1</v>
      </c>
      <c r="G92">
        <v>1</v>
      </c>
      <c r="H92">
        <v>3</v>
      </c>
      <c r="I92" t="s">
        <v>602</v>
      </c>
      <c r="J92" t="s">
        <v>603</v>
      </c>
      <c r="K92" t="s">
        <v>604</v>
      </c>
      <c r="L92">
        <v>1346</v>
      </c>
      <c r="N92">
        <v>1009</v>
      </c>
      <c r="O92" t="s">
        <v>564</v>
      </c>
      <c r="P92" t="s">
        <v>564</v>
      </c>
      <c r="Q92">
        <v>1</v>
      </c>
      <c r="X92">
        <v>2.8</v>
      </c>
      <c r="Y92">
        <v>4.16</v>
      </c>
      <c r="Z92">
        <v>0</v>
      </c>
      <c r="AA92">
        <v>0</v>
      </c>
      <c r="AB92">
        <v>0</v>
      </c>
      <c r="AC92">
        <v>0</v>
      </c>
      <c r="AD92">
        <v>1</v>
      </c>
      <c r="AE92">
        <v>0</v>
      </c>
      <c r="AF92" t="s">
        <v>2</v>
      </c>
      <c r="AG92">
        <v>2.8</v>
      </c>
      <c r="AH92">
        <v>2</v>
      </c>
      <c r="AI92">
        <v>41728685</v>
      </c>
      <c r="AJ92">
        <v>92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">
      <c r="A93">
        <f>ROW(Source!A67)</f>
        <v>67</v>
      </c>
      <c r="B93">
        <v>41728692</v>
      </c>
      <c r="C93">
        <v>41728681</v>
      </c>
      <c r="D93">
        <v>37340072</v>
      </c>
      <c r="E93">
        <v>1</v>
      </c>
      <c r="F93">
        <v>1</v>
      </c>
      <c r="G93">
        <v>1</v>
      </c>
      <c r="H93">
        <v>3</v>
      </c>
      <c r="I93" t="s">
        <v>605</v>
      </c>
      <c r="J93" t="s">
        <v>606</v>
      </c>
      <c r="K93" t="s">
        <v>607</v>
      </c>
      <c r="L93">
        <v>1348</v>
      </c>
      <c r="N93">
        <v>1009</v>
      </c>
      <c r="O93" t="s">
        <v>104</v>
      </c>
      <c r="P93" t="s">
        <v>104</v>
      </c>
      <c r="Q93">
        <v>1000</v>
      </c>
      <c r="X93">
        <v>3.0000000000000001E-5</v>
      </c>
      <c r="Y93">
        <v>41210</v>
      </c>
      <c r="Z93">
        <v>0</v>
      </c>
      <c r="AA93">
        <v>0</v>
      </c>
      <c r="AB93">
        <v>0</v>
      </c>
      <c r="AC93">
        <v>0</v>
      </c>
      <c r="AD93">
        <v>1</v>
      </c>
      <c r="AE93">
        <v>0</v>
      </c>
      <c r="AF93" t="s">
        <v>2</v>
      </c>
      <c r="AG93">
        <v>3.0000000000000001E-5</v>
      </c>
      <c r="AH93">
        <v>2</v>
      </c>
      <c r="AI93">
        <v>41728686</v>
      </c>
      <c r="AJ93">
        <v>93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">
      <c r="A94">
        <f>ROW(Source!A67)</f>
        <v>67</v>
      </c>
      <c r="B94">
        <v>41728693</v>
      </c>
      <c r="C94">
        <v>41728681</v>
      </c>
      <c r="D94">
        <v>37292595</v>
      </c>
      <c r="E94">
        <v>70</v>
      </c>
      <c r="F94">
        <v>1</v>
      </c>
      <c r="G94">
        <v>1</v>
      </c>
      <c r="H94">
        <v>3</v>
      </c>
      <c r="I94" t="s">
        <v>565</v>
      </c>
      <c r="J94" t="s">
        <v>2</v>
      </c>
      <c r="K94" t="s">
        <v>566</v>
      </c>
      <c r="L94">
        <v>1374</v>
      </c>
      <c r="N94">
        <v>1013</v>
      </c>
      <c r="O94" t="s">
        <v>567</v>
      </c>
      <c r="P94" t="s">
        <v>567</v>
      </c>
      <c r="Q94">
        <v>1</v>
      </c>
      <c r="X94">
        <v>0.4</v>
      </c>
      <c r="Y94">
        <v>1</v>
      </c>
      <c r="Z94">
        <v>0</v>
      </c>
      <c r="AA94">
        <v>0</v>
      </c>
      <c r="AB94">
        <v>0</v>
      </c>
      <c r="AC94">
        <v>0</v>
      </c>
      <c r="AD94">
        <v>1</v>
      </c>
      <c r="AE94">
        <v>0</v>
      </c>
      <c r="AF94" t="s">
        <v>2</v>
      </c>
      <c r="AG94">
        <v>0.4</v>
      </c>
      <c r="AH94">
        <v>2</v>
      </c>
      <c r="AI94">
        <v>41728687</v>
      </c>
      <c r="AJ94">
        <v>94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">
      <c r="A95">
        <f>ROW(Source!A70)</f>
        <v>70</v>
      </c>
      <c r="B95">
        <v>41728701</v>
      </c>
      <c r="C95">
        <v>41728695</v>
      </c>
      <c r="D95">
        <v>37286967</v>
      </c>
      <c r="E95">
        <v>70</v>
      </c>
      <c r="F95">
        <v>1</v>
      </c>
      <c r="G95">
        <v>1</v>
      </c>
      <c r="H95">
        <v>1</v>
      </c>
      <c r="I95" t="s">
        <v>637</v>
      </c>
      <c r="J95" t="s">
        <v>2</v>
      </c>
      <c r="K95" t="s">
        <v>638</v>
      </c>
      <c r="L95">
        <v>1191</v>
      </c>
      <c r="N95">
        <v>1013</v>
      </c>
      <c r="O95" t="s">
        <v>551</v>
      </c>
      <c r="P95" t="s">
        <v>551</v>
      </c>
      <c r="Q95">
        <v>1</v>
      </c>
      <c r="X95">
        <v>7.2</v>
      </c>
      <c r="Y95">
        <v>0</v>
      </c>
      <c r="Z95">
        <v>0</v>
      </c>
      <c r="AA95">
        <v>0</v>
      </c>
      <c r="AB95">
        <v>10.06</v>
      </c>
      <c r="AC95">
        <v>0</v>
      </c>
      <c r="AD95">
        <v>1</v>
      </c>
      <c r="AE95">
        <v>1</v>
      </c>
      <c r="AF95" t="s">
        <v>21</v>
      </c>
      <c r="AG95">
        <v>9.7200000000000006</v>
      </c>
      <c r="AH95">
        <v>2</v>
      </c>
      <c r="AI95">
        <v>41728696</v>
      </c>
      <c r="AJ95">
        <v>95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">
      <c r="A96">
        <f>ROW(Source!A70)</f>
        <v>70</v>
      </c>
      <c r="B96">
        <v>41728702</v>
      </c>
      <c r="C96">
        <v>41728695</v>
      </c>
      <c r="D96">
        <v>37299205</v>
      </c>
      <c r="E96">
        <v>1</v>
      </c>
      <c r="F96">
        <v>1</v>
      </c>
      <c r="G96">
        <v>1</v>
      </c>
      <c r="H96">
        <v>3</v>
      </c>
      <c r="I96" t="s">
        <v>610</v>
      </c>
      <c r="J96" t="s">
        <v>611</v>
      </c>
      <c r="K96" t="s">
        <v>612</v>
      </c>
      <c r="L96">
        <v>1346</v>
      </c>
      <c r="N96">
        <v>1009</v>
      </c>
      <c r="O96" t="s">
        <v>564</v>
      </c>
      <c r="P96" t="s">
        <v>564</v>
      </c>
      <c r="Q96">
        <v>1</v>
      </c>
      <c r="X96">
        <v>5.5999999999999999E-3</v>
      </c>
      <c r="Y96">
        <v>27.74</v>
      </c>
      <c r="Z96">
        <v>0</v>
      </c>
      <c r="AA96">
        <v>0</v>
      </c>
      <c r="AB96">
        <v>0</v>
      </c>
      <c r="AC96">
        <v>0</v>
      </c>
      <c r="AD96">
        <v>1</v>
      </c>
      <c r="AE96">
        <v>0</v>
      </c>
      <c r="AF96" t="s">
        <v>2</v>
      </c>
      <c r="AG96">
        <v>5.5999999999999999E-3</v>
      </c>
      <c r="AH96">
        <v>2</v>
      </c>
      <c r="AI96">
        <v>41728697</v>
      </c>
      <c r="AJ96">
        <v>96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">
      <c r="A97">
        <f>ROW(Source!A70)</f>
        <v>70</v>
      </c>
      <c r="B97">
        <v>41728703</v>
      </c>
      <c r="C97">
        <v>41728695</v>
      </c>
      <c r="D97">
        <v>37305581</v>
      </c>
      <c r="E97">
        <v>1</v>
      </c>
      <c r="F97">
        <v>1</v>
      </c>
      <c r="G97">
        <v>1</v>
      </c>
      <c r="H97">
        <v>3</v>
      </c>
      <c r="I97" t="s">
        <v>613</v>
      </c>
      <c r="J97" t="s">
        <v>614</v>
      </c>
      <c r="K97" t="s">
        <v>615</v>
      </c>
      <c r="L97">
        <v>1425</v>
      </c>
      <c r="N97">
        <v>1013</v>
      </c>
      <c r="O97" t="s">
        <v>165</v>
      </c>
      <c r="P97" t="s">
        <v>165</v>
      </c>
      <c r="Q97">
        <v>1</v>
      </c>
      <c r="X97">
        <v>0.04</v>
      </c>
      <c r="Y97">
        <v>83</v>
      </c>
      <c r="Z97">
        <v>0</v>
      </c>
      <c r="AA97">
        <v>0</v>
      </c>
      <c r="AB97">
        <v>0</v>
      </c>
      <c r="AC97">
        <v>0</v>
      </c>
      <c r="AD97">
        <v>1</v>
      </c>
      <c r="AE97">
        <v>0</v>
      </c>
      <c r="AF97" t="s">
        <v>2</v>
      </c>
      <c r="AG97">
        <v>0.04</v>
      </c>
      <c r="AH97">
        <v>2</v>
      </c>
      <c r="AI97">
        <v>41728698</v>
      </c>
      <c r="AJ97">
        <v>97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">
      <c r="A98">
        <f>ROW(Source!A70)</f>
        <v>70</v>
      </c>
      <c r="B98">
        <v>41728704</v>
      </c>
      <c r="C98">
        <v>41728695</v>
      </c>
      <c r="D98">
        <v>37342602</v>
      </c>
      <c r="E98">
        <v>1</v>
      </c>
      <c r="F98">
        <v>1</v>
      </c>
      <c r="G98">
        <v>1</v>
      </c>
      <c r="H98">
        <v>3</v>
      </c>
      <c r="I98" t="s">
        <v>619</v>
      </c>
      <c r="J98" t="s">
        <v>620</v>
      </c>
      <c r="K98" t="s">
        <v>621</v>
      </c>
      <c r="L98">
        <v>1348</v>
      </c>
      <c r="N98">
        <v>1009</v>
      </c>
      <c r="O98" t="s">
        <v>104</v>
      </c>
      <c r="P98" t="s">
        <v>104</v>
      </c>
      <c r="Q98">
        <v>1000</v>
      </c>
      <c r="X98">
        <v>6.0000000000000002E-5</v>
      </c>
      <c r="Y98">
        <v>65750</v>
      </c>
      <c r="Z98">
        <v>0</v>
      </c>
      <c r="AA98">
        <v>0</v>
      </c>
      <c r="AB98">
        <v>0</v>
      </c>
      <c r="AC98">
        <v>0</v>
      </c>
      <c r="AD98">
        <v>1</v>
      </c>
      <c r="AE98">
        <v>0</v>
      </c>
      <c r="AF98" t="s">
        <v>2</v>
      </c>
      <c r="AG98">
        <v>6.0000000000000002E-5</v>
      </c>
      <c r="AH98">
        <v>2</v>
      </c>
      <c r="AI98">
        <v>41728699</v>
      </c>
      <c r="AJ98">
        <v>98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">
      <c r="A99">
        <f>ROW(Source!A70)</f>
        <v>70</v>
      </c>
      <c r="B99">
        <v>41728705</v>
      </c>
      <c r="C99">
        <v>41728695</v>
      </c>
      <c r="D99">
        <v>37292595</v>
      </c>
      <c r="E99">
        <v>70</v>
      </c>
      <c r="F99">
        <v>1</v>
      </c>
      <c r="G99">
        <v>1</v>
      </c>
      <c r="H99">
        <v>3</v>
      </c>
      <c r="I99" t="s">
        <v>565</v>
      </c>
      <c r="J99" t="s">
        <v>2</v>
      </c>
      <c r="K99" t="s">
        <v>566</v>
      </c>
      <c r="L99">
        <v>1374</v>
      </c>
      <c r="N99">
        <v>1013</v>
      </c>
      <c r="O99" t="s">
        <v>567</v>
      </c>
      <c r="P99" t="s">
        <v>567</v>
      </c>
      <c r="Q99">
        <v>1</v>
      </c>
      <c r="X99">
        <v>1.45</v>
      </c>
      <c r="Y99">
        <v>1</v>
      </c>
      <c r="Z99">
        <v>0</v>
      </c>
      <c r="AA99">
        <v>0</v>
      </c>
      <c r="AB99">
        <v>0</v>
      </c>
      <c r="AC99">
        <v>0</v>
      </c>
      <c r="AD99">
        <v>1</v>
      </c>
      <c r="AE99">
        <v>0</v>
      </c>
      <c r="AF99" t="s">
        <v>2</v>
      </c>
      <c r="AG99">
        <v>1.45</v>
      </c>
      <c r="AH99">
        <v>2</v>
      </c>
      <c r="AI99">
        <v>41728700</v>
      </c>
      <c r="AJ99">
        <v>99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">
      <c r="A100">
        <f>ROW(Source!A71)</f>
        <v>71</v>
      </c>
      <c r="B100">
        <v>41728701</v>
      </c>
      <c r="C100">
        <v>41728695</v>
      </c>
      <c r="D100">
        <v>37286967</v>
      </c>
      <c r="E100">
        <v>70</v>
      </c>
      <c r="F100">
        <v>1</v>
      </c>
      <c r="G100">
        <v>1</v>
      </c>
      <c r="H100">
        <v>1</v>
      </c>
      <c r="I100" t="s">
        <v>637</v>
      </c>
      <c r="J100" t="s">
        <v>2</v>
      </c>
      <c r="K100" t="s">
        <v>638</v>
      </c>
      <c r="L100">
        <v>1191</v>
      </c>
      <c r="N100">
        <v>1013</v>
      </c>
      <c r="O100" t="s">
        <v>551</v>
      </c>
      <c r="P100" t="s">
        <v>551</v>
      </c>
      <c r="Q100">
        <v>1</v>
      </c>
      <c r="X100">
        <v>7.2</v>
      </c>
      <c r="Y100">
        <v>0</v>
      </c>
      <c r="Z100">
        <v>0</v>
      </c>
      <c r="AA100">
        <v>0</v>
      </c>
      <c r="AB100">
        <v>10.06</v>
      </c>
      <c r="AC100">
        <v>0</v>
      </c>
      <c r="AD100">
        <v>1</v>
      </c>
      <c r="AE100">
        <v>1</v>
      </c>
      <c r="AF100" t="s">
        <v>21</v>
      </c>
      <c r="AG100">
        <v>9.7200000000000006</v>
      </c>
      <c r="AH100">
        <v>2</v>
      </c>
      <c r="AI100">
        <v>41728696</v>
      </c>
      <c r="AJ100">
        <v>100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">
      <c r="A101">
        <f>ROW(Source!A71)</f>
        <v>71</v>
      </c>
      <c r="B101">
        <v>41728702</v>
      </c>
      <c r="C101">
        <v>41728695</v>
      </c>
      <c r="D101">
        <v>37299205</v>
      </c>
      <c r="E101">
        <v>1</v>
      </c>
      <c r="F101">
        <v>1</v>
      </c>
      <c r="G101">
        <v>1</v>
      </c>
      <c r="H101">
        <v>3</v>
      </c>
      <c r="I101" t="s">
        <v>610</v>
      </c>
      <c r="J101" t="s">
        <v>611</v>
      </c>
      <c r="K101" t="s">
        <v>612</v>
      </c>
      <c r="L101">
        <v>1346</v>
      </c>
      <c r="N101">
        <v>1009</v>
      </c>
      <c r="O101" t="s">
        <v>564</v>
      </c>
      <c r="P101" t="s">
        <v>564</v>
      </c>
      <c r="Q101">
        <v>1</v>
      </c>
      <c r="X101">
        <v>5.5999999999999999E-3</v>
      </c>
      <c r="Y101">
        <v>27.74</v>
      </c>
      <c r="Z101">
        <v>0</v>
      </c>
      <c r="AA101">
        <v>0</v>
      </c>
      <c r="AB101">
        <v>0</v>
      </c>
      <c r="AC101">
        <v>0</v>
      </c>
      <c r="AD101">
        <v>1</v>
      </c>
      <c r="AE101">
        <v>0</v>
      </c>
      <c r="AF101" t="s">
        <v>2</v>
      </c>
      <c r="AG101">
        <v>5.5999999999999999E-3</v>
      </c>
      <c r="AH101">
        <v>2</v>
      </c>
      <c r="AI101">
        <v>41728697</v>
      </c>
      <c r="AJ101">
        <v>101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">
      <c r="A102">
        <f>ROW(Source!A71)</f>
        <v>71</v>
      </c>
      <c r="B102">
        <v>41728703</v>
      </c>
      <c r="C102">
        <v>41728695</v>
      </c>
      <c r="D102">
        <v>37305581</v>
      </c>
      <c r="E102">
        <v>1</v>
      </c>
      <c r="F102">
        <v>1</v>
      </c>
      <c r="G102">
        <v>1</v>
      </c>
      <c r="H102">
        <v>3</v>
      </c>
      <c r="I102" t="s">
        <v>613</v>
      </c>
      <c r="J102" t="s">
        <v>614</v>
      </c>
      <c r="K102" t="s">
        <v>615</v>
      </c>
      <c r="L102">
        <v>1425</v>
      </c>
      <c r="N102">
        <v>1013</v>
      </c>
      <c r="O102" t="s">
        <v>165</v>
      </c>
      <c r="P102" t="s">
        <v>165</v>
      </c>
      <c r="Q102">
        <v>1</v>
      </c>
      <c r="X102">
        <v>0.04</v>
      </c>
      <c r="Y102">
        <v>83</v>
      </c>
      <c r="Z102">
        <v>0</v>
      </c>
      <c r="AA102">
        <v>0</v>
      </c>
      <c r="AB102">
        <v>0</v>
      </c>
      <c r="AC102">
        <v>0</v>
      </c>
      <c r="AD102">
        <v>1</v>
      </c>
      <c r="AE102">
        <v>0</v>
      </c>
      <c r="AF102" t="s">
        <v>2</v>
      </c>
      <c r="AG102">
        <v>0.04</v>
      </c>
      <c r="AH102">
        <v>2</v>
      </c>
      <c r="AI102">
        <v>41728698</v>
      </c>
      <c r="AJ102">
        <v>102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">
      <c r="A103">
        <f>ROW(Source!A71)</f>
        <v>71</v>
      </c>
      <c r="B103">
        <v>41728704</v>
      </c>
      <c r="C103">
        <v>41728695</v>
      </c>
      <c r="D103">
        <v>37342602</v>
      </c>
      <c r="E103">
        <v>1</v>
      </c>
      <c r="F103">
        <v>1</v>
      </c>
      <c r="G103">
        <v>1</v>
      </c>
      <c r="H103">
        <v>3</v>
      </c>
      <c r="I103" t="s">
        <v>619</v>
      </c>
      <c r="J103" t="s">
        <v>620</v>
      </c>
      <c r="K103" t="s">
        <v>621</v>
      </c>
      <c r="L103">
        <v>1348</v>
      </c>
      <c r="N103">
        <v>1009</v>
      </c>
      <c r="O103" t="s">
        <v>104</v>
      </c>
      <c r="P103" t="s">
        <v>104</v>
      </c>
      <c r="Q103">
        <v>1000</v>
      </c>
      <c r="X103">
        <v>6.0000000000000002E-5</v>
      </c>
      <c r="Y103">
        <v>65750</v>
      </c>
      <c r="Z103">
        <v>0</v>
      </c>
      <c r="AA103">
        <v>0</v>
      </c>
      <c r="AB103">
        <v>0</v>
      </c>
      <c r="AC103">
        <v>0</v>
      </c>
      <c r="AD103">
        <v>1</v>
      </c>
      <c r="AE103">
        <v>0</v>
      </c>
      <c r="AF103" t="s">
        <v>2</v>
      </c>
      <c r="AG103">
        <v>6.0000000000000002E-5</v>
      </c>
      <c r="AH103">
        <v>2</v>
      </c>
      <c r="AI103">
        <v>41728699</v>
      </c>
      <c r="AJ103">
        <v>103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">
      <c r="A104">
        <f>ROW(Source!A71)</f>
        <v>71</v>
      </c>
      <c r="B104">
        <v>41728705</v>
      </c>
      <c r="C104">
        <v>41728695</v>
      </c>
      <c r="D104">
        <v>37292595</v>
      </c>
      <c r="E104">
        <v>70</v>
      </c>
      <c r="F104">
        <v>1</v>
      </c>
      <c r="G104">
        <v>1</v>
      </c>
      <c r="H104">
        <v>3</v>
      </c>
      <c r="I104" t="s">
        <v>565</v>
      </c>
      <c r="J104" t="s">
        <v>2</v>
      </c>
      <c r="K104" t="s">
        <v>566</v>
      </c>
      <c r="L104">
        <v>1374</v>
      </c>
      <c r="N104">
        <v>1013</v>
      </c>
      <c r="O104" t="s">
        <v>567</v>
      </c>
      <c r="P104" t="s">
        <v>567</v>
      </c>
      <c r="Q104">
        <v>1</v>
      </c>
      <c r="X104">
        <v>1.45</v>
      </c>
      <c r="Y104">
        <v>1</v>
      </c>
      <c r="Z104">
        <v>0</v>
      </c>
      <c r="AA104">
        <v>0</v>
      </c>
      <c r="AB104">
        <v>0</v>
      </c>
      <c r="AC104">
        <v>0</v>
      </c>
      <c r="AD104">
        <v>1</v>
      </c>
      <c r="AE104">
        <v>0</v>
      </c>
      <c r="AF104" t="s">
        <v>2</v>
      </c>
      <c r="AG104">
        <v>1.45</v>
      </c>
      <c r="AH104">
        <v>2</v>
      </c>
      <c r="AI104">
        <v>41728700</v>
      </c>
      <c r="AJ104">
        <v>104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">
      <c r="A105">
        <f>ROW(Source!A74)</f>
        <v>74</v>
      </c>
      <c r="B105">
        <v>41728722</v>
      </c>
      <c r="C105">
        <v>41728707</v>
      </c>
      <c r="D105">
        <v>37286962</v>
      </c>
      <c r="E105">
        <v>70</v>
      </c>
      <c r="F105">
        <v>1</v>
      </c>
      <c r="G105">
        <v>1</v>
      </c>
      <c r="H105">
        <v>1</v>
      </c>
      <c r="I105" t="s">
        <v>568</v>
      </c>
      <c r="J105" t="s">
        <v>2</v>
      </c>
      <c r="K105" t="s">
        <v>569</v>
      </c>
      <c r="L105">
        <v>1191</v>
      </c>
      <c r="N105">
        <v>1013</v>
      </c>
      <c r="O105" t="s">
        <v>551</v>
      </c>
      <c r="P105" t="s">
        <v>551</v>
      </c>
      <c r="Q105">
        <v>1</v>
      </c>
      <c r="X105">
        <v>2</v>
      </c>
      <c r="Y105">
        <v>0</v>
      </c>
      <c r="Z105">
        <v>0</v>
      </c>
      <c r="AA105">
        <v>0</v>
      </c>
      <c r="AB105">
        <v>9.92</v>
      </c>
      <c r="AC105">
        <v>0</v>
      </c>
      <c r="AD105">
        <v>1</v>
      </c>
      <c r="AE105">
        <v>1</v>
      </c>
      <c r="AF105" t="s">
        <v>21</v>
      </c>
      <c r="AG105">
        <v>2.7</v>
      </c>
      <c r="AH105">
        <v>2</v>
      </c>
      <c r="AI105">
        <v>41728708</v>
      </c>
      <c r="AJ105">
        <v>105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">
      <c r="A106">
        <f>ROW(Source!A74)</f>
        <v>74</v>
      </c>
      <c r="B106">
        <v>41728723</v>
      </c>
      <c r="C106">
        <v>41728707</v>
      </c>
      <c r="D106">
        <v>37511092</v>
      </c>
      <c r="E106">
        <v>1</v>
      </c>
      <c r="F106">
        <v>1</v>
      </c>
      <c r="G106">
        <v>1</v>
      </c>
      <c r="H106">
        <v>2</v>
      </c>
      <c r="I106" t="s">
        <v>576</v>
      </c>
      <c r="J106" t="s">
        <v>577</v>
      </c>
      <c r="K106" t="s">
        <v>578</v>
      </c>
      <c r="L106">
        <v>1367</v>
      </c>
      <c r="N106">
        <v>1011</v>
      </c>
      <c r="O106" t="s">
        <v>557</v>
      </c>
      <c r="P106" t="s">
        <v>557</v>
      </c>
      <c r="Q106">
        <v>1</v>
      </c>
      <c r="X106">
        <v>0.108</v>
      </c>
      <c r="Y106">
        <v>0</v>
      </c>
      <c r="Z106">
        <v>8.1</v>
      </c>
      <c r="AA106">
        <v>0</v>
      </c>
      <c r="AB106">
        <v>0</v>
      </c>
      <c r="AC106">
        <v>0</v>
      </c>
      <c r="AD106">
        <v>1</v>
      </c>
      <c r="AE106">
        <v>0</v>
      </c>
      <c r="AF106" t="s">
        <v>21</v>
      </c>
      <c r="AG106">
        <v>0.14580000000000001</v>
      </c>
      <c r="AH106">
        <v>2</v>
      </c>
      <c r="AI106">
        <v>41728709</v>
      </c>
      <c r="AJ106">
        <v>106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">
      <c r="A107">
        <f>ROW(Source!A74)</f>
        <v>74</v>
      </c>
      <c r="B107">
        <v>41728724</v>
      </c>
      <c r="C107">
        <v>41728707</v>
      </c>
      <c r="D107">
        <v>37298731</v>
      </c>
      <c r="E107">
        <v>1</v>
      </c>
      <c r="F107">
        <v>1</v>
      </c>
      <c r="G107">
        <v>1</v>
      </c>
      <c r="H107">
        <v>3</v>
      </c>
      <c r="I107" t="s">
        <v>639</v>
      </c>
      <c r="J107" t="s">
        <v>640</v>
      </c>
      <c r="K107" t="s">
        <v>641</v>
      </c>
      <c r="L107">
        <v>1346</v>
      </c>
      <c r="N107">
        <v>1009</v>
      </c>
      <c r="O107" t="s">
        <v>564</v>
      </c>
      <c r="P107" t="s">
        <v>564</v>
      </c>
      <c r="Q107">
        <v>1</v>
      </c>
      <c r="X107">
        <v>6.0000000000000001E-3</v>
      </c>
      <c r="Y107">
        <v>44.97</v>
      </c>
      <c r="Z107">
        <v>0</v>
      </c>
      <c r="AA107">
        <v>0</v>
      </c>
      <c r="AB107">
        <v>0</v>
      </c>
      <c r="AC107">
        <v>0</v>
      </c>
      <c r="AD107">
        <v>1</v>
      </c>
      <c r="AE107">
        <v>0</v>
      </c>
      <c r="AF107" t="s">
        <v>2</v>
      </c>
      <c r="AG107">
        <v>6.0000000000000001E-3</v>
      </c>
      <c r="AH107">
        <v>2</v>
      </c>
      <c r="AI107">
        <v>41728710</v>
      </c>
      <c r="AJ107">
        <v>107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">
      <c r="A108">
        <f>ROW(Source!A74)</f>
        <v>74</v>
      </c>
      <c r="B108">
        <v>41728725</v>
      </c>
      <c r="C108">
        <v>41728707</v>
      </c>
      <c r="D108">
        <v>37301501</v>
      </c>
      <c r="E108">
        <v>1</v>
      </c>
      <c r="F108">
        <v>1</v>
      </c>
      <c r="G108">
        <v>1</v>
      </c>
      <c r="H108">
        <v>3</v>
      </c>
      <c r="I108" t="s">
        <v>642</v>
      </c>
      <c r="J108" t="s">
        <v>643</v>
      </c>
      <c r="K108" t="s">
        <v>644</v>
      </c>
      <c r="L108">
        <v>1346</v>
      </c>
      <c r="N108">
        <v>1009</v>
      </c>
      <c r="O108" t="s">
        <v>564</v>
      </c>
      <c r="P108" t="s">
        <v>564</v>
      </c>
      <c r="Q108">
        <v>1</v>
      </c>
      <c r="X108">
        <v>1E-3</v>
      </c>
      <c r="Y108">
        <v>11.5</v>
      </c>
      <c r="Z108">
        <v>0</v>
      </c>
      <c r="AA108">
        <v>0</v>
      </c>
      <c r="AB108">
        <v>0</v>
      </c>
      <c r="AC108">
        <v>0</v>
      </c>
      <c r="AD108">
        <v>1</v>
      </c>
      <c r="AE108">
        <v>0</v>
      </c>
      <c r="AF108" t="s">
        <v>2</v>
      </c>
      <c r="AG108">
        <v>1E-3</v>
      </c>
      <c r="AH108">
        <v>2</v>
      </c>
      <c r="AI108">
        <v>41728711</v>
      </c>
      <c r="AJ108">
        <v>108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">
      <c r="A109">
        <f>ROW(Source!A74)</f>
        <v>74</v>
      </c>
      <c r="B109">
        <v>41728726</v>
      </c>
      <c r="C109">
        <v>41728707</v>
      </c>
      <c r="D109">
        <v>37301997</v>
      </c>
      <c r="E109">
        <v>1</v>
      </c>
      <c r="F109">
        <v>1</v>
      </c>
      <c r="G109">
        <v>1</v>
      </c>
      <c r="H109">
        <v>3</v>
      </c>
      <c r="I109" t="s">
        <v>645</v>
      </c>
      <c r="J109" t="s">
        <v>646</v>
      </c>
      <c r="K109" t="s">
        <v>647</v>
      </c>
      <c r="L109">
        <v>1346</v>
      </c>
      <c r="N109">
        <v>1009</v>
      </c>
      <c r="O109" t="s">
        <v>564</v>
      </c>
      <c r="P109" t="s">
        <v>564</v>
      </c>
      <c r="Q109">
        <v>1</v>
      </c>
      <c r="X109">
        <v>1.2E-2</v>
      </c>
      <c r="Y109">
        <v>30.4</v>
      </c>
      <c r="Z109">
        <v>0</v>
      </c>
      <c r="AA109">
        <v>0</v>
      </c>
      <c r="AB109">
        <v>0</v>
      </c>
      <c r="AC109">
        <v>0</v>
      </c>
      <c r="AD109">
        <v>1</v>
      </c>
      <c r="AE109">
        <v>0</v>
      </c>
      <c r="AF109" t="s">
        <v>2</v>
      </c>
      <c r="AG109">
        <v>1.2E-2</v>
      </c>
      <c r="AH109">
        <v>2</v>
      </c>
      <c r="AI109">
        <v>41728712</v>
      </c>
      <c r="AJ109">
        <v>109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">
      <c r="A110">
        <f>ROW(Source!A74)</f>
        <v>74</v>
      </c>
      <c r="B110">
        <v>41728727</v>
      </c>
      <c r="C110">
        <v>41728707</v>
      </c>
      <c r="D110">
        <v>37303175</v>
      </c>
      <c r="E110">
        <v>1</v>
      </c>
      <c r="F110">
        <v>1</v>
      </c>
      <c r="G110">
        <v>1</v>
      </c>
      <c r="H110">
        <v>3</v>
      </c>
      <c r="I110" t="s">
        <v>582</v>
      </c>
      <c r="J110" t="s">
        <v>583</v>
      </c>
      <c r="K110" t="s">
        <v>584</v>
      </c>
      <c r="L110">
        <v>1346</v>
      </c>
      <c r="N110">
        <v>1009</v>
      </c>
      <c r="O110" t="s">
        <v>564</v>
      </c>
      <c r="P110" t="s">
        <v>564</v>
      </c>
      <c r="Q110">
        <v>1</v>
      </c>
      <c r="X110">
        <v>7.0000000000000007E-2</v>
      </c>
      <c r="Y110">
        <v>10.57</v>
      </c>
      <c r="Z110">
        <v>0</v>
      </c>
      <c r="AA110">
        <v>0</v>
      </c>
      <c r="AB110">
        <v>0</v>
      </c>
      <c r="AC110">
        <v>0</v>
      </c>
      <c r="AD110">
        <v>1</v>
      </c>
      <c r="AE110">
        <v>0</v>
      </c>
      <c r="AF110" t="s">
        <v>2</v>
      </c>
      <c r="AG110">
        <v>7.0000000000000007E-2</v>
      </c>
      <c r="AH110">
        <v>2</v>
      </c>
      <c r="AI110">
        <v>41728713</v>
      </c>
      <c r="AJ110">
        <v>110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">
      <c r="A111">
        <f>ROW(Source!A74)</f>
        <v>74</v>
      </c>
      <c r="B111">
        <v>41728728</v>
      </c>
      <c r="C111">
        <v>41728707</v>
      </c>
      <c r="D111">
        <v>37305340</v>
      </c>
      <c r="E111">
        <v>1</v>
      </c>
      <c r="F111">
        <v>1</v>
      </c>
      <c r="G111">
        <v>1</v>
      </c>
      <c r="H111">
        <v>3</v>
      </c>
      <c r="I111" t="s">
        <v>585</v>
      </c>
      <c r="J111" t="s">
        <v>586</v>
      </c>
      <c r="K111" t="s">
        <v>587</v>
      </c>
      <c r="L111">
        <v>1346</v>
      </c>
      <c r="N111">
        <v>1009</v>
      </c>
      <c r="O111" t="s">
        <v>564</v>
      </c>
      <c r="P111" t="s">
        <v>564</v>
      </c>
      <c r="Q111">
        <v>1</v>
      </c>
      <c r="X111">
        <v>2.5000000000000001E-2</v>
      </c>
      <c r="Y111">
        <v>9.0399999999999991</v>
      </c>
      <c r="Z111">
        <v>0</v>
      </c>
      <c r="AA111">
        <v>0</v>
      </c>
      <c r="AB111">
        <v>0</v>
      </c>
      <c r="AC111">
        <v>0</v>
      </c>
      <c r="AD111">
        <v>1</v>
      </c>
      <c r="AE111">
        <v>0</v>
      </c>
      <c r="AF111" t="s">
        <v>2</v>
      </c>
      <c r="AG111">
        <v>2.5000000000000001E-2</v>
      </c>
      <c r="AH111">
        <v>2</v>
      </c>
      <c r="AI111">
        <v>41728714</v>
      </c>
      <c r="AJ111">
        <v>111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">
      <c r="A112">
        <f>ROW(Source!A74)</f>
        <v>74</v>
      </c>
      <c r="B112">
        <v>41728729</v>
      </c>
      <c r="C112">
        <v>41728707</v>
      </c>
      <c r="D112">
        <v>37305584</v>
      </c>
      <c r="E112">
        <v>1</v>
      </c>
      <c r="F112">
        <v>1</v>
      </c>
      <c r="G112">
        <v>1</v>
      </c>
      <c r="H112">
        <v>3</v>
      </c>
      <c r="I112" t="s">
        <v>648</v>
      </c>
      <c r="J112" t="s">
        <v>649</v>
      </c>
      <c r="K112" t="s">
        <v>650</v>
      </c>
      <c r="L112">
        <v>1425</v>
      </c>
      <c r="N112">
        <v>1013</v>
      </c>
      <c r="O112" t="s">
        <v>165</v>
      </c>
      <c r="P112" t="s">
        <v>165</v>
      </c>
      <c r="Q112">
        <v>1</v>
      </c>
      <c r="X112">
        <v>7.0000000000000001E-3</v>
      </c>
      <c r="Y112">
        <v>86</v>
      </c>
      <c r="Z112">
        <v>0</v>
      </c>
      <c r="AA112">
        <v>0</v>
      </c>
      <c r="AB112">
        <v>0</v>
      </c>
      <c r="AC112">
        <v>0</v>
      </c>
      <c r="AD112">
        <v>1</v>
      </c>
      <c r="AE112">
        <v>0</v>
      </c>
      <c r="AF112" t="s">
        <v>2</v>
      </c>
      <c r="AG112">
        <v>7.0000000000000001E-3</v>
      </c>
      <c r="AH112">
        <v>2</v>
      </c>
      <c r="AI112">
        <v>41728715</v>
      </c>
      <c r="AJ112">
        <v>112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>
        <f>ROW(Source!A74)</f>
        <v>74</v>
      </c>
      <c r="B113">
        <v>41728730</v>
      </c>
      <c r="C113">
        <v>41728707</v>
      </c>
      <c r="D113">
        <v>37307407</v>
      </c>
      <c r="E113">
        <v>1</v>
      </c>
      <c r="F113">
        <v>1</v>
      </c>
      <c r="G113">
        <v>1</v>
      </c>
      <c r="H113">
        <v>3</v>
      </c>
      <c r="I113" t="s">
        <v>651</v>
      </c>
      <c r="J113" t="s">
        <v>652</v>
      </c>
      <c r="K113" t="s">
        <v>653</v>
      </c>
      <c r="L113">
        <v>1346</v>
      </c>
      <c r="N113">
        <v>1009</v>
      </c>
      <c r="O113" t="s">
        <v>564</v>
      </c>
      <c r="P113" t="s">
        <v>564</v>
      </c>
      <c r="Q113">
        <v>1</v>
      </c>
      <c r="X113">
        <v>1E-3</v>
      </c>
      <c r="Y113">
        <v>133.05000000000001</v>
      </c>
      <c r="Z113">
        <v>0</v>
      </c>
      <c r="AA113">
        <v>0</v>
      </c>
      <c r="AB113">
        <v>0</v>
      </c>
      <c r="AC113">
        <v>0</v>
      </c>
      <c r="AD113">
        <v>1</v>
      </c>
      <c r="AE113">
        <v>0</v>
      </c>
      <c r="AF113" t="s">
        <v>2</v>
      </c>
      <c r="AG113">
        <v>1E-3</v>
      </c>
      <c r="AH113">
        <v>2</v>
      </c>
      <c r="AI113">
        <v>41728716</v>
      </c>
      <c r="AJ113">
        <v>113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">
      <c r="A114">
        <f>ROW(Source!A74)</f>
        <v>74</v>
      </c>
      <c r="B114">
        <v>41728731</v>
      </c>
      <c r="C114">
        <v>41728707</v>
      </c>
      <c r="D114">
        <v>37332223</v>
      </c>
      <c r="E114">
        <v>1</v>
      </c>
      <c r="F114">
        <v>1</v>
      </c>
      <c r="G114">
        <v>1</v>
      </c>
      <c r="H114">
        <v>3</v>
      </c>
      <c r="I114" t="s">
        <v>654</v>
      </c>
      <c r="J114" t="s">
        <v>655</v>
      </c>
      <c r="K114" t="s">
        <v>656</v>
      </c>
      <c r="L114">
        <v>1348</v>
      </c>
      <c r="N114">
        <v>1009</v>
      </c>
      <c r="O114" t="s">
        <v>104</v>
      </c>
      <c r="P114" t="s">
        <v>104</v>
      </c>
      <c r="Q114">
        <v>1000</v>
      </c>
      <c r="X114">
        <v>2E-3</v>
      </c>
      <c r="Y114">
        <v>11500</v>
      </c>
      <c r="Z114">
        <v>0</v>
      </c>
      <c r="AA114">
        <v>0</v>
      </c>
      <c r="AB114">
        <v>0</v>
      </c>
      <c r="AC114">
        <v>0</v>
      </c>
      <c r="AD114">
        <v>1</v>
      </c>
      <c r="AE114">
        <v>0</v>
      </c>
      <c r="AF114" t="s">
        <v>2</v>
      </c>
      <c r="AG114">
        <v>2E-3</v>
      </c>
      <c r="AH114">
        <v>2</v>
      </c>
      <c r="AI114">
        <v>41728717</v>
      </c>
      <c r="AJ114">
        <v>114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">
      <c r="A115">
        <f>ROW(Source!A74)</f>
        <v>74</v>
      </c>
      <c r="B115">
        <v>41728732</v>
      </c>
      <c r="C115">
        <v>41728707</v>
      </c>
      <c r="D115">
        <v>37358272</v>
      </c>
      <c r="E115">
        <v>1</v>
      </c>
      <c r="F115">
        <v>1</v>
      </c>
      <c r="G115">
        <v>1</v>
      </c>
      <c r="H115">
        <v>3</v>
      </c>
      <c r="I115" t="s">
        <v>588</v>
      </c>
      <c r="J115" t="s">
        <v>589</v>
      </c>
      <c r="K115" t="s">
        <v>590</v>
      </c>
      <c r="L115">
        <v>1346</v>
      </c>
      <c r="N115">
        <v>1009</v>
      </c>
      <c r="O115" t="s">
        <v>564</v>
      </c>
      <c r="P115" t="s">
        <v>564</v>
      </c>
      <c r="Q115">
        <v>1</v>
      </c>
      <c r="X115">
        <v>4.7E-2</v>
      </c>
      <c r="Y115">
        <v>28.6</v>
      </c>
      <c r="Z115">
        <v>0</v>
      </c>
      <c r="AA115">
        <v>0</v>
      </c>
      <c r="AB115">
        <v>0</v>
      </c>
      <c r="AC115">
        <v>0</v>
      </c>
      <c r="AD115">
        <v>1</v>
      </c>
      <c r="AE115">
        <v>0</v>
      </c>
      <c r="AF115" t="s">
        <v>2</v>
      </c>
      <c r="AG115">
        <v>4.7E-2</v>
      </c>
      <c r="AH115">
        <v>2</v>
      </c>
      <c r="AI115">
        <v>41728718</v>
      </c>
      <c r="AJ115">
        <v>115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">
      <c r="A116">
        <f>ROW(Source!A74)</f>
        <v>74</v>
      </c>
      <c r="B116">
        <v>41728733</v>
      </c>
      <c r="C116">
        <v>41728707</v>
      </c>
      <c r="D116">
        <v>37358473</v>
      </c>
      <c r="E116">
        <v>1</v>
      </c>
      <c r="F116">
        <v>1</v>
      </c>
      <c r="G116">
        <v>1</v>
      </c>
      <c r="H116">
        <v>3</v>
      </c>
      <c r="I116" t="s">
        <v>657</v>
      </c>
      <c r="J116" t="s">
        <v>658</v>
      </c>
      <c r="K116" t="s">
        <v>659</v>
      </c>
      <c r="L116">
        <v>1346</v>
      </c>
      <c r="N116">
        <v>1009</v>
      </c>
      <c r="O116" t="s">
        <v>564</v>
      </c>
      <c r="P116" t="s">
        <v>564</v>
      </c>
      <c r="Q116">
        <v>1</v>
      </c>
      <c r="X116">
        <v>6.0000000000000001E-3</v>
      </c>
      <c r="Y116">
        <v>35.630000000000003</v>
      </c>
      <c r="Z116">
        <v>0</v>
      </c>
      <c r="AA116">
        <v>0</v>
      </c>
      <c r="AB116">
        <v>0</v>
      </c>
      <c r="AC116">
        <v>0</v>
      </c>
      <c r="AD116">
        <v>1</v>
      </c>
      <c r="AE116">
        <v>0</v>
      </c>
      <c r="AF116" t="s">
        <v>2</v>
      </c>
      <c r="AG116">
        <v>6.0000000000000001E-3</v>
      </c>
      <c r="AH116">
        <v>2</v>
      </c>
      <c r="AI116">
        <v>41728719</v>
      </c>
      <c r="AJ116">
        <v>116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>
        <f>ROW(Source!A74)</f>
        <v>74</v>
      </c>
      <c r="B117">
        <v>41728734</v>
      </c>
      <c r="C117">
        <v>41728707</v>
      </c>
      <c r="D117">
        <v>37381899</v>
      </c>
      <c r="E117">
        <v>1</v>
      </c>
      <c r="F117">
        <v>1</v>
      </c>
      <c r="G117">
        <v>1</v>
      </c>
      <c r="H117">
        <v>3</v>
      </c>
      <c r="I117" t="s">
        <v>660</v>
      </c>
      <c r="J117" t="s">
        <v>661</v>
      </c>
      <c r="K117" t="s">
        <v>662</v>
      </c>
      <c r="L117">
        <v>1455</v>
      </c>
      <c r="N117">
        <v>1013</v>
      </c>
      <c r="O117" t="s">
        <v>160</v>
      </c>
      <c r="P117" t="s">
        <v>160</v>
      </c>
      <c r="Q117">
        <v>1</v>
      </c>
      <c r="X117">
        <v>0.1</v>
      </c>
      <c r="Y117">
        <v>39</v>
      </c>
      <c r="Z117">
        <v>0</v>
      </c>
      <c r="AA117">
        <v>0</v>
      </c>
      <c r="AB117">
        <v>0</v>
      </c>
      <c r="AC117">
        <v>0</v>
      </c>
      <c r="AD117">
        <v>1</v>
      </c>
      <c r="AE117">
        <v>0</v>
      </c>
      <c r="AF117" t="s">
        <v>2</v>
      </c>
      <c r="AG117">
        <v>0.1</v>
      </c>
      <c r="AH117">
        <v>2</v>
      </c>
      <c r="AI117">
        <v>41728720</v>
      </c>
      <c r="AJ117">
        <v>117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>
        <f>ROW(Source!A74)</f>
        <v>74</v>
      </c>
      <c r="B118">
        <v>41728735</v>
      </c>
      <c r="C118">
        <v>41728707</v>
      </c>
      <c r="D118">
        <v>37292595</v>
      </c>
      <c r="E118">
        <v>70</v>
      </c>
      <c r="F118">
        <v>1</v>
      </c>
      <c r="G118">
        <v>1</v>
      </c>
      <c r="H118">
        <v>3</v>
      </c>
      <c r="I118" t="s">
        <v>565</v>
      </c>
      <c r="J118" t="s">
        <v>2</v>
      </c>
      <c r="K118" t="s">
        <v>566</v>
      </c>
      <c r="L118">
        <v>1374</v>
      </c>
      <c r="N118">
        <v>1013</v>
      </c>
      <c r="O118" t="s">
        <v>567</v>
      </c>
      <c r="P118" t="s">
        <v>567</v>
      </c>
      <c r="Q118">
        <v>1</v>
      </c>
      <c r="X118">
        <v>0.4</v>
      </c>
      <c r="Y118">
        <v>1</v>
      </c>
      <c r="Z118">
        <v>0</v>
      </c>
      <c r="AA118">
        <v>0</v>
      </c>
      <c r="AB118">
        <v>0</v>
      </c>
      <c r="AC118">
        <v>0</v>
      </c>
      <c r="AD118">
        <v>1</v>
      </c>
      <c r="AE118">
        <v>0</v>
      </c>
      <c r="AF118" t="s">
        <v>2</v>
      </c>
      <c r="AG118">
        <v>0.4</v>
      </c>
      <c r="AH118">
        <v>2</v>
      </c>
      <c r="AI118">
        <v>41728721</v>
      </c>
      <c r="AJ118">
        <v>118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>
        <f>ROW(Source!A75)</f>
        <v>75</v>
      </c>
      <c r="B119">
        <v>41728722</v>
      </c>
      <c r="C119">
        <v>41728707</v>
      </c>
      <c r="D119">
        <v>37286962</v>
      </c>
      <c r="E119">
        <v>70</v>
      </c>
      <c r="F119">
        <v>1</v>
      </c>
      <c r="G119">
        <v>1</v>
      </c>
      <c r="H119">
        <v>1</v>
      </c>
      <c r="I119" t="s">
        <v>568</v>
      </c>
      <c r="J119" t="s">
        <v>2</v>
      </c>
      <c r="K119" t="s">
        <v>569</v>
      </c>
      <c r="L119">
        <v>1191</v>
      </c>
      <c r="N119">
        <v>1013</v>
      </c>
      <c r="O119" t="s">
        <v>551</v>
      </c>
      <c r="P119" t="s">
        <v>551</v>
      </c>
      <c r="Q119">
        <v>1</v>
      </c>
      <c r="X119">
        <v>2</v>
      </c>
      <c r="Y119">
        <v>0</v>
      </c>
      <c r="Z119">
        <v>0</v>
      </c>
      <c r="AA119">
        <v>0</v>
      </c>
      <c r="AB119">
        <v>9.92</v>
      </c>
      <c r="AC119">
        <v>0</v>
      </c>
      <c r="AD119">
        <v>1</v>
      </c>
      <c r="AE119">
        <v>1</v>
      </c>
      <c r="AF119" t="s">
        <v>21</v>
      </c>
      <c r="AG119">
        <v>2.7</v>
      </c>
      <c r="AH119">
        <v>2</v>
      </c>
      <c r="AI119">
        <v>41728708</v>
      </c>
      <c r="AJ119">
        <v>119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">
      <c r="A120">
        <f>ROW(Source!A75)</f>
        <v>75</v>
      </c>
      <c r="B120">
        <v>41728723</v>
      </c>
      <c r="C120">
        <v>41728707</v>
      </c>
      <c r="D120">
        <v>37511092</v>
      </c>
      <c r="E120">
        <v>1</v>
      </c>
      <c r="F120">
        <v>1</v>
      </c>
      <c r="G120">
        <v>1</v>
      </c>
      <c r="H120">
        <v>2</v>
      </c>
      <c r="I120" t="s">
        <v>576</v>
      </c>
      <c r="J120" t="s">
        <v>577</v>
      </c>
      <c r="K120" t="s">
        <v>578</v>
      </c>
      <c r="L120">
        <v>1367</v>
      </c>
      <c r="N120">
        <v>1011</v>
      </c>
      <c r="O120" t="s">
        <v>557</v>
      </c>
      <c r="P120" t="s">
        <v>557</v>
      </c>
      <c r="Q120">
        <v>1</v>
      </c>
      <c r="X120">
        <v>0.108</v>
      </c>
      <c r="Y120">
        <v>0</v>
      </c>
      <c r="Z120">
        <v>8.1</v>
      </c>
      <c r="AA120">
        <v>0</v>
      </c>
      <c r="AB120">
        <v>0</v>
      </c>
      <c r="AC120">
        <v>0</v>
      </c>
      <c r="AD120">
        <v>1</v>
      </c>
      <c r="AE120">
        <v>0</v>
      </c>
      <c r="AF120" t="s">
        <v>21</v>
      </c>
      <c r="AG120">
        <v>0.14580000000000001</v>
      </c>
      <c r="AH120">
        <v>2</v>
      </c>
      <c r="AI120">
        <v>41728709</v>
      </c>
      <c r="AJ120">
        <v>120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>
        <f>ROW(Source!A75)</f>
        <v>75</v>
      </c>
      <c r="B121">
        <v>41728724</v>
      </c>
      <c r="C121">
        <v>41728707</v>
      </c>
      <c r="D121">
        <v>37298731</v>
      </c>
      <c r="E121">
        <v>1</v>
      </c>
      <c r="F121">
        <v>1</v>
      </c>
      <c r="G121">
        <v>1</v>
      </c>
      <c r="H121">
        <v>3</v>
      </c>
      <c r="I121" t="s">
        <v>639</v>
      </c>
      <c r="J121" t="s">
        <v>640</v>
      </c>
      <c r="K121" t="s">
        <v>641</v>
      </c>
      <c r="L121">
        <v>1346</v>
      </c>
      <c r="N121">
        <v>1009</v>
      </c>
      <c r="O121" t="s">
        <v>564</v>
      </c>
      <c r="P121" t="s">
        <v>564</v>
      </c>
      <c r="Q121">
        <v>1</v>
      </c>
      <c r="X121">
        <v>6.0000000000000001E-3</v>
      </c>
      <c r="Y121">
        <v>44.97</v>
      </c>
      <c r="Z121">
        <v>0</v>
      </c>
      <c r="AA121">
        <v>0</v>
      </c>
      <c r="AB121">
        <v>0</v>
      </c>
      <c r="AC121">
        <v>0</v>
      </c>
      <c r="AD121">
        <v>1</v>
      </c>
      <c r="AE121">
        <v>0</v>
      </c>
      <c r="AF121" t="s">
        <v>2</v>
      </c>
      <c r="AG121">
        <v>6.0000000000000001E-3</v>
      </c>
      <c r="AH121">
        <v>2</v>
      </c>
      <c r="AI121">
        <v>41728710</v>
      </c>
      <c r="AJ121">
        <v>121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">
      <c r="A122">
        <f>ROW(Source!A75)</f>
        <v>75</v>
      </c>
      <c r="B122">
        <v>41728725</v>
      </c>
      <c r="C122">
        <v>41728707</v>
      </c>
      <c r="D122">
        <v>37301501</v>
      </c>
      <c r="E122">
        <v>1</v>
      </c>
      <c r="F122">
        <v>1</v>
      </c>
      <c r="G122">
        <v>1</v>
      </c>
      <c r="H122">
        <v>3</v>
      </c>
      <c r="I122" t="s">
        <v>642</v>
      </c>
      <c r="J122" t="s">
        <v>643</v>
      </c>
      <c r="K122" t="s">
        <v>644</v>
      </c>
      <c r="L122">
        <v>1346</v>
      </c>
      <c r="N122">
        <v>1009</v>
      </c>
      <c r="O122" t="s">
        <v>564</v>
      </c>
      <c r="P122" t="s">
        <v>564</v>
      </c>
      <c r="Q122">
        <v>1</v>
      </c>
      <c r="X122">
        <v>1E-3</v>
      </c>
      <c r="Y122">
        <v>11.5</v>
      </c>
      <c r="Z122">
        <v>0</v>
      </c>
      <c r="AA122">
        <v>0</v>
      </c>
      <c r="AB122">
        <v>0</v>
      </c>
      <c r="AC122">
        <v>0</v>
      </c>
      <c r="AD122">
        <v>1</v>
      </c>
      <c r="AE122">
        <v>0</v>
      </c>
      <c r="AF122" t="s">
        <v>2</v>
      </c>
      <c r="AG122">
        <v>1E-3</v>
      </c>
      <c r="AH122">
        <v>2</v>
      </c>
      <c r="AI122">
        <v>41728711</v>
      </c>
      <c r="AJ122">
        <v>122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>
        <f>ROW(Source!A75)</f>
        <v>75</v>
      </c>
      <c r="B123">
        <v>41728726</v>
      </c>
      <c r="C123">
        <v>41728707</v>
      </c>
      <c r="D123">
        <v>37301997</v>
      </c>
      <c r="E123">
        <v>1</v>
      </c>
      <c r="F123">
        <v>1</v>
      </c>
      <c r="G123">
        <v>1</v>
      </c>
      <c r="H123">
        <v>3</v>
      </c>
      <c r="I123" t="s">
        <v>645</v>
      </c>
      <c r="J123" t="s">
        <v>646</v>
      </c>
      <c r="K123" t="s">
        <v>647</v>
      </c>
      <c r="L123">
        <v>1346</v>
      </c>
      <c r="N123">
        <v>1009</v>
      </c>
      <c r="O123" t="s">
        <v>564</v>
      </c>
      <c r="P123" t="s">
        <v>564</v>
      </c>
      <c r="Q123">
        <v>1</v>
      </c>
      <c r="X123">
        <v>1.2E-2</v>
      </c>
      <c r="Y123">
        <v>30.4</v>
      </c>
      <c r="Z123">
        <v>0</v>
      </c>
      <c r="AA123">
        <v>0</v>
      </c>
      <c r="AB123">
        <v>0</v>
      </c>
      <c r="AC123">
        <v>0</v>
      </c>
      <c r="AD123">
        <v>1</v>
      </c>
      <c r="AE123">
        <v>0</v>
      </c>
      <c r="AF123" t="s">
        <v>2</v>
      </c>
      <c r="AG123">
        <v>1.2E-2</v>
      </c>
      <c r="AH123">
        <v>2</v>
      </c>
      <c r="AI123">
        <v>41728712</v>
      </c>
      <c r="AJ123">
        <v>123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>
        <f>ROW(Source!A75)</f>
        <v>75</v>
      </c>
      <c r="B124">
        <v>41728727</v>
      </c>
      <c r="C124">
        <v>41728707</v>
      </c>
      <c r="D124">
        <v>37303175</v>
      </c>
      <c r="E124">
        <v>1</v>
      </c>
      <c r="F124">
        <v>1</v>
      </c>
      <c r="G124">
        <v>1</v>
      </c>
      <c r="H124">
        <v>3</v>
      </c>
      <c r="I124" t="s">
        <v>582</v>
      </c>
      <c r="J124" t="s">
        <v>583</v>
      </c>
      <c r="K124" t="s">
        <v>584</v>
      </c>
      <c r="L124">
        <v>1346</v>
      </c>
      <c r="N124">
        <v>1009</v>
      </c>
      <c r="O124" t="s">
        <v>564</v>
      </c>
      <c r="P124" t="s">
        <v>564</v>
      </c>
      <c r="Q124">
        <v>1</v>
      </c>
      <c r="X124">
        <v>7.0000000000000007E-2</v>
      </c>
      <c r="Y124">
        <v>10.57</v>
      </c>
      <c r="Z124">
        <v>0</v>
      </c>
      <c r="AA124">
        <v>0</v>
      </c>
      <c r="AB124">
        <v>0</v>
      </c>
      <c r="AC124">
        <v>0</v>
      </c>
      <c r="AD124">
        <v>1</v>
      </c>
      <c r="AE124">
        <v>0</v>
      </c>
      <c r="AF124" t="s">
        <v>2</v>
      </c>
      <c r="AG124">
        <v>7.0000000000000007E-2</v>
      </c>
      <c r="AH124">
        <v>2</v>
      </c>
      <c r="AI124">
        <v>41728713</v>
      </c>
      <c r="AJ124">
        <v>124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 x14ac:dyDescent="0.2">
      <c r="A125">
        <f>ROW(Source!A75)</f>
        <v>75</v>
      </c>
      <c r="B125">
        <v>41728728</v>
      </c>
      <c r="C125">
        <v>41728707</v>
      </c>
      <c r="D125">
        <v>37305340</v>
      </c>
      <c r="E125">
        <v>1</v>
      </c>
      <c r="F125">
        <v>1</v>
      </c>
      <c r="G125">
        <v>1</v>
      </c>
      <c r="H125">
        <v>3</v>
      </c>
      <c r="I125" t="s">
        <v>585</v>
      </c>
      <c r="J125" t="s">
        <v>586</v>
      </c>
      <c r="K125" t="s">
        <v>587</v>
      </c>
      <c r="L125">
        <v>1346</v>
      </c>
      <c r="N125">
        <v>1009</v>
      </c>
      <c r="O125" t="s">
        <v>564</v>
      </c>
      <c r="P125" t="s">
        <v>564</v>
      </c>
      <c r="Q125">
        <v>1</v>
      </c>
      <c r="X125">
        <v>2.5000000000000001E-2</v>
      </c>
      <c r="Y125">
        <v>9.0399999999999991</v>
      </c>
      <c r="Z125">
        <v>0</v>
      </c>
      <c r="AA125">
        <v>0</v>
      </c>
      <c r="AB125">
        <v>0</v>
      </c>
      <c r="AC125">
        <v>0</v>
      </c>
      <c r="AD125">
        <v>1</v>
      </c>
      <c r="AE125">
        <v>0</v>
      </c>
      <c r="AF125" t="s">
        <v>2</v>
      </c>
      <c r="AG125">
        <v>2.5000000000000001E-2</v>
      </c>
      <c r="AH125">
        <v>2</v>
      </c>
      <c r="AI125">
        <v>41728714</v>
      </c>
      <c r="AJ125">
        <v>125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2">
      <c r="A126">
        <f>ROW(Source!A75)</f>
        <v>75</v>
      </c>
      <c r="B126">
        <v>41728729</v>
      </c>
      <c r="C126">
        <v>41728707</v>
      </c>
      <c r="D126">
        <v>37305584</v>
      </c>
      <c r="E126">
        <v>1</v>
      </c>
      <c r="F126">
        <v>1</v>
      </c>
      <c r="G126">
        <v>1</v>
      </c>
      <c r="H126">
        <v>3</v>
      </c>
      <c r="I126" t="s">
        <v>648</v>
      </c>
      <c r="J126" t="s">
        <v>649</v>
      </c>
      <c r="K126" t="s">
        <v>650</v>
      </c>
      <c r="L126">
        <v>1425</v>
      </c>
      <c r="N126">
        <v>1013</v>
      </c>
      <c r="O126" t="s">
        <v>165</v>
      </c>
      <c r="P126" t="s">
        <v>165</v>
      </c>
      <c r="Q126">
        <v>1</v>
      </c>
      <c r="X126">
        <v>7.0000000000000001E-3</v>
      </c>
      <c r="Y126">
        <v>86</v>
      </c>
      <c r="Z126">
        <v>0</v>
      </c>
      <c r="AA126">
        <v>0</v>
      </c>
      <c r="AB126">
        <v>0</v>
      </c>
      <c r="AC126">
        <v>0</v>
      </c>
      <c r="AD126">
        <v>1</v>
      </c>
      <c r="AE126">
        <v>0</v>
      </c>
      <c r="AF126" t="s">
        <v>2</v>
      </c>
      <c r="AG126">
        <v>7.0000000000000001E-3</v>
      </c>
      <c r="AH126">
        <v>2</v>
      </c>
      <c r="AI126">
        <v>41728715</v>
      </c>
      <c r="AJ126">
        <v>126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 x14ac:dyDescent="0.2">
      <c r="A127">
        <f>ROW(Source!A75)</f>
        <v>75</v>
      </c>
      <c r="B127">
        <v>41728730</v>
      </c>
      <c r="C127">
        <v>41728707</v>
      </c>
      <c r="D127">
        <v>37307407</v>
      </c>
      <c r="E127">
        <v>1</v>
      </c>
      <c r="F127">
        <v>1</v>
      </c>
      <c r="G127">
        <v>1</v>
      </c>
      <c r="H127">
        <v>3</v>
      </c>
      <c r="I127" t="s">
        <v>651</v>
      </c>
      <c r="J127" t="s">
        <v>652</v>
      </c>
      <c r="K127" t="s">
        <v>653</v>
      </c>
      <c r="L127">
        <v>1346</v>
      </c>
      <c r="N127">
        <v>1009</v>
      </c>
      <c r="O127" t="s">
        <v>564</v>
      </c>
      <c r="P127" t="s">
        <v>564</v>
      </c>
      <c r="Q127">
        <v>1</v>
      </c>
      <c r="X127">
        <v>1E-3</v>
      </c>
      <c r="Y127">
        <v>133.05000000000001</v>
      </c>
      <c r="Z127">
        <v>0</v>
      </c>
      <c r="AA127">
        <v>0</v>
      </c>
      <c r="AB127">
        <v>0</v>
      </c>
      <c r="AC127">
        <v>0</v>
      </c>
      <c r="AD127">
        <v>1</v>
      </c>
      <c r="AE127">
        <v>0</v>
      </c>
      <c r="AF127" t="s">
        <v>2</v>
      </c>
      <c r="AG127">
        <v>1E-3</v>
      </c>
      <c r="AH127">
        <v>2</v>
      </c>
      <c r="AI127">
        <v>41728716</v>
      </c>
      <c r="AJ127">
        <v>127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 x14ac:dyDescent="0.2">
      <c r="A128">
        <f>ROW(Source!A75)</f>
        <v>75</v>
      </c>
      <c r="B128">
        <v>41728731</v>
      </c>
      <c r="C128">
        <v>41728707</v>
      </c>
      <c r="D128">
        <v>37332223</v>
      </c>
      <c r="E128">
        <v>1</v>
      </c>
      <c r="F128">
        <v>1</v>
      </c>
      <c r="G128">
        <v>1</v>
      </c>
      <c r="H128">
        <v>3</v>
      </c>
      <c r="I128" t="s">
        <v>654</v>
      </c>
      <c r="J128" t="s">
        <v>655</v>
      </c>
      <c r="K128" t="s">
        <v>656</v>
      </c>
      <c r="L128">
        <v>1348</v>
      </c>
      <c r="N128">
        <v>1009</v>
      </c>
      <c r="O128" t="s">
        <v>104</v>
      </c>
      <c r="P128" t="s">
        <v>104</v>
      </c>
      <c r="Q128">
        <v>1000</v>
      </c>
      <c r="X128">
        <v>2E-3</v>
      </c>
      <c r="Y128">
        <v>11500</v>
      </c>
      <c r="Z128">
        <v>0</v>
      </c>
      <c r="AA128">
        <v>0</v>
      </c>
      <c r="AB128">
        <v>0</v>
      </c>
      <c r="AC128">
        <v>0</v>
      </c>
      <c r="AD128">
        <v>1</v>
      </c>
      <c r="AE128">
        <v>0</v>
      </c>
      <c r="AF128" t="s">
        <v>2</v>
      </c>
      <c r="AG128">
        <v>2E-3</v>
      </c>
      <c r="AH128">
        <v>2</v>
      </c>
      <c r="AI128">
        <v>41728717</v>
      </c>
      <c r="AJ128">
        <v>128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2">
      <c r="A129">
        <f>ROW(Source!A75)</f>
        <v>75</v>
      </c>
      <c r="B129">
        <v>41728732</v>
      </c>
      <c r="C129">
        <v>41728707</v>
      </c>
      <c r="D129">
        <v>37358272</v>
      </c>
      <c r="E129">
        <v>1</v>
      </c>
      <c r="F129">
        <v>1</v>
      </c>
      <c r="G129">
        <v>1</v>
      </c>
      <c r="H129">
        <v>3</v>
      </c>
      <c r="I129" t="s">
        <v>588</v>
      </c>
      <c r="J129" t="s">
        <v>589</v>
      </c>
      <c r="K129" t="s">
        <v>590</v>
      </c>
      <c r="L129">
        <v>1346</v>
      </c>
      <c r="N129">
        <v>1009</v>
      </c>
      <c r="O129" t="s">
        <v>564</v>
      </c>
      <c r="P129" t="s">
        <v>564</v>
      </c>
      <c r="Q129">
        <v>1</v>
      </c>
      <c r="X129">
        <v>4.7E-2</v>
      </c>
      <c r="Y129">
        <v>28.6</v>
      </c>
      <c r="Z129">
        <v>0</v>
      </c>
      <c r="AA129">
        <v>0</v>
      </c>
      <c r="AB129">
        <v>0</v>
      </c>
      <c r="AC129">
        <v>0</v>
      </c>
      <c r="AD129">
        <v>1</v>
      </c>
      <c r="AE129">
        <v>0</v>
      </c>
      <c r="AF129" t="s">
        <v>2</v>
      </c>
      <c r="AG129">
        <v>4.7E-2</v>
      </c>
      <c r="AH129">
        <v>2</v>
      </c>
      <c r="AI129">
        <v>41728718</v>
      </c>
      <c r="AJ129">
        <v>129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2">
      <c r="A130">
        <f>ROW(Source!A75)</f>
        <v>75</v>
      </c>
      <c r="B130">
        <v>41728733</v>
      </c>
      <c r="C130">
        <v>41728707</v>
      </c>
      <c r="D130">
        <v>37358473</v>
      </c>
      <c r="E130">
        <v>1</v>
      </c>
      <c r="F130">
        <v>1</v>
      </c>
      <c r="G130">
        <v>1</v>
      </c>
      <c r="H130">
        <v>3</v>
      </c>
      <c r="I130" t="s">
        <v>657</v>
      </c>
      <c r="J130" t="s">
        <v>658</v>
      </c>
      <c r="K130" t="s">
        <v>659</v>
      </c>
      <c r="L130">
        <v>1346</v>
      </c>
      <c r="N130">
        <v>1009</v>
      </c>
      <c r="O130" t="s">
        <v>564</v>
      </c>
      <c r="P130" t="s">
        <v>564</v>
      </c>
      <c r="Q130">
        <v>1</v>
      </c>
      <c r="X130">
        <v>6.0000000000000001E-3</v>
      </c>
      <c r="Y130">
        <v>35.630000000000003</v>
      </c>
      <c r="Z130">
        <v>0</v>
      </c>
      <c r="AA130">
        <v>0</v>
      </c>
      <c r="AB130">
        <v>0</v>
      </c>
      <c r="AC130">
        <v>0</v>
      </c>
      <c r="AD130">
        <v>1</v>
      </c>
      <c r="AE130">
        <v>0</v>
      </c>
      <c r="AF130" t="s">
        <v>2</v>
      </c>
      <c r="AG130">
        <v>6.0000000000000001E-3</v>
      </c>
      <c r="AH130">
        <v>2</v>
      </c>
      <c r="AI130">
        <v>41728719</v>
      </c>
      <c r="AJ130">
        <v>130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 x14ac:dyDescent="0.2">
      <c r="A131">
        <f>ROW(Source!A75)</f>
        <v>75</v>
      </c>
      <c r="B131">
        <v>41728734</v>
      </c>
      <c r="C131">
        <v>41728707</v>
      </c>
      <c r="D131">
        <v>37381899</v>
      </c>
      <c r="E131">
        <v>1</v>
      </c>
      <c r="F131">
        <v>1</v>
      </c>
      <c r="G131">
        <v>1</v>
      </c>
      <c r="H131">
        <v>3</v>
      </c>
      <c r="I131" t="s">
        <v>660</v>
      </c>
      <c r="J131" t="s">
        <v>661</v>
      </c>
      <c r="K131" t="s">
        <v>662</v>
      </c>
      <c r="L131">
        <v>1455</v>
      </c>
      <c r="N131">
        <v>1013</v>
      </c>
      <c r="O131" t="s">
        <v>160</v>
      </c>
      <c r="P131" t="s">
        <v>160</v>
      </c>
      <c r="Q131">
        <v>1</v>
      </c>
      <c r="X131">
        <v>0.1</v>
      </c>
      <c r="Y131">
        <v>39</v>
      </c>
      <c r="Z131">
        <v>0</v>
      </c>
      <c r="AA131">
        <v>0</v>
      </c>
      <c r="AB131">
        <v>0</v>
      </c>
      <c r="AC131">
        <v>0</v>
      </c>
      <c r="AD131">
        <v>1</v>
      </c>
      <c r="AE131">
        <v>0</v>
      </c>
      <c r="AF131" t="s">
        <v>2</v>
      </c>
      <c r="AG131">
        <v>0.1</v>
      </c>
      <c r="AH131">
        <v>2</v>
      </c>
      <c r="AI131">
        <v>41728720</v>
      </c>
      <c r="AJ131">
        <v>131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 x14ac:dyDescent="0.2">
      <c r="A132">
        <f>ROW(Source!A75)</f>
        <v>75</v>
      </c>
      <c r="B132">
        <v>41728735</v>
      </c>
      <c r="C132">
        <v>41728707</v>
      </c>
      <c r="D132">
        <v>37292595</v>
      </c>
      <c r="E132">
        <v>70</v>
      </c>
      <c r="F132">
        <v>1</v>
      </c>
      <c r="G132">
        <v>1</v>
      </c>
      <c r="H132">
        <v>3</v>
      </c>
      <c r="I132" t="s">
        <v>565</v>
      </c>
      <c r="J132" t="s">
        <v>2</v>
      </c>
      <c r="K132" t="s">
        <v>566</v>
      </c>
      <c r="L132">
        <v>1374</v>
      </c>
      <c r="N132">
        <v>1013</v>
      </c>
      <c r="O132" t="s">
        <v>567</v>
      </c>
      <c r="P132" t="s">
        <v>567</v>
      </c>
      <c r="Q132">
        <v>1</v>
      </c>
      <c r="X132">
        <v>0.4</v>
      </c>
      <c r="Y132">
        <v>1</v>
      </c>
      <c r="Z132">
        <v>0</v>
      </c>
      <c r="AA132">
        <v>0</v>
      </c>
      <c r="AB132">
        <v>0</v>
      </c>
      <c r="AC132">
        <v>0</v>
      </c>
      <c r="AD132">
        <v>1</v>
      </c>
      <c r="AE132">
        <v>0</v>
      </c>
      <c r="AF132" t="s">
        <v>2</v>
      </c>
      <c r="AG132">
        <v>0.4</v>
      </c>
      <c r="AH132">
        <v>2</v>
      </c>
      <c r="AI132">
        <v>41728721</v>
      </c>
      <c r="AJ132">
        <v>132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 x14ac:dyDescent="0.2">
      <c r="A133">
        <f>ROW(Source!A78)</f>
        <v>78</v>
      </c>
      <c r="B133">
        <v>41728745</v>
      </c>
      <c r="C133">
        <v>41728737</v>
      </c>
      <c r="D133">
        <v>37286949</v>
      </c>
      <c r="E133">
        <v>70</v>
      </c>
      <c r="F133">
        <v>1</v>
      </c>
      <c r="G133">
        <v>1</v>
      </c>
      <c r="H133">
        <v>1</v>
      </c>
      <c r="I133" t="s">
        <v>594</v>
      </c>
      <c r="J133" t="s">
        <v>2</v>
      </c>
      <c r="K133" t="s">
        <v>595</v>
      </c>
      <c r="L133">
        <v>1191</v>
      </c>
      <c r="N133">
        <v>1013</v>
      </c>
      <c r="O133" t="s">
        <v>551</v>
      </c>
      <c r="P133" t="s">
        <v>551</v>
      </c>
      <c r="Q133">
        <v>1</v>
      </c>
      <c r="X133">
        <v>34</v>
      </c>
      <c r="Y133">
        <v>0</v>
      </c>
      <c r="Z133">
        <v>0</v>
      </c>
      <c r="AA133">
        <v>0</v>
      </c>
      <c r="AB133">
        <v>9.6199999999999992</v>
      </c>
      <c r="AC133">
        <v>0</v>
      </c>
      <c r="AD133">
        <v>1</v>
      </c>
      <c r="AE133">
        <v>1</v>
      </c>
      <c r="AF133" t="s">
        <v>21</v>
      </c>
      <c r="AG133">
        <v>45.900000000000006</v>
      </c>
      <c r="AH133">
        <v>2</v>
      </c>
      <c r="AI133">
        <v>41728738</v>
      </c>
      <c r="AJ133">
        <v>133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 x14ac:dyDescent="0.2">
      <c r="A134">
        <f>ROW(Source!A78)</f>
        <v>78</v>
      </c>
      <c r="B134">
        <v>41728746</v>
      </c>
      <c r="C134">
        <v>41728737</v>
      </c>
      <c r="D134">
        <v>37305581</v>
      </c>
      <c r="E134">
        <v>1</v>
      </c>
      <c r="F134">
        <v>1</v>
      </c>
      <c r="G134">
        <v>1</v>
      </c>
      <c r="H134">
        <v>3</v>
      </c>
      <c r="I134" t="s">
        <v>613</v>
      </c>
      <c r="J134" t="s">
        <v>614</v>
      </c>
      <c r="K134" t="s">
        <v>615</v>
      </c>
      <c r="L134">
        <v>1425</v>
      </c>
      <c r="N134">
        <v>1013</v>
      </c>
      <c r="O134" t="s">
        <v>165</v>
      </c>
      <c r="P134" t="s">
        <v>165</v>
      </c>
      <c r="Q134">
        <v>1</v>
      </c>
      <c r="X134">
        <v>1.6</v>
      </c>
      <c r="Y134">
        <v>83</v>
      </c>
      <c r="Z134">
        <v>0</v>
      </c>
      <c r="AA134">
        <v>0</v>
      </c>
      <c r="AB134">
        <v>0</v>
      </c>
      <c r="AC134">
        <v>0</v>
      </c>
      <c r="AD134">
        <v>1</v>
      </c>
      <c r="AE134">
        <v>0</v>
      </c>
      <c r="AF134" t="s">
        <v>2</v>
      </c>
      <c r="AG134">
        <v>1.6</v>
      </c>
      <c r="AH134">
        <v>2</v>
      </c>
      <c r="AI134">
        <v>41728739</v>
      </c>
      <c r="AJ134">
        <v>134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 x14ac:dyDescent="0.2">
      <c r="A135">
        <f>ROW(Source!A78)</f>
        <v>78</v>
      </c>
      <c r="B135">
        <v>41728747</v>
      </c>
      <c r="C135">
        <v>41728737</v>
      </c>
      <c r="D135">
        <v>37305850</v>
      </c>
      <c r="E135">
        <v>1</v>
      </c>
      <c r="F135">
        <v>1</v>
      </c>
      <c r="G135">
        <v>1</v>
      </c>
      <c r="H135">
        <v>3</v>
      </c>
      <c r="I135" t="s">
        <v>663</v>
      </c>
      <c r="J135" t="s">
        <v>664</v>
      </c>
      <c r="K135" t="s">
        <v>665</v>
      </c>
      <c r="L135">
        <v>1455</v>
      </c>
      <c r="N135">
        <v>1013</v>
      </c>
      <c r="O135" t="s">
        <v>160</v>
      </c>
      <c r="P135" t="s">
        <v>160</v>
      </c>
      <c r="Q135">
        <v>1</v>
      </c>
      <c r="X135">
        <v>32</v>
      </c>
      <c r="Y135">
        <v>22.61</v>
      </c>
      <c r="Z135">
        <v>0</v>
      </c>
      <c r="AA135">
        <v>0</v>
      </c>
      <c r="AB135">
        <v>0</v>
      </c>
      <c r="AC135">
        <v>0</v>
      </c>
      <c r="AD135">
        <v>1</v>
      </c>
      <c r="AE135">
        <v>0</v>
      </c>
      <c r="AF135" t="s">
        <v>2</v>
      </c>
      <c r="AG135">
        <v>32</v>
      </c>
      <c r="AH135">
        <v>2</v>
      </c>
      <c r="AI135">
        <v>41728740</v>
      </c>
      <c r="AJ135">
        <v>135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 x14ac:dyDescent="0.2">
      <c r="A136">
        <f>ROW(Source!A78)</f>
        <v>78</v>
      </c>
      <c r="B136">
        <v>41728748</v>
      </c>
      <c r="C136">
        <v>41728737</v>
      </c>
      <c r="D136">
        <v>37309140</v>
      </c>
      <c r="E136">
        <v>1</v>
      </c>
      <c r="F136">
        <v>1</v>
      </c>
      <c r="G136">
        <v>1</v>
      </c>
      <c r="H136">
        <v>3</v>
      </c>
      <c r="I136" t="s">
        <v>616</v>
      </c>
      <c r="J136" t="s">
        <v>617</v>
      </c>
      <c r="K136" t="s">
        <v>618</v>
      </c>
      <c r="L136">
        <v>1348</v>
      </c>
      <c r="N136">
        <v>1009</v>
      </c>
      <c r="O136" t="s">
        <v>104</v>
      </c>
      <c r="P136" t="s">
        <v>104</v>
      </c>
      <c r="Q136">
        <v>1000</v>
      </c>
      <c r="X136">
        <v>8.0000000000000004E-4</v>
      </c>
      <c r="Y136">
        <v>729.98</v>
      </c>
      <c r="Z136">
        <v>0</v>
      </c>
      <c r="AA136">
        <v>0</v>
      </c>
      <c r="AB136">
        <v>0</v>
      </c>
      <c r="AC136">
        <v>0</v>
      </c>
      <c r="AD136">
        <v>1</v>
      </c>
      <c r="AE136">
        <v>0</v>
      </c>
      <c r="AF136" t="s">
        <v>2</v>
      </c>
      <c r="AG136">
        <v>8.0000000000000004E-4</v>
      </c>
      <c r="AH136">
        <v>2</v>
      </c>
      <c r="AI136">
        <v>41728741</v>
      </c>
      <c r="AJ136">
        <v>136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 x14ac:dyDescent="0.2">
      <c r="A137">
        <f>ROW(Source!A78)</f>
        <v>78</v>
      </c>
      <c r="B137">
        <v>41728749</v>
      </c>
      <c r="C137">
        <v>41728737</v>
      </c>
      <c r="D137">
        <v>37356415</v>
      </c>
      <c r="E137">
        <v>1</v>
      </c>
      <c r="F137">
        <v>1</v>
      </c>
      <c r="G137">
        <v>1</v>
      </c>
      <c r="H137">
        <v>3</v>
      </c>
      <c r="I137" t="s">
        <v>666</v>
      </c>
      <c r="J137" t="s">
        <v>667</v>
      </c>
      <c r="K137" t="s">
        <v>668</v>
      </c>
      <c r="L137">
        <v>1346</v>
      </c>
      <c r="N137">
        <v>1009</v>
      </c>
      <c r="O137" t="s">
        <v>564</v>
      </c>
      <c r="P137" t="s">
        <v>564</v>
      </c>
      <c r="Q137">
        <v>1</v>
      </c>
      <c r="X137">
        <v>1.3440000000000001</v>
      </c>
      <c r="Y137">
        <v>28.93</v>
      </c>
      <c r="Z137">
        <v>0</v>
      </c>
      <c r="AA137">
        <v>0</v>
      </c>
      <c r="AB137">
        <v>0</v>
      </c>
      <c r="AC137">
        <v>0</v>
      </c>
      <c r="AD137">
        <v>1</v>
      </c>
      <c r="AE137">
        <v>0</v>
      </c>
      <c r="AF137" t="s">
        <v>2</v>
      </c>
      <c r="AG137">
        <v>1.3440000000000001</v>
      </c>
      <c r="AH137">
        <v>2</v>
      </c>
      <c r="AI137">
        <v>41728742</v>
      </c>
      <c r="AJ137">
        <v>137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 x14ac:dyDescent="0.2">
      <c r="A138">
        <f>ROW(Source!A78)</f>
        <v>78</v>
      </c>
      <c r="B138">
        <v>41728750</v>
      </c>
      <c r="C138">
        <v>41728737</v>
      </c>
      <c r="D138">
        <v>37409453</v>
      </c>
      <c r="E138">
        <v>1</v>
      </c>
      <c r="F138">
        <v>1</v>
      </c>
      <c r="G138">
        <v>1</v>
      </c>
      <c r="H138">
        <v>3</v>
      </c>
      <c r="I138" t="s">
        <v>631</v>
      </c>
      <c r="J138" t="s">
        <v>632</v>
      </c>
      <c r="K138" t="s">
        <v>633</v>
      </c>
      <c r="L138">
        <v>1346</v>
      </c>
      <c r="N138">
        <v>1009</v>
      </c>
      <c r="O138" t="s">
        <v>564</v>
      </c>
      <c r="P138" t="s">
        <v>564</v>
      </c>
      <c r="Q138">
        <v>1</v>
      </c>
      <c r="X138">
        <v>0.16</v>
      </c>
      <c r="Y138">
        <v>38.340000000000003</v>
      </c>
      <c r="Z138">
        <v>0</v>
      </c>
      <c r="AA138">
        <v>0</v>
      </c>
      <c r="AB138">
        <v>0</v>
      </c>
      <c r="AC138">
        <v>0</v>
      </c>
      <c r="AD138">
        <v>1</v>
      </c>
      <c r="AE138">
        <v>0</v>
      </c>
      <c r="AF138" t="s">
        <v>2</v>
      </c>
      <c r="AG138">
        <v>0.16</v>
      </c>
      <c r="AH138">
        <v>2</v>
      </c>
      <c r="AI138">
        <v>41728743</v>
      </c>
      <c r="AJ138">
        <v>138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 x14ac:dyDescent="0.2">
      <c r="A139">
        <f>ROW(Source!A78)</f>
        <v>78</v>
      </c>
      <c r="B139">
        <v>41728751</v>
      </c>
      <c r="C139">
        <v>41728737</v>
      </c>
      <c r="D139">
        <v>37292595</v>
      </c>
      <c r="E139">
        <v>70</v>
      </c>
      <c r="F139">
        <v>1</v>
      </c>
      <c r="G139">
        <v>1</v>
      </c>
      <c r="H139">
        <v>3</v>
      </c>
      <c r="I139" t="s">
        <v>565</v>
      </c>
      <c r="J139" t="s">
        <v>2</v>
      </c>
      <c r="K139" t="s">
        <v>566</v>
      </c>
      <c r="L139">
        <v>1374</v>
      </c>
      <c r="N139">
        <v>1013</v>
      </c>
      <c r="O139" t="s">
        <v>567</v>
      </c>
      <c r="P139" t="s">
        <v>567</v>
      </c>
      <c r="Q139">
        <v>1</v>
      </c>
      <c r="X139">
        <v>6.54</v>
      </c>
      <c r="Y139">
        <v>1</v>
      </c>
      <c r="Z139">
        <v>0</v>
      </c>
      <c r="AA139">
        <v>0</v>
      </c>
      <c r="AB139">
        <v>0</v>
      </c>
      <c r="AC139">
        <v>0</v>
      </c>
      <c r="AD139">
        <v>1</v>
      </c>
      <c r="AE139">
        <v>0</v>
      </c>
      <c r="AF139" t="s">
        <v>2</v>
      </c>
      <c r="AG139">
        <v>6.54</v>
      </c>
      <c r="AH139">
        <v>2</v>
      </c>
      <c r="AI139">
        <v>41728744</v>
      </c>
      <c r="AJ139">
        <v>139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 x14ac:dyDescent="0.2">
      <c r="A140">
        <f>ROW(Source!A79)</f>
        <v>79</v>
      </c>
      <c r="B140">
        <v>41728745</v>
      </c>
      <c r="C140">
        <v>41728737</v>
      </c>
      <c r="D140">
        <v>37286949</v>
      </c>
      <c r="E140">
        <v>70</v>
      </c>
      <c r="F140">
        <v>1</v>
      </c>
      <c r="G140">
        <v>1</v>
      </c>
      <c r="H140">
        <v>1</v>
      </c>
      <c r="I140" t="s">
        <v>594</v>
      </c>
      <c r="J140" t="s">
        <v>2</v>
      </c>
      <c r="K140" t="s">
        <v>595</v>
      </c>
      <c r="L140">
        <v>1191</v>
      </c>
      <c r="N140">
        <v>1013</v>
      </c>
      <c r="O140" t="s">
        <v>551</v>
      </c>
      <c r="P140" t="s">
        <v>551</v>
      </c>
      <c r="Q140">
        <v>1</v>
      </c>
      <c r="X140">
        <v>34</v>
      </c>
      <c r="Y140">
        <v>0</v>
      </c>
      <c r="Z140">
        <v>0</v>
      </c>
      <c r="AA140">
        <v>0</v>
      </c>
      <c r="AB140">
        <v>9.6199999999999992</v>
      </c>
      <c r="AC140">
        <v>0</v>
      </c>
      <c r="AD140">
        <v>1</v>
      </c>
      <c r="AE140">
        <v>1</v>
      </c>
      <c r="AF140" t="s">
        <v>21</v>
      </c>
      <c r="AG140">
        <v>45.900000000000006</v>
      </c>
      <c r="AH140">
        <v>2</v>
      </c>
      <c r="AI140">
        <v>41728738</v>
      </c>
      <c r="AJ140">
        <v>140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 x14ac:dyDescent="0.2">
      <c r="A141">
        <f>ROW(Source!A79)</f>
        <v>79</v>
      </c>
      <c r="B141">
        <v>41728746</v>
      </c>
      <c r="C141">
        <v>41728737</v>
      </c>
      <c r="D141">
        <v>37305581</v>
      </c>
      <c r="E141">
        <v>1</v>
      </c>
      <c r="F141">
        <v>1</v>
      </c>
      <c r="G141">
        <v>1</v>
      </c>
      <c r="H141">
        <v>3</v>
      </c>
      <c r="I141" t="s">
        <v>613</v>
      </c>
      <c r="J141" t="s">
        <v>614</v>
      </c>
      <c r="K141" t="s">
        <v>615</v>
      </c>
      <c r="L141">
        <v>1425</v>
      </c>
      <c r="N141">
        <v>1013</v>
      </c>
      <c r="O141" t="s">
        <v>165</v>
      </c>
      <c r="P141" t="s">
        <v>165</v>
      </c>
      <c r="Q141">
        <v>1</v>
      </c>
      <c r="X141">
        <v>1.6</v>
      </c>
      <c r="Y141">
        <v>83</v>
      </c>
      <c r="Z141">
        <v>0</v>
      </c>
      <c r="AA141">
        <v>0</v>
      </c>
      <c r="AB141">
        <v>0</v>
      </c>
      <c r="AC141">
        <v>0</v>
      </c>
      <c r="AD141">
        <v>1</v>
      </c>
      <c r="AE141">
        <v>0</v>
      </c>
      <c r="AF141" t="s">
        <v>2</v>
      </c>
      <c r="AG141">
        <v>1.6</v>
      </c>
      <c r="AH141">
        <v>2</v>
      </c>
      <c r="AI141">
        <v>41728739</v>
      </c>
      <c r="AJ141">
        <v>141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 x14ac:dyDescent="0.2">
      <c r="A142">
        <f>ROW(Source!A79)</f>
        <v>79</v>
      </c>
      <c r="B142">
        <v>41728747</v>
      </c>
      <c r="C142">
        <v>41728737</v>
      </c>
      <c r="D142">
        <v>37305850</v>
      </c>
      <c r="E142">
        <v>1</v>
      </c>
      <c r="F142">
        <v>1</v>
      </c>
      <c r="G142">
        <v>1</v>
      </c>
      <c r="H142">
        <v>3</v>
      </c>
      <c r="I142" t="s">
        <v>663</v>
      </c>
      <c r="J142" t="s">
        <v>664</v>
      </c>
      <c r="K142" t="s">
        <v>665</v>
      </c>
      <c r="L142">
        <v>1455</v>
      </c>
      <c r="N142">
        <v>1013</v>
      </c>
      <c r="O142" t="s">
        <v>160</v>
      </c>
      <c r="P142" t="s">
        <v>160</v>
      </c>
      <c r="Q142">
        <v>1</v>
      </c>
      <c r="X142">
        <v>32</v>
      </c>
      <c r="Y142">
        <v>22.61</v>
      </c>
      <c r="Z142">
        <v>0</v>
      </c>
      <c r="AA142">
        <v>0</v>
      </c>
      <c r="AB142">
        <v>0</v>
      </c>
      <c r="AC142">
        <v>0</v>
      </c>
      <c r="AD142">
        <v>1</v>
      </c>
      <c r="AE142">
        <v>0</v>
      </c>
      <c r="AF142" t="s">
        <v>2</v>
      </c>
      <c r="AG142">
        <v>32</v>
      </c>
      <c r="AH142">
        <v>2</v>
      </c>
      <c r="AI142">
        <v>41728740</v>
      </c>
      <c r="AJ142">
        <v>142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 x14ac:dyDescent="0.2">
      <c r="A143">
        <f>ROW(Source!A79)</f>
        <v>79</v>
      </c>
      <c r="B143">
        <v>41728748</v>
      </c>
      <c r="C143">
        <v>41728737</v>
      </c>
      <c r="D143">
        <v>37309140</v>
      </c>
      <c r="E143">
        <v>1</v>
      </c>
      <c r="F143">
        <v>1</v>
      </c>
      <c r="G143">
        <v>1</v>
      </c>
      <c r="H143">
        <v>3</v>
      </c>
      <c r="I143" t="s">
        <v>616</v>
      </c>
      <c r="J143" t="s">
        <v>617</v>
      </c>
      <c r="K143" t="s">
        <v>618</v>
      </c>
      <c r="L143">
        <v>1348</v>
      </c>
      <c r="N143">
        <v>1009</v>
      </c>
      <c r="O143" t="s">
        <v>104</v>
      </c>
      <c r="P143" t="s">
        <v>104</v>
      </c>
      <c r="Q143">
        <v>1000</v>
      </c>
      <c r="X143">
        <v>8.0000000000000004E-4</v>
      </c>
      <c r="Y143">
        <v>729.98</v>
      </c>
      <c r="Z143">
        <v>0</v>
      </c>
      <c r="AA143">
        <v>0</v>
      </c>
      <c r="AB143">
        <v>0</v>
      </c>
      <c r="AC143">
        <v>0</v>
      </c>
      <c r="AD143">
        <v>1</v>
      </c>
      <c r="AE143">
        <v>0</v>
      </c>
      <c r="AF143" t="s">
        <v>2</v>
      </c>
      <c r="AG143">
        <v>8.0000000000000004E-4</v>
      </c>
      <c r="AH143">
        <v>2</v>
      </c>
      <c r="AI143">
        <v>41728741</v>
      </c>
      <c r="AJ143">
        <v>143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 x14ac:dyDescent="0.2">
      <c r="A144">
        <f>ROW(Source!A79)</f>
        <v>79</v>
      </c>
      <c r="B144">
        <v>41728749</v>
      </c>
      <c r="C144">
        <v>41728737</v>
      </c>
      <c r="D144">
        <v>37356415</v>
      </c>
      <c r="E144">
        <v>1</v>
      </c>
      <c r="F144">
        <v>1</v>
      </c>
      <c r="G144">
        <v>1</v>
      </c>
      <c r="H144">
        <v>3</v>
      </c>
      <c r="I144" t="s">
        <v>666</v>
      </c>
      <c r="J144" t="s">
        <v>667</v>
      </c>
      <c r="K144" t="s">
        <v>668</v>
      </c>
      <c r="L144">
        <v>1346</v>
      </c>
      <c r="N144">
        <v>1009</v>
      </c>
      <c r="O144" t="s">
        <v>564</v>
      </c>
      <c r="P144" t="s">
        <v>564</v>
      </c>
      <c r="Q144">
        <v>1</v>
      </c>
      <c r="X144">
        <v>1.3440000000000001</v>
      </c>
      <c r="Y144">
        <v>28.93</v>
      </c>
      <c r="Z144">
        <v>0</v>
      </c>
      <c r="AA144">
        <v>0</v>
      </c>
      <c r="AB144">
        <v>0</v>
      </c>
      <c r="AC144">
        <v>0</v>
      </c>
      <c r="AD144">
        <v>1</v>
      </c>
      <c r="AE144">
        <v>0</v>
      </c>
      <c r="AF144" t="s">
        <v>2</v>
      </c>
      <c r="AG144">
        <v>1.3440000000000001</v>
      </c>
      <c r="AH144">
        <v>2</v>
      </c>
      <c r="AI144">
        <v>41728742</v>
      </c>
      <c r="AJ144">
        <v>144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 x14ac:dyDescent="0.2">
      <c r="A145">
        <f>ROW(Source!A79)</f>
        <v>79</v>
      </c>
      <c r="B145">
        <v>41728750</v>
      </c>
      <c r="C145">
        <v>41728737</v>
      </c>
      <c r="D145">
        <v>37409453</v>
      </c>
      <c r="E145">
        <v>1</v>
      </c>
      <c r="F145">
        <v>1</v>
      </c>
      <c r="G145">
        <v>1</v>
      </c>
      <c r="H145">
        <v>3</v>
      </c>
      <c r="I145" t="s">
        <v>631</v>
      </c>
      <c r="J145" t="s">
        <v>632</v>
      </c>
      <c r="K145" t="s">
        <v>633</v>
      </c>
      <c r="L145">
        <v>1346</v>
      </c>
      <c r="N145">
        <v>1009</v>
      </c>
      <c r="O145" t="s">
        <v>564</v>
      </c>
      <c r="P145" t="s">
        <v>564</v>
      </c>
      <c r="Q145">
        <v>1</v>
      </c>
      <c r="X145">
        <v>0.16</v>
      </c>
      <c r="Y145">
        <v>38.340000000000003</v>
      </c>
      <c r="Z145">
        <v>0</v>
      </c>
      <c r="AA145">
        <v>0</v>
      </c>
      <c r="AB145">
        <v>0</v>
      </c>
      <c r="AC145">
        <v>0</v>
      </c>
      <c r="AD145">
        <v>1</v>
      </c>
      <c r="AE145">
        <v>0</v>
      </c>
      <c r="AF145" t="s">
        <v>2</v>
      </c>
      <c r="AG145">
        <v>0.16</v>
      </c>
      <c r="AH145">
        <v>2</v>
      </c>
      <c r="AI145">
        <v>41728743</v>
      </c>
      <c r="AJ145">
        <v>145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 x14ac:dyDescent="0.2">
      <c r="A146">
        <f>ROW(Source!A79)</f>
        <v>79</v>
      </c>
      <c r="B146">
        <v>41728751</v>
      </c>
      <c r="C146">
        <v>41728737</v>
      </c>
      <c r="D146">
        <v>37292595</v>
      </c>
      <c r="E146">
        <v>70</v>
      </c>
      <c r="F146">
        <v>1</v>
      </c>
      <c r="G146">
        <v>1</v>
      </c>
      <c r="H146">
        <v>3</v>
      </c>
      <c r="I146" t="s">
        <v>565</v>
      </c>
      <c r="J146" t="s">
        <v>2</v>
      </c>
      <c r="K146" t="s">
        <v>566</v>
      </c>
      <c r="L146">
        <v>1374</v>
      </c>
      <c r="N146">
        <v>1013</v>
      </c>
      <c r="O146" t="s">
        <v>567</v>
      </c>
      <c r="P146" t="s">
        <v>567</v>
      </c>
      <c r="Q146">
        <v>1</v>
      </c>
      <c r="X146">
        <v>6.54</v>
      </c>
      <c r="Y146">
        <v>1</v>
      </c>
      <c r="Z146">
        <v>0</v>
      </c>
      <c r="AA146">
        <v>0</v>
      </c>
      <c r="AB146">
        <v>0</v>
      </c>
      <c r="AC146">
        <v>0</v>
      </c>
      <c r="AD146">
        <v>1</v>
      </c>
      <c r="AE146">
        <v>0</v>
      </c>
      <c r="AF146" t="s">
        <v>2</v>
      </c>
      <c r="AG146">
        <v>6.54</v>
      </c>
      <c r="AH146">
        <v>2</v>
      </c>
      <c r="AI146">
        <v>41728744</v>
      </c>
      <c r="AJ146">
        <v>146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 x14ac:dyDescent="0.2">
      <c r="A147">
        <f>ROW(Source!A82)</f>
        <v>82</v>
      </c>
      <c r="B147">
        <v>41728760</v>
      </c>
      <c r="C147">
        <v>41728753</v>
      </c>
      <c r="D147">
        <v>37286973</v>
      </c>
      <c r="E147">
        <v>70</v>
      </c>
      <c r="F147">
        <v>1</v>
      </c>
      <c r="G147">
        <v>1</v>
      </c>
      <c r="H147">
        <v>1</v>
      </c>
      <c r="I147" t="s">
        <v>669</v>
      </c>
      <c r="J147" t="s">
        <v>2</v>
      </c>
      <c r="K147" t="s">
        <v>670</v>
      </c>
      <c r="L147">
        <v>1191</v>
      </c>
      <c r="N147">
        <v>1013</v>
      </c>
      <c r="O147" t="s">
        <v>551</v>
      </c>
      <c r="P147" t="s">
        <v>551</v>
      </c>
      <c r="Q147">
        <v>1</v>
      </c>
      <c r="X147">
        <v>4.2</v>
      </c>
      <c r="Y147">
        <v>0</v>
      </c>
      <c r="Z147">
        <v>0</v>
      </c>
      <c r="AA147">
        <v>0</v>
      </c>
      <c r="AB147">
        <v>10.35</v>
      </c>
      <c r="AC147">
        <v>0</v>
      </c>
      <c r="AD147">
        <v>1</v>
      </c>
      <c r="AE147">
        <v>1</v>
      </c>
      <c r="AF147" t="s">
        <v>21</v>
      </c>
      <c r="AG147">
        <v>5.6700000000000008</v>
      </c>
      <c r="AH147">
        <v>2</v>
      </c>
      <c r="AI147">
        <v>41728754</v>
      </c>
      <c r="AJ147">
        <v>147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 x14ac:dyDescent="0.2">
      <c r="A148">
        <f>ROW(Source!A82)</f>
        <v>82</v>
      </c>
      <c r="B148">
        <v>41728761</v>
      </c>
      <c r="C148">
        <v>41728753</v>
      </c>
      <c r="D148">
        <v>37299205</v>
      </c>
      <c r="E148">
        <v>1</v>
      </c>
      <c r="F148">
        <v>1</v>
      </c>
      <c r="G148">
        <v>1</v>
      </c>
      <c r="H148">
        <v>3</v>
      </c>
      <c r="I148" t="s">
        <v>610</v>
      </c>
      <c r="J148" t="s">
        <v>611</v>
      </c>
      <c r="K148" t="s">
        <v>612</v>
      </c>
      <c r="L148">
        <v>1346</v>
      </c>
      <c r="N148">
        <v>1009</v>
      </c>
      <c r="O148" t="s">
        <v>564</v>
      </c>
      <c r="P148" t="s">
        <v>564</v>
      </c>
      <c r="Q148">
        <v>1</v>
      </c>
      <c r="X148">
        <v>4.0000000000000001E-3</v>
      </c>
      <c r="Y148">
        <v>27.74</v>
      </c>
      <c r="Z148">
        <v>0</v>
      </c>
      <c r="AA148">
        <v>0</v>
      </c>
      <c r="AB148">
        <v>0</v>
      </c>
      <c r="AC148">
        <v>0</v>
      </c>
      <c r="AD148">
        <v>1</v>
      </c>
      <c r="AE148">
        <v>0</v>
      </c>
      <c r="AF148" t="s">
        <v>2</v>
      </c>
      <c r="AG148">
        <v>4.0000000000000001E-3</v>
      </c>
      <c r="AH148">
        <v>2</v>
      </c>
      <c r="AI148">
        <v>41728755</v>
      </c>
      <c r="AJ148">
        <v>148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 x14ac:dyDescent="0.2">
      <c r="A149">
        <f>ROW(Source!A82)</f>
        <v>82</v>
      </c>
      <c r="B149">
        <v>41728762</v>
      </c>
      <c r="C149">
        <v>41728753</v>
      </c>
      <c r="D149">
        <v>37305581</v>
      </c>
      <c r="E149">
        <v>1</v>
      </c>
      <c r="F149">
        <v>1</v>
      </c>
      <c r="G149">
        <v>1</v>
      </c>
      <c r="H149">
        <v>3</v>
      </c>
      <c r="I149" t="s">
        <v>613</v>
      </c>
      <c r="J149" t="s">
        <v>614</v>
      </c>
      <c r="K149" t="s">
        <v>615</v>
      </c>
      <c r="L149">
        <v>1425</v>
      </c>
      <c r="N149">
        <v>1013</v>
      </c>
      <c r="O149" t="s">
        <v>165</v>
      </c>
      <c r="P149" t="s">
        <v>165</v>
      </c>
      <c r="Q149">
        <v>1</v>
      </c>
      <c r="X149">
        <v>0.03</v>
      </c>
      <c r="Y149">
        <v>83</v>
      </c>
      <c r="Z149">
        <v>0</v>
      </c>
      <c r="AA149">
        <v>0</v>
      </c>
      <c r="AB149">
        <v>0</v>
      </c>
      <c r="AC149">
        <v>0</v>
      </c>
      <c r="AD149">
        <v>1</v>
      </c>
      <c r="AE149">
        <v>0</v>
      </c>
      <c r="AF149" t="s">
        <v>2</v>
      </c>
      <c r="AG149">
        <v>0.03</v>
      </c>
      <c r="AH149">
        <v>2</v>
      </c>
      <c r="AI149">
        <v>41728756</v>
      </c>
      <c r="AJ149">
        <v>149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 x14ac:dyDescent="0.2">
      <c r="A150">
        <f>ROW(Source!A82)</f>
        <v>82</v>
      </c>
      <c r="B150">
        <v>41728763</v>
      </c>
      <c r="C150">
        <v>41728753</v>
      </c>
      <c r="D150">
        <v>37309140</v>
      </c>
      <c r="E150">
        <v>1</v>
      </c>
      <c r="F150">
        <v>1</v>
      </c>
      <c r="G150">
        <v>1</v>
      </c>
      <c r="H150">
        <v>3</v>
      </c>
      <c r="I150" t="s">
        <v>616</v>
      </c>
      <c r="J150" t="s">
        <v>617</v>
      </c>
      <c r="K150" t="s">
        <v>618</v>
      </c>
      <c r="L150">
        <v>1348</v>
      </c>
      <c r="N150">
        <v>1009</v>
      </c>
      <c r="O150" t="s">
        <v>104</v>
      </c>
      <c r="P150" t="s">
        <v>104</v>
      </c>
      <c r="Q150">
        <v>1000</v>
      </c>
      <c r="X150">
        <v>2.0000000000000002E-5</v>
      </c>
      <c r="Y150">
        <v>729.98</v>
      </c>
      <c r="Z150">
        <v>0</v>
      </c>
      <c r="AA150">
        <v>0</v>
      </c>
      <c r="AB150">
        <v>0</v>
      </c>
      <c r="AC150">
        <v>0</v>
      </c>
      <c r="AD150">
        <v>1</v>
      </c>
      <c r="AE150">
        <v>0</v>
      </c>
      <c r="AF150" t="s">
        <v>2</v>
      </c>
      <c r="AG150">
        <v>2.0000000000000002E-5</v>
      </c>
      <c r="AH150">
        <v>2</v>
      </c>
      <c r="AI150">
        <v>41728757</v>
      </c>
      <c r="AJ150">
        <v>150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 x14ac:dyDescent="0.2">
      <c r="A151">
        <f>ROW(Source!A82)</f>
        <v>82</v>
      </c>
      <c r="B151">
        <v>41728764</v>
      </c>
      <c r="C151">
        <v>41728753</v>
      </c>
      <c r="D151">
        <v>37342602</v>
      </c>
      <c r="E151">
        <v>1</v>
      </c>
      <c r="F151">
        <v>1</v>
      </c>
      <c r="G151">
        <v>1</v>
      </c>
      <c r="H151">
        <v>3</v>
      </c>
      <c r="I151" t="s">
        <v>619</v>
      </c>
      <c r="J151" t="s">
        <v>620</v>
      </c>
      <c r="K151" t="s">
        <v>621</v>
      </c>
      <c r="L151">
        <v>1348</v>
      </c>
      <c r="N151">
        <v>1009</v>
      </c>
      <c r="O151" t="s">
        <v>104</v>
      </c>
      <c r="P151" t="s">
        <v>104</v>
      </c>
      <c r="Q151">
        <v>1000</v>
      </c>
      <c r="X151">
        <v>4.0000000000000003E-5</v>
      </c>
      <c r="Y151">
        <v>65750</v>
      </c>
      <c r="Z151">
        <v>0</v>
      </c>
      <c r="AA151">
        <v>0</v>
      </c>
      <c r="AB151">
        <v>0</v>
      </c>
      <c r="AC151">
        <v>0</v>
      </c>
      <c r="AD151">
        <v>1</v>
      </c>
      <c r="AE151">
        <v>0</v>
      </c>
      <c r="AF151" t="s">
        <v>2</v>
      </c>
      <c r="AG151">
        <v>4.0000000000000003E-5</v>
      </c>
      <c r="AH151">
        <v>2</v>
      </c>
      <c r="AI151">
        <v>41728758</v>
      </c>
      <c r="AJ151">
        <v>151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 x14ac:dyDescent="0.2">
      <c r="A152">
        <f>ROW(Source!A82)</f>
        <v>82</v>
      </c>
      <c r="B152">
        <v>41728765</v>
      </c>
      <c r="C152">
        <v>41728753</v>
      </c>
      <c r="D152">
        <v>37292595</v>
      </c>
      <c r="E152">
        <v>70</v>
      </c>
      <c r="F152">
        <v>1</v>
      </c>
      <c r="G152">
        <v>1</v>
      </c>
      <c r="H152">
        <v>3</v>
      </c>
      <c r="I152" t="s">
        <v>565</v>
      </c>
      <c r="J152" t="s">
        <v>2</v>
      </c>
      <c r="K152" t="s">
        <v>566</v>
      </c>
      <c r="L152">
        <v>1374</v>
      </c>
      <c r="N152">
        <v>1013</v>
      </c>
      <c r="O152" t="s">
        <v>567</v>
      </c>
      <c r="P152" t="s">
        <v>567</v>
      </c>
      <c r="Q152">
        <v>1</v>
      </c>
      <c r="X152">
        <v>0.87</v>
      </c>
      <c r="Y152">
        <v>1</v>
      </c>
      <c r="Z152">
        <v>0</v>
      </c>
      <c r="AA152">
        <v>0</v>
      </c>
      <c r="AB152">
        <v>0</v>
      </c>
      <c r="AC152">
        <v>0</v>
      </c>
      <c r="AD152">
        <v>1</v>
      </c>
      <c r="AE152">
        <v>0</v>
      </c>
      <c r="AF152" t="s">
        <v>2</v>
      </c>
      <c r="AG152">
        <v>0.87</v>
      </c>
      <c r="AH152">
        <v>2</v>
      </c>
      <c r="AI152">
        <v>41728759</v>
      </c>
      <c r="AJ152">
        <v>152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 x14ac:dyDescent="0.2">
      <c r="A153">
        <f>ROW(Source!A83)</f>
        <v>83</v>
      </c>
      <c r="B153">
        <v>41728760</v>
      </c>
      <c r="C153">
        <v>41728753</v>
      </c>
      <c r="D153">
        <v>37286973</v>
      </c>
      <c r="E153">
        <v>70</v>
      </c>
      <c r="F153">
        <v>1</v>
      </c>
      <c r="G153">
        <v>1</v>
      </c>
      <c r="H153">
        <v>1</v>
      </c>
      <c r="I153" t="s">
        <v>669</v>
      </c>
      <c r="J153" t="s">
        <v>2</v>
      </c>
      <c r="K153" t="s">
        <v>670</v>
      </c>
      <c r="L153">
        <v>1191</v>
      </c>
      <c r="N153">
        <v>1013</v>
      </c>
      <c r="O153" t="s">
        <v>551</v>
      </c>
      <c r="P153" t="s">
        <v>551</v>
      </c>
      <c r="Q153">
        <v>1</v>
      </c>
      <c r="X153">
        <v>4.2</v>
      </c>
      <c r="Y153">
        <v>0</v>
      </c>
      <c r="Z153">
        <v>0</v>
      </c>
      <c r="AA153">
        <v>0</v>
      </c>
      <c r="AB153">
        <v>10.35</v>
      </c>
      <c r="AC153">
        <v>0</v>
      </c>
      <c r="AD153">
        <v>1</v>
      </c>
      <c r="AE153">
        <v>1</v>
      </c>
      <c r="AF153" t="s">
        <v>21</v>
      </c>
      <c r="AG153">
        <v>5.6700000000000008</v>
      </c>
      <c r="AH153">
        <v>2</v>
      </c>
      <c r="AI153">
        <v>41728754</v>
      </c>
      <c r="AJ153">
        <v>153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 x14ac:dyDescent="0.2">
      <c r="A154">
        <f>ROW(Source!A83)</f>
        <v>83</v>
      </c>
      <c r="B154">
        <v>41728761</v>
      </c>
      <c r="C154">
        <v>41728753</v>
      </c>
      <c r="D154">
        <v>37299205</v>
      </c>
      <c r="E154">
        <v>1</v>
      </c>
      <c r="F154">
        <v>1</v>
      </c>
      <c r="G154">
        <v>1</v>
      </c>
      <c r="H154">
        <v>3</v>
      </c>
      <c r="I154" t="s">
        <v>610</v>
      </c>
      <c r="J154" t="s">
        <v>611</v>
      </c>
      <c r="K154" t="s">
        <v>612</v>
      </c>
      <c r="L154">
        <v>1346</v>
      </c>
      <c r="N154">
        <v>1009</v>
      </c>
      <c r="O154" t="s">
        <v>564</v>
      </c>
      <c r="P154" t="s">
        <v>564</v>
      </c>
      <c r="Q154">
        <v>1</v>
      </c>
      <c r="X154">
        <v>4.0000000000000001E-3</v>
      </c>
      <c r="Y154">
        <v>27.74</v>
      </c>
      <c r="Z154">
        <v>0</v>
      </c>
      <c r="AA154">
        <v>0</v>
      </c>
      <c r="AB154">
        <v>0</v>
      </c>
      <c r="AC154">
        <v>0</v>
      </c>
      <c r="AD154">
        <v>1</v>
      </c>
      <c r="AE154">
        <v>0</v>
      </c>
      <c r="AF154" t="s">
        <v>2</v>
      </c>
      <c r="AG154">
        <v>4.0000000000000001E-3</v>
      </c>
      <c r="AH154">
        <v>2</v>
      </c>
      <c r="AI154">
        <v>41728755</v>
      </c>
      <c r="AJ154">
        <v>154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 x14ac:dyDescent="0.2">
      <c r="A155">
        <f>ROW(Source!A83)</f>
        <v>83</v>
      </c>
      <c r="B155">
        <v>41728762</v>
      </c>
      <c r="C155">
        <v>41728753</v>
      </c>
      <c r="D155">
        <v>37305581</v>
      </c>
      <c r="E155">
        <v>1</v>
      </c>
      <c r="F155">
        <v>1</v>
      </c>
      <c r="G155">
        <v>1</v>
      </c>
      <c r="H155">
        <v>3</v>
      </c>
      <c r="I155" t="s">
        <v>613</v>
      </c>
      <c r="J155" t="s">
        <v>614</v>
      </c>
      <c r="K155" t="s">
        <v>615</v>
      </c>
      <c r="L155">
        <v>1425</v>
      </c>
      <c r="N155">
        <v>1013</v>
      </c>
      <c r="O155" t="s">
        <v>165</v>
      </c>
      <c r="P155" t="s">
        <v>165</v>
      </c>
      <c r="Q155">
        <v>1</v>
      </c>
      <c r="X155">
        <v>0.03</v>
      </c>
      <c r="Y155">
        <v>83</v>
      </c>
      <c r="Z155">
        <v>0</v>
      </c>
      <c r="AA155">
        <v>0</v>
      </c>
      <c r="AB155">
        <v>0</v>
      </c>
      <c r="AC155">
        <v>0</v>
      </c>
      <c r="AD155">
        <v>1</v>
      </c>
      <c r="AE155">
        <v>0</v>
      </c>
      <c r="AF155" t="s">
        <v>2</v>
      </c>
      <c r="AG155">
        <v>0.03</v>
      </c>
      <c r="AH155">
        <v>2</v>
      </c>
      <c r="AI155">
        <v>41728756</v>
      </c>
      <c r="AJ155">
        <v>155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 x14ac:dyDescent="0.2">
      <c r="A156">
        <f>ROW(Source!A83)</f>
        <v>83</v>
      </c>
      <c r="B156">
        <v>41728763</v>
      </c>
      <c r="C156">
        <v>41728753</v>
      </c>
      <c r="D156">
        <v>37309140</v>
      </c>
      <c r="E156">
        <v>1</v>
      </c>
      <c r="F156">
        <v>1</v>
      </c>
      <c r="G156">
        <v>1</v>
      </c>
      <c r="H156">
        <v>3</v>
      </c>
      <c r="I156" t="s">
        <v>616</v>
      </c>
      <c r="J156" t="s">
        <v>617</v>
      </c>
      <c r="K156" t="s">
        <v>618</v>
      </c>
      <c r="L156">
        <v>1348</v>
      </c>
      <c r="N156">
        <v>1009</v>
      </c>
      <c r="O156" t="s">
        <v>104</v>
      </c>
      <c r="P156" t="s">
        <v>104</v>
      </c>
      <c r="Q156">
        <v>1000</v>
      </c>
      <c r="X156">
        <v>2.0000000000000002E-5</v>
      </c>
      <c r="Y156">
        <v>729.98</v>
      </c>
      <c r="Z156">
        <v>0</v>
      </c>
      <c r="AA156">
        <v>0</v>
      </c>
      <c r="AB156">
        <v>0</v>
      </c>
      <c r="AC156">
        <v>0</v>
      </c>
      <c r="AD156">
        <v>1</v>
      </c>
      <c r="AE156">
        <v>0</v>
      </c>
      <c r="AF156" t="s">
        <v>2</v>
      </c>
      <c r="AG156">
        <v>2.0000000000000002E-5</v>
      </c>
      <c r="AH156">
        <v>2</v>
      </c>
      <c r="AI156">
        <v>41728757</v>
      </c>
      <c r="AJ156">
        <v>156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 x14ac:dyDescent="0.2">
      <c r="A157">
        <f>ROW(Source!A83)</f>
        <v>83</v>
      </c>
      <c r="B157">
        <v>41728764</v>
      </c>
      <c r="C157">
        <v>41728753</v>
      </c>
      <c r="D157">
        <v>37342602</v>
      </c>
      <c r="E157">
        <v>1</v>
      </c>
      <c r="F157">
        <v>1</v>
      </c>
      <c r="G157">
        <v>1</v>
      </c>
      <c r="H157">
        <v>3</v>
      </c>
      <c r="I157" t="s">
        <v>619</v>
      </c>
      <c r="J157" t="s">
        <v>620</v>
      </c>
      <c r="K157" t="s">
        <v>621</v>
      </c>
      <c r="L157">
        <v>1348</v>
      </c>
      <c r="N157">
        <v>1009</v>
      </c>
      <c r="O157" t="s">
        <v>104</v>
      </c>
      <c r="P157" t="s">
        <v>104</v>
      </c>
      <c r="Q157">
        <v>1000</v>
      </c>
      <c r="X157">
        <v>4.0000000000000003E-5</v>
      </c>
      <c r="Y157">
        <v>65750</v>
      </c>
      <c r="Z157">
        <v>0</v>
      </c>
      <c r="AA157">
        <v>0</v>
      </c>
      <c r="AB157">
        <v>0</v>
      </c>
      <c r="AC157">
        <v>0</v>
      </c>
      <c r="AD157">
        <v>1</v>
      </c>
      <c r="AE157">
        <v>0</v>
      </c>
      <c r="AF157" t="s">
        <v>2</v>
      </c>
      <c r="AG157">
        <v>4.0000000000000003E-5</v>
      </c>
      <c r="AH157">
        <v>2</v>
      </c>
      <c r="AI157">
        <v>41728758</v>
      </c>
      <c r="AJ157">
        <v>157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 x14ac:dyDescent="0.2">
      <c r="A158">
        <f>ROW(Source!A83)</f>
        <v>83</v>
      </c>
      <c r="B158">
        <v>41728765</v>
      </c>
      <c r="C158">
        <v>41728753</v>
      </c>
      <c r="D158">
        <v>37292595</v>
      </c>
      <c r="E158">
        <v>70</v>
      </c>
      <c r="F158">
        <v>1</v>
      </c>
      <c r="G158">
        <v>1</v>
      </c>
      <c r="H158">
        <v>3</v>
      </c>
      <c r="I158" t="s">
        <v>565</v>
      </c>
      <c r="J158" t="s">
        <v>2</v>
      </c>
      <c r="K158" t="s">
        <v>566</v>
      </c>
      <c r="L158">
        <v>1374</v>
      </c>
      <c r="N158">
        <v>1013</v>
      </c>
      <c r="O158" t="s">
        <v>567</v>
      </c>
      <c r="P158" t="s">
        <v>567</v>
      </c>
      <c r="Q158">
        <v>1</v>
      </c>
      <c r="X158">
        <v>0.87</v>
      </c>
      <c r="Y158">
        <v>1</v>
      </c>
      <c r="Z158">
        <v>0</v>
      </c>
      <c r="AA158">
        <v>0</v>
      </c>
      <c r="AB158">
        <v>0</v>
      </c>
      <c r="AC158">
        <v>0</v>
      </c>
      <c r="AD158">
        <v>1</v>
      </c>
      <c r="AE158">
        <v>0</v>
      </c>
      <c r="AF158" t="s">
        <v>2</v>
      </c>
      <c r="AG158">
        <v>0.87</v>
      </c>
      <c r="AH158">
        <v>2</v>
      </c>
      <c r="AI158">
        <v>41728759</v>
      </c>
      <c r="AJ158">
        <v>158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 x14ac:dyDescent="0.2">
      <c r="A159">
        <f>ROW(Source!A86)</f>
        <v>86</v>
      </c>
      <c r="B159">
        <v>41728774</v>
      </c>
      <c r="C159">
        <v>41728767</v>
      </c>
      <c r="D159">
        <v>37286973</v>
      </c>
      <c r="E159">
        <v>70</v>
      </c>
      <c r="F159">
        <v>1</v>
      </c>
      <c r="G159">
        <v>1</v>
      </c>
      <c r="H159">
        <v>1</v>
      </c>
      <c r="I159" t="s">
        <v>669</v>
      </c>
      <c r="J159" t="s">
        <v>2</v>
      </c>
      <c r="K159" t="s">
        <v>670</v>
      </c>
      <c r="L159">
        <v>1191</v>
      </c>
      <c r="N159">
        <v>1013</v>
      </c>
      <c r="O159" t="s">
        <v>551</v>
      </c>
      <c r="P159" t="s">
        <v>551</v>
      </c>
      <c r="Q159">
        <v>1</v>
      </c>
      <c r="X159">
        <v>5.7</v>
      </c>
      <c r="Y159">
        <v>0</v>
      </c>
      <c r="Z159">
        <v>0</v>
      </c>
      <c r="AA159">
        <v>0</v>
      </c>
      <c r="AB159">
        <v>10.35</v>
      </c>
      <c r="AC159">
        <v>0</v>
      </c>
      <c r="AD159">
        <v>1</v>
      </c>
      <c r="AE159">
        <v>1</v>
      </c>
      <c r="AF159" t="s">
        <v>21</v>
      </c>
      <c r="AG159">
        <v>7.6950000000000012</v>
      </c>
      <c r="AH159">
        <v>2</v>
      </c>
      <c r="AI159">
        <v>41728768</v>
      </c>
      <c r="AJ159">
        <v>159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 x14ac:dyDescent="0.2">
      <c r="A160">
        <f>ROW(Source!A86)</f>
        <v>86</v>
      </c>
      <c r="B160">
        <v>41728775</v>
      </c>
      <c r="C160">
        <v>41728767</v>
      </c>
      <c r="D160">
        <v>37299205</v>
      </c>
      <c r="E160">
        <v>1</v>
      </c>
      <c r="F160">
        <v>1</v>
      </c>
      <c r="G160">
        <v>1</v>
      </c>
      <c r="H160">
        <v>3</v>
      </c>
      <c r="I160" t="s">
        <v>610</v>
      </c>
      <c r="J160" t="s">
        <v>611</v>
      </c>
      <c r="K160" t="s">
        <v>612</v>
      </c>
      <c r="L160">
        <v>1346</v>
      </c>
      <c r="N160">
        <v>1009</v>
      </c>
      <c r="O160" t="s">
        <v>564</v>
      </c>
      <c r="P160" t="s">
        <v>564</v>
      </c>
      <c r="Q160">
        <v>1</v>
      </c>
      <c r="X160">
        <v>1.4E-3</v>
      </c>
      <c r="Y160">
        <v>27.74</v>
      </c>
      <c r="Z160">
        <v>0</v>
      </c>
      <c r="AA160">
        <v>0</v>
      </c>
      <c r="AB160">
        <v>0</v>
      </c>
      <c r="AC160">
        <v>0</v>
      </c>
      <c r="AD160">
        <v>1</v>
      </c>
      <c r="AE160">
        <v>0</v>
      </c>
      <c r="AF160" t="s">
        <v>2</v>
      </c>
      <c r="AG160">
        <v>1.4E-3</v>
      </c>
      <c r="AH160">
        <v>2</v>
      </c>
      <c r="AI160">
        <v>41728769</v>
      </c>
      <c r="AJ160">
        <v>160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 x14ac:dyDescent="0.2">
      <c r="A161">
        <f>ROW(Source!A86)</f>
        <v>86</v>
      </c>
      <c r="B161">
        <v>41728776</v>
      </c>
      <c r="C161">
        <v>41728767</v>
      </c>
      <c r="D161">
        <v>37305581</v>
      </c>
      <c r="E161">
        <v>1</v>
      </c>
      <c r="F161">
        <v>1</v>
      </c>
      <c r="G161">
        <v>1</v>
      </c>
      <c r="H161">
        <v>3</v>
      </c>
      <c r="I161" t="s">
        <v>613</v>
      </c>
      <c r="J161" t="s">
        <v>614</v>
      </c>
      <c r="K161" t="s">
        <v>615</v>
      </c>
      <c r="L161">
        <v>1425</v>
      </c>
      <c r="N161">
        <v>1013</v>
      </c>
      <c r="O161" t="s">
        <v>165</v>
      </c>
      <c r="P161" t="s">
        <v>165</v>
      </c>
      <c r="Q161">
        <v>1</v>
      </c>
      <c r="X161">
        <v>0.03</v>
      </c>
      <c r="Y161">
        <v>83</v>
      </c>
      <c r="Z161">
        <v>0</v>
      </c>
      <c r="AA161">
        <v>0</v>
      </c>
      <c r="AB161">
        <v>0</v>
      </c>
      <c r="AC161">
        <v>0</v>
      </c>
      <c r="AD161">
        <v>1</v>
      </c>
      <c r="AE161">
        <v>0</v>
      </c>
      <c r="AF161" t="s">
        <v>2</v>
      </c>
      <c r="AG161">
        <v>0.03</v>
      </c>
      <c r="AH161">
        <v>2</v>
      </c>
      <c r="AI161">
        <v>41728770</v>
      </c>
      <c r="AJ161">
        <v>161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 x14ac:dyDescent="0.2">
      <c r="A162">
        <f>ROW(Source!A86)</f>
        <v>86</v>
      </c>
      <c r="B162">
        <v>41728777</v>
      </c>
      <c r="C162">
        <v>41728767</v>
      </c>
      <c r="D162">
        <v>37309140</v>
      </c>
      <c r="E162">
        <v>1</v>
      </c>
      <c r="F162">
        <v>1</v>
      </c>
      <c r="G162">
        <v>1</v>
      </c>
      <c r="H162">
        <v>3</v>
      </c>
      <c r="I162" t="s">
        <v>616</v>
      </c>
      <c r="J162" t="s">
        <v>617</v>
      </c>
      <c r="K162" t="s">
        <v>618</v>
      </c>
      <c r="L162">
        <v>1348</v>
      </c>
      <c r="N162">
        <v>1009</v>
      </c>
      <c r="O162" t="s">
        <v>104</v>
      </c>
      <c r="P162" t="s">
        <v>104</v>
      </c>
      <c r="Q162">
        <v>1000</v>
      </c>
      <c r="X162">
        <v>2.0000000000000002E-5</v>
      </c>
      <c r="Y162">
        <v>729.98</v>
      </c>
      <c r="Z162">
        <v>0</v>
      </c>
      <c r="AA162">
        <v>0</v>
      </c>
      <c r="AB162">
        <v>0</v>
      </c>
      <c r="AC162">
        <v>0</v>
      </c>
      <c r="AD162">
        <v>1</v>
      </c>
      <c r="AE162">
        <v>0</v>
      </c>
      <c r="AF162" t="s">
        <v>2</v>
      </c>
      <c r="AG162">
        <v>2.0000000000000002E-5</v>
      </c>
      <c r="AH162">
        <v>2</v>
      </c>
      <c r="AI162">
        <v>41728771</v>
      </c>
      <c r="AJ162">
        <v>162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 x14ac:dyDescent="0.2">
      <c r="A163">
        <f>ROW(Source!A86)</f>
        <v>86</v>
      </c>
      <c r="B163">
        <v>41728778</v>
      </c>
      <c r="C163">
        <v>41728767</v>
      </c>
      <c r="D163">
        <v>37342602</v>
      </c>
      <c r="E163">
        <v>1</v>
      </c>
      <c r="F163">
        <v>1</v>
      </c>
      <c r="G163">
        <v>1</v>
      </c>
      <c r="H163">
        <v>3</v>
      </c>
      <c r="I163" t="s">
        <v>619</v>
      </c>
      <c r="J163" t="s">
        <v>620</v>
      </c>
      <c r="K163" t="s">
        <v>621</v>
      </c>
      <c r="L163">
        <v>1348</v>
      </c>
      <c r="N163">
        <v>1009</v>
      </c>
      <c r="O163" t="s">
        <v>104</v>
      </c>
      <c r="P163" t="s">
        <v>104</v>
      </c>
      <c r="Q163">
        <v>1000</v>
      </c>
      <c r="X163">
        <v>1.0000000000000001E-5</v>
      </c>
      <c r="Y163">
        <v>65750</v>
      </c>
      <c r="Z163">
        <v>0</v>
      </c>
      <c r="AA163">
        <v>0</v>
      </c>
      <c r="AB163">
        <v>0</v>
      </c>
      <c r="AC163">
        <v>0</v>
      </c>
      <c r="AD163">
        <v>1</v>
      </c>
      <c r="AE163">
        <v>0</v>
      </c>
      <c r="AF163" t="s">
        <v>2</v>
      </c>
      <c r="AG163">
        <v>1.0000000000000001E-5</v>
      </c>
      <c r="AH163">
        <v>2</v>
      </c>
      <c r="AI163">
        <v>41728772</v>
      </c>
      <c r="AJ163">
        <v>163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 x14ac:dyDescent="0.2">
      <c r="A164">
        <f>ROW(Source!A86)</f>
        <v>86</v>
      </c>
      <c r="B164">
        <v>41728779</v>
      </c>
      <c r="C164">
        <v>41728767</v>
      </c>
      <c r="D164">
        <v>37292595</v>
      </c>
      <c r="E164">
        <v>70</v>
      </c>
      <c r="F164">
        <v>1</v>
      </c>
      <c r="G164">
        <v>1</v>
      </c>
      <c r="H164">
        <v>3</v>
      </c>
      <c r="I164" t="s">
        <v>565</v>
      </c>
      <c r="J164" t="s">
        <v>2</v>
      </c>
      <c r="K164" t="s">
        <v>566</v>
      </c>
      <c r="L164">
        <v>1374</v>
      </c>
      <c r="N164">
        <v>1013</v>
      </c>
      <c r="O164" t="s">
        <v>567</v>
      </c>
      <c r="P164" t="s">
        <v>567</v>
      </c>
      <c r="Q164">
        <v>1</v>
      </c>
      <c r="X164">
        <v>1.18</v>
      </c>
      <c r="Y164">
        <v>1</v>
      </c>
      <c r="Z164">
        <v>0</v>
      </c>
      <c r="AA164">
        <v>0</v>
      </c>
      <c r="AB164">
        <v>0</v>
      </c>
      <c r="AC164">
        <v>0</v>
      </c>
      <c r="AD164">
        <v>1</v>
      </c>
      <c r="AE164">
        <v>0</v>
      </c>
      <c r="AF164" t="s">
        <v>2</v>
      </c>
      <c r="AG164">
        <v>1.18</v>
      </c>
      <c r="AH164">
        <v>2</v>
      </c>
      <c r="AI164">
        <v>41728773</v>
      </c>
      <c r="AJ164">
        <v>164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 x14ac:dyDescent="0.2">
      <c r="A165">
        <f>ROW(Source!A87)</f>
        <v>87</v>
      </c>
      <c r="B165">
        <v>41728774</v>
      </c>
      <c r="C165">
        <v>41728767</v>
      </c>
      <c r="D165">
        <v>37286973</v>
      </c>
      <c r="E165">
        <v>70</v>
      </c>
      <c r="F165">
        <v>1</v>
      </c>
      <c r="G165">
        <v>1</v>
      </c>
      <c r="H165">
        <v>1</v>
      </c>
      <c r="I165" t="s">
        <v>669</v>
      </c>
      <c r="J165" t="s">
        <v>2</v>
      </c>
      <c r="K165" t="s">
        <v>670</v>
      </c>
      <c r="L165">
        <v>1191</v>
      </c>
      <c r="N165">
        <v>1013</v>
      </c>
      <c r="O165" t="s">
        <v>551</v>
      </c>
      <c r="P165" t="s">
        <v>551</v>
      </c>
      <c r="Q165">
        <v>1</v>
      </c>
      <c r="X165">
        <v>5.7</v>
      </c>
      <c r="Y165">
        <v>0</v>
      </c>
      <c r="Z165">
        <v>0</v>
      </c>
      <c r="AA165">
        <v>0</v>
      </c>
      <c r="AB165">
        <v>10.35</v>
      </c>
      <c r="AC165">
        <v>0</v>
      </c>
      <c r="AD165">
        <v>1</v>
      </c>
      <c r="AE165">
        <v>1</v>
      </c>
      <c r="AF165" t="s">
        <v>21</v>
      </c>
      <c r="AG165">
        <v>7.6950000000000012</v>
      </c>
      <c r="AH165">
        <v>2</v>
      </c>
      <c r="AI165">
        <v>41728768</v>
      </c>
      <c r="AJ165">
        <v>165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 x14ac:dyDescent="0.2">
      <c r="A166">
        <f>ROW(Source!A87)</f>
        <v>87</v>
      </c>
      <c r="B166">
        <v>41728775</v>
      </c>
      <c r="C166">
        <v>41728767</v>
      </c>
      <c r="D166">
        <v>37299205</v>
      </c>
      <c r="E166">
        <v>1</v>
      </c>
      <c r="F166">
        <v>1</v>
      </c>
      <c r="G166">
        <v>1</v>
      </c>
      <c r="H166">
        <v>3</v>
      </c>
      <c r="I166" t="s">
        <v>610</v>
      </c>
      <c r="J166" t="s">
        <v>611</v>
      </c>
      <c r="K166" t="s">
        <v>612</v>
      </c>
      <c r="L166">
        <v>1346</v>
      </c>
      <c r="N166">
        <v>1009</v>
      </c>
      <c r="O166" t="s">
        <v>564</v>
      </c>
      <c r="P166" t="s">
        <v>564</v>
      </c>
      <c r="Q166">
        <v>1</v>
      </c>
      <c r="X166">
        <v>1.4E-3</v>
      </c>
      <c r="Y166">
        <v>27.74</v>
      </c>
      <c r="Z166">
        <v>0</v>
      </c>
      <c r="AA166">
        <v>0</v>
      </c>
      <c r="AB166">
        <v>0</v>
      </c>
      <c r="AC166">
        <v>0</v>
      </c>
      <c r="AD166">
        <v>1</v>
      </c>
      <c r="AE166">
        <v>0</v>
      </c>
      <c r="AF166" t="s">
        <v>2</v>
      </c>
      <c r="AG166">
        <v>1.4E-3</v>
      </c>
      <c r="AH166">
        <v>2</v>
      </c>
      <c r="AI166">
        <v>41728769</v>
      </c>
      <c r="AJ166">
        <v>166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 x14ac:dyDescent="0.2">
      <c r="A167">
        <f>ROW(Source!A87)</f>
        <v>87</v>
      </c>
      <c r="B167">
        <v>41728776</v>
      </c>
      <c r="C167">
        <v>41728767</v>
      </c>
      <c r="D167">
        <v>37305581</v>
      </c>
      <c r="E167">
        <v>1</v>
      </c>
      <c r="F167">
        <v>1</v>
      </c>
      <c r="G167">
        <v>1</v>
      </c>
      <c r="H167">
        <v>3</v>
      </c>
      <c r="I167" t="s">
        <v>613</v>
      </c>
      <c r="J167" t="s">
        <v>614</v>
      </c>
      <c r="K167" t="s">
        <v>615</v>
      </c>
      <c r="L167">
        <v>1425</v>
      </c>
      <c r="N167">
        <v>1013</v>
      </c>
      <c r="O167" t="s">
        <v>165</v>
      </c>
      <c r="P167" t="s">
        <v>165</v>
      </c>
      <c r="Q167">
        <v>1</v>
      </c>
      <c r="X167">
        <v>0.03</v>
      </c>
      <c r="Y167">
        <v>83</v>
      </c>
      <c r="Z167">
        <v>0</v>
      </c>
      <c r="AA167">
        <v>0</v>
      </c>
      <c r="AB167">
        <v>0</v>
      </c>
      <c r="AC167">
        <v>0</v>
      </c>
      <c r="AD167">
        <v>1</v>
      </c>
      <c r="AE167">
        <v>0</v>
      </c>
      <c r="AF167" t="s">
        <v>2</v>
      </c>
      <c r="AG167">
        <v>0.03</v>
      </c>
      <c r="AH167">
        <v>2</v>
      </c>
      <c r="AI167">
        <v>41728770</v>
      </c>
      <c r="AJ167">
        <v>167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 x14ac:dyDescent="0.2">
      <c r="A168">
        <f>ROW(Source!A87)</f>
        <v>87</v>
      </c>
      <c r="B168">
        <v>41728777</v>
      </c>
      <c r="C168">
        <v>41728767</v>
      </c>
      <c r="D168">
        <v>37309140</v>
      </c>
      <c r="E168">
        <v>1</v>
      </c>
      <c r="F168">
        <v>1</v>
      </c>
      <c r="G168">
        <v>1</v>
      </c>
      <c r="H168">
        <v>3</v>
      </c>
      <c r="I168" t="s">
        <v>616</v>
      </c>
      <c r="J168" t="s">
        <v>617</v>
      </c>
      <c r="K168" t="s">
        <v>618</v>
      </c>
      <c r="L168">
        <v>1348</v>
      </c>
      <c r="N168">
        <v>1009</v>
      </c>
      <c r="O168" t="s">
        <v>104</v>
      </c>
      <c r="P168" t="s">
        <v>104</v>
      </c>
      <c r="Q168">
        <v>1000</v>
      </c>
      <c r="X168">
        <v>2.0000000000000002E-5</v>
      </c>
      <c r="Y168">
        <v>729.98</v>
      </c>
      <c r="Z168">
        <v>0</v>
      </c>
      <c r="AA168">
        <v>0</v>
      </c>
      <c r="AB168">
        <v>0</v>
      </c>
      <c r="AC168">
        <v>0</v>
      </c>
      <c r="AD168">
        <v>1</v>
      </c>
      <c r="AE168">
        <v>0</v>
      </c>
      <c r="AF168" t="s">
        <v>2</v>
      </c>
      <c r="AG168">
        <v>2.0000000000000002E-5</v>
      </c>
      <c r="AH168">
        <v>2</v>
      </c>
      <c r="AI168">
        <v>41728771</v>
      </c>
      <c r="AJ168">
        <v>168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 x14ac:dyDescent="0.2">
      <c r="A169">
        <f>ROW(Source!A87)</f>
        <v>87</v>
      </c>
      <c r="B169">
        <v>41728778</v>
      </c>
      <c r="C169">
        <v>41728767</v>
      </c>
      <c r="D169">
        <v>37342602</v>
      </c>
      <c r="E169">
        <v>1</v>
      </c>
      <c r="F169">
        <v>1</v>
      </c>
      <c r="G169">
        <v>1</v>
      </c>
      <c r="H169">
        <v>3</v>
      </c>
      <c r="I169" t="s">
        <v>619</v>
      </c>
      <c r="J169" t="s">
        <v>620</v>
      </c>
      <c r="K169" t="s">
        <v>621</v>
      </c>
      <c r="L169">
        <v>1348</v>
      </c>
      <c r="N169">
        <v>1009</v>
      </c>
      <c r="O169" t="s">
        <v>104</v>
      </c>
      <c r="P169" t="s">
        <v>104</v>
      </c>
      <c r="Q169">
        <v>1000</v>
      </c>
      <c r="X169">
        <v>1.0000000000000001E-5</v>
      </c>
      <c r="Y169">
        <v>65750</v>
      </c>
      <c r="Z169">
        <v>0</v>
      </c>
      <c r="AA169">
        <v>0</v>
      </c>
      <c r="AB169">
        <v>0</v>
      </c>
      <c r="AC169">
        <v>0</v>
      </c>
      <c r="AD169">
        <v>1</v>
      </c>
      <c r="AE169">
        <v>0</v>
      </c>
      <c r="AF169" t="s">
        <v>2</v>
      </c>
      <c r="AG169">
        <v>1.0000000000000001E-5</v>
      </c>
      <c r="AH169">
        <v>2</v>
      </c>
      <c r="AI169">
        <v>41728772</v>
      </c>
      <c r="AJ169">
        <v>169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 x14ac:dyDescent="0.2">
      <c r="A170">
        <f>ROW(Source!A87)</f>
        <v>87</v>
      </c>
      <c r="B170">
        <v>41728779</v>
      </c>
      <c r="C170">
        <v>41728767</v>
      </c>
      <c r="D170">
        <v>37292595</v>
      </c>
      <c r="E170">
        <v>70</v>
      </c>
      <c r="F170">
        <v>1</v>
      </c>
      <c r="G170">
        <v>1</v>
      </c>
      <c r="H170">
        <v>3</v>
      </c>
      <c r="I170" t="s">
        <v>565</v>
      </c>
      <c r="J170" t="s">
        <v>2</v>
      </c>
      <c r="K170" t="s">
        <v>566</v>
      </c>
      <c r="L170">
        <v>1374</v>
      </c>
      <c r="N170">
        <v>1013</v>
      </c>
      <c r="O170" t="s">
        <v>567</v>
      </c>
      <c r="P170" t="s">
        <v>567</v>
      </c>
      <c r="Q170">
        <v>1</v>
      </c>
      <c r="X170">
        <v>1.18</v>
      </c>
      <c r="Y170">
        <v>1</v>
      </c>
      <c r="Z170">
        <v>0</v>
      </c>
      <c r="AA170">
        <v>0</v>
      </c>
      <c r="AB170">
        <v>0</v>
      </c>
      <c r="AC170">
        <v>0</v>
      </c>
      <c r="AD170">
        <v>1</v>
      </c>
      <c r="AE170">
        <v>0</v>
      </c>
      <c r="AF170" t="s">
        <v>2</v>
      </c>
      <c r="AG170">
        <v>1.18</v>
      </c>
      <c r="AH170">
        <v>2</v>
      </c>
      <c r="AI170">
        <v>41728773</v>
      </c>
      <c r="AJ170">
        <v>170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 x14ac:dyDescent="0.2">
      <c r="A171">
        <f>ROW(Source!A90)</f>
        <v>90</v>
      </c>
      <c r="B171">
        <v>41728789</v>
      </c>
      <c r="C171">
        <v>41728781</v>
      </c>
      <c r="D171">
        <v>37286949</v>
      </c>
      <c r="E171">
        <v>70</v>
      </c>
      <c r="F171">
        <v>1</v>
      </c>
      <c r="G171">
        <v>1</v>
      </c>
      <c r="H171">
        <v>1</v>
      </c>
      <c r="I171" t="s">
        <v>594</v>
      </c>
      <c r="J171" t="s">
        <v>2</v>
      </c>
      <c r="K171" t="s">
        <v>595</v>
      </c>
      <c r="L171">
        <v>1191</v>
      </c>
      <c r="N171">
        <v>1013</v>
      </c>
      <c r="O171" t="s">
        <v>551</v>
      </c>
      <c r="P171" t="s">
        <v>551</v>
      </c>
      <c r="Q171">
        <v>1</v>
      </c>
      <c r="X171">
        <v>0.84</v>
      </c>
      <c r="Y171">
        <v>0</v>
      </c>
      <c r="Z171">
        <v>0</v>
      </c>
      <c r="AA171">
        <v>0</v>
      </c>
      <c r="AB171">
        <v>9.6199999999999992</v>
      </c>
      <c r="AC171">
        <v>0</v>
      </c>
      <c r="AD171">
        <v>1</v>
      </c>
      <c r="AE171">
        <v>1</v>
      </c>
      <c r="AF171" t="s">
        <v>21</v>
      </c>
      <c r="AG171">
        <v>1.1340000000000001</v>
      </c>
      <c r="AH171">
        <v>2</v>
      </c>
      <c r="AI171">
        <v>41728782</v>
      </c>
      <c r="AJ171">
        <v>171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 x14ac:dyDescent="0.2">
      <c r="A172">
        <f>ROW(Source!A90)</f>
        <v>90</v>
      </c>
      <c r="B172">
        <v>41728790</v>
      </c>
      <c r="C172">
        <v>41728781</v>
      </c>
      <c r="D172">
        <v>37299205</v>
      </c>
      <c r="E172">
        <v>1</v>
      </c>
      <c r="F172">
        <v>1</v>
      </c>
      <c r="G172">
        <v>1</v>
      </c>
      <c r="H172">
        <v>3</v>
      </c>
      <c r="I172" t="s">
        <v>610</v>
      </c>
      <c r="J172" t="s">
        <v>611</v>
      </c>
      <c r="K172" t="s">
        <v>612</v>
      </c>
      <c r="L172">
        <v>1346</v>
      </c>
      <c r="N172">
        <v>1009</v>
      </c>
      <c r="O172" t="s">
        <v>564</v>
      </c>
      <c r="P172" t="s">
        <v>564</v>
      </c>
      <c r="Q172">
        <v>1</v>
      </c>
      <c r="X172">
        <v>2.0000000000000001E-4</v>
      </c>
      <c r="Y172">
        <v>27.74</v>
      </c>
      <c r="Z172">
        <v>0</v>
      </c>
      <c r="AA172">
        <v>0</v>
      </c>
      <c r="AB172">
        <v>0</v>
      </c>
      <c r="AC172">
        <v>0</v>
      </c>
      <c r="AD172">
        <v>1</v>
      </c>
      <c r="AE172">
        <v>0</v>
      </c>
      <c r="AF172" t="s">
        <v>2</v>
      </c>
      <c r="AG172">
        <v>2.0000000000000001E-4</v>
      </c>
      <c r="AH172">
        <v>2</v>
      </c>
      <c r="AI172">
        <v>41728783</v>
      </c>
      <c r="AJ172">
        <v>172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 x14ac:dyDescent="0.2">
      <c r="A173">
        <f>ROW(Source!A90)</f>
        <v>90</v>
      </c>
      <c r="B173">
        <v>41728791</v>
      </c>
      <c r="C173">
        <v>41728781</v>
      </c>
      <c r="D173">
        <v>37306270</v>
      </c>
      <c r="E173">
        <v>1</v>
      </c>
      <c r="F173">
        <v>1</v>
      </c>
      <c r="G173">
        <v>1</v>
      </c>
      <c r="H173">
        <v>3</v>
      </c>
      <c r="I173" t="s">
        <v>671</v>
      </c>
      <c r="J173" t="s">
        <v>672</v>
      </c>
      <c r="K173" t="s">
        <v>673</v>
      </c>
      <c r="L173">
        <v>1348</v>
      </c>
      <c r="N173">
        <v>1009</v>
      </c>
      <c r="O173" t="s">
        <v>104</v>
      </c>
      <c r="P173" t="s">
        <v>104</v>
      </c>
      <c r="Q173">
        <v>1000</v>
      </c>
      <c r="X173">
        <v>1E-4</v>
      </c>
      <c r="Y173">
        <v>12430</v>
      </c>
      <c r="Z173">
        <v>0</v>
      </c>
      <c r="AA173">
        <v>0</v>
      </c>
      <c r="AB173">
        <v>0</v>
      </c>
      <c r="AC173">
        <v>0</v>
      </c>
      <c r="AD173">
        <v>1</v>
      </c>
      <c r="AE173">
        <v>0</v>
      </c>
      <c r="AF173" t="s">
        <v>2</v>
      </c>
      <c r="AG173">
        <v>1E-4</v>
      </c>
      <c r="AH173">
        <v>2</v>
      </c>
      <c r="AI173">
        <v>41728784</v>
      </c>
      <c r="AJ173">
        <v>173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 x14ac:dyDescent="0.2">
      <c r="A174">
        <f>ROW(Source!A90)</f>
        <v>90</v>
      </c>
      <c r="B174">
        <v>41728792</v>
      </c>
      <c r="C174">
        <v>41728781</v>
      </c>
      <c r="D174">
        <v>37342602</v>
      </c>
      <c r="E174">
        <v>1</v>
      </c>
      <c r="F174">
        <v>1</v>
      </c>
      <c r="G174">
        <v>1</v>
      </c>
      <c r="H174">
        <v>3</v>
      </c>
      <c r="I174" t="s">
        <v>619</v>
      </c>
      <c r="J174" t="s">
        <v>620</v>
      </c>
      <c r="K174" t="s">
        <v>621</v>
      </c>
      <c r="L174">
        <v>1348</v>
      </c>
      <c r="N174">
        <v>1009</v>
      </c>
      <c r="O174" t="s">
        <v>104</v>
      </c>
      <c r="P174" t="s">
        <v>104</v>
      </c>
      <c r="Q174">
        <v>1000</v>
      </c>
      <c r="X174">
        <v>1.9999999999999999E-6</v>
      </c>
      <c r="Y174">
        <v>65750</v>
      </c>
      <c r="Z174">
        <v>0</v>
      </c>
      <c r="AA174">
        <v>0</v>
      </c>
      <c r="AB174">
        <v>0</v>
      </c>
      <c r="AC174">
        <v>0</v>
      </c>
      <c r="AD174">
        <v>1</v>
      </c>
      <c r="AE174">
        <v>0</v>
      </c>
      <c r="AF174" t="s">
        <v>2</v>
      </c>
      <c r="AG174">
        <v>1.9999999999999999E-6</v>
      </c>
      <c r="AH174">
        <v>2</v>
      </c>
      <c r="AI174">
        <v>41728785</v>
      </c>
      <c r="AJ174">
        <v>174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 x14ac:dyDescent="0.2">
      <c r="A175">
        <f>ROW(Source!A90)</f>
        <v>90</v>
      </c>
      <c r="B175">
        <v>41728793</v>
      </c>
      <c r="C175">
        <v>41728781</v>
      </c>
      <c r="D175">
        <v>37356415</v>
      </c>
      <c r="E175">
        <v>1</v>
      </c>
      <c r="F175">
        <v>1</v>
      </c>
      <c r="G175">
        <v>1</v>
      </c>
      <c r="H175">
        <v>3</v>
      </c>
      <c r="I175" t="s">
        <v>666</v>
      </c>
      <c r="J175" t="s">
        <v>667</v>
      </c>
      <c r="K175" t="s">
        <v>668</v>
      </c>
      <c r="L175">
        <v>1346</v>
      </c>
      <c r="N175">
        <v>1009</v>
      </c>
      <c r="O175" t="s">
        <v>564</v>
      </c>
      <c r="P175" t="s">
        <v>564</v>
      </c>
      <c r="Q175">
        <v>1</v>
      </c>
      <c r="X175">
        <v>0.01</v>
      </c>
      <c r="Y175">
        <v>28.93</v>
      </c>
      <c r="Z175">
        <v>0</v>
      </c>
      <c r="AA175">
        <v>0</v>
      </c>
      <c r="AB175">
        <v>0</v>
      </c>
      <c r="AC175">
        <v>0</v>
      </c>
      <c r="AD175">
        <v>1</v>
      </c>
      <c r="AE175">
        <v>0</v>
      </c>
      <c r="AF175" t="s">
        <v>2</v>
      </c>
      <c r="AG175">
        <v>0.01</v>
      </c>
      <c r="AH175">
        <v>2</v>
      </c>
      <c r="AI175">
        <v>41728786</v>
      </c>
      <c r="AJ175">
        <v>175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 x14ac:dyDescent="0.2">
      <c r="A176">
        <f>ROW(Source!A90)</f>
        <v>90</v>
      </c>
      <c r="B176">
        <v>41728794</v>
      </c>
      <c r="C176">
        <v>41728781</v>
      </c>
      <c r="D176">
        <v>37409453</v>
      </c>
      <c r="E176">
        <v>1</v>
      </c>
      <c r="F176">
        <v>1</v>
      </c>
      <c r="G176">
        <v>1</v>
      </c>
      <c r="H176">
        <v>3</v>
      </c>
      <c r="I176" t="s">
        <v>631</v>
      </c>
      <c r="J176" t="s">
        <v>632</v>
      </c>
      <c r="K176" t="s">
        <v>633</v>
      </c>
      <c r="L176">
        <v>1346</v>
      </c>
      <c r="N176">
        <v>1009</v>
      </c>
      <c r="O176" t="s">
        <v>564</v>
      </c>
      <c r="P176" t="s">
        <v>564</v>
      </c>
      <c r="Q176">
        <v>1</v>
      </c>
      <c r="X176">
        <v>1.42E-3</v>
      </c>
      <c r="Y176">
        <v>38.340000000000003</v>
      </c>
      <c r="Z176">
        <v>0</v>
      </c>
      <c r="AA176">
        <v>0</v>
      </c>
      <c r="AB176">
        <v>0</v>
      </c>
      <c r="AC176">
        <v>0</v>
      </c>
      <c r="AD176">
        <v>1</v>
      </c>
      <c r="AE176">
        <v>0</v>
      </c>
      <c r="AF176" t="s">
        <v>2</v>
      </c>
      <c r="AG176">
        <v>1.42E-3</v>
      </c>
      <c r="AH176">
        <v>2</v>
      </c>
      <c r="AI176">
        <v>41728787</v>
      </c>
      <c r="AJ176">
        <v>176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 x14ac:dyDescent="0.2">
      <c r="A177">
        <f>ROW(Source!A90)</f>
        <v>90</v>
      </c>
      <c r="B177">
        <v>41728795</v>
      </c>
      <c r="C177">
        <v>41728781</v>
      </c>
      <c r="D177">
        <v>37292595</v>
      </c>
      <c r="E177">
        <v>70</v>
      </c>
      <c r="F177">
        <v>1</v>
      </c>
      <c r="G177">
        <v>1</v>
      </c>
      <c r="H177">
        <v>3</v>
      </c>
      <c r="I177" t="s">
        <v>565</v>
      </c>
      <c r="J177" t="s">
        <v>2</v>
      </c>
      <c r="K177" t="s">
        <v>566</v>
      </c>
      <c r="L177">
        <v>1374</v>
      </c>
      <c r="N177">
        <v>1013</v>
      </c>
      <c r="O177" t="s">
        <v>567</v>
      </c>
      <c r="P177" t="s">
        <v>567</v>
      </c>
      <c r="Q177">
        <v>1</v>
      </c>
      <c r="X177">
        <v>0.16</v>
      </c>
      <c r="Y177">
        <v>1</v>
      </c>
      <c r="Z177">
        <v>0</v>
      </c>
      <c r="AA177">
        <v>0</v>
      </c>
      <c r="AB177">
        <v>0</v>
      </c>
      <c r="AC177">
        <v>0</v>
      </c>
      <c r="AD177">
        <v>1</v>
      </c>
      <c r="AE177">
        <v>0</v>
      </c>
      <c r="AF177" t="s">
        <v>2</v>
      </c>
      <c r="AG177">
        <v>0.16</v>
      </c>
      <c r="AH177">
        <v>2</v>
      </c>
      <c r="AI177">
        <v>41728788</v>
      </c>
      <c r="AJ177">
        <v>177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 x14ac:dyDescent="0.2">
      <c r="A178">
        <f>ROW(Source!A91)</f>
        <v>91</v>
      </c>
      <c r="B178">
        <v>41728789</v>
      </c>
      <c r="C178">
        <v>41728781</v>
      </c>
      <c r="D178">
        <v>37286949</v>
      </c>
      <c r="E178">
        <v>70</v>
      </c>
      <c r="F178">
        <v>1</v>
      </c>
      <c r="G178">
        <v>1</v>
      </c>
      <c r="H178">
        <v>1</v>
      </c>
      <c r="I178" t="s">
        <v>594</v>
      </c>
      <c r="J178" t="s">
        <v>2</v>
      </c>
      <c r="K178" t="s">
        <v>595</v>
      </c>
      <c r="L178">
        <v>1191</v>
      </c>
      <c r="N178">
        <v>1013</v>
      </c>
      <c r="O178" t="s">
        <v>551</v>
      </c>
      <c r="P178" t="s">
        <v>551</v>
      </c>
      <c r="Q178">
        <v>1</v>
      </c>
      <c r="X178">
        <v>0.84</v>
      </c>
      <c r="Y178">
        <v>0</v>
      </c>
      <c r="Z178">
        <v>0</v>
      </c>
      <c r="AA178">
        <v>0</v>
      </c>
      <c r="AB178">
        <v>9.6199999999999992</v>
      </c>
      <c r="AC178">
        <v>0</v>
      </c>
      <c r="AD178">
        <v>1</v>
      </c>
      <c r="AE178">
        <v>1</v>
      </c>
      <c r="AF178" t="s">
        <v>21</v>
      </c>
      <c r="AG178">
        <v>1.1340000000000001</v>
      </c>
      <c r="AH178">
        <v>2</v>
      </c>
      <c r="AI178">
        <v>41728782</v>
      </c>
      <c r="AJ178">
        <v>178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 x14ac:dyDescent="0.2">
      <c r="A179">
        <f>ROW(Source!A91)</f>
        <v>91</v>
      </c>
      <c r="B179">
        <v>41728790</v>
      </c>
      <c r="C179">
        <v>41728781</v>
      </c>
      <c r="D179">
        <v>37299205</v>
      </c>
      <c r="E179">
        <v>1</v>
      </c>
      <c r="F179">
        <v>1</v>
      </c>
      <c r="G179">
        <v>1</v>
      </c>
      <c r="H179">
        <v>3</v>
      </c>
      <c r="I179" t="s">
        <v>610</v>
      </c>
      <c r="J179" t="s">
        <v>611</v>
      </c>
      <c r="K179" t="s">
        <v>612</v>
      </c>
      <c r="L179">
        <v>1346</v>
      </c>
      <c r="N179">
        <v>1009</v>
      </c>
      <c r="O179" t="s">
        <v>564</v>
      </c>
      <c r="P179" t="s">
        <v>564</v>
      </c>
      <c r="Q179">
        <v>1</v>
      </c>
      <c r="X179">
        <v>2.0000000000000001E-4</v>
      </c>
      <c r="Y179">
        <v>27.74</v>
      </c>
      <c r="Z179">
        <v>0</v>
      </c>
      <c r="AA179">
        <v>0</v>
      </c>
      <c r="AB179">
        <v>0</v>
      </c>
      <c r="AC179">
        <v>0</v>
      </c>
      <c r="AD179">
        <v>1</v>
      </c>
      <c r="AE179">
        <v>0</v>
      </c>
      <c r="AF179" t="s">
        <v>2</v>
      </c>
      <c r="AG179">
        <v>2.0000000000000001E-4</v>
      </c>
      <c r="AH179">
        <v>2</v>
      </c>
      <c r="AI179">
        <v>41728783</v>
      </c>
      <c r="AJ179">
        <v>179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 x14ac:dyDescent="0.2">
      <c r="A180">
        <f>ROW(Source!A91)</f>
        <v>91</v>
      </c>
      <c r="B180">
        <v>41728791</v>
      </c>
      <c r="C180">
        <v>41728781</v>
      </c>
      <c r="D180">
        <v>37306270</v>
      </c>
      <c r="E180">
        <v>1</v>
      </c>
      <c r="F180">
        <v>1</v>
      </c>
      <c r="G180">
        <v>1</v>
      </c>
      <c r="H180">
        <v>3</v>
      </c>
      <c r="I180" t="s">
        <v>671</v>
      </c>
      <c r="J180" t="s">
        <v>672</v>
      </c>
      <c r="K180" t="s">
        <v>673</v>
      </c>
      <c r="L180">
        <v>1348</v>
      </c>
      <c r="N180">
        <v>1009</v>
      </c>
      <c r="O180" t="s">
        <v>104</v>
      </c>
      <c r="P180" t="s">
        <v>104</v>
      </c>
      <c r="Q180">
        <v>1000</v>
      </c>
      <c r="X180">
        <v>1E-4</v>
      </c>
      <c r="Y180">
        <v>12430</v>
      </c>
      <c r="Z180">
        <v>0</v>
      </c>
      <c r="AA180">
        <v>0</v>
      </c>
      <c r="AB180">
        <v>0</v>
      </c>
      <c r="AC180">
        <v>0</v>
      </c>
      <c r="AD180">
        <v>1</v>
      </c>
      <c r="AE180">
        <v>0</v>
      </c>
      <c r="AF180" t="s">
        <v>2</v>
      </c>
      <c r="AG180">
        <v>1E-4</v>
      </c>
      <c r="AH180">
        <v>2</v>
      </c>
      <c r="AI180">
        <v>41728784</v>
      </c>
      <c r="AJ180">
        <v>180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 x14ac:dyDescent="0.2">
      <c r="A181">
        <f>ROW(Source!A91)</f>
        <v>91</v>
      </c>
      <c r="B181">
        <v>41728792</v>
      </c>
      <c r="C181">
        <v>41728781</v>
      </c>
      <c r="D181">
        <v>37342602</v>
      </c>
      <c r="E181">
        <v>1</v>
      </c>
      <c r="F181">
        <v>1</v>
      </c>
      <c r="G181">
        <v>1</v>
      </c>
      <c r="H181">
        <v>3</v>
      </c>
      <c r="I181" t="s">
        <v>619</v>
      </c>
      <c r="J181" t="s">
        <v>620</v>
      </c>
      <c r="K181" t="s">
        <v>621</v>
      </c>
      <c r="L181">
        <v>1348</v>
      </c>
      <c r="N181">
        <v>1009</v>
      </c>
      <c r="O181" t="s">
        <v>104</v>
      </c>
      <c r="P181" t="s">
        <v>104</v>
      </c>
      <c r="Q181">
        <v>1000</v>
      </c>
      <c r="X181">
        <v>1.9999999999999999E-6</v>
      </c>
      <c r="Y181">
        <v>65750</v>
      </c>
      <c r="Z181">
        <v>0</v>
      </c>
      <c r="AA181">
        <v>0</v>
      </c>
      <c r="AB181">
        <v>0</v>
      </c>
      <c r="AC181">
        <v>0</v>
      </c>
      <c r="AD181">
        <v>1</v>
      </c>
      <c r="AE181">
        <v>0</v>
      </c>
      <c r="AF181" t="s">
        <v>2</v>
      </c>
      <c r="AG181">
        <v>1.9999999999999999E-6</v>
      </c>
      <c r="AH181">
        <v>2</v>
      </c>
      <c r="AI181">
        <v>41728785</v>
      </c>
      <c r="AJ181">
        <v>181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 x14ac:dyDescent="0.2">
      <c r="A182">
        <f>ROW(Source!A91)</f>
        <v>91</v>
      </c>
      <c r="B182">
        <v>41728793</v>
      </c>
      <c r="C182">
        <v>41728781</v>
      </c>
      <c r="D182">
        <v>37356415</v>
      </c>
      <c r="E182">
        <v>1</v>
      </c>
      <c r="F182">
        <v>1</v>
      </c>
      <c r="G182">
        <v>1</v>
      </c>
      <c r="H182">
        <v>3</v>
      </c>
      <c r="I182" t="s">
        <v>666</v>
      </c>
      <c r="J182" t="s">
        <v>667</v>
      </c>
      <c r="K182" t="s">
        <v>668</v>
      </c>
      <c r="L182">
        <v>1346</v>
      </c>
      <c r="N182">
        <v>1009</v>
      </c>
      <c r="O182" t="s">
        <v>564</v>
      </c>
      <c r="P182" t="s">
        <v>564</v>
      </c>
      <c r="Q182">
        <v>1</v>
      </c>
      <c r="X182">
        <v>0.01</v>
      </c>
      <c r="Y182">
        <v>28.93</v>
      </c>
      <c r="Z182">
        <v>0</v>
      </c>
      <c r="AA182">
        <v>0</v>
      </c>
      <c r="AB182">
        <v>0</v>
      </c>
      <c r="AC182">
        <v>0</v>
      </c>
      <c r="AD182">
        <v>1</v>
      </c>
      <c r="AE182">
        <v>0</v>
      </c>
      <c r="AF182" t="s">
        <v>2</v>
      </c>
      <c r="AG182">
        <v>0.01</v>
      </c>
      <c r="AH182">
        <v>2</v>
      </c>
      <c r="AI182">
        <v>41728786</v>
      </c>
      <c r="AJ182">
        <v>182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 x14ac:dyDescent="0.2">
      <c r="A183">
        <f>ROW(Source!A91)</f>
        <v>91</v>
      </c>
      <c r="B183">
        <v>41728794</v>
      </c>
      <c r="C183">
        <v>41728781</v>
      </c>
      <c r="D183">
        <v>37409453</v>
      </c>
      <c r="E183">
        <v>1</v>
      </c>
      <c r="F183">
        <v>1</v>
      </c>
      <c r="G183">
        <v>1</v>
      </c>
      <c r="H183">
        <v>3</v>
      </c>
      <c r="I183" t="s">
        <v>631</v>
      </c>
      <c r="J183" t="s">
        <v>632</v>
      </c>
      <c r="K183" t="s">
        <v>633</v>
      </c>
      <c r="L183">
        <v>1346</v>
      </c>
      <c r="N183">
        <v>1009</v>
      </c>
      <c r="O183" t="s">
        <v>564</v>
      </c>
      <c r="P183" t="s">
        <v>564</v>
      </c>
      <c r="Q183">
        <v>1</v>
      </c>
      <c r="X183">
        <v>1.42E-3</v>
      </c>
      <c r="Y183">
        <v>38.340000000000003</v>
      </c>
      <c r="Z183">
        <v>0</v>
      </c>
      <c r="AA183">
        <v>0</v>
      </c>
      <c r="AB183">
        <v>0</v>
      </c>
      <c r="AC183">
        <v>0</v>
      </c>
      <c r="AD183">
        <v>1</v>
      </c>
      <c r="AE183">
        <v>0</v>
      </c>
      <c r="AF183" t="s">
        <v>2</v>
      </c>
      <c r="AG183">
        <v>1.42E-3</v>
      </c>
      <c r="AH183">
        <v>2</v>
      </c>
      <c r="AI183">
        <v>41728787</v>
      </c>
      <c r="AJ183">
        <v>183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 x14ac:dyDescent="0.2">
      <c r="A184">
        <f>ROW(Source!A91)</f>
        <v>91</v>
      </c>
      <c r="B184">
        <v>41728795</v>
      </c>
      <c r="C184">
        <v>41728781</v>
      </c>
      <c r="D184">
        <v>37292595</v>
      </c>
      <c r="E184">
        <v>70</v>
      </c>
      <c r="F184">
        <v>1</v>
      </c>
      <c r="G184">
        <v>1</v>
      </c>
      <c r="H184">
        <v>3</v>
      </c>
      <c r="I184" t="s">
        <v>565</v>
      </c>
      <c r="J184" t="s">
        <v>2</v>
      </c>
      <c r="K184" t="s">
        <v>566</v>
      </c>
      <c r="L184">
        <v>1374</v>
      </c>
      <c r="N184">
        <v>1013</v>
      </c>
      <c r="O184" t="s">
        <v>567</v>
      </c>
      <c r="P184" t="s">
        <v>567</v>
      </c>
      <c r="Q184">
        <v>1</v>
      </c>
      <c r="X184">
        <v>0.16</v>
      </c>
      <c r="Y184">
        <v>1</v>
      </c>
      <c r="Z184">
        <v>0</v>
      </c>
      <c r="AA184">
        <v>0</v>
      </c>
      <c r="AB184">
        <v>0</v>
      </c>
      <c r="AC184">
        <v>0</v>
      </c>
      <c r="AD184">
        <v>1</v>
      </c>
      <c r="AE184">
        <v>0</v>
      </c>
      <c r="AF184" t="s">
        <v>2</v>
      </c>
      <c r="AG184">
        <v>0.16</v>
      </c>
      <c r="AH184">
        <v>2</v>
      </c>
      <c r="AI184">
        <v>41728788</v>
      </c>
      <c r="AJ184">
        <v>184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 x14ac:dyDescent="0.2">
      <c r="A185">
        <f>ROW(Source!A94)</f>
        <v>94</v>
      </c>
      <c r="B185">
        <v>41728806</v>
      </c>
      <c r="C185">
        <v>41728797</v>
      </c>
      <c r="D185">
        <v>37286962</v>
      </c>
      <c r="E185">
        <v>70</v>
      </c>
      <c r="F185">
        <v>1</v>
      </c>
      <c r="G185">
        <v>1</v>
      </c>
      <c r="H185">
        <v>1</v>
      </c>
      <c r="I185" t="s">
        <v>568</v>
      </c>
      <c r="J185" t="s">
        <v>2</v>
      </c>
      <c r="K185" t="s">
        <v>569</v>
      </c>
      <c r="L185">
        <v>1191</v>
      </c>
      <c r="N185">
        <v>1013</v>
      </c>
      <c r="O185" t="s">
        <v>551</v>
      </c>
      <c r="P185" t="s">
        <v>551</v>
      </c>
      <c r="Q185">
        <v>1</v>
      </c>
      <c r="X185">
        <v>78.56</v>
      </c>
      <c r="Y185">
        <v>0</v>
      </c>
      <c r="Z185">
        <v>0</v>
      </c>
      <c r="AA185">
        <v>0</v>
      </c>
      <c r="AB185">
        <v>9.92</v>
      </c>
      <c r="AC185">
        <v>0</v>
      </c>
      <c r="AD185">
        <v>1</v>
      </c>
      <c r="AE185">
        <v>1</v>
      </c>
      <c r="AF185" t="s">
        <v>21</v>
      </c>
      <c r="AG185">
        <v>106.05600000000001</v>
      </c>
      <c r="AH185">
        <v>2</v>
      </c>
      <c r="AI185">
        <v>41728798</v>
      </c>
      <c r="AJ185">
        <v>185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 x14ac:dyDescent="0.2">
      <c r="A186">
        <f>ROW(Source!A94)</f>
        <v>94</v>
      </c>
      <c r="B186">
        <v>41728807</v>
      </c>
      <c r="C186">
        <v>41728797</v>
      </c>
      <c r="D186">
        <v>37287167</v>
      </c>
      <c r="E186">
        <v>70</v>
      </c>
      <c r="F186">
        <v>1</v>
      </c>
      <c r="G186">
        <v>1</v>
      </c>
      <c r="H186">
        <v>1</v>
      </c>
      <c r="I186" t="s">
        <v>552</v>
      </c>
      <c r="J186" t="s">
        <v>2</v>
      </c>
      <c r="K186" t="s">
        <v>553</v>
      </c>
      <c r="L186">
        <v>1191</v>
      </c>
      <c r="N186">
        <v>1013</v>
      </c>
      <c r="O186" t="s">
        <v>551</v>
      </c>
      <c r="P186" t="s">
        <v>551</v>
      </c>
      <c r="Q186">
        <v>1</v>
      </c>
      <c r="X186">
        <v>0.4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1</v>
      </c>
      <c r="AE186">
        <v>2</v>
      </c>
      <c r="AF186" t="s">
        <v>21</v>
      </c>
      <c r="AG186">
        <v>0.54</v>
      </c>
      <c r="AH186">
        <v>2</v>
      </c>
      <c r="AI186">
        <v>41728799</v>
      </c>
      <c r="AJ186">
        <v>186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 x14ac:dyDescent="0.2">
      <c r="A187">
        <f>ROW(Source!A94)</f>
        <v>94</v>
      </c>
      <c r="B187">
        <v>41728808</v>
      </c>
      <c r="C187">
        <v>41728797</v>
      </c>
      <c r="D187">
        <v>37509388</v>
      </c>
      <c r="E187">
        <v>1</v>
      </c>
      <c r="F187">
        <v>1</v>
      </c>
      <c r="G187">
        <v>1</v>
      </c>
      <c r="H187">
        <v>2</v>
      </c>
      <c r="I187" t="s">
        <v>573</v>
      </c>
      <c r="J187" t="s">
        <v>574</v>
      </c>
      <c r="K187" t="s">
        <v>575</v>
      </c>
      <c r="L187">
        <v>1367</v>
      </c>
      <c r="N187">
        <v>1011</v>
      </c>
      <c r="O187" t="s">
        <v>557</v>
      </c>
      <c r="P187" t="s">
        <v>557</v>
      </c>
      <c r="Q187">
        <v>1</v>
      </c>
      <c r="X187">
        <v>0.2</v>
      </c>
      <c r="Y187">
        <v>0</v>
      </c>
      <c r="Z187">
        <v>115.4</v>
      </c>
      <c r="AA187">
        <v>13.5</v>
      </c>
      <c r="AB187">
        <v>0</v>
      </c>
      <c r="AC187">
        <v>0</v>
      </c>
      <c r="AD187">
        <v>1</v>
      </c>
      <c r="AE187">
        <v>0</v>
      </c>
      <c r="AF187" t="s">
        <v>21</v>
      </c>
      <c r="AG187">
        <v>0.27</v>
      </c>
      <c r="AH187">
        <v>2</v>
      </c>
      <c r="AI187">
        <v>41728800</v>
      </c>
      <c r="AJ187">
        <v>187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 x14ac:dyDescent="0.2">
      <c r="A188">
        <f>ROW(Source!A94)</f>
        <v>94</v>
      </c>
      <c r="B188">
        <v>41728809</v>
      </c>
      <c r="C188">
        <v>41728797</v>
      </c>
      <c r="D188">
        <v>37510757</v>
      </c>
      <c r="E188">
        <v>1</v>
      </c>
      <c r="F188">
        <v>1</v>
      </c>
      <c r="G188">
        <v>1</v>
      </c>
      <c r="H188">
        <v>2</v>
      </c>
      <c r="I188" t="s">
        <v>558</v>
      </c>
      <c r="J188" t="s">
        <v>559</v>
      </c>
      <c r="K188" t="s">
        <v>560</v>
      </c>
      <c r="L188">
        <v>1367</v>
      </c>
      <c r="N188">
        <v>1011</v>
      </c>
      <c r="O188" t="s">
        <v>557</v>
      </c>
      <c r="P188" t="s">
        <v>557</v>
      </c>
      <c r="Q188">
        <v>1</v>
      </c>
      <c r="X188">
        <v>0.2</v>
      </c>
      <c r="Y188">
        <v>0</v>
      </c>
      <c r="Z188">
        <v>65.709999999999994</v>
      </c>
      <c r="AA188">
        <v>11.6</v>
      </c>
      <c r="AB188">
        <v>0</v>
      </c>
      <c r="AC188">
        <v>0</v>
      </c>
      <c r="AD188">
        <v>1</v>
      </c>
      <c r="AE188">
        <v>0</v>
      </c>
      <c r="AF188" t="s">
        <v>21</v>
      </c>
      <c r="AG188">
        <v>0.27</v>
      </c>
      <c r="AH188">
        <v>2</v>
      </c>
      <c r="AI188">
        <v>41728801</v>
      </c>
      <c r="AJ188">
        <v>188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 x14ac:dyDescent="0.2">
      <c r="A189">
        <f>ROW(Source!A94)</f>
        <v>94</v>
      </c>
      <c r="B189">
        <v>41728810</v>
      </c>
      <c r="C189">
        <v>41728797</v>
      </c>
      <c r="D189">
        <v>37301997</v>
      </c>
      <c r="E189">
        <v>1</v>
      </c>
      <c r="F189">
        <v>1</v>
      </c>
      <c r="G189">
        <v>1</v>
      </c>
      <c r="H189">
        <v>3</v>
      </c>
      <c r="I189" t="s">
        <v>645</v>
      </c>
      <c r="J189" t="s">
        <v>646</v>
      </c>
      <c r="K189" t="s">
        <v>647</v>
      </c>
      <c r="L189">
        <v>1346</v>
      </c>
      <c r="N189">
        <v>1009</v>
      </c>
      <c r="O189" t="s">
        <v>564</v>
      </c>
      <c r="P189" t="s">
        <v>564</v>
      </c>
      <c r="Q189">
        <v>1</v>
      </c>
      <c r="X189">
        <v>0.21</v>
      </c>
      <c r="Y189">
        <v>30.4</v>
      </c>
      <c r="Z189">
        <v>0</v>
      </c>
      <c r="AA189">
        <v>0</v>
      </c>
      <c r="AB189">
        <v>0</v>
      </c>
      <c r="AC189">
        <v>0</v>
      </c>
      <c r="AD189">
        <v>1</v>
      </c>
      <c r="AE189">
        <v>0</v>
      </c>
      <c r="AF189" t="s">
        <v>2</v>
      </c>
      <c r="AG189">
        <v>0.21</v>
      </c>
      <c r="AH189">
        <v>2</v>
      </c>
      <c r="AI189">
        <v>41728802</v>
      </c>
      <c r="AJ189">
        <v>189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 x14ac:dyDescent="0.2">
      <c r="A190">
        <f>ROW(Source!A94)</f>
        <v>94</v>
      </c>
      <c r="B190">
        <v>41728811</v>
      </c>
      <c r="C190">
        <v>41728797</v>
      </c>
      <c r="D190">
        <v>37305584</v>
      </c>
      <c r="E190">
        <v>1</v>
      </c>
      <c r="F190">
        <v>1</v>
      </c>
      <c r="G190">
        <v>1</v>
      </c>
      <c r="H190">
        <v>3</v>
      </c>
      <c r="I190" t="s">
        <v>648</v>
      </c>
      <c r="J190" t="s">
        <v>649</v>
      </c>
      <c r="K190" t="s">
        <v>650</v>
      </c>
      <c r="L190">
        <v>1425</v>
      </c>
      <c r="N190">
        <v>1013</v>
      </c>
      <c r="O190" t="s">
        <v>165</v>
      </c>
      <c r="P190" t="s">
        <v>165</v>
      </c>
      <c r="Q190">
        <v>1</v>
      </c>
      <c r="X190">
        <v>4.08</v>
      </c>
      <c r="Y190">
        <v>86</v>
      </c>
      <c r="Z190">
        <v>0</v>
      </c>
      <c r="AA190">
        <v>0</v>
      </c>
      <c r="AB190">
        <v>0</v>
      </c>
      <c r="AC190">
        <v>0</v>
      </c>
      <c r="AD190">
        <v>1</v>
      </c>
      <c r="AE190">
        <v>0</v>
      </c>
      <c r="AF190" t="s">
        <v>2</v>
      </c>
      <c r="AG190">
        <v>4.08</v>
      </c>
      <c r="AH190">
        <v>2</v>
      </c>
      <c r="AI190">
        <v>41728803</v>
      </c>
      <c r="AJ190">
        <v>190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 x14ac:dyDescent="0.2">
      <c r="A191">
        <f>ROW(Source!A94)</f>
        <v>94</v>
      </c>
      <c r="B191">
        <v>41728812</v>
      </c>
      <c r="C191">
        <v>41728797</v>
      </c>
      <c r="D191">
        <v>37395210</v>
      </c>
      <c r="E191">
        <v>1</v>
      </c>
      <c r="F191">
        <v>1</v>
      </c>
      <c r="G191">
        <v>1</v>
      </c>
      <c r="H191">
        <v>3</v>
      </c>
      <c r="I191" t="s">
        <v>674</v>
      </c>
      <c r="J191" t="s">
        <v>675</v>
      </c>
      <c r="K191" t="s">
        <v>676</v>
      </c>
      <c r="L191">
        <v>1348</v>
      </c>
      <c r="N191">
        <v>1009</v>
      </c>
      <c r="O191" t="s">
        <v>104</v>
      </c>
      <c r="P191" t="s">
        <v>104</v>
      </c>
      <c r="Q191">
        <v>1000</v>
      </c>
      <c r="X191">
        <v>1.5299999999999999E-3</v>
      </c>
      <c r="Y191">
        <v>96440</v>
      </c>
      <c r="Z191">
        <v>0</v>
      </c>
      <c r="AA191">
        <v>0</v>
      </c>
      <c r="AB191">
        <v>0</v>
      </c>
      <c r="AC191">
        <v>0</v>
      </c>
      <c r="AD191">
        <v>1</v>
      </c>
      <c r="AE191">
        <v>0</v>
      </c>
      <c r="AF191" t="s">
        <v>2</v>
      </c>
      <c r="AG191">
        <v>1.5299999999999999E-3</v>
      </c>
      <c r="AH191">
        <v>2</v>
      </c>
      <c r="AI191">
        <v>41728804</v>
      </c>
      <c r="AJ191">
        <v>191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 x14ac:dyDescent="0.2">
      <c r="A192">
        <f>ROW(Source!A94)</f>
        <v>94</v>
      </c>
      <c r="B192">
        <v>41728813</v>
      </c>
      <c r="C192">
        <v>41728797</v>
      </c>
      <c r="D192">
        <v>37292595</v>
      </c>
      <c r="E192">
        <v>70</v>
      </c>
      <c r="F192">
        <v>1</v>
      </c>
      <c r="G192">
        <v>1</v>
      </c>
      <c r="H192">
        <v>3</v>
      </c>
      <c r="I192" t="s">
        <v>565</v>
      </c>
      <c r="J192" t="s">
        <v>2</v>
      </c>
      <c r="K192" t="s">
        <v>566</v>
      </c>
      <c r="L192">
        <v>1374</v>
      </c>
      <c r="N192">
        <v>1013</v>
      </c>
      <c r="O192" t="s">
        <v>567</v>
      </c>
      <c r="P192" t="s">
        <v>567</v>
      </c>
      <c r="Q192">
        <v>1</v>
      </c>
      <c r="X192">
        <v>15.59</v>
      </c>
      <c r="Y192">
        <v>1</v>
      </c>
      <c r="Z192">
        <v>0</v>
      </c>
      <c r="AA192">
        <v>0</v>
      </c>
      <c r="AB192">
        <v>0</v>
      </c>
      <c r="AC192">
        <v>0</v>
      </c>
      <c r="AD192">
        <v>1</v>
      </c>
      <c r="AE192">
        <v>0</v>
      </c>
      <c r="AF192" t="s">
        <v>2</v>
      </c>
      <c r="AG192">
        <v>15.59</v>
      </c>
      <c r="AH192">
        <v>2</v>
      </c>
      <c r="AI192">
        <v>41728805</v>
      </c>
      <c r="AJ192">
        <v>192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 x14ac:dyDescent="0.2">
      <c r="A193">
        <f>ROW(Source!A95)</f>
        <v>95</v>
      </c>
      <c r="B193">
        <v>41728806</v>
      </c>
      <c r="C193">
        <v>41728797</v>
      </c>
      <c r="D193">
        <v>37286962</v>
      </c>
      <c r="E193">
        <v>70</v>
      </c>
      <c r="F193">
        <v>1</v>
      </c>
      <c r="G193">
        <v>1</v>
      </c>
      <c r="H193">
        <v>1</v>
      </c>
      <c r="I193" t="s">
        <v>568</v>
      </c>
      <c r="J193" t="s">
        <v>2</v>
      </c>
      <c r="K193" t="s">
        <v>569</v>
      </c>
      <c r="L193">
        <v>1191</v>
      </c>
      <c r="N193">
        <v>1013</v>
      </c>
      <c r="O193" t="s">
        <v>551</v>
      </c>
      <c r="P193" t="s">
        <v>551</v>
      </c>
      <c r="Q193">
        <v>1</v>
      </c>
      <c r="X193">
        <v>78.56</v>
      </c>
      <c r="Y193">
        <v>0</v>
      </c>
      <c r="Z193">
        <v>0</v>
      </c>
      <c r="AA193">
        <v>0</v>
      </c>
      <c r="AB193">
        <v>9.92</v>
      </c>
      <c r="AC193">
        <v>0</v>
      </c>
      <c r="AD193">
        <v>1</v>
      </c>
      <c r="AE193">
        <v>1</v>
      </c>
      <c r="AF193" t="s">
        <v>21</v>
      </c>
      <c r="AG193">
        <v>106.05600000000001</v>
      </c>
      <c r="AH193">
        <v>2</v>
      </c>
      <c r="AI193">
        <v>41728798</v>
      </c>
      <c r="AJ193">
        <v>193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 x14ac:dyDescent="0.2">
      <c r="A194">
        <f>ROW(Source!A95)</f>
        <v>95</v>
      </c>
      <c r="B194">
        <v>41728807</v>
      </c>
      <c r="C194">
        <v>41728797</v>
      </c>
      <c r="D194">
        <v>37287167</v>
      </c>
      <c r="E194">
        <v>70</v>
      </c>
      <c r="F194">
        <v>1</v>
      </c>
      <c r="G194">
        <v>1</v>
      </c>
      <c r="H194">
        <v>1</v>
      </c>
      <c r="I194" t="s">
        <v>552</v>
      </c>
      <c r="J194" t="s">
        <v>2</v>
      </c>
      <c r="K194" t="s">
        <v>553</v>
      </c>
      <c r="L194">
        <v>1191</v>
      </c>
      <c r="N194">
        <v>1013</v>
      </c>
      <c r="O194" t="s">
        <v>551</v>
      </c>
      <c r="P194" t="s">
        <v>551</v>
      </c>
      <c r="Q194">
        <v>1</v>
      </c>
      <c r="X194">
        <v>0.4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1</v>
      </c>
      <c r="AE194">
        <v>2</v>
      </c>
      <c r="AF194" t="s">
        <v>21</v>
      </c>
      <c r="AG194">
        <v>0.54</v>
      </c>
      <c r="AH194">
        <v>2</v>
      </c>
      <c r="AI194">
        <v>41728799</v>
      </c>
      <c r="AJ194">
        <v>194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 x14ac:dyDescent="0.2">
      <c r="A195">
        <f>ROW(Source!A95)</f>
        <v>95</v>
      </c>
      <c r="B195">
        <v>41728808</v>
      </c>
      <c r="C195">
        <v>41728797</v>
      </c>
      <c r="D195">
        <v>37509388</v>
      </c>
      <c r="E195">
        <v>1</v>
      </c>
      <c r="F195">
        <v>1</v>
      </c>
      <c r="G195">
        <v>1</v>
      </c>
      <c r="H195">
        <v>2</v>
      </c>
      <c r="I195" t="s">
        <v>573</v>
      </c>
      <c r="J195" t="s">
        <v>574</v>
      </c>
      <c r="K195" t="s">
        <v>575</v>
      </c>
      <c r="L195">
        <v>1367</v>
      </c>
      <c r="N195">
        <v>1011</v>
      </c>
      <c r="O195" t="s">
        <v>557</v>
      </c>
      <c r="P195" t="s">
        <v>557</v>
      </c>
      <c r="Q195">
        <v>1</v>
      </c>
      <c r="X195">
        <v>0.2</v>
      </c>
      <c r="Y195">
        <v>0</v>
      </c>
      <c r="Z195">
        <v>115.4</v>
      </c>
      <c r="AA195">
        <v>13.5</v>
      </c>
      <c r="AB195">
        <v>0</v>
      </c>
      <c r="AC195">
        <v>0</v>
      </c>
      <c r="AD195">
        <v>1</v>
      </c>
      <c r="AE195">
        <v>0</v>
      </c>
      <c r="AF195" t="s">
        <v>21</v>
      </c>
      <c r="AG195">
        <v>0.27</v>
      </c>
      <c r="AH195">
        <v>2</v>
      </c>
      <c r="AI195">
        <v>41728800</v>
      </c>
      <c r="AJ195">
        <v>195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 x14ac:dyDescent="0.2">
      <c r="A196">
        <f>ROW(Source!A95)</f>
        <v>95</v>
      </c>
      <c r="B196">
        <v>41728809</v>
      </c>
      <c r="C196">
        <v>41728797</v>
      </c>
      <c r="D196">
        <v>37510757</v>
      </c>
      <c r="E196">
        <v>1</v>
      </c>
      <c r="F196">
        <v>1</v>
      </c>
      <c r="G196">
        <v>1</v>
      </c>
      <c r="H196">
        <v>2</v>
      </c>
      <c r="I196" t="s">
        <v>558</v>
      </c>
      <c r="J196" t="s">
        <v>559</v>
      </c>
      <c r="K196" t="s">
        <v>560</v>
      </c>
      <c r="L196">
        <v>1367</v>
      </c>
      <c r="N196">
        <v>1011</v>
      </c>
      <c r="O196" t="s">
        <v>557</v>
      </c>
      <c r="P196" t="s">
        <v>557</v>
      </c>
      <c r="Q196">
        <v>1</v>
      </c>
      <c r="X196">
        <v>0.2</v>
      </c>
      <c r="Y196">
        <v>0</v>
      </c>
      <c r="Z196">
        <v>65.709999999999994</v>
      </c>
      <c r="AA196">
        <v>11.6</v>
      </c>
      <c r="AB196">
        <v>0</v>
      </c>
      <c r="AC196">
        <v>0</v>
      </c>
      <c r="AD196">
        <v>1</v>
      </c>
      <c r="AE196">
        <v>0</v>
      </c>
      <c r="AF196" t="s">
        <v>21</v>
      </c>
      <c r="AG196">
        <v>0.27</v>
      </c>
      <c r="AH196">
        <v>2</v>
      </c>
      <c r="AI196">
        <v>41728801</v>
      </c>
      <c r="AJ196">
        <v>196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 x14ac:dyDescent="0.2">
      <c r="A197">
        <f>ROW(Source!A95)</f>
        <v>95</v>
      </c>
      <c r="B197">
        <v>41728810</v>
      </c>
      <c r="C197">
        <v>41728797</v>
      </c>
      <c r="D197">
        <v>37301997</v>
      </c>
      <c r="E197">
        <v>1</v>
      </c>
      <c r="F197">
        <v>1</v>
      </c>
      <c r="G197">
        <v>1</v>
      </c>
      <c r="H197">
        <v>3</v>
      </c>
      <c r="I197" t="s">
        <v>645</v>
      </c>
      <c r="J197" t="s">
        <v>646</v>
      </c>
      <c r="K197" t="s">
        <v>647</v>
      </c>
      <c r="L197">
        <v>1346</v>
      </c>
      <c r="N197">
        <v>1009</v>
      </c>
      <c r="O197" t="s">
        <v>564</v>
      </c>
      <c r="P197" t="s">
        <v>564</v>
      </c>
      <c r="Q197">
        <v>1</v>
      </c>
      <c r="X197">
        <v>0.21</v>
      </c>
      <c r="Y197">
        <v>30.4</v>
      </c>
      <c r="Z197">
        <v>0</v>
      </c>
      <c r="AA197">
        <v>0</v>
      </c>
      <c r="AB197">
        <v>0</v>
      </c>
      <c r="AC197">
        <v>0</v>
      </c>
      <c r="AD197">
        <v>1</v>
      </c>
      <c r="AE197">
        <v>0</v>
      </c>
      <c r="AF197" t="s">
        <v>2</v>
      </c>
      <c r="AG197">
        <v>0.21</v>
      </c>
      <c r="AH197">
        <v>2</v>
      </c>
      <c r="AI197">
        <v>41728802</v>
      </c>
      <c r="AJ197">
        <v>197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 x14ac:dyDescent="0.2">
      <c r="A198">
        <f>ROW(Source!A95)</f>
        <v>95</v>
      </c>
      <c r="B198">
        <v>41728811</v>
      </c>
      <c r="C198">
        <v>41728797</v>
      </c>
      <c r="D198">
        <v>37305584</v>
      </c>
      <c r="E198">
        <v>1</v>
      </c>
      <c r="F198">
        <v>1</v>
      </c>
      <c r="G198">
        <v>1</v>
      </c>
      <c r="H198">
        <v>3</v>
      </c>
      <c r="I198" t="s">
        <v>648</v>
      </c>
      <c r="J198" t="s">
        <v>649</v>
      </c>
      <c r="K198" t="s">
        <v>650</v>
      </c>
      <c r="L198">
        <v>1425</v>
      </c>
      <c r="N198">
        <v>1013</v>
      </c>
      <c r="O198" t="s">
        <v>165</v>
      </c>
      <c r="P198" t="s">
        <v>165</v>
      </c>
      <c r="Q198">
        <v>1</v>
      </c>
      <c r="X198">
        <v>4.08</v>
      </c>
      <c r="Y198">
        <v>86</v>
      </c>
      <c r="Z198">
        <v>0</v>
      </c>
      <c r="AA198">
        <v>0</v>
      </c>
      <c r="AB198">
        <v>0</v>
      </c>
      <c r="AC198">
        <v>0</v>
      </c>
      <c r="AD198">
        <v>1</v>
      </c>
      <c r="AE198">
        <v>0</v>
      </c>
      <c r="AF198" t="s">
        <v>2</v>
      </c>
      <c r="AG198">
        <v>4.08</v>
      </c>
      <c r="AH198">
        <v>2</v>
      </c>
      <c r="AI198">
        <v>41728803</v>
      </c>
      <c r="AJ198">
        <v>198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 x14ac:dyDescent="0.2">
      <c r="A199">
        <f>ROW(Source!A95)</f>
        <v>95</v>
      </c>
      <c r="B199">
        <v>41728812</v>
      </c>
      <c r="C199">
        <v>41728797</v>
      </c>
      <c r="D199">
        <v>37395210</v>
      </c>
      <c r="E199">
        <v>1</v>
      </c>
      <c r="F199">
        <v>1</v>
      </c>
      <c r="G199">
        <v>1</v>
      </c>
      <c r="H199">
        <v>3</v>
      </c>
      <c r="I199" t="s">
        <v>674</v>
      </c>
      <c r="J199" t="s">
        <v>675</v>
      </c>
      <c r="K199" t="s">
        <v>676</v>
      </c>
      <c r="L199">
        <v>1348</v>
      </c>
      <c r="N199">
        <v>1009</v>
      </c>
      <c r="O199" t="s">
        <v>104</v>
      </c>
      <c r="P199" t="s">
        <v>104</v>
      </c>
      <c r="Q199">
        <v>1000</v>
      </c>
      <c r="X199">
        <v>1.5299999999999999E-3</v>
      </c>
      <c r="Y199">
        <v>96440</v>
      </c>
      <c r="Z199">
        <v>0</v>
      </c>
      <c r="AA199">
        <v>0</v>
      </c>
      <c r="AB199">
        <v>0</v>
      </c>
      <c r="AC199">
        <v>0</v>
      </c>
      <c r="AD199">
        <v>1</v>
      </c>
      <c r="AE199">
        <v>0</v>
      </c>
      <c r="AF199" t="s">
        <v>2</v>
      </c>
      <c r="AG199">
        <v>1.5299999999999999E-3</v>
      </c>
      <c r="AH199">
        <v>2</v>
      </c>
      <c r="AI199">
        <v>41728804</v>
      </c>
      <c r="AJ199">
        <v>199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 x14ac:dyDescent="0.2">
      <c r="A200">
        <f>ROW(Source!A95)</f>
        <v>95</v>
      </c>
      <c r="B200">
        <v>41728813</v>
      </c>
      <c r="C200">
        <v>41728797</v>
      </c>
      <c r="D200">
        <v>37292595</v>
      </c>
      <c r="E200">
        <v>70</v>
      </c>
      <c r="F200">
        <v>1</v>
      </c>
      <c r="G200">
        <v>1</v>
      </c>
      <c r="H200">
        <v>3</v>
      </c>
      <c r="I200" t="s">
        <v>565</v>
      </c>
      <c r="J200" t="s">
        <v>2</v>
      </c>
      <c r="K200" t="s">
        <v>566</v>
      </c>
      <c r="L200">
        <v>1374</v>
      </c>
      <c r="N200">
        <v>1013</v>
      </c>
      <c r="O200" t="s">
        <v>567</v>
      </c>
      <c r="P200" t="s">
        <v>567</v>
      </c>
      <c r="Q200">
        <v>1</v>
      </c>
      <c r="X200">
        <v>15.59</v>
      </c>
      <c r="Y200">
        <v>1</v>
      </c>
      <c r="Z200">
        <v>0</v>
      </c>
      <c r="AA200">
        <v>0</v>
      </c>
      <c r="AB200">
        <v>0</v>
      </c>
      <c r="AC200">
        <v>0</v>
      </c>
      <c r="AD200">
        <v>1</v>
      </c>
      <c r="AE200">
        <v>0</v>
      </c>
      <c r="AF200" t="s">
        <v>2</v>
      </c>
      <c r="AG200">
        <v>15.59</v>
      </c>
      <c r="AH200">
        <v>2</v>
      </c>
      <c r="AI200">
        <v>41728805</v>
      </c>
      <c r="AJ200">
        <v>200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 x14ac:dyDescent="0.2">
      <c r="A201">
        <f>ROW(Source!A102)</f>
        <v>102</v>
      </c>
      <c r="B201">
        <v>41728823</v>
      </c>
      <c r="C201">
        <v>41728817</v>
      </c>
      <c r="D201">
        <v>37286917</v>
      </c>
      <c r="E201">
        <v>70</v>
      </c>
      <c r="F201">
        <v>1</v>
      </c>
      <c r="G201">
        <v>1</v>
      </c>
      <c r="H201">
        <v>1</v>
      </c>
      <c r="I201" t="s">
        <v>677</v>
      </c>
      <c r="J201" t="s">
        <v>2</v>
      </c>
      <c r="K201" t="s">
        <v>678</v>
      </c>
      <c r="L201">
        <v>1191</v>
      </c>
      <c r="N201">
        <v>1013</v>
      </c>
      <c r="O201" t="s">
        <v>551</v>
      </c>
      <c r="P201" t="s">
        <v>551</v>
      </c>
      <c r="Q201">
        <v>1</v>
      </c>
      <c r="X201">
        <v>2</v>
      </c>
      <c r="Y201">
        <v>0</v>
      </c>
      <c r="Z201">
        <v>0</v>
      </c>
      <c r="AA201">
        <v>0</v>
      </c>
      <c r="AB201">
        <v>9.07</v>
      </c>
      <c r="AC201">
        <v>0</v>
      </c>
      <c r="AD201">
        <v>1</v>
      </c>
      <c r="AE201">
        <v>1</v>
      </c>
      <c r="AF201" t="s">
        <v>21</v>
      </c>
      <c r="AG201">
        <v>2.7</v>
      </c>
      <c r="AH201">
        <v>2</v>
      </c>
      <c r="AI201">
        <v>41728818</v>
      </c>
      <c r="AJ201">
        <v>201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 x14ac:dyDescent="0.2">
      <c r="A202">
        <f>ROW(Source!A102)</f>
        <v>102</v>
      </c>
      <c r="B202">
        <v>41728824</v>
      </c>
      <c r="C202">
        <v>41728817</v>
      </c>
      <c r="D202">
        <v>37301999</v>
      </c>
      <c r="E202">
        <v>1</v>
      </c>
      <c r="F202">
        <v>1</v>
      </c>
      <c r="G202">
        <v>1</v>
      </c>
      <c r="H202">
        <v>3</v>
      </c>
      <c r="I202" t="s">
        <v>622</v>
      </c>
      <c r="J202" t="s">
        <v>623</v>
      </c>
      <c r="K202" t="s">
        <v>624</v>
      </c>
      <c r="L202">
        <v>1346</v>
      </c>
      <c r="N202">
        <v>1009</v>
      </c>
      <c r="O202" t="s">
        <v>564</v>
      </c>
      <c r="P202" t="s">
        <v>564</v>
      </c>
      <c r="Q202">
        <v>1</v>
      </c>
      <c r="X202">
        <v>1.4999999999999999E-2</v>
      </c>
      <c r="Y202">
        <v>91.29</v>
      </c>
      <c r="Z202">
        <v>0</v>
      </c>
      <c r="AA202">
        <v>0</v>
      </c>
      <c r="AB202">
        <v>0</v>
      </c>
      <c r="AC202">
        <v>0</v>
      </c>
      <c r="AD202">
        <v>1</v>
      </c>
      <c r="AE202">
        <v>0</v>
      </c>
      <c r="AF202" t="s">
        <v>2</v>
      </c>
      <c r="AG202">
        <v>1.4999999999999999E-2</v>
      </c>
      <c r="AH202">
        <v>2</v>
      </c>
      <c r="AI202">
        <v>41728819</v>
      </c>
      <c r="AJ202">
        <v>202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 x14ac:dyDescent="0.2">
      <c r="A203">
        <f>ROW(Source!A102)</f>
        <v>102</v>
      </c>
      <c r="B203">
        <v>41728825</v>
      </c>
      <c r="C203">
        <v>41728817</v>
      </c>
      <c r="D203">
        <v>37395858</v>
      </c>
      <c r="E203">
        <v>1</v>
      </c>
      <c r="F203">
        <v>1</v>
      </c>
      <c r="G203">
        <v>1</v>
      </c>
      <c r="H203">
        <v>3</v>
      </c>
      <c r="I203" t="s">
        <v>679</v>
      </c>
      <c r="J203" t="s">
        <v>680</v>
      </c>
      <c r="K203" t="s">
        <v>681</v>
      </c>
      <c r="L203">
        <v>1477</v>
      </c>
      <c r="N203">
        <v>1013</v>
      </c>
      <c r="O203" t="s">
        <v>682</v>
      </c>
      <c r="P203" t="s">
        <v>683</v>
      </c>
      <c r="Q203">
        <v>1</v>
      </c>
      <c r="X203">
        <v>5.0000000000000001E-3</v>
      </c>
      <c r="Y203">
        <v>1819.3</v>
      </c>
      <c r="Z203">
        <v>0</v>
      </c>
      <c r="AA203">
        <v>0</v>
      </c>
      <c r="AB203">
        <v>0</v>
      </c>
      <c r="AC203">
        <v>0</v>
      </c>
      <c r="AD203">
        <v>1</v>
      </c>
      <c r="AE203">
        <v>0</v>
      </c>
      <c r="AF203" t="s">
        <v>2</v>
      </c>
      <c r="AG203">
        <v>5.0000000000000001E-3</v>
      </c>
      <c r="AH203">
        <v>2</v>
      </c>
      <c r="AI203">
        <v>41728820</v>
      </c>
      <c r="AJ203">
        <v>203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 x14ac:dyDescent="0.2">
      <c r="A204">
        <f>ROW(Source!A102)</f>
        <v>102</v>
      </c>
      <c r="B204">
        <v>41728826</v>
      </c>
      <c r="C204">
        <v>41728817</v>
      </c>
      <c r="D204">
        <v>37396648</v>
      </c>
      <c r="E204">
        <v>1</v>
      </c>
      <c r="F204">
        <v>1</v>
      </c>
      <c r="G204">
        <v>1</v>
      </c>
      <c r="H204">
        <v>3</v>
      </c>
      <c r="I204" t="s">
        <v>684</v>
      </c>
      <c r="J204" t="s">
        <v>685</v>
      </c>
      <c r="K204" t="s">
        <v>686</v>
      </c>
      <c r="L204">
        <v>1425</v>
      </c>
      <c r="N204">
        <v>1013</v>
      </c>
      <c r="O204" t="s">
        <v>165</v>
      </c>
      <c r="P204" t="s">
        <v>165</v>
      </c>
      <c r="Q204">
        <v>1</v>
      </c>
      <c r="X204">
        <v>1.0999999999999999E-2</v>
      </c>
      <c r="Y204">
        <v>164</v>
      </c>
      <c r="Z204">
        <v>0</v>
      </c>
      <c r="AA204">
        <v>0</v>
      </c>
      <c r="AB204">
        <v>0</v>
      </c>
      <c r="AC204">
        <v>0</v>
      </c>
      <c r="AD204">
        <v>1</v>
      </c>
      <c r="AE204">
        <v>0</v>
      </c>
      <c r="AF204" t="s">
        <v>2</v>
      </c>
      <c r="AG204">
        <v>1.0999999999999999E-2</v>
      </c>
      <c r="AH204">
        <v>2</v>
      </c>
      <c r="AI204">
        <v>41728821</v>
      </c>
      <c r="AJ204">
        <v>204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 x14ac:dyDescent="0.2">
      <c r="A205">
        <f>ROW(Source!A102)</f>
        <v>102</v>
      </c>
      <c r="B205">
        <v>41728827</v>
      </c>
      <c r="C205">
        <v>41728817</v>
      </c>
      <c r="D205">
        <v>37292595</v>
      </c>
      <c r="E205">
        <v>70</v>
      </c>
      <c r="F205">
        <v>1</v>
      </c>
      <c r="G205">
        <v>1</v>
      </c>
      <c r="H205">
        <v>3</v>
      </c>
      <c r="I205" t="s">
        <v>565</v>
      </c>
      <c r="J205" t="s">
        <v>2</v>
      </c>
      <c r="K205" t="s">
        <v>566</v>
      </c>
      <c r="L205">
        <v>1374</v>
      </c>
      <c r="N205">
        <v>1013</v>
      </c>
      <c r="O205" t="s">
        <v>567</v>
      </c>
      <c r="P205" t="s">
        <v>567</v>
      </c>
      <c r="Q205">
        <v>1</v>
      </c>
      <c r="X205">
        <v>0.36</v>
      </c>
      <c r="Y205">
        <v>1</v>
      </c>
      <c r="Z205">
        <v>0</v>
      </c>
      <c r="AA205">
        <v>0</v>
      </c>
      <c r="AB205">
        <v>0</v>
      </c>
      <c r="AC205">
        <v>0</v>
      </c>
      <c r="AD205">
        <v>1</v>
      </c>
      <c r="AE205">
        <v>0</v>
      </c>
      <c r="AF205" t="s">
        <v>2</v>
      </c>
      <c r="AG205">
        <v>0.36</v>
      </c>
      <c r="AH205">
        <v>2</v>
      </c>
      <c r="AI205">
        <v>41728822</v>
      </c>
      <c r="AJ205">
        <v>205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 x14ac:dyDescent="0.2">
      <c r="A206">
        <f>ROW(Source!A103)</f>
        <v>103</v>
      </c>
      <c r="B206">
        <v>41728823</v>
      </c>
      <c r="C206">
        <v>41728817</v>
      </c>
      <c r="D206">
        <v>37286917</v>
      </c>
      <c r="E206">
        <v>70</v>
      </c>
      <c r="F206">
        <v>1</v>
      </c>
      <c r="G206">
        <v>1</v>
      </c>
      <c r="H206">
        <v>1</v>
      </c>
      <c r="I206" t="s">
        <v>677</v>
      </c>
      <c r="J206" t="s">
        <v>2</v>
      </c>
      <c r="K206" t="s">
        <v>678</v>
      </c>
      <c r="L206">
        <v>1191</v>
      </c>
      <c r="N206">
        <v>1013</v>
      </c>
      <c r="O206" t="s">
        <v>551</v>
      </c>
      <c r="P206" t="s">
        <v>551</v>
      </c>
      <c r="Q206">
        <v>1</v>
      </c>
      <c r="X206">
        <v>2</v>
      </c>
      <c r="Y206">
        <v>0</v>
      </c>
      <c r="Z206">
        <v>0</v>
      </c>
      <c r="AA206">
        <v>0</v>
      </c>
      <c r="AB206">
        <v>9.07</v>
      </c>
      <c r="AC206">
        <v>0</v>
      </c>
      <c r="AD206">
        <v>1</v>
      </c>
      <c r="AE206">
        <v>1</v>
      </c>
      <c r="AF206" t="s">
        <v>21</v>
      </c>
      <c r="AG206">
        <v>2.7</v>
      </c>
      <c r="AH206">
        <v>2</v>
      </c>
      <c r="AI206">
        <v>41728818</v>
      </c>
      <c r="AJ206">
        <v>206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 x14ac:dyDescent="0.2">
      <c r="A207">
        <f>ROW(Source!A103)</f>
        <v>103</v>
      </c>
      <c r="B207">
        <v>41728824</v>
      </c>
      <c r="C207">
        <v>41728817</v>
      </c>
      <c r="D207">
        <v>37301999</v>
      </c>
      <c r="E207">
        <v>1</v>
      </c>
      <c r="F207">
        <v>1</v>
      </c>
      <c r="G207">
        <v>1</v>
      </c>
      <c r="H207">
        <v>3</v>
      </c>
      <c r="I207" t="s">
        <v>622</v>
      </c>
      <c r="J207" t="s">
        <v>623</v>
      </c>
      <c r="K207" t="s">
        <v>624</v>
      </c>
      <c r="L207">
        <v>1346</v>
      </c>
      <c r="N207">
        <v>1009</v>
      </c>
      <c r="O207" t="s">
        <v>564</v>
      </c>
      <c r="P207" t="s">
        <v>564</v>
      </c>
      <c r="Q207">
        <v>1</v>
      </c>
      <c r="X207">
        <v>1.4999999999999999E-2</v>
      </c>
      <c r="Y207">
        <v>91.29</v>
      </c>
      <c r="Z207">
        <v>0</v>
      </c>
      <c r="AA207">
        <v>0</v>
      </c>
      <c r="AB207">
        <v>0</v>
      </c>
      <c r="AC207">
        <v>0</v>
      </c>
      <c r="AD207">
        <v>1</v>
      </c>
      <c r="AE207">
        <v>0</v>
      </c>
      <c r="AF207" t="s">
        <v>2</v>
      </c>
      <c r="AG207">
        <v>1.4999999999999999E-2</v>
      </c>
      <c r="AH207">
        <v>2</v>
      </c>
      <c r="AI207">
        <v>41728819</v>
      </c>
      <c r="AJ207">
        <v>207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 x14ac:dyDescent="0.2">
      <c r="A208">
        <f>ROW(Source!A103)</f>
        <v>103</v>
      </c>
      <c r="B208">
        <v>41728825</v>
      </c>
      <c r="C208">
        <v>41728817</v>
      </c>
      <c r="D208">
        <v>37395858</v>
      </c>
      <c r="E208">
        <v>1</v>
      </c>
      <c r="F208">
        <v>1</v>
      </c>
      <c r="G208">
        <v>1</v>
      </c>
      <c r="H208">
        <v>3</v>
      </c>
      <c r="I208" t="s">
        <v>679</v>
      </c>
      <c r="J208" t="s">
        <v>680</v>
      </c>
      <c r="K208" t="s">
        <v>681</v>
      </c>
      <c r="L208">
        <v>1477</v>
      </c>
      <c r="N208">
        <v>1013</v>
      </c>
      <c r="O208" t="s">
        <v>682</v>
      </c>
      <c r="P208" t="s">
        <v>683</v>
      </c>
      <c r="Q208">
        <v>1</v>
      </c>
      <c r="X208">
        <v>5.0000000000000001E-3</v>
      </c>
      <c r="Y208">
        <v>1819.3</v>
      </c>
      <c r="Z208">
        <v>0</v>
      </c>
      <c r="AA208">
        <v>0</v>
      </c>
      <c r="AB208">
        <v>0</v>
      </c>
      <c r="AC208">
        <v>0</v>
      </c>
      <c r="AD208">
        <v>1</v>
      </c>
      <c r="AE208">
        <v>0</v>
      </c>
      <c r="AF208" t="s">
        <v>2</v>
      </c>
      <c r="AG208">
        <v>5.0000000000000001E-3</v>
      </c>
      <c r="AH208">
        <v>2</v>
      </c>
      <c r="AI208">
        <v>41728820</v>
      </c>
      <c r="AJ208">
        <v>208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 x14ac:dyDescent="0.2">
      <c r="A209">
        <f>ROW(Source!A103)</f>
        <v>103</v>
      </c>
      <c r="B209">
        <v>41728826</v>
      </c>
      <c r="C209">
        <v>41728817</v>
      </c>
      <c r="D209">
        <v>37396648</v>
      </c>
      <c r="E209">
        <v>1</v>
      </c>
      <c r="F209">
        <v>1</v>
      </c>
      <c r="G209">
        <v>1</v>
      </c>
      <c r="H209">
        <v>3</v>
      </c>
      <c r="I209" t="s">
        <v>684</v>
      </c>
      <c r="J209" t="s">
        <v>685</v>
      </c>
      <c r="K209" t="s">
        <v>686</v>
      </c>
      <c r="L209">
        <v>1425</v>
      </c>
      <c r="N209">
        <v>1013</v>
      </c>
      <c r="O209" t="s">
        <v>165</v>
      </c>
      <c r="P209" t="s">
        <v>165</v>
      </c>
      <c r="Q209">
        <v>1</v>
      </c>
      <c r="X209">
        <v>1.0999999999999999E-2</v>
      </c>
      <c r="Y209">
        <v>164</v>
      </c>
      <c r="Z209">
        <v>0</v>
      </c>
      <c r="AA209">
        <v>0</v>
      </c>
      <c r="AB209">
        <v>0</v>
      </c>
      <c r="AC209">
        <v>0</v>
      </c>
      <c r="AD209">
        <v>1</v>
      </c>
      <c r="AE209">
        <v>0</v>
      </c>
      <c r="AF209" t="s">
        <v>2</v>
      </c>
      <c r="AG209">
        <v>1.0999999999999999E-2</v>
      </c>
      <c r="AH209">
        <v>2</v>
      </c>
      <c r="AI209">
        <v>41728821</v>
      </c>
      <c r="AJ209">
        <v>209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 x14ac:dyDescent="0.2">
      <c r="A210">
        <f>ROW(Source!A103)</f>
        <v>103</v>
      </c>
      <c r="B210">
        <v>41728827</v>
      </c>
      <c r="C210">
        <v>41728817</v>
      </c>
      <c r="D210">
        <v>37292595</v>
      </c>
      <c r="E210">
        <v>70</v>
      </c>
      <c r="F210">
        <v>1</v>
      </c>
      <c r="G210">
        <v>1</v>
      </c>
      <c r="H210">
        <v>3</v>
      </c>
      <c r="I210" t="s">
        <v>565</v>
      </c>
      <c r="J210" t="s">
        <v>2</v>
      </c>
      <c r="K210" t="s">
        <v>566</v>
      </c>
      <c r="L210">
        <v>1374</v>
      </c>
      <c r="N210">
        <v>1013</v>
      </c>
      <c r="O210" t="s">
        <v>567</v>
      </c>
      <c r="P210" t="s">
        <v>567</v>
      </c>
      <c r="Q210">
        <v>1</v>
      </c>
      <c r="X210">
        <v>0.36</v>
      </c>
      <c r="Y210">
        <v>1</v>
      </c>
      <c r="Z210">
        <v>0</v>
      </c>
      <c r="AA210">
        <v>0</v>
      </c>
      <c r="AB210">
        <v>0</v>
      </c>
      <c r="AC210">
        <v>0</v>
      </c>
      <c r="AD210">
        <v>1</v>
      </c>
      <c r="AE210">
        <v>0</v>
      </c>
      <c r="AF210" t="s">
        <v>2</v>
      </c>
      <c r="AG210">
        <v>0.36</v>
      </c>
      <c r="AH210">
        <v>2</v>
      </c>
      <c r="AI210">
        <v>41728822</v>
      </c>
      <c r="AJ210">
        <v>210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 x14ac:dyDescent="0.2">
      <c r="A211">
        <f>ROW(Source!A106)</f>
        <v>106</v>
      </c>
      <c r="B211">
        <v>41728842</v>
      </c>
      <c r="C211">
        <v>41728829</v>
      </c>
      <c r="D211">
        <v>37286939</v>
      </c>
      <c r="E211">
        <v>70</v>
      </c>
      <c r="F211">
        <v>1</v>
      </c>
      <c r="G211">
        <v>1</v>
      </c>
      <c r="H211">
        <v>1</v>
      </c>
      <c r="I211" t="s">
        <v>687</v>
      </c>
      <c r="J211" t="s">
        <v>2</v>
      </c>
      <c r="K211" t="s">
        <v>688</v>
      </c>
      <c r="L211">
        <v>1191</v>
      </c>
      <c r="N211">
        <v>1013</v>
      </c>
      <c r="O211" t="s">
        <v>551</v>
      </c>
      <c r="P211" t="s">
        <v>551</v>
      </c>
      <c r="Q211">
        <v>1</v>
      </c>
      <c r="X211">
        <v>27.76</v>
      </c>
      <c r="Y211">
        <v>0</v>
      </c>
      <c r="Z211">
        <v>0</v>
      </c>
      <c r="AA211">
        <v>0</v>
      </c>
      <c r="AB211">
        <v>9.4</v>
      </c>
      <c r="AC211">
        <v>0</v>
      </c>
      <c r="AD211">
        <v>1</v>
      </c>
      <c r="AE211">
        <v>1</v>
      </c>
      <c r="AF211" t="s">
        <v>21</v>
      </c>
      <c r="AG211">
        <v>37.476000000000006</v>
      </c>
      <c r="AH211">
        <v>2</v>
      </c>
      <c r="AI211">
        <v>41728830</v>
      </c>
      <c r="AJ211">
        <v>211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 x14ac:dyDescent="0.2">
      <c r="A212">
        <f>ROW(Source!A106)</f>
        <v>106</v>
      </c>
      <c r="B212">
        <v>41728843</v>
      </c>
      <c r="C212">
        <v>41728829</v>
      </c>
      <c r="D212">
        <v>37287167</v>
      </c>
      <c r="E212">
        <v>70</v>
      </c>
      <c r="F212">
        <v>1</v>
      </c>
      <c r="G212">
        <v>1</v>
      </c>
      <c r="H212">
        <v>1</v>
      </c>
      <c r="I212" t="s">
        <v>552</v>
      </c>
      <c r="J212" t="s">
        <v>2</v>
      </c>
      <c r="K212" t="s">
        <v>553</v>
      </c>
      <c r="L212">
        <v>1191</v>
      </c>
      <c r="N212">
        <v>1013</v>
      </c>
      <c r="O212" t="s">
        <v>551</v>
      </c>
      <c r="P212" t="s">
        <v>551</v>
      </c>
      <c r="Q212">
        <v>1</v>
      </c>
      <c r="X212">
        <v>0.36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1</v>
      </c>
      <c r="AE212">
        <v>2</v>
      </c>
      <c r="AF212" t="s">
        <v>21</v>
      </c>
      <c r="AG212">
        <v>0.48599999999999999</v>
      </c>
      <c r="AH212">
        <v>2</v>
      </c>
      <c r="AI212">
        <v>41728831</v>
      </c>
      <c r="AJ212">
        <v>212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 x14ac:dyDescent="0.2">
      <c r="A213">
        <f>ROW(Source!A106)</f>
        <v>106</v>
      </c>
      <c r="B213">
        <v>41728844</v>
      </c>
      <c r="C213">
        <v>41728829</v>
      </c>
      <c r="D213">
        <v>37509388</v>
      </c>
      <c r="E213">
        <v>1</v>
      </c>
      <c r="F213">
        <v>1</v>
      </c>
      <c r="G213">
        <v>1</v>
      </c>
      <c r="H213">
        <v>2</v>
      </c>
      <c r="I213" t="s">
        <v>573</v>
      </c>
      <c r="J213" t="s">
        <v>574</v>
      </c>
      <c r="K213" t="s">
        <v>575</v>
      </c>
      <c r="L213">
        <v>1367</v>
      </c>
      <c r="N213">
        <v>1011</v>
      </c>
      <c r="O213" t="s">
        <v>557</v>
      </c>
      <c r="P213" t="s">
        <v>557</v>
      </c>
      <c r="Q213">
        <v>1</v>
      </c>
      <c r="X213">
        <v>0.18</v>
      </c>
      <c r="Y213">
        <v>0</v>
      </c>
      <c r="Z213">
        <v>115.4</v>
      </c>
      <c r="AA213">
        <v>13.5</v>
      </c>
      <c r="AB213">
        <v>0</v>
      </c>
      <c r="AC213">
        <v>0</v>
      </c>
      <c r="AD213">
        <v>1</v>
      </c>
      <c r="AE213">
        <v>0</v>
      </c>
      <c r="AF213" t="s">
        <v>21</v>
      </c>
      <c r="AG213">
        <v>0.24299999999999999</v>
      </c>
      <c r="AH213">
        <v>2</v>
      </c>
      <c r="AI213">
        <v>41728832</v>
      </c>
      <c r="AJ213">
        <v>213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 x14ac:dyDescent="0.2">
      <c r="A214">
        <f>ROW(Source!A106)</f>
        <v>106</v>
      </c>
      <c r="B214">
        <v>41728845</v>
      </c>
      <c r="C214">
        <v>41728829</v>
      </c>
      <c r="D214">
        <v>37510757</v>
      </c>
      <c r="E214">
        <v>1</v>
      </c>
      <c r="F214">
        <v>1</v>
      </c>
      <c r="G214">
        <v>1</v>
      </c>
      <c r="H214">
        <v>2</v>
      </c>
      <c r="I214" t="s">
        <v>558</v>
      </c>
      <c r="J214" t="s">
        <v>559</v>
      </c>
      <c r="K214" t="s">
        <v>560</v>
      </c>
      <c r="L214">
        <v>1367</v>
      </c>
      <c r="N214">
        <v>1011</v>
      </c>
      <c r="O214" t="s">
        <v>557</v>
      </c>
      <c r="P214" t="s">
        <v>557</v>
      </c>
      <c r="Q214">
        <v>1</v>
      </c>
      <c r="X214">
        <v>0.18</v>
      </c>
      <c r="Y214">
        <v>0</v>
      </c>
      <c r="Z214">
        <v>65.709999999999994</v>
      </c>
      <c r="AA214">
        <v>11.6</v>
      </c>
      <c r="AB214">
        <v>0</v>
      </c>
      <c r="AC214">
        <v>0</v>
      </c>
      <c r="AD214">
        <v>1</v>
      </c>
      <c r="AE214">
        <v>0</v>
      </c>
      <c r="AF214" t="s">
        <v>21</v>
      </c>
      <c r="AG214">
        <v>0.24299999999999999</v>
      </c>
      <c r="AH214">
        <v>2</v>
      </c>
      <c r="AI214">
        <v>41728833</v>
      </c>
      <c r="AJ214">
        <v>214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 x14ac:dyDescent="0.2">
      <c r="A215">
        <f>ROW(Source!A106)</f>
        <v>106</v>
      </c>
      <c r="B215">
        <v>41728846</v>
      </c>
      <c r="C215">
        <v>41728829</v>
      </c>
      <c r="D215">
        <v>37511092</v>
      </c>
      <c r="E215">
        <v>1</v>
      </c>
      <c r="F215">
        <v>1</v>
      </c>
      <c r="G215">
        <v>1</v>
      </c>
      <c r="H215">
        <v>2</v>
      </c>
      <c r="I215" t="s">
        <v>576</v>
      </c>
      <c r="J215" t="s">
        <v>577</v>
      </c>
      <c r="K215" t="s">
        <v>578</v>
      </c>
      <c r="L215">
        <v>1367</v>
      </c>
      <c r="N215">
        <v>1011</v>
      </c>
      <c r="O215" t="s">
        <v>557</v>
      </c>
      <c r="P215" t="s">
        <v>557</v>
      </c>
      <c r="Q215">
        <v>1</v>
      </c>
      <c r="X215">
        <v>14.32</v>
      </c>
      <c r="Y215">
        <v>0</v>
      </c>
      <c r="Z215">
        <v>8.1</v>
      </c>
      <c r="AA215">
        <v>0</v>
      </c>
      <c r="AB215">
        <v>0</v>
      </c>
      <c r="AC215">
        <v>0</v>
      </c>
      <c r="AD215">
        <v>1</v>
      </c>
      <c r="AE215">
        <v>0</v>
      </c>
      <c r="AF215" t="s">
        <v>21</v>
      </c>
      <c r="AG215">
        <v>19.332000000000001</v>
      </c>
      <c r="AH215">
        <v>2</v>
      </c>
      <c r="AI215">
        <v>41728834</v>
      </c>
      <c r="AJ215">
        <v>215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 x14ac:dyDescent="0.2">
      <c r="A216">
        <f>ROW(Source!A106)</f>
        <v>106</v>
      </c>
      <c r="B216">
        <v>41728847</v>
      </c>
      <c r="C216">
        <v>41728829</v>
      </c>
      <c r="D216">
        <v>37303175</v>
      </c>
      <c r="E216">
        <v>1</v>
      </c>
      <c r="F216">
        <v>1</v>
      </c>
      <c r="G216">
        <v>1</v>
      </c>
      <c r="H216">
        <v>3</v>
      </c>
      <c r="I216" t="s">
        <v>582</v>
      </c>
      <c r="J216" t="s">
        <v>583</v>
      </c>
      <c r="K216" t="s">
        <v>584</v>
      </c>
      <c r="L216">
        <v>1346</v>
      </c>
      <c r="N216">
        <v>1009</v>
      </c>
      <c r="O216" t="s">
        <v>564</v>
      </c>
      <c r="P216" t="s">
        <v>564</v>
      </c>
      <c r="Q216">
        <v>1</v>
      </c>
      <c r="X216">
        <v>1.05</v>
      </c>
      <c r="Y216">
        <v>10.57</v>
      </c>
      <c r="Z216">
        <v>0</v>
      </c>
      <c r="AA216">
        <v>0</v>
      </c>
      <c r="AB216">
        <v>0</v>
      </c>
      <c r="AC216">
        <v>0</v>
      </c>
      <c r="AD216">
        <v>1</v>
      </c>
      <c r="AE216">
        <v>0</v>
      </c>
      <c r="AF216" t="s">
        <v>2</v>
      </c>
      <c r="AG216">
        <v>1.05</v>
      </c>
      <c r="AH216">
        <v>2</v>
      </c>
      <c r="AI216">
        <v>41728835</v>
      </c>
      <c r="AJ216">
        <v>216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 x14ac:dyDescent="0.2">
      <c r="A217">
        <f>ROW(Source!A106)</f>
        <v>106</v>
      </c>
      <c r="B217">
        <v>41728848</v>
      </c>
      <c r="C217">
        <v>41728829</v>
      </c>
      <c r="D217">
        <v>37305355</v>
      </c>
      <c r="E217">
        <v>1</v>
      </c>
      <c r="F217">
        <v>1</v>
      </c>
      <c r="G217">
        <v>1</v>
      </c>
      <c r="H217">
        <v>3</v>
      </c>
      <c r="I217" t="s">
        <v>689</v>
      </c>
      <c r="J217" t="s">
        <v>690</v>
      </c>
      <c r="K217" t="s">
        <v>691</v>
      </c>
      <c r="L217">
        <v>1348</v>
      </c>
      <c r="N217">
        <v>1009</v>
      </c>
      <c r="O217" t="s">
        <v>104</v>
      </c>
      <c r="P217" t="s">
        <v>104</v>
      </c>
      <c r="Q217">
        <v>1000</v>
      </c>
      <c r="X217">
        <v>2.1800000000000001E-3</v>
      </c>
      <c r="Y217">
        <v>12430</v>
      </c>
      <c r="Z217">
        <v>0</v>
      </c>
      <c r="AA217">
        <v>0</v>
      </c>
      <c r="AB217">
        <v>0</v>
      </c>
      <c r="AC217">
        <v>0</v>
      </c>
      <c r="AD217">
        <v>1</v>
      </c>
      <c r="AE217">
        <v>0</v>
      </c>
      <c r="AF217" t="s">
        <v>2</v>
      </c>
      <c r="AG217">
        <v>2.1800000000000001E-3</v>
      </c>
      <c r="AH217">
        <v>2</v>
      </c>
      <c r="AI217">
        <v>41728836</v>
      </c>
      <c r="AJ217">
        <v>217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 x14ac:dyDescent="0.2">
      <c r="A218">
        <f>ROW(Source!A106)</f>
        <v>106</v>
      </c>
      <c r="B218">
        <v>41728849</v>
      </c>
      <c r="C218">
        <v>41728829</v>
      </c>
      <c r="D218">
        <v>37337256</v>
      </c>
      <c r="E218">
        <v>1</v>
      </c>
      <c r="F218">
        <v>1</v>
      </c>
      <c r="G218">
        <v>1</v>
      </c>
      <c r="H218">
        <v>3</v>
      </c>
      <c r="I218" t="s">
        <v>692</v>
      </c>
      <c r="J218" t="s">
        <v>693</v>
      </c>
      <c r="K218" t="s">
        <v>694</v>
      </c>
      <c r="L218">
        <v>1348</v>
      </c>
      <c r="N218">
        <v>1009</v>
      </c>
      <c r="O218" t="s">
        <v>104</v>
      </c>
      <c r="P218" t="s">
        <v>104</v>
      </c>
      <c r="Q218">
        <v>1000</v>
      </c>
      <c r="X218">
        <v>5.1499999999999997E-2</v>
      </c>
      <c r="Y218">
        <v>5000</v>
      </c>
      <c r="Z218">
        <v>0</v>
      </c>
      <c r="AA218">
        <v>0</v>
      </c>
      <c r="AB218">
        <v>0</v>
      </c>
      <c r="AC218">
        <v>0</v>
      </c>
      <c r="AD218">
        <v>1</v>
      </c>
      <c r="AE218">
        <v>0</v>
      </c>
      <c r="AF218" t="s">
        <v>2</v>
      </c>
      <c r="AG218">
        <v>5.1499999999999997E-2</v>
      </c>
      <c r="AH218">
        <v>2</v>
      </c>
      <c r="AI218">
        <v>41728837</v>
      </c>
      <c r="AJ218">
        <v>218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 x14ac:dyDescent="0.2">
      <c r="A219">
        <f>ROW(Source!A106)</f>
        <v>106</v>
      </c>
      <c r="B219">
        <v>41728850</v>
      </c>
      <c r="C219">
        <v>41728829</v>
      </c>
      <c r="D219">
        <v>37373865</v>
      </c>
      <c r="E219">
        <v>1</v>
      </c>
      <c r="F219">
        <v>1</v>
      </c>
      <c r="G219">
        <v>1</v>
      </c>
      <c r="H219">
        <v>3</v>
      </c>
      <c r="I219" t="s">
        <v>695</v>
      </c>
      <c r="J219" t="s">
        <v>696</v>
      </c>
      <c r="K219" t="s">
        <v>697</v>
      </c>
      <c r="L219">
        <v>1455</v>
      </c>
      <c r="N219">
        <v>1013</v>
      </c>
      <c r="O219" t="s">
        <v>160</v>
      </c>
      <c r="P219" t="s">
        <v>160</v>
      </c>
      <c r="Q219">
        <v>1</v>
      </c>
      <c r="X219">
        <v>1</v>
      </c>
      <c r="Y219">
        <v>277.5</v>
      </c>
      <c r="Z219">
        <v>0</v>
      </c>
      <c r="AA219">
        <v>0</v>
      </c>
      <c r="AB219">
        <v>0</v>
      </c>
      <c r="AC219">
        <v>0</v>
      </c>
      <c r="AD219">
        <v>1</v>
      </c>
      <c r="AE219">
        <v>0</v>
      </c>
      <c r="AF219" t="s">
        <v>2</v>
      </c>
      <c r="AG219">
        <v>1</v>
      </c>
      <c r="AH219">
        <v>2</v>
      </c>
      <c r="AI219">
        <v>41728838</v>
      </c>
      <c r="AJ219">
        <v>219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 x14ac:dyDescent="0.2">
      <c r="A220">
        <f>ROW(Source!A106)</f>
        <v>106</v>
      </c>
      <c r="B220">
        <v>41728851</v>
      </c>
      <c r="C220">
        <v>41728829</v>
      </c>
      <c r="D220">
        <v>37381899</v>
      </c>
      <c r="E220">
        <v>1</v>
      </c>
      <c r="F220">
        <v>1</v>
      </c>
      <c r="G220">
        <v>1</v>
      </c>
      <c r="H220">
        <v>3</v>
      </c>
      <c r="I220" t="s">
        <v>660</v>
      </c>
      <c r="J220" t="s">
        <v>661</v>
      </c>
      <c r="K220" t="s">
        <v>662</v>
      </c>
      <c r="L220">
        <v>1455</v>
      </c>
      <c r="N220">
        <v>1013</v>
      </c>
      <c r="O220" t="s">
        <v>160</v>
      </c>
      <c r="P220" t="s">
        <v>160</v>
      </c>
      <c r="Q220">
        <v>1</v>
      </c>
      <c r="X220">
        <v>0.5</v>
      </c>
      <c r="Y220">
        <v>39</v>
      </c>
      <c r="Z220">
        <v>0</v>
      </c>
      <c r="AA220">
        <v>0</v>
      </c>
      <c r="AB220">
        <v>0</v>
      </c>
      <c r="AC220">
        <v>0</v>
      </c>
      <c r="AD220">
        <v>1</v>
      </c>
      <c r="AE220">
        <v>0</v>
      </c>
      <c r="AF220" t="s">
        <v>2</v>
      </c>
      <c r="AG220">
        <v>0.5</v>
      </c>
      <c r="AH220">
        <v>2</v>
      </c>
      <c r="AI220">
        <v>41728839</v>
      </c>
      <c r="AJ220">
        <v>220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 x14ac:dyDescent="0.2">
      <c r="A221">
        <f>ROW(Source!A106)</f>
        <v>106</v>
      </c>
      <c r="B221">
        <v>41728852</v>
      </c>
      <c r="C221">
        <v>41728829</v>
      </c>
      <c r="D221">
        <v>37382084</v>
      </c>
      <c r="E221">
        <v>1</v>
      </c>
      <c r="F221">
        <v>1</v>
      </c>
      <c r="G221">
        <v>1</v>
      </c>
      <c r="H221">
        <v>3</v>
      </c>
      <c r="I221" t="s">
        <v>698</v>
      </c>
      <c r="J221" t="s">
        <v>699</v>
      </c>
      <c r="K221" t="s">
        <v>700</v>
      </c>
      <c r="L221">
        <v>1407</v>
      </c>
      <c r="N221">
        <v>1013</v>
      </c>
      <c r="O221" t="s">
        <v>701</v>
      </c>
      <c r="P221" t="s">
        <v>701</v>
      </c>
      <c r="Q221">
        <v>1</v>
      </c>
      <c r="X221">
        <v>0.01</v>
      </c>
      <c r="Y221">
        <v>270</v>
      </c>
      <c r="Z221">
        <v>0</v>
      </c>
      <c r="AA221">
        <v>0</v>
      </c>
      <c r="AB221">
        <v>0</v>
      </c>
      <c r="AC221">
        <v>0</v>
      </c>
      <c r="AD221">
        <v>1</v>
      </c>
      <c r="AE221">
        <v>0</v>
      </c>
      <c r="AF221" t="s">
        <v>2</v>
      </c>
      <c r="AG221">
        <v>0.01</v>
      </c>
      <c r="AH221">
        <v>2</v>
      </c>
      <c r="AI221">
        <v>41728840</v>
      </c>
      <c r="AJ221">
        <v>221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 x14ac:dyDescent="0.2">
      <c r="A222">
        <f>ROW(Source!A106)</f>
        <v>106</v>
      </c>
      <c r="B222">
        <v>41728853</v>
      </c>
      <c r="C222">
        <v>41728829</v>
      </c>
      <c r="D222">
        <v>37292595</v>
      </c>
      <c r="E222">
        <v>70</v>
      </c>
      <c r="F222">
        <v>1</v>
      </c>
      <c r="G222">
        <v>1</v>
      </c>
      <c r="H222">
        <v>3</v>
      </c>
      <c r="I222" t="s">
        <v>565</v>
      </c>
      <c r="J222" t="s">
        <v>2</v>
      </c>
      <c r="K222" t="s">
        <v>566</v>
      </c>
      <c r="L222">
        <v>1374</v>
      </c>
      <c r="N222">
        <v>1013</v>
      </c>
      <c r="O222" t="s">
        <v>567</v>
      </c>
      <c r="P222" t="s">
        <v>567</v>
      </c>
      <c r="Q222">
        <v>1</v>
      </c>
      <c r="X222">
        <v>5.22</v>
      </c>
      <c r="Y222">
        <v>1</v>
      </c>
      <c r="Z222">
        <v>0</v>
      </c>
      <c r="AA222">
        <v>0</v>
      </c>
      <c r="AB222">
        <v>0</v>
      </c>
      <c r="AC222">
        <v>0</v>
      </c>
      <c r="AD222">
        <v>1</v>
      </c>
      <c r="AE222">
        <v>0</v>
      </c>
      <c r="AF222" t="s">
        <v>2</v>
      </c>
      <c r="AG222">
        <v>5.22</v>
      </c>
      <c r="AH222">
        <v>2</v>
      </c>
      <c r="AI222">
        <v>41728841</v>
      </c>
      <c r="AJ222">
        <v>222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 x14ac:dyDescent="0.2">
      <c r="A223">
        <f>ROW(Source!A107)</f>
        <v>107</v>
      </c>
      <c r="B223">
        <v>41728842</v>
      </c>
      <c r="C223">
        <v>41728829</v>
      </c>
      <c r="D223">
        <v>37286939</v>
      </c>
      <c r="E223">
        <v>70</v>
      </c>
      <c r="F223">
        <v>1</v>
      </c>
      <c r="G223">
        <v>1</v>
      </c>
      <c r="H223">
        <v>1</v>
      </c>
      <c r="I223" t="s">
        <v>687</v>
      </c>
      <c r="J223" t="s">
        <v>2</v>
      </c>
      <c r="K223" t="s">
        <v>688</v>
      </c>
      <c r="L223">
        <v>1191</v>
      </c>
      <c r="N223">
        <v>1013</v>
      </c>
      <c r="O223" t="s">
        <v>551</v>
      </c>
      <c r="P223" t="s">
        <v>551</v>
      </c>
      <c r="Q223">
        <v>1</v>
      </c>
      <c r="X223">
        <v>27.76</v>
      </c>
      <c r="Y223">
        <v>0</v>
      </c>
      <c r="Z223">
        <v>0</v>
      </c>
      <c r="AA223">
        <v>0</v>
      </c>
      <c r="AB223">
        <v>9.4</v>
      </c>
      <c r="AC223">
        <v>0</v>
      </c>
      <c r="AD223">
        <v>1</v>
      </c>
      <c r="AE223">
        <v>1</v>
      </c>
      <c r="AF223" t="s">
        <v>21</v>
      </c>
      <c r="AG223">
        <v>37.476000000000006</v>
      </c>
      <c r="AH223">
        <v>2</v>
      </c>
      <c r="AI223">
        <v>41728830</v>
      </c>
      <c r="AJ223">
        <v>223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 x14ac:dyDescent="0.2">
      <c r="A224">
        <f>ROW(Source!A107)</f>
        <v>107</v>
      </c>
      <c r="B224">
        <v>41728843</v>
      </c>
      <c r="C224">
        <v>41728829</v>
      </c>
      <c r="D224">
        <v>37287167</v>
      </c>
      <c r="E224">
        <v>70</v>
      </c>
      <c r="F224">
        <v>1</v>
      </c>
      <c r="G224">
        <v>1</v>
      </c>
      <c r="H224">
        <v>1</v>
      </c>
      <c r="I224" t="s">
        <v>552</v>
      </c>
      <c r="J224" t="s">
        <v>2</v>
      </c>
      <c r="K224" t="s">
        <v>553</v>
      </c>
      <c r="L224">
        <v>1191</v>
      </c>
      <c r="N224">
        <v>1013</v>
      </c>
      <c r="O224" t="s">
        <v>551</v>
      </c>
      <c r="P224" t="s">
        <v>551</v>
      </c>
      <c r="Q224">
        <v>1</v>
      </c>
      <c r="X224">
        <v>0.36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1</v>
      </c>
      <c r="AE224">
        <v>2</v>
      </c>
      <c r="AF224" t="s">
        <v>21</v>
      </c>
      <c r="AG224">
        <v>0.48599999999999999</v>
      </c>
      <c r="AH224">
        <v>2</v>
      </c>
      <c r="AI224">
        <v>41728831</v>
      </c>
      <c r="AJ224">
        <v>224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 x14ac:dyDescent="0.2">
      <c r="A225">
        <f>ROW(Source!A107)</f>
        <v>107</v>
      </c>
      <c r="B225">
        <v>41728844</v>
      </c>
      <c r="C225">
        <v>41728829</v>
      </c>
      <c r="D225">
        <v>37509388</v>
      </c>
      <c r="E225">
        <v>1</v>
      </c>
      <c r="F225">
        <v>1</v>
      </c>
      <c r="G225">
        <v>1</v>
      </c>
      <c r="H225">
        <v>2</v>
      </c>
      <c r="I225" t="s">
        <v>573</v>
      </c>
      <c r="J225" t="s">
        <v>574</v>
      </c>
      <c r="K225" t="s">
        <v>575</v>
      </c>
      <c r="L225">
        <v>1367</v>
      </c>
      <c r="N225">
        <v>1011</v>
      </c>
      <c r="O225" t="s">
        <v>557</v>
      </c>
      <c r="P225" t="s">
        <v>557</v>
      </c>
      <c r="Q225">
        <v>1</v>
      </c>
      <c r="X225">
        <v>0.18</v>
      </c>
      <c r="Y225">
        <v>0</v>
      </c>
      <c r="Z225">
        <v>115.4</v>
      </c>
      <c r="AA225">
        <v>13.5</v>
      </c>
      <c r="AB225">
        <v>0</v>
      </c>
      <c r="AC225">
        <v>0</v>
      </c>
      <c r="AD225">
        <v>1</v>
      </c>
      <c r="AE225">
        <v>0</v>
      </c>
      <c r="AF225" t="s">
        <v>21</v>
      </c>
      <c r="AG225">
        <v>0.24299999999999999</v>
      </c>
      <c r="AH225">
        <v>2</v>
      </c>
      <c r="AI225">
        <v>41728832</v>
      </c>
      <c r="AJ225">
        <v>225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 x14ac:dyDescent="0.2">
      <c r="A226">
        <f>ROW(Source!A107)</f>
        <v>107</v>
      </c>
      <c r="B226">
        <v>41728845</v>
      </c>
      <c r="C226">
        <v>41728829</v>
      </c>
      <c r="D226">
        <v>37510757</v>
      </c>
      <c r="E226">
        <v>1</v>
      </c>
      <c r="F226">
        <v>1</v>
      </c>
      <c r="G226">
        <v>1</v>
      </c>
      <c r="H226">
        <v>2</v>
      </c>
      <c r="I226" t="s">
        <v>558</v>
      </c>
      <c r="J226" t="s">
        <v>559</v>
      </c>
      <c r="K226" t="s">
        <v>560</v>
      </c>
      <c r="L226">
        <v>1367</v>
      </c>
      <c r="N226">
        <v>1011</v>
      </c>
      <c r="O226" t="s">
        <v>557</v>
      </c>
      <c r="P226" t="s">
        <v>557</v>
      </c>
      <c r="Q226">
        <v>1</v>
      </c>
      <c r="X226">
        <v>0.18</v>
      </c>
      <c r="Y226">
        <v>0</v>
      </c>
      <c r="Z226">
        <v>65.709999999999994</v>
      </c>
      <c r="AA226">
        <v>11.6</v>
      </c>
      <c r="AB226">
        <v>0</v>
      </c>
      <c r="AC226">
        <v>0</v>
      </c>
      <c r="AD226">
        <v>1</v>
      </c>
      <c r="AE226">
        <v>0</v>
      </c>
      <c r="AF226" t="s">
        <v>21</v>
      </c>
      <c r="AG226">
        <v>0.24299999999999999</v>
      </c>
      <c r="AH226">
        <v>2</v>
      </c>
      <c r="AI226">
        <v>41728833</v>
      </c>
      <c r="AJ226">
        <v>226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 x14ac:dyDescent="0.2">
      <c r="A227">
        <f>ROW(Source!A107)</f>
        <v>107</v>
      </c>
      <c r="B227">
        <v>41728846</v>
      </c>
      <c r="C227">
        <v>41728829</v>
      </c>
      <c r="D227">
        <v>37511092</v>
      </c>
      <c r="E227">
        <v>1</v>
      </c>
      <c r="F227">
        <v>1</v>
      </c>
      <c r="G227">
        <v>1</v>
      </c>
      <c r="H227">
        <v>2</v>
      </c>
      <c r="I227" t="s">
        <v>576</v>
      </c>
      <c r="J227" t="s">
        <v>577</v>
      </c>
      <c r="K227" t="s">
        <v>578</v>
      </c>
      <c r="L227">
        <v>1367</v>
      </c>
      <c r="N227">
        <v>1011</v>
      </c>
      <c r="O227" t="s">
        <v>557</v>
      </c>
      <c r="P227" t="s">
        <v>557</v>
      </c>
      <c r="Q227">
        <v>1</v>
      </c>
      <c r="X227">
        <v>14.32</v>
      </c>
      <c r="Y227">
        <v>0</v>
      </c>
      <c r="Z227">
        <v>8.1</v>
      </c>
      <c r="AA227">
        <v>0</v>
      </c>
      <c r="AB227">
        <v>0</v>
      </c>
      <c r="AC227">
        <v>0</v>
      </c>
      <c r="AD227">
        <v>1</v>
      </c>
      <c r="AE227">
        <v>0</v>
      </c>
      <c r="AF227" t="s">
        <v>21</v>
      </c>
      <c r="AG227">
        <v>19.332000000000001</v>
      </c>
      <c r="AH227">
        <v>2</v>
      </c>
      <c r="AI227">
        <v>41728834</v>
      </c>
      <c r="AJ227">
        <v>227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 x14ac:dyDescent="0.2">
      <c r="A228">
        <f>ROW(Source!A107)</f>
        <v>107</v>
      </c>
      <c r="B228">
        <v>41728847</v>
      </c>
      <c r="C228">
        <v>41728829</v>
      </c>
      <c r="D228">
        <v>37303175</v>
      </c>
      <c r="E228">
        <v>1</v>
      </c>
      <c r="F228">
        <v>1</v>
      </c>
      <c r="G228">
        <v>1</v>
      </c>
      <c r="H228">
        <v>3</v>
      </c>
      <c r="I228" t="s">
        <v>582</v>
      </c>
      <c r="J228" t="s">
        <v>583</v>
      </c>
      <c r="K228" t="s">
        <v>584</v>
      </c>
      <c r="L228">
        <v>1346</v>
      </c>
      <c r="N228">
        <v>1009</v>
      </c>
      <c r="O228" t="s">
        <v>564</v>
      </c>
      <c r="P228" t="s">
        <v>564</v>
      </c>
      <c r="Q228">
        <v>1</v>
      </c>
      <c r="X228">
        <v>1.05</v>
      </c>
      <c r="Y228">
        <v>10.57</v>
      </c>
      <c r="Z228">
        <v>0</v>
      </c>
      <c r="AA228">
        <v>0</v>
      </c>
      <c r="AB228">
        <v>0</v>
      </c>
      <c r="AC228">
        <v>0</v>
      </c>
      <c r="AD228">
        <v>1</v>
      </c>
      <c r="AE228">
        <v>0</v>
      </c>
      <c r="AF228" t="s">
        <v>2</v>
      </c>
      <c r="AG228">
        <v>1.05</v>
      </c>
      <c r="AH228">
        <v>2</v>
      </c>
      <c r="AI228">
        <v>41728835</v>
      </c>
      <c r="AJ228">
        <v>228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  <row r="229" spans="1:44" x14ac:dyDescent="0.2">
      <c r="A229">
        <f>ROW(Source!A107)</f>
        <v>107</v>
      </c>
      <c r="B229">
        <v>41728848</v>
      </c>
      <c r="C229">
        <v>41728829</v>
      </c>
      <c r="D229">
        <v>37305355</v>
      </c>
      <c r="E229">
        <v>1</v>
      </c>
      <c r="F229">
        <v>1</v>
      </c>
      <c r="G229">
        <v>1</v>
      </c>
      <c r="H229">
        <v>3</v>
      </c>
      <c r="I229" t="s">
        <v>689</v>
      </c>
      <c r="J229" t="s">
        <v>690</v>
      </c>
      <c r="K229" t="s">
        <v>691</v>
      </c>
      <c r="L229">
        <v>1348</v>
      </c>
      <c r="N229">
        <v>1009</v>
      </c>
      <c r="O229" t="s">
        <v>104</v>
      </c>
      <c r="P229" t="s">
        <v>104</v>
      </c>
      <c r="Q229">
        <v>1000</v>
      </c>
      <c r="X229">
        <v>2.1800000000000001E-3</v>
      </c>
      <c r="Y229">
        <v>12430</v>
      </c>
      <c r="Z229">
        <v>0</v>
      </c>
      <c r="AA229">
        <v>0</v>
      </c>
      <c r="AB229">
        <v>0</v>
      </c>
      <c r="AC229">
        <v>0</v>
      </c>
      <c r="AD229">
        <v>1</v>
      </c>
      <c r="AE229">
        <v>0</v>
      </c>
      <c r="AF229" t="s">
        <v>2</v>
      </c>
      <c r="AG229">
        <v>2.1800000000000001E-3</v>
      </c>
      <c r="AH229">
        <v>2</v>
      </c>
      <c r="AI229">
        <v>41728836</v>
      </c>
      <c r="AJ229">
        <v>229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</row>
    <row r="230" spans="1:44" x14ac:dyDescent="0.2">
      <c r="A230">
        <f>ROW(Source!A107)</f>
        <v>107</v>
      </c>
      <c r="B230">
        <v>41728849</v>
      </c>
      <c r="C230">
        <v>41728829</v>
      </c>
      <c r="D230">
        <v>37337256</v>
      </c>
      <c r="E230">
        <v>1</v>
      </c>
      <c r="F230">
        <v>1</v>
      </c>
      <c r="G230">
        <v>1</v>
      </c>
      <c r="H230">
        <v>3</v>
      </c>
      <c r="I230" t="s">
        <v>692</v>
      </c>
      <c r="J230" t="s">
        <v>693</v>
      </c>
      <c r="K230" t="s">
        <v>694</v>
      </c>
      <c r="L230">
        <v>1348</v>
      </c>
      <c r="N230">
        <v>1009</v>
      </c>
      <c r="O230" t="s">
        <v>104</v>
      </c>
      <c r="P230" t="s">
        <v>104</v>
      </c>
      <c r="Q230">
        <v>1000</v>
      </c>
      <c r="X230">
        <v>5.1499999999999997E-2</v>
      </c>
      <c r="Y230">
        <v>5000</v>
      </c>
      <c r="Z230">
        <v>0</v>
      </c>
      <c r="AA230">
        <v>0</v>
      </c>
      <c r="AB230">
        <v>0</v>
      </c>
      <c r="AC230">
        <v>0</v>
      </c>
      <c r="AD230">
        <v>1</v>
      </c>
      <c r="AE230">
        <v>0</v>
      </c>
      <c r="AF230" t="s">
        <v>2</v>
      </c>
      <c r="AG230">
        <v>5.1499999999999997E-2</v>
      </c>
      <c r="AH230">
        <v>2</v>
      </c>
      <c r="AI230">
        <v>41728837</v>
      </c>
      <c r="AJ230">
        <v>230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</row>
    <row r="231" spans="1:44" x14ac:dyDescent="0.2">
      <c r="A231">
        <f>ROW(Source!A107)</f>
        <v>107</v>
      </c>
      <c r="B231">
        <v>41728850</v>
      </c>
      <c r="C231">
        <v>41728829</v>
      </c>
      <c r="D231">
        <v>37373865</v>
      </c>
      <c r="E231">
        <v>1</v>
      </c>
      <c r="F231">
        <v>1</v>
      </c>
      <c r="G231">
        <v>1</v>
      </c>
      <c r="H231">
        <v>3</v>
      </c>
      <c r="I231" t="s">
        <v>695</v>
      </c>
      <c r="J231" t="s">
        <v>696</v>
      </c>
      <c r="K231" t="s">
        <v>697</v>
      </c>
      <c r="L231">
        <v>1455</v>
      </c>
      <c r="N231">
        <v>1013</v>
      </c>
      <c r="O231" t="s">
        <v>160</v>
      </c>
      <c r="P231" t="s">
        <v>160</v>
      </c>
      <c r="Q231">
        <v>1</v>
      </c>
      <c r="X231">
        <v>1</v>
      </c>
      <c r="Y231">
        <v>277.5</v>
      </c>
      <c r="Z231">
        <v>0</v>
      </c>
      <c r="AA231">
        <v>0</v>
      </c>
      <c r="AB231">
        <v>0</v>
      </c>
      <c r="AC231">
        <v>0</v>
      </c>
      <c r="AD231">
        <v>1</v>
      </c>
      <c r="AE231">
        <v>0</v>
      </c>
      <c r="AF231" t="s">
        <v>2</v>
      </c>
      <c r="AG231">
        <v>1</v>
      </c>
      <c r="AH231">
        <v>2</v>
      </c>
      <c r="AI231">
        <v>41728838</v>
      </c>
      <c r="AJ231">
        <v>231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</row>
    <row r="232" spans="1:44" x14ac:dyDescent="0.2">
      <c r="A232">
        <f>ROW(Source!A107)</f>
        <v>107</v>
      </c>
      <c r="B232">
        <v>41728851</v>
      </c>
      <c r="C232">
        <v>41728829</v>
      </c>
      <c r="D232">
        <v>37381899</v>
      </c>
      <c r="E232">
        <v>1</v>
      </c>
      <c r="F232">
        <v>1</v>
      </c>
      <c r="G232">
        <v>1</v>
      </c>
      <c r="H232">
        <v>3</v>
      </c>
      <c r="I232" t="s">
        <v>660</v>
      </c>
      <c r="J232" t="s">
        <v>661</v>
      </c>
      <c r="K232" t="s">
        <v>662</v>
      </c>
      <c r="L232">
        <v>1455</v>
      </c>
      <c r="N232">
        <v>1013</v>
      </c>
      <c r="O232" t="s">
        <v>160</v>
      </c>
      <c r="P232" t="s">
        <v>160</v>
      </c>
      <c r="Q232">
        <v>1</v>
      </c>
      <c r="X232">
        <v>0.5</v>
      </c>
      <c r="Y232">
        <v>39</v>
      </c>
      <c r="Z232">
        <v>0</v>
      </c>
      <c r="AA232">
        <v>0</v>
      </c>
      <c r="AB232">
        <v>0</v>
      </c>
      <c r="AC232">
        <v>0</v>
      </c>
      <c r="AD232">
        <v>1</v>
      </c>
      <c r="AE232">
        <v>0</v>
      </c>
      <c r="AF232" t="s">
        <v>2</v>
      </c>
      <c r="AG232">
        <v>0.5</v>
      </c>
      <c r="AH232">
        <v>2</v>
      </c>
      <c r="AI232">
        <v>41728839</v>
      </c>
      <c r="AJ232">
        <v>232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</row>
    <row r="233" spans="1:44" x14ac:dyDescent="0.2">
      <c r="A233">
        <f>ROW(Source!A107)</f>
        <v>107</v>
      </c>
      <c r="B233">
        <v>41728852</v>
      </c>
      <c r="C233">
        <v>41728829</v>
      </c>
      <c r="D233">
        <v>37382084</v>
      </c>
      <c r="E233">
        <v>1</v>
      </c>
      <c r="F233">
        <v>1</v>
      </c>
      <c r="G233">
        <v>1</v>
      </c>
      <c r="H233">
        <v>3</v>
      </c>
      <c r="I233" t="s">
        <v>698</v>
      </c>
      <c r="J233" t="s">
        <v>699</v>
      </c>
      <c r="K233" t="s">
        <v>700</v>
      </c>
      <c r="L233">
        <v>1407</v>
      </c>
      <c r="N233">
        <v>1013</v>
      </c>
      <c r="O233" t="s">
        <v>701</v>
      </c>
      <c r="P233" t="s">
        <v>701</v>
      </c>
      <c r="Q233">
        <v>1</v>
      </c>
      <c r="X233">
        <v>0.01</v>
      </c>
      <c r="Y233">
        <v>270</v>
      </c>
      <c r="Z233">
        <v>0</v>
      </c>
      <c r="AA233">
        <v>0</v>
      </c>
      <c r="AB233">
        <v>0</v>
      </c>
      <c r="AC233">
        <v>0</v>
      </c>
      <c r="AD233">
        <v>1</v>
      </c>
      <c r="AE233">
        <v>0</v>
      </c>
      <c r="AF233" t="s">
        <v>2</v>
      </c>
      <c r="AG233">
        <v>0.01</v>
      </c>
      <c r="AH233">
        <v>2</v>
      </c>
      <c r="AI233">
        <v>41728840</v>
      </c>
      <c r="AJ233">
        <v>233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</row>
    <row r="234" spans="1:44" x14ac:dyDescent="0.2">
      <c r="A234">
        <f>ROW(Source!A107)</f>
        <v>107</v>
      </c>
      <c r="B234">
        <v>41728853</v>
      </c>
      <c r="C234">
        <v>41728829</v>
      </c>
      <c r="D234">
        <v>37292595</v>
      </c>
      <c r="E234">
        <v>70</v>
      </c>
      <c r="F234">
        <v>1</v>
      </c>
      <c r="G234">
        <v>1</v>
      </c>
      <c r="H234">
        <v>3</v>
      </c>
      <c r="I234" t="s">
        <v>565</v>
      </c>
      <c r="J234" t="s">
        <v>2</v>
      </c>
      <c r="K234" t="s">
        <v>566</v>
      </c>
      <c r="L234">
        <v>1374</v>
      </c>
      <c r="N234">
        <v>1013</v>
      </c>
      <c r="O234" t="s">
        <v>567</v>
      </c>
      <c r="P234" t="s">
        <v>567</v>
      </c>
      <c r="Q234">
        <v>1</v>
      </c>
      <c r="X234">
        <v>5.22</v>
      </c>
      <c r="Y234">
        <v>1</v>
      </c>
      <c r="Z234">
        <v>0</v>
      </c>
      <c r="AA234">
        <v>0</v>
      </c>
      <c r="AB234">
        <v>0</v>
      </c>
      <c r="AC234">
        <v>0</v>
      </c>
      <c r="AD234">
        <v>1</v>
      </c>
      <c r="AE234">
        <v>0</v>
      </c>
      <c r="AF234" t="s">
        <v>2</v>
      </c>
      <c r="AG234">
        <v>5.22</v>
      </c>
      <c r="AH234">
        <v>2</v>
      </c>
      <c r="AI234">
        <v>41728841</v>
      </c>
      <c r="AJ234">
        <v>234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</row>
    <row r="235" spans="1:44" x14ac:dyDescent="0.2">
      <c r="A235">
        <f>ROW(Source!A116)</f>
        <v>116</v>
      </c>
      <c r="B235">
        <v>41728864</v>
      </c>
      <c r="C235">
        <v>41728858</v>
      </c>
      <c r="D235">
        <v>37286958</v>
      </c>
      <c r="E235">
        <v>70</v>
      </c>
      <c r="F235">
        <v>1</v>
      </c>
      <c r="G235">
        <v>1</v>
      </c>
      <c r="H235">
        <v>1</v>
      </c>
      <c r="I235" t="s">
        <v>702</v>
      </c>
      <c r="J235" t="s">
        <v>2</v>
      </c>
      <c r="K235" t="s">
        <v>703</v>
      </c>
      <c r="L235">
        <v>1191</v>
      </c>
      <c r="N235">
        <v>1013</v>
      </c>
      <c r="O235" t="s">
        <v>551</v>
      </c>
      <c r="P235" t="s">
        <v>551</v>
      </c>
      <c r="Q235">
        <v>1</v>
      </c>
      <c r="X235">
        <v>0.5</v>
      </c>
      <c r="Y235">
        <v>0</v>
      </c>
      <c r="Z235">
        <v>0</v>
      </c>
      <c r="AA235">
        <v>0</v>
      </c>
      <c r="AB235">
        <v>9.76</v>
      </c>
      <c r="AC235">
        <v>0</v>
      </c>
      <c r="AD235">
        <v>1</v>
      </c>
      <c r="AE235">
        <v>1</v>
      </c>
      <c r="AF235" t="s">
        <v>21</v>
      </c>
      <c r="AG235">
        <v>0.67500000000000004</v>
      </c>
      <c r="AH235">
        <v>2</v>
      </c>
      <c r="AI235">
        <v>41728859</v>
      </c>
      <c r="AJ235">
        <v>235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</row>
    <row r="236" spans="1:44" x14ac:dyDescent="0.2">
      <c r="A236">
        <f>ROW(Source!A116)</f>
        <v>116</v>
      </c>
      <c r="B236">
        <v>41728865</v>
      </c>
      <c r="C236">
        <v>41728858</v>
      </c>
      <c r="D236">
        <v>37306264</v>
      </c>
      <c r="E236">
        <v>1</v>
      </c>
      <c r="F236">
        <v>1</v>
      </c>
      <c r="G236">
        <v>1</v>
      </c>
      <c r="H236">
        <v>3</v>
      </c>
      <c r="I236" t="s">
        <v>704</v>
      </c>
      <c r="J236" t="s">
        <v>705</v>
      </c>
      <c r="K236" t="s">
        <v>706</v>
      </c>
      <c r="L236">
        <v>1348</v>
      </c>
      <c r="N236">
        <v>1009</v>
      </c>
      <c r="O236" t="s">
        <v>104</v>
      </c>
      <c r="P236" t="s">
        <v>104</v>
      </c>
      <c r="Q236">
        <v>1000</v>
      </c>
      <c r="X236">
        <v>1.0000000000000001E-5</v>
      </c>
      <c r="Y236">
        <v>12430</v>
      </c>
      <c r="Z236">
        <v>0</v>
      </c>
      <c r="AA236">
        <v>0</v>
      </c>
      <c r="AB236">
        <v>0</v>
      </c>
      <c r="AC236">
        <v>0</v>
      </c>
      <c r="AD236">
        <v>1</v>
      </c>
      <c r="AE236">
        <v>0</v>
      </c>
      <c r="AF236" t="s">
        <v>2</v>
      </c>
      <c r="AG236">
        <v>1.0000000000000001E-5</v>
      </c>
      <c r="AH236">
        <v>2</v>
      </c>
      <c r="AI236">
        <v>41728860</v>
      </c>
      <c r="AJ236">
        <v>236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</row>
    <row r="237" spans="1:44" x14ac:dyDescent="0.2">
      <c r="A237">
        <f>ROW(Source!A116)</f>
        <v>116</v>
      </c>
      <c r="B237">
        <v>41728866</v>
      </c>
      <c r="C237">
        <v>41728858</v>
      </c>
      <c r="D237">
        <v>37309140</v>
      </c>
      <c r="E237">
        <v>1</v>
      </c>
      <c r="F237">
        <v>1</v>
      </c>
      <c r="G237">
        <v>1</v>
      </c>
      <c r="H237">
        <v>3</v>
      </c>
      <c r="I237" t="s">
        <v>616</v>
      </c>
      <c r="J237" t="s">
        <v>617</v>
      </c>
      <c r="K237" t="s">
        <v>618</v>
      </c>
      <c r="L237">
        <v>1348</v>
      </c>
      <c r="N237">
        <v>1009</v>
      </c>
      <c r="O237" t="s">
        <v>104</v>
      </c>
      <c r="P237" t="s">
        <v>104</v>
      </c>
      <c r="Q237">
        <v>1000</v>
      </c>
      <c r="X237">
        <v>5.0000000000000002E-5</v>
      </c>
      <c r="Y237">
        <v>729.98</v>
      </c>
      <c r="Z237">
        <v>0</v>
      </c>
      <c r="AA237">
        <v>0</v>
      </c>
      <c r="AB237">
        <v>0</v>
      </c>
      <c r="AC237">
        <v>0</v>
      </c>
      <c r="AD237">
        <v>1</v>
      </c>
      <c r="AE237">
        <v>0</v>
      </c>
      <c r="AF237" t="s">
        <v>2</v>
      </c>
      <c r="AG237">
        <v>5.0000000000000002E-5</v>
      </c>
      <c r="AH237">
        <v>2</v>
      </c>
      <c r="AI237">
        <v>41728861</v>
      </c>
      <c r="AJ237">
        <v>237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</row>
    <row r="238" spans="1:44" x14ac:dyDescent="0.2">
      <c r="A238">
        <f>ROW(Source!A116)</f>
        <v>116</v>
      </c>
      <c r="B238">
        <v>41728867</v>
      </c>
      <c r="C238">
        <v>41728858</v>
      </c>
      <c r="D238">
        <v>37336603</v>
      </c>
      <c r="E238">
        <v>1</v>
      </c>
      <c r="F238">
        <v>1</v>
      </c>
      <c r="G238">
        <v>1</v>
      </c>
      <c r="H238">
        <v>3</v>
      </c>
      <c r="I238" t="s">
        <v>707</v>
      </c>
      <c r="J238" t="s">
        <v>708</v>
      </c>
      <c r="K238" t="s">
        <v>709</v>
      </c>
      <c r="L238">
        <v>1348</v>
      </c>
      <c r="N238">
        <v>1009</v>
      </c>
      <c r="O238" t="s">
        <v>104</v>
      </c>
      <c r="P238" t="s">
        <v>104</v>
      </c>
      <c r="Q238">
        <v>1000</v>
      </c>
      <c r="X238">
        <v>1.0000000000000001E-5</v>
      </c>
      <c r="Y238">
        <v>14690</v>
      </c>
      <c r="Z238">
        <v>0</v>
      </c>
      <c r="AA238">
        <v>0</v>
      </c>
      <c r="AB238">
        <v>0</v>
      </c>
      <c r="AC238">
        <v>0</v>
      </c>
      <c r="AD238">
        <v>1</v>
      </c>
      <c r="AE238">
        <v>0</v>
      </c>
      <c r="AF238" t="s">
        <v>2</v>
      </c>
      <c r="AG238">
        <v>1.0000000000000001E-5</v>
      </c>
      <c r="AH238">
        <v>2</v>
      </c>
      <c r="AI238">
        <v>41728862</v>
      </c>
      <c r="AJ238">
        <v>238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</row>
    <row r="239" spans="1:44" x14ac:dyDescent="0.2">
      <c r="A239">
        <f>ROW(Source!A116)</f>
        <v>116</v>
      </c>
      <c r="B239">
        <v>41728868</v>
      </c>
      <c r="C239">
        <v>41728858</v>
      </c>
      <c r="D239">
        <v>37292595</v>
      </c>
      <c r="E239">
        <v>70</v>
      </c>
      <c r="F239">
        <v>1</v>
      </c>
      <c r="G239">
        <v>1</v>
      </c>
      <c r="H239">
        <v>3</v>
      </c>
      <c r="I239" t="s">
        <v>565</v>
      </c>
      <c r="J239" t="s">
        <v>2</v>
      </c>
      <c r="K239" t="s">
        <v>566</v>
      </c>
      <c r="L239">
        <v>1374</v>
      </c>
      <c r="N239">
        <v>1013</v>
      </c>
      <c r="O239" t="s">
        <v>567</v>
      </c>
      <c r="P239" t="s">
        <v>567</v>
      </c>
      <c r="Q239">
        <v>1</v>
      </c>
      <c r="X239">
        <v>0.1</v>
      </c>
      <c r="Y239">
        <v>1</v>
      </c>
      <c r="Z239">
        <v>0</v>
      </c>
      <c r="AA239">
        <v>0</v>
      </c>
      <c r="AB239">
        <v>0</v>
      </c>
      <c r="AC239">
        <v>0</v>
      </c>
      <c r="AD239">
        <v>1</v>
      </c>
      <c r="AE239">
        <v>0</v>
      </c>
      <c r="AF239" t="s">
        <v>2</v>
      </c>
      <c r="AG239">
        <v>0.1</v>
      </c>
      <c r="AH239">
        <v>2</v>
      </c>
      <c r="AI239">
        <v>41728863</v>
      </c>
      <c r="AJ239">
        <v>239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</row>
    <row r="240" spans="1:44" x14ac:dyDescent="0.2">
      <c r="A240">
        <f>ROW(Source!A117)</f>
        <v>117</v>
      </c>
      <c r="B240">
        <v>41728864</v>
      </c>
      <c r="C240">
        <v>41728858</v>
      </c>
      <c r="D240">
        <v>37286958</v>
      </c>
      <c r="E240">
        <v>70</v>
      </c>
      <c r="F240">
        <v>1</v>
      </c>
      <c r="G240">
        <v>1</v>
      </c>
      <c r="H240">
        <v>1</v>
      </c>
      <c r="I240" t="s">
        <v>702</v>
      </c>
      <c r="J240" t="s">
        <v>2</v>
      </c>
      <c r="K240" t="s">
        <v>703</v>
      </c>
      <c r="L240">
        <v>1191</v>
      </c>
      <c r="N240">
        <v>1013</v>
      </c>
      <c r="O240" t="s">
        <v>551</v>
      </c>
      <c r="P240" t="s">
        <v>551</v>
      </c>
      <c r="Q240">
        <v>1</v>
      </c>
      <c r="X240">
        <v>0.5</v>
      </c>
      <c r="Y240">
        <v>0</v>
      </c>
      <c r="Z240">
        <v>0</v>
      </c>
      <c r="AA240">
        <v>0</v>
      </c>
      <c r="AB240">
        <v>9.76</v>
      </c>
      <c r="AC240">
        <v>0</v>
      </c>
      <c r="AD240">
        <v>1</v>
      </c>
      <c r="AE240">
        <v>1</v>
      </c>
      <c r="AF240" t="s">
        <v>21</v>
      </c>
      <c r="AG240">
        <v>0.67500000000000004</v>
      </c>
      <c r="AH240">
        <v>2</v>
      </c>
      <c r="AI240">
        <v>41728859</v>
      </c>
      <c r="AJ240">
        <v>240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</row>
    <row r="241" spans="1:44" x14ac:dyDescent="0.2">
      <c r="A241">
        <f>ROW(Source!A117)</f>
        <v>117</v>
      </c>
      <c r="B241">
        <v>41728865</v>
      </c>
      <c r="C241">
        <v>41728858</v>
      </c>
      <c r="D241">
        <v>37306264</v>
      </c>
      <c r="E241">
        <v>1</v>
      </c>
      <c r="F241">
        <v>1</v>
      </c>
      <c r="G241">
        <v>1</v>
      </c>
      <c r="H241">
        <v>3</v>
      </c>
      <c r="I241" t="s">
        <v>704</v>
      </c>
      <c r="J241" t="s">
        <v>705</v>
      </c>
      <c r="K241" t="s">
        <v>706</v>
      </c>
      <c r="L241">
        <v>1348</v>
      </c>
      <c r="N241">
        <v>1009</v>
      </c>
      <c r="O241" t="s">
        <v>104</v>
      </c>
      <c r="P241" t="s">
        <v>104</v>
      </c>
      <c r="Q241">
        <v>1000</v>
      </c>
      <c r="X241">
        <v>1.0000000000000001E-5</v>
      </c>
      <c r="Y241">
        <v>12430</v>
      </c>
      <c r="Z241">
        <v>0</v>
      </c>
      <c r="AA241">
        <v>0</v>
      </c>
      <c r="AB241">
        <v>0</v>
      </c>
      <c r="AC241">
        <v>0</v>
      </c>
      <c r="AD241">
        <v>1</v>
      </c>
      <c r="AE241">
        <v>0</v>
      </c>
      <c r="AF241" t="s">
        <v>2</v>
      </c>
      <c r="AG241">
        <v>1.0000000000000001E-5</v>
      </c>
      <c r="AH241">
        <v>2</v>
      </c>
      <c r="AI241">
        <v>41728860</v>
      </c>
      <c r="AJ241">
        <v>241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</row>
    <row r="242" spans="1:44" x14ac:dyDescent="0.2">
      <c r="A242">
        <f>ROW(Source!A117)</f>
        <v>117</v>
      </c>
      <c r="B242">
        <v>41728866</v>
      </c>
      <c r="C242">
        <v>41728858</v>
      </c>
      <c r="D242">
        <v>37309140</v>
      </c>
      <c r="E242">
        <v>1</v>
      </c>
      <c r="F242">
        <v>1</v>
      </c>
      <c r="G242">
        <v>1</v>
      </c>
      <c r="H242">
        <v>3</v>
      </c>
      <c r="I242" t="s">
        <v>616</v>
      </c>
      <c r="J242" t="s">
        <v>617</v>
      </c>
      <c r="K242" t="s">
        <v>618</v>
      </c>
      <c r="L242">
        <v>1348</v>
      </c>
      <c r="N242">
        <v>1009</v>
      </c>
      <c r="O242" t="s">
        <v>104</v>
      </c>
      <c r="P242" t="s">
        <v>104</v>
      </c>
      <c r="Q242">
        <v>1000</v>
      </c>
      <c r="X242">
        <v>5.0000000000000002E-5</v>
      </c>
      <c r="Y242">
        <v>729.98</v>
      </c>
      <c r="Z242">
        <v>0</v>
      </c>
      <c r="AA242">
        <v>0</v>
      </c>
      <c r="AB242">
        <v>0</v>
      </c>
      <c r="AC242">
        <v>0</v>
      </c>
      <c r="AD242">
        <v>1</v>
      </c>
      <c r="AE242">
        <v>0</v>
      </c>
      <c r="AF242" t="s">
        <v>2</v>
      </c>
      <c r="AG242">
        <v>5.0000000000000002E-5</v>
      </c>
      <c r="AH242">
        <v>2</v>
      </c>
      <c r="AI242">
        <v>41728861</v>
      </c>
      <c r="AJ242">
        <v>242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</row>
    <row r="243" spans="1:44" x14ac:dyDescent="0.2">
      <c r="A243">
        <f>ROW(Source!A117)</f>
        <v>117</v>
      </c>
      <c r="B243">
        <v>41728867</v>
      </c>
      <c r="C243">
        <v>41728858</v>
      </c>
      <c r="D243">
        <v>37336603</v>
      </c>
      <c r="E243">
        <v>1</v>
      </c>
      <c r="F243">
        <v>1</v>
      </c>
      <c r="G243">
        <v>1</v>
      </c>
      <c r="H243">
        <v>3</v>
      </c>
      <c r="I243" t="s">
        <v>707</v>
      </c>
      <c r="J243" t="s">
        <v>708</v>
      </c>
      <c r="K243" t="s">
        <v>709</v>
      </c>
      <c r="L243">
        <v>1348</v>
      </c>
      <c r="N243">
        <v>1009</v>
      </c>
      <c r="O243" t="s">
        <v>104</v>
      </c>
      <c r="P243" t="s">
        <v>104</v>
      </c>
      <c r="Q243">
        <v>1000</v>
      </c>
      <c r="X243">
        <v>1.0000000000000001E-5</v>
      </c>
      <c r="Y243">
        <v>14690</v>
      </c>
      <c r="Z243">
        <v>0</v>
      </c>
      <c r="AA243">
        <v>0</v>
      </c>
      <c r="AB243">
        <v>0</v>
      </c>
      <c r="AC243">
        <v>0</v>
      </c>
      <c r="AD243">
        <v>1</v>
      </c>
      <c r="AE243">
        <v>0</v>
      </c>
      <c r="AF243" t="s">
        <v>2</v>
      </c>
      <c r="AG243">
        <v>1.0000000000000001E-5</v>
      </c>
      <c r="AH243">
        <v>2</v>
      </c>
      <c r="AI243">
        <v>41728862</v>
      </c>
      <c r="AJ243">
        <v>243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</row>
    <row r="244" spans="1:44" x14ac:dyDescent="0.2">
      <c r="A244">
        <f>ROW(Source!A117)</f>
        <v>117</v>
      </c>
      <c r="B244">
        <v>41728868</v>
      </c>
      <c r="C244">
        <v>41728858</v>
      </c>
      <c r="D244">
        <v>37292595</v>
      </c>
      <c r="E244">
        <v>70</v>
      </c>
      <c r="F244">
        <v>1</v>
      </c>
      <c r="G244">
        <v>1</v>
      </c>
      <c r="H244">
        <v>3</v>
      </c>
      <c r="I244" t="s">
        <v>565</v>
      </c>
      <c r="J244" t="s">
        <v>2</v>
      </c>
      <c r="K244" t="s">
        <v>566</v>
      </c>
      <c r="L244">
        <v>1374</v>
      </c>
      <c r="N244">
        <v>1013</v>
      </c>
      <c r="O244" t="s">
        <v>567</v>
      </c>
      <c r="P244" t="s">
        <v>567</v>
      </c>
      <c r="Q244">
        <v>1</v>
      </c>
      <c r="X244">
        <v>0.1</v>
      </c>
      <c r="Y244">
        <v>1</v>
      </c>
      <c r="Z244">
        <v>0</v>
      </c>
      <c r="AA244">
        <v>0</v>
      </c>
      <c r="AB244">
        <v>0</v>
      </c>
      <c r="AC244">
        <v>0</v>
      </c>
      <c r="AD244">
        <v>1</v>
      </c>
      <c r="AE244">
        <v>0</v>
      </c>
      <c r="AF244" t="s">
        <v>2</v>
      </c>
      <c r="AG244">
        <v>0.1</v>
      </c>
      <c r="AH244">
        <v>2</v>
      </c>
      <c r="AI244">
        <v>41728863</v>
      </c>
      <c r="AJ244">
        <v>244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</row>
    <row r="245" spans="1:44" x14ac:dyDescent="0.2">
      <c r="A245">
        <f>ROW(Source!A120)</f>
        <v>120</v>
      </c>
      <c r="B245">
        <v>41728881</v>
      </c>
      <c r="C245">
        <v>41728870</v>
      </c>
      <c r="D245">
        <v>37286939</v>
      </c>
      <c r="E245">
        <v>70</v>
      </c>
      <c r="F245">
        <v>1</v>
      </c>
      <c r="G245">
        <v>1</v>
      </c>
      <c r="H245">
        <v>1</v>
      </c>
      <c r="I245" t="s">
        <v>687</v>
      </c>
      <c r="J245" t="s">
        <v>2</v>
      </c>
      <c r="K245" t="s">
        <v>688</v>
      </c>
      <c r="L245">
        <v>1191</v>
      </c>
      <c r="N245">
        <v>1013</v>
      </c>
      <c r="O245" t="s">
        <v>551</v>
      </c>
      <c r="P245" t="s">
        <v>551</v>
      </c>
      <c r="Q245">
        <v>1</v>
      </c>
      <c r="X245">
        <v>4.49</v>
      </c>
      <c r="Y245">
        <v>0</v>
      </c>
      <c r="Z245">
        <v>0</v>
      </c>
      <c r="AA245">
        <v>0</v>
      </c>
      <c r="AB245">
        <v>9.4</v>
      </c>
      <c r="AC245">
        <v>0</v>
      </c>
      <c r="AD245">
        <v>1</v>
      </c>
      <c r="AE245">
        <v>1</v>
      </c>
      <c r="AF245" t="s">
        <v>21</v>
      </c>
      <c r="AG245">
        <v>6.0615000000000006</v>
      </c>
      <c r="AH245">
        <v>2</v>
      </c>
      <c r="AI245">
        <v>41728871</v>
      </c>
      <c r="AJ245">
        <v>245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</row>
    <row r="246" spans="1:44" x14ac:dyDescent="0.2">
      <c r="A246">
        <f>ROW(Source!A120)</f>
        <v>120</v>
      </c>
      <c r="B246">
        <v>41728882</v>
      </c>
      <c r="C246">
        <v>41728870</v>
      </c>
      <c r="D246">
        <v>37287167</v>
      </c>
      <c r="E246">
        <v>70</v>
      </c>
      <c r="F246">
        <v>1</v>
      </c>
      <c r="G246">
        <v>1</v>
      </c>
      <c r="H246">
        <v>1</v>
      </c>
      <c r="I246" t="s">
        <v>552</v>
      </c>
      <c r="J246" t="s">
        <v>2</v>
      </c>
      <c r="K246" t="s">
        <v>553</v>
      </c>
      <c r="L246">
        <v>1191</v>
      </c>
      <c r="N246">
        <v>1013</v>
      </c>
      <c r="O246" t="s">
        <v>551</v>
      </c>
      <c r="P246" t="s">
        <v>551</v>
      </c>
      <c r="Q246">
        <v>1</v>
      </c>
      <c r="X246">
        <v>0.02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1</v>
      </c>
      <c r="AE246">
        <v>2</v>
      </c>
      <c r="AF246" t="s">
        <v>21</v>
      </c>
      <c r="AG246">
        <v>2.7000000000000003E-2</v>
      </c>
      <c r="AH246">
        <v>2</v>
      </c>
      <c r="AI246">
        <v>41728872</v>
      </c>
      <c r="AJ246">
        <v>246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</row>
    <row r="247" spans="1:44" x14ac:dyDescent="0.2">
      <c r="A247">
        <f>ROW(Source!A120)</f>
        <v>120</v>
      </c>
      <c r="B247">
        <v>41728883</v>
      </c>
      <c r="C247">
        <v>41728870</v>
      </c>
      <c r="D247">
        <v>37509388</v>
      </c>
      <c r="E247">
        <v>1</v>
      </c>
      <c r="F247">
        <v>1</v>
      </c>
      <c r="G247">
        <v>1</v>
      </c>
      <c r="H247">
        <v>2</v>
      </c>
      <c r="I247" t="s">
        <v>573</v>
      </c>
      <c r="J247" t="s">
        <v>574</v>
      </c>
      <c r="K247" t="s">
        <v>575</v>
      </c>
      <c r="L247">
        <v>1367</v>
      </c>
      <c r="N247">
        <v>1011</v>
      </c>
      <c r="O247" t="s">
        <v>557</v>
      </c>
      <c r="P247" t="s">
        <v>557</v>
      </c>
      <c r="Q247">
        <v>1</v>
      </c>
      <c r="X247">
        <v>0.01</v>
      </c>
      <c r="Y247">
        <v>0</v>
      </c>
      <c r="Z247">
        <v>115.4</v>
      </c>
      <c r="AA247">
        <v>13.5</v>
      </c>
      <c r="AB247">
        <v>0</v>
      </c>
      <c r="AC247">
        <v>0</v>
      </c>
      <c r="AD247">
        <v>1</v>
      </c>
      <c r="AE247">
        <v>0</v>
      </c>
      <c r="AF247" t="s">
        <v>21</v>
      </c>
      <c r="AG247">
        <v>1.3500000000000002E-2</v>
      </c>
      <c r="AH247">
        <v>2</v>
      </c>
      <c r="AI247">
        <v>41728873</v>
      </c>
      <c r="AJ247">
        <v>247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</row>
    <row r="248" spans="1:44" x14ac:dyDescent="0.2">
      <c r="A248">
        <f>ROW(Source!A120)</f>
        <v>120</v>
      </c>
      <c r="B248">
        <v>41728884</v>
      </c>
      <c r="C248">
        <v>41728870</v>
      </c>
      <c r="D248">
        <v>37510757</v>
      </c>
      <c r="E248">
        <v>1</v>
      </c>
      <c r="F248">
        <v>1</v>
      </c>
      <c r="G248">
        <v>1</v>
      </c>
      <c r="H248">
        <v>2</v>
      </c>
      <c r="I248" t="s">
        <v>558</v>
      </c>
      <c r="J248" t="s">
        <v>559</v>
      </c>
      <c r="K248" t="s">
        <v>560</v>
      </c>
      <c r="L248">
        <v>1367</v>
      </c>
      <c r="N248">
        <v>1011</v>
      </c>
      <c r="O248" t="s">
        <v>557</v>
      </c>
      <c r="P248" t="s">
        <v>557</v>
      </c>
      <c r="Q248">
        <v>1</v>
      </c>
      <c r="X248">
        <v>0.01</v>
      </c>
      <c r="Y248">
        <v>0</v>
      </c>
      <c r="Z248">
        <v>65.709999999999994</v>
      </c>
      <c r="AA248">
        <v>11.6</v>
      </c>
      <c r="AB248">
        <v>0</v>
      </c>
      <c r="AC248">
        <v>0</v>
      </c>
      <c r="AD248">
        <v>1</v>
      </c>
      <c r="AE248">
        <v>0</v>
      </c>
      <c r="AF248" t="s">
        <v>21</v>
      </c>
      <c r="AG248">
        <v>1.3500000000000002E-2</v>
      </c>
      <c r="AH248">
        <v>2</v>
      </c>
      <c r="AI248">
        <v>41728874</v>
      </c>
      <c r="AJ248">
        <v>248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</row>
    <row r="249" spans="1:44" x14ac:dyDescent="0.2">
      <c r="A249">
        <f>ROW(Source!A120)</f>
        <v>120</v>
      </c>
      <c r="B249">
        <v>41728885</v>
      </c>
      <c r="C249">
        <v>41728870</v>
      </c>
      <c r="D249">
        <v>37301997</v>
      </c>
      <c r="E249">
        <v>1</v>
      </c>
      <c r="F249">
        <v>1</v>
      </c>
      <c r="G249">
        <v>1</v>
      </c>
      <c r="H249">
        <v>3</v>
      </c>
      <c r="I249" t="s">
        <v>645</v>
      </c>
      <c r="J249" t="s">
        <v>646</v>
      </c>
      <c r="K249" t="s">
        <v>647</v>
      </c>
      <c r="L249">
        <v>1346</v>
      </c>
      <c r="N249">
        <v>1009</v>
      </c>
      <c r="O249" t="s">
        <v>564</v>
      </c>
      <c r="P249" t="s">
        <v>564</v>
      </c>
      <c r="Q249">
        <v>1</v>
      </c>
      <c r="X249">
        <v>0.16</v>
      </c>
      <c r="Y249">
        <v>30.4</v>
      </c>
      <c r="Z249">
        <v>0</v>
      </c>
      <c r="AA249">
        <v>0</v>
      </c>
      <c r="AB249">
        <v>0</v>
      </c>
      <c r="AC249">
        <v>0</v>
      </c>
      <c r="AD249">
        <v>1</v>
      </c>
      <c r="AE249">
        <v>0</v>
      </c>
      <c r="AF249" t="s">
        <v>2</v>
      </c>
      <c r="AG249">
        <v>0.16</v>
      </c>
      <c r="AH249">
        <v>2</v>
      </c>
      <c r="AI249">
        <v>41728875</v>
      </c>
      <c r="AJ249">
        <v>249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</row>
    <row r="250" spans="1:44" x14ac:dyDescent="0.2">
      <c r="A250">
        <f>ROW(Source!A120)</f>
        <v>120</v>
      </c>
      <c r="B250">
        <v>41728886</v>
      </c>
      <c r="C250">
        <v>41728870</v>
      </c>
      <c r="D250">
        <v>37302421</v>
      </c>
      <c r="E250">
        <v>1</v>
      </c>
      <c r="F250">
        <v>1</v>
      </c>
      <c r="G250">
        <v>1</v>
      </c>
      <c r="H250">
        <v>3</v>
      </c>
      <c r="I250" t="s">
        <v>710</v>
      </c>
      <c r="J250" t="s">
        <v>711</v>
      </c>
      <c r="K250" t="s">
        <v>712</v>
      </c>
      <c r="L250">
        <v>1348</v>
      </c>
      <c r="N250">
        <v>1009</v>
      </c>
      <c r="O250" t="s">
        <v>104</v>
      </c>
      <c r="P250" t="s">
        <v>104</v>
      </c>
      <c r="Q250">
        <v>1000</v>
      </c>
      <c r="X250">
        <v>4.2999999999999999E-4</v>
      </c>
      <c r="Y250">
        <v>1820</v>
      </c>
      <c r="Z250">
        <v>0</v>
      </c>
      <c r="AA250">
        <v>0</v>
      </c>
      <c r="AB250">
        <v>0</v>
      </c>
      <c r="AC250">
        <v>0</v>
      </c>
      <c r="AD250">
        <v>1</v>
      </c>
      <c r="AE250">
        <v>0</v>
      </c>
      <c r="AF250" t="s">
        <v>2</v>
      </c>
      <c r="AG250">
        <v>4.2999999999999999E-4</v>
      </c>
      <c r="AH250">
        <v>2</v>
      </c>
      <c r="AI250">
        <v>41728876</v>
      </c>
      <c r="AJ250">
        <v>250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</row>
    <row r="251" spans="1:44" x14ac:dyDescent="0.2">
      <c r="A251">
        <f>ROW(Source!A120)</f>
        <v>120</v>
      </c>
      <c r="B251">
        <v>41728887</v>
      </c>
      <c r="C251">
        <v>41728870</v>
      </c>
      <c r="D251">
        <v>37358272</v>
      </c>
      <c r="E251">
        <v>1</v>
      </c>
      <c r="F251">
        <v>1</v>
      </c>
      <c r="G251">
        <v>1</v>
      </c>
      <c r="H251">
        <v>3</v>
      </c>
      <c r="I251" t="s">
        <v>588</v>
      </c>
      <c r="J251" t="s">
        <v>589</v>
      </c>
      <c r="K251" t="s">
        <v>590</v>
      </c>
      <c r="L251">
        <v>1346</v>
      </c>
      <c r="N251">
        <v>1009</v>
      </c>
      <c r="O251" t="s">
        <v>564</v>
      </c>
      <c r="P251" t="s">
        <v>564</v>
      </c>
      <c r="Q251">
        <v>1</v>
      </c>
      <c r="X251">
        <v>0.02</v>
      </c>
      <c r="Y251">
        <v>28.6</v>
      </c>
      <c r="Z251">
        <v>0</v>
      </c>
      <c r="AA251">
        <v>0</v>
      </c>
      <c r="AB251">
        <v>0</v>
      </c>
      <c r="AC251">
        <v>0</v>
      </c>
      <c r="AD251">
        <v>1</v>
      </c>
      <c r="AE251">
        <v>0</v>
      </c>
      <c r="AF251" t="s">
        <v>2</v>
      </c>
      <c r="AG251">
        <v>0.02</v>
      </c>
      <c r="AH251">
        <v>2</v>
      </c>
      <c r="AI251">
        <v>41728877</v>
      </c>
      <c r="AJ251">
        <v>251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</row>
    <row r="252" spans="1:44" x14ac:dyDescent="0.2">
      <c r="A252">
        <f>ROW(Source!A120)</f>
        <v>120</v>
      </c>
      <c r="B252">
        <v>41728888</v>
      </c>
      <c r="C252">
        <v>41728870</v>
      </c>
      <c r="D252">
        <v>37381982</v>
      </c>
      <c r="E252">
        <v>1</v>
      </c>
      <c r="F252">
        <v>1</v>
      </c>
      <c r="G252">
        <v>1</v>
      </c>
      <c r="H252">
        <v>3</v>
      </c>
      <c r="I252" t="s">
        <v>713</v>
      </c>
      <c r="J252" t="s">
        <v>714</v>
      </c>
      <c r="K252" t="s">
        <v>715</v>
      </c>
      <c r="L252">
        <v>1425</v>
      </c>
      <c r="N252">
        <v>1013</v>
      </c>
      <c r="O252" t="s">
        <v>165</v>
      </c>
      <c r="P252" t="s">
        <v>165</v>
      </c>
      <c r="Q252">
        <v>1</v>
      </c>
      <c r="X252">
        <v>0.05</v>
      </c>
      <c r="Y252">
        <v>66</v>
      </c>
      <c r="Z252">
        <v>0</v>
      </c>
      <c r="AA252">
        <v>0</v>
      </c>
      <c r="AB252">
        <v>0</v>
      </c>
      <c r="AC252">
        <v>0</v>
      </c>
      <c r="AD252">
        <v>1</v>
      </c>
      <c r="AE252">
        <v>0</v>
      </c>
      <c r="AF252" t="s">
        <v>2</v>
      </c>
      <c r="AG252">
        <v>0.05</v>
      </c>
      <c r="AH252">
        <v>2</v>
      </c>
      <c r="AI252">
        <v>41728878</v>
      </c>
      <c r="AJ252">
        <v>252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</row>
    <row r="253" spans="1:44" x14ac:dyDescent="0.2">
      <c r="A253">
        <f>ROW(Source!A120)</f>
        <v>120</v>
      </c>
      <c r="B253">
        <v>41728889</v>
      </c>
      <c r="C253">
        <v>41728870</v>
      </c>
      <c r="D253">
        <v>37382069</v>
      </c>
      <c r="E253">
        <v>1</v>
      </c>
      <c r="F253">
        <v>1</v>
      </c>
      <c r="G253">
        <v>1</v>
      </c>
      <c r="H253">
        <v>3</v>
      </c>
      <c r="I253" t="s">
        <v>716</v>
      </c>
      <c r="J253" t="s">
        <v>717</v>
      </c>
      <c r="K253" t="s">
        <v>718</v>
      </c>
      <c r="L253">
        <v>1407</v>
      </c>
      <c r="N253">
        <v>1013</v>
      </c>
      <c r="O253" t="s">
        <v>701</v>
      </c>
      <c r="P253" t="s">
        <v>701</v>
      </c>
      <c r="Q253">
        <v>1</v>
      </c>
      <c r="X253">
        <v>1.2200000000000001E-2</v>
      </c>
      <c r="Y253">
        <v>75.400000000000006</v>
      </c>
      <c r="Z253">
        <v>0</v>
      </c>
      <c r="AA253">
        <v>0</v>
      </c>
      <c r="AB253">
        <v>0</v>
      </c>
      <c r="AC253">
        <v>0</v>
      </c>
      <c r="AD253">
        <v>1</v>
      </c>
      <c r="AE253">
        <v>0</v>
      </c>
      <c r="AF253" t="s">
        <v>2</v>
      </c>
      <c r="AG253">
        <v>1.2200000000000001E-2</v>
      </c>
      <c r="AH253">
        <v>2</v>
      </c>
      <c r="AI253">
        <v>41728879</v>
      </c>
      <c r="AJ253">
        <v>253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</row>
    <row r="254" spans="1:44" x14ac:dyDescent="0.2">
      <c r="A254">
        <f>ROW(Source!A120)</f>
        <v>120</v>
      </c>
      <c r="B254">
        <v>41728890</v>
      </c>
      <c r="C254">
        <v>41728870</v>
      </c>
      <c r="D254">
        <v>37292595</v>
      </c>
      <c r="E254">
        <v>70</v>
      </c>
      <c r="F254">
        <v>1</v>
      </c>
      <c r="G254">
        <v>1</v>
      </c>
      <c r="H254">
        <v>3</v>
      </c>
      <c r="I254" t="s">
        <v>565</v>
      </c>
      <c r="J254" t="s">
        <v>2</v>
      </c>
      <c r="K254" t="s">
        <v>566</v>
      </c>
      <c r="L254">
        <v>1374</v>
      </c>
      <c r="N254">
        <v>1013</v>
      </c>
      <c r="O254" t="s">
        <v>567</v>
      </c>
      <c r="P254" t="s">
        <v>567</v>
      </c>
      <c r="Q254">
        <v>1</v>
      </c>
      <c r="X254">
        <v>0.84</v>
      </c>
      <c r="Y254">
        <v>1</v>
      </c>
      <c r="Z254">
        <v>0</v>
      </c>
      <c r="AA254">
        <v>0</v>
      </c>
      <c r="AB254">
        <v>0</v>
      </c>
      <c r="AC254">
        <v>0</v>
      </c>
      <c r="AD254">
        <v>1</v>
      </c>
      <c r="AE254">
        <v>0</v>
      </c>
      <c r="AF254" t="s">
        <v>2</v>
      </c>
      <c r="AG254">
        <v>0.84</v>
      </c>
      <c r="AH254">
        <v>2</v>
      </c>
      <c r="AI254">
        <v>41728880</v>
      </c>
      <c r="AJ254">
        <v>254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</row>
    <row r="255" spans="1:44" x14ac:dyDescent="0.2">
      <c r="A255">
        <f>ROW(Source!A121)</f>
        <v>121</v>
      </c>
      <c r="B255">
        <v>41728881</v>
      </c>
      <c r="C255">
        <v>41728870</v>
      </c>
      <c r="D255">
        <v>37286939</v>
      </c>
      <c r="E255">
        <v>70</v>
      </c>
      <c r="F255">
        <v>1</v>
      </c>
      <c r="G255">
        <v>1</v>
      </c>
      <c r="H255">
        <v>1</v>
      </c>
      <c r="I255" t="s">
        <v>687</v>
      </c>
      <c r="J255" t="s">
        <v>2</v>
      </c>
      <c r="K255" t="s">
        <v>688</v>
      </c>
      <c r="L255">
        <v>1191</v>
      </c>
      <c r="N255">
        <v>1013</v>
      </c>
      <c r="O255" t="s">
        <v>551</v>
      </c>
      <c r="P255" t="s">
        <v>551</v>
      </c>
      <c r="Q255">
        <v>1</v>
      </c>
      <c r="X255">
        <v>4.49</v>
      </c>
      <c r="Y255">
        <v>0</v>
      </c>
      <c r="Z255">
        <v>0</v>
      </c>
      <c r="AA255">
        <v>0</v>
      </c>
      <c r="AB255">
        <v>9.4</v>
      </c>
      <c r="AC255">
        <v>0</v>
      </c>
      <c r="AD255">
        <v>1</v>
      </c>
      <c r="AE255">
        <v>1</v>
      </c>
      <c r="AF255" t="s">
        <v>21</v>
      </c>
      <c r="AG255">
        <v>6.0615000000000006</v>
      </c>
      <c r="AH255">
        <v>2</v>
      </c>
      <c r="AI255">
        <v>41728871</v>
      </c>
      <c r="AJ255">
        <v>255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</row>
    <row r="256" spans="1:44" x14ac:dyDescent="0.2">
      <c r="A256">
        <f>ROW(Source!A121)</f>
        <v>121</v>
      </c>
      <c r="B256">
        <v>41728882</v>
      </c>
      <c r="C256">
        <v>41728870</v>
      </c>
      <c r="D256">
        <v>37287167</v>
      </c>
      <c r="E256">
        <v>70</v>
      </c>
      <c r="F256">
        <v>1</v>
      </c>
      <c r="G256">
        <v>1</v>
      </c>
      <c r="H256">
        <v>1</v>
      </c>
      <c r="I256" t="s">
        <v>552</v>
      </c>
      <c r="J256" t="s">
        <v>2</v>
      </c>
      <c r="K256" t="s">
        <v>553</v>
      </c>
      <c r="L256">
        <v>1191</v>
      </c>
      <c r="N256">
        <v>1013</v>
      </c>
      <c r="O256" t="s">
        <v>551</v>
      </c>
      <c r="P256" t="s">
        <v>551</v>
      </c>
      <c r="Q256">
        <v>1</v>
      </c>
      <c r="X256">
        <v>0.02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1</v>
      </c>
      <c r="AE256">
        <v>2</v>
      </c>
      <c r="AF256" t="s">
        <v>21</v>
      </c>
      <c r="AG256">
        <v>2.7000000000000003E-2</v>
      </c>
      <c r="AH256">
        <v>2</v>
      </c>
      <c r="AI256">
        <v>41728872</v>
      </c>
      <c r="AJ256">
        <v>256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</row>
    <row r="257" spans="1:44" x14ac:dyDescent="0.2">
      <c r="A257">
        <f>ROW(Source!A121)</f>
        <v>121</v>
      </c>
      <c r="B257">
        <v>41728883</v>
      </c>
      <c r="C257">
        <v>41728870</v>
      </c>
      <c r="D257">
        <v>37509388</v>
      </c>
      <c r="E257">
        <v>1</v>
      </c>
      <c r="F257">
        <v>1</v>
      </c>
      <c r="G257">
        <v>1</v>
      </c>
      <c r="H257">
        <v>2</v>
      </c>
      <c r="I257" t="s">
        <v>573</v>
      </c>
      <c r="J257" t="s">
        <v>574</v>
      </c>
      <c r="K257" t="s">
        <v>575</v>
      </c>
      <c r="L257">
        <v>1367</v>
      </c>
      <c r="N257">
        <v>1011</v>
      </c>
      <c r="O257" t="s">
        <v>557</v>
      </c>
      <c r="P257" t="s">
        <v>557</v>
      </c>
      <c r="Q257">
        <v>1</v>
      </c>
      <c r="X257">
        <v>0.01</v>
      </c>
      <c r="Y257">
        <v>0</v>
      </c>
      <c r="Z257">
        <v>115.4</v>
      </c>
      <c r="AA257">
        <v>13.5</v>
      </c>
      <c r="AB257">
        <v>0</v>
      </c>
      <c r="AC257">
        <v>0</v>
      </c>
      <c r="AD257">
        <v>1</v>
      </c>
      <c r="AE257">
        <v>0</v>
      </c>
      <c r="AF257" t="s">
        <v>21</v>
      </c>
      <c r="AG257">
        <v>1.3500000000000002E-2</v>
      </c>
      <c r="AH257">
        <v>2</v>
      </c>
      <c r="AI257">
        <v>41728873</v>
      </c>
      <c r="AJ257">
        <v>257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</row>
    <row r="258" spans="1:44" x14ac:dyDescent="0.2">
      <c r="A258">
        <f>ROW(Source!A121)</f>
        <v>121</v>
      </c>
      <c r="B258">
        <v>41728884</v>
      </c>
      <c r="C258">
        <v>41728870</v>
      </c>
      <c r="D258">
        <v>37510757</v>
      </c>
      <c r="E258">
        <v>1</v>
      </c>
      <c r="F258">
        <v>1</v>
      </c>
      <c r="G258">
        <v>1</v>
      </c>
      <c r="H258">
        <v>2</v>
      </c>
      <c r="I258" t="s">
        <v>558</v>
      </c>
      <c r="J258" t="s">
        <v>559</v>
      </c>
      <c r="K258" t="s">
        <v>560</v>
      </c>
      <c r="L258">
        <v>1367</v>
      </c>
      <c r="N258">
        <v>1011</v>
      </c>
      <c r="O258" t="s">
        <v>557</v>
      </c>
      <c r="P258" t="s">
        <v>557</v>
      </c>
      <c r="Q258">
        <v>1</v>
      </c>
      <c r="X258">
        <v>0.01</v>
      </c>
      <c r="Y258">
        <v>0</v>
      </c>
      <c r="Z258">
        <v>65.709999999999994</v>
      </c>
      <c r="AA258">
        <v>11.6</v>
      </c>
      <c r="AB258">
        <v>0</v>
      </c>
      <c r="AC258">
        <v>0</v>
      </c>
      <c r="AD258">
        <v>1</v>
      </c>
      <c r="AE258">
        <v>0</v>
      </c>
      <c r="AF258" t="s">
        <v>21</v>
      </c>
      <c r="AG258">
        <v>1.3500000000000002E-2</v>
      </c>
      <c r="AH258">
        <v>2</v>
      </c>
      <c r="AI258">
        <v>41728874</v>
      </c>
      <c r="AJ258">
        <v>258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</row>
    <row r="259" spans="1:44" x14ac:dyDescent="0.2">
      <c r="A259">
        <f>ROW(Source!A121)</f>
        <v>121</v>
      </c>
      <c r="B259">
        <v>41728885</v>
      </c>
      <c r="C259">
        <v>41728870</v>
      </c>
      <c r="D259">
        <v>37301997</v>
      </c>
      <c r="E259">
        <v>1</v>
      </c>
      <c r="F259">
        <v>1</v>
      </c>
      <c r="G259">
        <v>1</v>
      </c>
      <c r="H259">
        <v>3</v>
      </c>
      <c r="I259" t="s">
        <v>645</v>
      </c>
      <c r="J259" t="s">
        <v>646</v>
      </c>
      <c r="K259" t="s">
        <v>647</v>
      </c>
      <c r="L259">
        <v>1346</v>
      </c>
      <c r="N259">
        <v>1009</v>
      </c>
      <c r="O259" t="s">
        <v>564</v>
      </c>
      <c r="P259" t="s">
        <v>564</v>
      </c>
      <c r="Q259">
        <v>1</v>
      </c>
      <c r="X259">
        <v>0.16</v>
      </c>
      <c r="Y259">
        <v>30.4</v>
      </c>
      <c r="Z259">
        <v>0</v>
      </c>
      <c r="AA259">
        <v>0</v>
      </c>
      <c r="AB259">
        <v>0</v>
      </c>
      <c r="AC259">
        <v>0</v>
      </c>
      <c r="AD259">
        <v>1</v>
      </c>
      <c r="AE259">
        <v>0</v>
      </c>
      <c r="AF259" t="s">
        <v>2</v>
      </c>
      <c r="AG259">
        <v>0.16</v>
      </c>
      <c r="AH259">
        <v>2</v>
      </c>
      <c r="AI259">
        <v>41728875</v>
      </c>
      <c r="AJ259">
        <v>259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</row>
    <row r="260" spans="1:44" x14ac:dyDescent="0.2">
      <c r="A260">
        <f>ROW(Source!A121)</f>
        <v>121</v>
      </c>
      <c r="B260">
        <v>41728886</v>
      </c>
      <c r="C260">
        <v>41728870</v>
      </c>
      <c r="D260">
        <v>37302421</v>
      </c>
      <c r="E260">
        <v>1</v>
      </c>
      <c r="F260">
        <v>1</v>
      </c>
      <c r="G260">
        <v>1</v>
      </c>
      <c r="H260">
        <v>3</v>
      </c>
      <c r="I260" t="s">
        <v>710</v>
      </c>
      <c r="J260" t="s">
        <v>711</v>
      </c>
      <c r="K260" t="s">
        <v>712</v>
      </c>
      <c r="L260">
        <v>1348</v>
      </c>
      <c r="N260">
        <v>1009</v>
      </c>
      <c r="O260" t="s">
        <v>104</v>
      </c>
      <c r="P260" t="s">
        <v>104</v>
      </c>
      <c r="Q260">
        <v>1000</v>
      </c>
      <c r="X260">
        <v>4.2999999999999999E-4</v>
      </c>
      <c r="Y260">
        <v>1820</v>
      </c>
      <c r="Z260">
        <v>0</v>
      </c>
      <c r="AA260">
        <v>0</v>
      </c>
      <c r="AB260">
        <v>0</v>
      </c>
      <c r="AC260">
        <v>0</v>
      </c>
      <c r="AD260">
        <v>1</v>
      </c>
      <c r="AE260">
        <v>0</v>
      </c>
      <c r="AF260" t="s">
        <v>2</v>
      </c>
      <c r="AG260">
        <v>4.2999999999999999E-4</v>
      </c>
      <c r="AH260">
        <v>2</v>
      </c>
      <c r="AI260">
        <v>41728876</v>
      </c>
      <c r="AJ260">
        <v>260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</row>
    <row r="261" spans="1:44" x14ac:dyDescent="0.2">
      <c r="A261">
        <f>ROW(Source!A121)</f>
        <v>121</v>
      </c>
      <c r="B261">
        <v>41728887</v>
      </c>
      <c r="C261">
        <v>41728870</v>
      </c>
      <c r="D261">
        <v>37358272</v>
      </c>
      <c r="E261">
        <v>1</v>
      </c>
      <c r="F261">
        <v>1</v>
      </c>
      <c r="G261">
        <v>1</v>
      </c>
      <c r="H261">
        <v>3</v>
      </c>
      <c r="I261" t="s">
        <v>588</v>
      </c>
      <c r="J261" t="s">
        <v>589</v>
      </c>
      <c r="K261" t="s">
        <v>590</v>
      </c>
      <c r="L261">
        <v>1346</v>
      </c>
      <c r="N261">
        <v>1009</v>
      </c>
      <c r="O261" t="s">
        <v>564</v>
      </c>
      <c r="P261" t="s">
        <v>564</v>
      </c>
      <c r="Q261">
        <v>1</v>
      </c>
      <c r="X261">
        <v>0.02</v>
      </c>
      <c r="Y261">
        <v>28.6</v>
      </c>
      <c r="Z261">
        <v>0</v>
      </c>
      <c r="AA261">
        <v>0</v>
      </c>
      <c r="AB261">
        <v>0</v>
      </c>
      <c r="AC261">
        <v>0</v>
      </c>
      <c r="AD261">
        <v>1</v>
      </c>
      <c r="AE261">
        <v>0</v>
      </c>
      <c r="AF261" t="s">
        <v>2</v>
      </c>
      <c r="AG261">
        <v>0.02</v>
      </c>
      <c r="AH261">
        <v>2</v>
      </c>
      <c r="AI261">
        <v>41728877</v>
      </c>
      <c r="AJ261">
        <v>261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</row>
    <row r="262" spans="1:44" x14ac:dyDescent="0.2">
      <c r="A262">
        <f>ROW(Source!A121)</f>
        <v>121</v>
      </c>
      <c r="B262">
        <v>41728888</v>
      </c>
      <c r="C262">
        <v>41728870</v>
      </c>
      <c r="D262">
        <v>37381982</v>
      </c>
      <c r="E262">
        <v>1</v>
      </c>
      <c r="F262">
        <v>1</v>
      </c>
      <c r="G262">
        <v>1</v>
      </c>
      <c r="H262">
        <v>3</v>
      </c>
      <c r="I262" t="s">
        <v>713</v>
      </c>
      <c r="J262" t="s">
        <v>714</v>
      </c>
      <c r="K262" t="s">
        <v>715</v>
      </c>
      <c r="L262">
        <v>1425</v>
      </c>
      <c r="N262">
        <v>1013</v>
      </c>
      <c r="O262" t="s">
        <v>165</v>
      </c>
      <c r="P262" t="s">
        <v>165</v>
      </c>
      <c r="Q262">
        <v>1</v>
      </c>
      <c r="X262">
        <v>0.05</v>
      </c>
      <c r="Y262">
        <v>66</v>
      </c>
      <c r="Z262">
        <v>0</v>
      </c>
      <c r="AA262">
        <v>0</v>
      </c>
      <c r="AB262">
        <v>0</v>
      </c>
      <c r="AC262">
        <v>0</v>
      </c>
      <c r="AD262">
        <v>1</v>
      </c>
      <c r="AE262">
        <v>0</v>
      </c>
      <c r="AF262" t="s">
        <v>2</v>
      </c>
      <c r="AG262">
        <v>0.05</v>
      </c>
      <c r="AH262">
        <v>2</v>
      </c>
      <c r="AI262">
        <v>41728878</v>
      </c>
      <c r="AJ262">
        <v>262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</row>
    <row r="263" spans="1:44" x14ac:dyDescent="0.2">
      <c r="A263">
        <f>ROW(Source!A121)</f>
        <v>121</v>
      </c>
      <c r="B263">
        <v>41728889</v>
      </c>
      <c r="C263">
        <v>41728870</v>
      </c>
      <c r="D263">
        <v>37382069</v>
      </c>
      <c r="E263">
        <v>1</v>
      </c>
      <c r="F263">
        <v>1</v>
      </c>
      <c r="G263">
        <v>1</v>
      </c>
      <c r="H263">
        <v>3</v>
      </c>
      <c r="I263" t="s">
        <v>716</v>
      </c>
      <c r="J263" t="s">
        <v>717</v>
      </c>
      <c r="K263" t="s">
        <v>718</v>
      </c>
      <c r="L263">
        <v>1407</v>
      </c>
      <c r="N263">
        <v>1013</v>
      </c>
      <c r="O263" t="s">
        <v>701</v>
      </c>
      <c r="P263" t="s">
        <v>701</v>
      </c>
      <c r="Q263">
        <v>1</v>
      </c>
      <c r="X263">
        <v>1.2200000000000001E-2</v>
      </c>
      <c r="Y263">
        <v>75.400000000000006</v>
      </c>
      <c r="Z263">
        <v>0</v>
      </c>
      <c r="AA263">
        <v>0</v>
      </c>
      <c r="AB263">
        <v>0</v>
      </c>
      <c r="AC263">
        <v>0</v>
      </c>
      <c r="AD263">
        <v>1</v>
      </c>
      <c r="AE263">
        <v>0</v>
      </c>
      <c r="AF263" t="s">
        <v>2</v>
      </c>
      <c r="AG263">
        <v>1.2200000000000001E-2</v>
      </c>
      <c r="AH263">
        <v>2</v>
      </c>
      <c r="AI263">
        <v>41728879</v>
      </c>
      <c r="AJ263">
        <v>263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</row>
    <row r="264" spans="1:44" x14ac:dyDescent="0.2">
      <c r="A264">
        <f>ROW(Source!A121)</f>
        <v>121</v>
      </c>
      <c r="B264">
        <v>41728890</v>
      </c>
      <c r="C264">
        <v>41728870</v>
      </c>
      <c r="D264">
        <v>37292595</v>
      </c>
      <c r="E264">
        <v>70</v>
      </c>
      <c r="F264">
        <v>1</v>
      </c>
      <c r="G264">
        <v>1</v>
      </c>
      <c r="H264">
        <v>3</v>
      </c>
      <c r="I264" t="s">
        <v>565</v>
      </c>
      <c r="J264" t="s">
        <v>2</v>
      </c>
      <c r="K264" t="s">
        <v>566</v>
      </c>
      <c r="L264">
        <v>1374</v>
      </c>
      <c r="N264">
        <v>1013</v>
      </c>
      <c r="O264" t="s">
        <v>567</v>
      </c>
      <c r="P264" t="s">
        <v>567</v>
      </c>
      <c r="Q264">
        <v>1</v>
      </c>
      <c r="X264">
        <v>0.84</v>
      </c>
      <c r="Y264">
        <v>1</v>
      </c>
      <c r="Z264">
        <v>0</v>
      </c>
      <c r="AA264">
        <v>0</v>
      </c>
      <c r="AB264">
        <v>0</v>
      </c>
      <c r="AC264">
        <v>0</v>
      </c>
      <c r="AD264">
        <v>1</v>
      </c>
      <c r="AE264">
        <v>0</v>
      </c>
      <c r="AF264" t="s">
        <v>2</v>
      </c>
      <c r="AG264">
        <v>0.84</v>
      </c>
      <c r="AH264">
        <v>2</v>
      </c>
      <c r="AI264">
        <v>41728880</v>
      </c>
      <c r="AJ264">
        <v>264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</row>
    <row r="265" spans="1:44" x14ac:dyDescent="0.2">
      <c r="A265">
        <f>ROW(Source!A124)</f>
        <v>124</v>
      </c>
      <c r="B265">
        <v>41728903</v>
      </c>
      <c r="C265">
        <v>41728892</v>
      </c>
      <c r="D265">
        <v>37286939</v>
      </c>
      <c r="E265">
        <v>70</v>
      </c>
      <c r="F265">
        <v>1</v>
      </c>
      <c r="G265">
        <v>1</v>
      </c>
      <c r="H265">
        <v>1</v>
      </c>
      <c r="I265" t="s">
        <v>687</v>
      </c>
      <c r="J265" t="s">
        <v>2</v>
      </c>
      <c r="K265" t="s">
        <v>688</v>
      </c>
      <c r="L265">
        <v>1191</v>
      </c>
      <c r="N265">
        <v>1013</v>
      </c>
      <c r="O265" t="s">
        <v>551</v>
      </c>
      <c r="P265" t="s">
        <v>551</v>
      </c>
      <c r="Q265">
        <v>1</v>
      </c>
      <c r="X265">
        <v>5.39</v>
      </c>
      <c r="Y265">
        <v>0</v>
      </c>
      <c r="Z265">
        <v>0</v>
      </c>
      <c r="AA265">
        <v>0</v>
      </c>
      <c r="AB265">
        <v>9.4</v>
      </c>
      <c r="AC265">
        <v>0</v>
      </c>
      <c r="AD265">
        <v>1</v>
      </c>
      <c r="AE265">
        <v>1</v>
      </c>
      <c r="AF265" t="s">
        <v>21</v>
      </c>
      <c r="AG265">
        <v>7.2765000000000004</v>
      </c>
      <c r="AH265">
        <v>2</v>
      </c>
      <c r="AI265">
        <v>41728893</v>
      </c>
      <c r="AJ265">
        <v>265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</row>
    <row r="266" spans="1:44" x14ac:dyDescent="0.2">
      <c r="A266">
        <f>ROW(Source!A124)</f>
        <v>124</v>
      </c>
      <c r="B266">
        <v>41728904</v>
      </c>
      <c r="C266">
        <v>41728892</v>
      </c>
      <c r="D266">
        <v>37287167</v>
      </c>
      <c r="E266">
        <v>70</v>
      </c>
      <c r="F266">
        <v>1</v>
      </c>
      <c r="G266">
        <v>1</v>
      </c>
      <c r="H266">
        <v>1</v>
      </c>
      <c r="I266" t="s">
        <v>552</v>
      </c>
      <c r="J266" t="s">
        <v>2</v>
      </c>
      <c r="K266" t="s">
        <v>553</v>
      </c>
      <c r="L266">
        <v>1191</v>
      </c>
      <c r="N266">
        <v>1013</v>
      </c>
      <c r="O266" t="s">
        <v>551</v>
      </c>
      <c r="P266" t="s">
        <v>551</v>
      </c>
      <c r="Q266">
        <v>1</v>
      </c>
      <c r="X266">
        <v>0.04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1</v>
      </c>
      <c r="AE266">
        <v>2</v>
      </c>
      <c r="AF266" t="s">
        <v>21</v>
      </c>
      <c r="AG266">
        <v>5.4000000000000006E-2</v>
      </c>
      <c r="AH266">
        <v>2</v>
      </c>
      <c r="AI266">
        <v>41728894</v>
      </c>
      <c r="AJ266">
        <v>266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</row>
    <row r="267" spans="1:44" x14ac:dyDescent="0.2">
      <c r="A267">
        <f>ROW(Source!A124)</f>
        <v>124</v>
      </c>
      <c r="B267">
        <v>41728905</v>
      </c>
      <c r="C267">
        <v>41728892</v>
      </c>
      <c r="D267">
        <v>37509388</v>
      </c>
      <c r="E267">
        <v>1</v>
      </c>
      <c r="F267">
        <v>1</v>
      </c>
      <c r="G267">
        <v>1</v>
      </c>
      <c r="H267">
        <v>2</v>
      </c>
      <c r="I267" t="s">
        <v>573</v>
      </c>
      <c r="J267" t="s">
        <v>574</v>
      </c>
      <c r="K267" t="s">
        <v>575</v>
      </c>
      <c r="L267">
        <v>1367</v>
      </c>
      <c r="N267">
        <v>1011</v>
      </c>
      <c r="O267" t="s">
        <v>557</v>
      </c>
      <c r="P267" t="s">
        <v>557</v>
      </c>
      <c r="Q267">
        <v>1</v>
      </c>
      <c r="X267">
        <v>0.02</v>
      </c>
      <c r="Y267">
        <v>0</v>
      </c>
      <c r="Z267">
        <v>115.4</v>
      </c>
      <c r="AA267">
        <v>13.5</v>
      </c>
      <c r="AB267">
        <v>0</v>
      </c>
      <c r="AC267">
        <v>0</v>
      </c>
      <c r="AD267">
        <v>1</v>
      </c>
      <c r="AE267">
        <v>0</v>
      </c>
      <c r="AF267" t="s">
        <v>21</v>
      </c>
      <c r="AG267">
        <v>2.7000000000000003E-2</v>
      </c>
      <c r="AH267">
        <v>2</v>
      </c>
      <c r="AI267">
        <v>41728895</v>
      </c>
      <c r="AJ267">
        <v>267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</row>
    <row r="268" spans="1:44" x14ac:dyDescent="0.2">
      <c r="A268">
        <f>ROW(Source!A124)</f>
        <v>124</v>
      </c>
      <c r="B268">
        <v>41728906</v>
      </c>
      <c r="C268">
        <v>41728892</v>
      </c>
      <c r="D268">
        <v>37510757</v>
      </c>
      <c r="E268">
        <v>1</v>
      </c>
      <c r="F268">
        <v>1</v>
      </c>
      <c r="G268">
        <v>1</v>
      </c>
      <c r="H268">
        <v>2</v>
      </c>
      <c r="I268" t="s">
        <v>558</v>
      </c>
      <c r="J268" t="s">
        <v>559</v>
      </c>
      <c r="K268" t="s">
        <v>560</v>
      </c>
      <c r="L268">
        <v>1367</v>
      </c>
      <c r="N268">
        <v>1011</v>
      </c>
      <c r="O268" t="s">
        <v>557</v>
      </c>
      <c r="P268" t="s">
        <v>557</v>
      </c>
      <c r="Q268">
        <v>1</v>
      </c>
      <c r="X268">
        <v>0.02</v>
      </c>
      <c r="Y268">
        <v>0</v>
      </c>
      <c r="Z268">
        <v>65.709999999999994</v>
      </c>
      <c r="AA268">
        <v>11.6</v>
      </c>
      <c r="AB268">
        <v>0</v>
      </c>
      <c r="AC268">
        <v>0</v>
      </c>
      <c r="AD268">
        <v>1</v>
      </c>
      <c r="AE268">
        <v>0</v>
      </c>
      <c r="AF268" t="s">
        <v>21</v>
      </c>
      <c r="AG268">
        <v>2.7000000000000003E-2</v>
      </c>
      <c r="AH268">
        <v>2</v>
      </c>
      <c r="AI268">
        <v>41728896</v>
      </c>
      <c r="AJ268">
        <v>268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</row>
    <row r="269" spans="1:44" x14ac:dyDescent="0.2">
      <c r="A269">
        <f>ROW(Source!A124)</f>
        <v>124</v>
      </c>
      <c r="B269">
        <v>41728907</v>
      </c>
      <c r="C269">
        <v>41728892</v>
      </c>
      <c r="D269">
        <v>37301997</v>
      </c>
      <c r="E269">
        <v>1</v>
      </c>
      <c r="F269">
        <v>1</v>
      </c>
      <c r="G269">
        <v>1</v>
      </c>
      <c r="H269">
        <v>3</v>
      </c>
      <c r="I269" t="s">
        <v>645</v>
      </c>
      <c r="J269" t="s">
        <v>646</v>
      </c>
      <c r="K269" t="s">
        <v>647</v>
      </c>
      <c r="L269">
        <v>1346</v>
      </c>
      <c r="N269">
        <v>1009</v>
      </c>
      <c r="O269" t="s">
        <v>564</v>
      </c>
      <c r="P269" t="s">
        <v>564</v>
      </c>
      <c r="Q269">
        <v>1</v>
      </c>
      <c r="X269">
        <v>0.16</v>
      </c>
      <c r="Y269">
        <v>30.4</v>
      </c>
      <c r="Z269">
        <v>0</v>
      </c>
      <c r="AA269">
        <v>0</v>
      </c>
      <c r="AB269">
        <v>0</v>
      </c>
      <c r="AC269">
        <v>0</v>
      </c>
      <c r="AD269">
        <v>1</v>
      </c>
      <c r="AE269">
        <v>0</v>
      </c>
      <c r="AF269" t="s">
        <v>2</v>
      </c>
      <c r="AG269">
        <v>0.16</v>
      </c>
      <c r="AH269">
        <v>2</v>
      </c>
      <c r="AI269">
        <v>41728897</v>
      </c>
      <c r="AJ269">
        <v>269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</row>
    <row r="270" spans="1:44" x14ac:dyDescent="0.2">
      <c r="A270">
        <f>ROW(Source!A124)</f>
        <v>124</v>
      </c>
      <c r="B270">
        <v>41728908</v>
      </c>
      <c r="C270">
        <v>41728892</v>
      </c>
      <c r="D270">
        <v>37302421</v>
      </c>
      <c r="E270">
        <v>1</v>
      </c>
      <c r="F270">
        <v>1</v>
      </c>
      <c r="G270">
        <v>1</v>
      </c>
      <c r="H270">
        <v>3</v>
      </c>
      <c r="I270" t="s">
        <v>710</v>
      </c>
      <c r="J270" t="s">
        <v>711</v>
      </c>
      <c r="K270" t="s">
        <v>712</v>
      </c>
      <c r="L270">
        <v>1348</v>
      </c>
      <c r="N270">
        <v>1009</v>
      </c>
      <c r="O270" t="s">
        <v>104</v>
      </c>
      <c r="P270" t="s">
        <v>104</v>
      </c>
      <c r="Q270">
        <v>1000</v>
      </c>
      <c r="X270">
        <v>5.9999999999999995E-4</v>
      </c>
      <c r="Y270">
        <v>1820</v>
      </c>
      <c r="Z270">
        <v>0</v>
      </c>
      <c r="AA270">
        <v>0</v>
      </c>
      <c r="AB270">
        <v>0</v>
      </c>
      <c r="AC270">
        <v>0</v>
      </c>
      <c r="AD270">
        <v>1</v>
      </c>
      <c r="AE270">
        <v>0</v>
      </c>
      <c r="AF270" t="s">
        <v>2</v>
      </c>
      <c r="AG270">
        <v>5.9999999999999995E-4</v>
      </c>
      <c r="AH270">
        <v>2</v>
      </c>
      <c r="AI270">
        <v>41728898</v>
      </c>
      <c r="AJ270">
        <v>270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</row>
    <row r="271" spans="1:44" x14ac:dyDescent="0.2">
      <c r="A271">
        <f>ROW(Source!A124)</f>
        <v>124</v>
      </c>
      <c r="B271">
        <v>41728909</v>
      </c>
      <c r="C271">
        <v>41728892</v>
      </c>
      <c r="D271">
        <v>37358272</v>
      </c>
      <c r="E271">
        <v>1</v>
      </c>
      <c r="F271">
        <v>1</v>
      </c>
      <c r="G271">
        <v>1</v>
      </c>
      <c r="H271">
        <v>3</v>
      </c>
      <c r="I271" t="s">
        <v>588</v>
      </c>
      <c r="J271" t="s">
        <v>589</v>
      </c>
      <c r="K271" t="s">
        <v>590</v>
      </c>
      <c r="L271">
        <v>1346</v>
      </c>
      <c r="N271">
        <v>1009</v>
      </c>
      <c r="O271" t="s">
        <v>564</v>
      </c>
      <c r="P271" t="s">
        <v>564</v>
      </c>
      <c r="Q271">
        <v>1</v>
      </c>
      <c r="X271">
        <v>0.02</v>
      </c>
      <c r="Y271">
        <v>28.6</v>
      </c>
      <c r="Z271">
        <v>0</v>
      </c>
      <c r="AA271">
        <v>0</v>
      </c>
      <c r="AB271">
        <v>0</v>
      </c>
      <c r="AC271">
        <v>0</v>
      </c>
      <c r="AD271">
        <v>1</v>
      </c>
      <c r="AE271">
        <v>0</v>
      </c>
      <c r="AF271" t="s">
        <v>2</v>
      </c>
      <c r="AG271">
        <v>0.02</v>
      </c>
      <c r="AH271">
        <v>2</v>
      </c>
      <c r="AI271">
        <v>41728899</v>
      </c>
      <c r="AJ271">
        <v>271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</row>
    <row r="272" spans="1:44" x14ac:dyDescent="0.2">
      <c r="A272">
        <f>ROW(Source!A124)</f>
        <v>124</v>
      </c>
      <c r="B272">
        <v>41728910</v>
      </c>
      <c r="C272">
        <v>41728892</v>
      </c>
      <c r="D272">
        <v>37381986</v>
      </c>
      <c r="E272">
        <v>1</v>
      </c>
      <c r="F272">
        <v>1</v>
      </c>
      <c r="G272">
        <v>1</v>
      </c>
      <c r="H272">
        <v>3</v>
      </c>
      <c r="I272" t="s">
        <v>719</v>
      </c>
      <c r="J272" t="s">
        <v>720</v>
      </c>
      <c r="K272" t="s">
        <v>721</v>
      </c>
      <c r="L272">
        <v>1425</v>
      </c>
      <c r="N272">
        <v>1013</v>
      </c>
      <c r="O272" t="s">
        <v>165</v>
      </c>
      <c r="P272" t="s">
        <v>165</v>
      </c>
      <c r="Q272">
        <v>1</v>
      </c>
      <c r="X272">
        <v>0.05</v>
      </c>
      <c r="Y272">
        <v>110</v>
      </c>
      <c r="Z272">
        <v>0</v>
      </c>
      <c r="AA272">
        <v>0</v>
      </c>
      <c r="AB272">
        <v>0</v>
      </c>
      <c r="AC272">
        <v>0</v>
      </c>
      <c r="AD272">
        <v>1</v>
      </c>
      <c r="AE272">
        <v>0</v>
      </c>
      <c r="AF272" t="s">
        <v>2</v>
      </c>
      <c r="AG272">
        <v>0.05</v>
      </c>
      <c r="AH272">
        <v>2</v>
      </c>
      <c r="AI272">
        <v>41728900</v>
      </c>
      <c r="AJ272">
        <v>272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</row>
    <row r="273" spans="1:44" x14ac:dyDescent="0.2">
      <c r="A273">
        <f>ROW(Source!A124)</f>
        <v>124</v>
      </c>
      <c r="B273">
        <v>41728911</v>
      </c>
      <c r="C273">
        <v>41728892</v>
      </c>
      <c r="D273">
        <v>37382071</v>
      </c>
      <c r="E273">
        <v>1</v>
      </c>
      <c r="F273">
        <v>1</v>
      </c>
      <c r="G273">
        <v>1</v>
      </c>
      <c r="H273">
        <v>3</v>
      </c>
      <c r="I273" t="s">
        <v>722</v>
      </c>
      <c r="J273" t="s">
        <v>723</v>
      </c>
      <c r="K273" t="s">
        <v>724</v>
      </c>
      <c r="L273">
        <v>1407</v>
      </c>
      <c r="N273">
        <v>1013</v>
      </c>
      <c r="O273" t="s">
        <v>701</v>
      </c>
      <c r="P273" t="s">
        <v>701</v>
      </c>
      <c r="Q273">
        <v>1</v>
      </c>
      <c r="X273">
        <v>1.2200000000000001E-2</v>
      </c>
      <c r="Y273">
        <v>119</v>
      </c>
      <c r="Z273">
        <v>0</v>
      </c>
      <c r="AA273">
        <v>0</v>
      </c>
      <c r="AB273">
        <v>0</v>
      </c>
      <c r="AC273">
        <v>0</v>
      </c>
      <c r="AD273">
        <v>1</v>
      </c>
      <c r="AE273">
        <v>0</v>
      </c>
      <c r="AF273" t="s">
        <v>2</v>
      </c>
      <c r="AG273">
        <v>1.2200000000000001E-2</v>
      </c>
      <c r="AH273">
        <v>2</v>
      </c>
      <c r="AI273">
        <v>41728901</v>
      </c>
      <c r="AJ273">
        <v>273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</row>
    <row r="274" spans="1:44" x14ac:dyDescent="0.2">
      <c r="A274">
        <f>ROW(Source!A124)</f>
        <v>124</v>
      </c>
      <c r="B274">
        <v>41728912</v>
      </c>
      <c r="C274">
        <v>41728892</v>
      </c>
      <c r="D274">
        <v>37292595</v>
      </c>
      <c r="E274">
        <v>70</v>
      </c>
      <c r="F274">
        <v>1</v>
      </c>
      <c r="G274">
        <v>1</v>
      </c>
      <c r="H274">
        <v>3</v>
      </c>
      <c r="I274" t="s">
        <v>565</v>
      </c>
      <c r="J274" t="s">
        <v>2</v>
      </c>
      <c r="K274" t="s">
        <v>566</v>
      </c>
      <c r="L274">
        <v>1374</v>
      </c>
      <c r="N274">
        <v>1013</v>
      </c>
      <c r="O274" t="s">
        <v>567</v>
      </c>
      <c r="P274" t="s">
        <v>567</v>
      </c>
      <c r="Q274">
        <v>1</v>
      </c>
      <c r="X274">
        <v>1.01</v>
      </c>
      <c r="Y274">
        <v>1</v>
      </c>
      <c r="Z274">
        <v>0</v>
      </c>
      <c r="AA274">
        <v>0</v>
      </c>
      <c r="AB274">
        <v>0</v>
      </c>
      <c r="AC274">
        <v>0</v>
      </c>
      <c r="AD274">
        <v>1</v>
      </c>
      <c r="AE274">
        <v>0</v>
      </c>
      <c r="AF274" t="s">
        <v>2</v>
      </c>
      <c r="AG274">
        <v>1.01</v>
      </c>
      <c r="AH274">
        <v>2</v>
      </c>
      <c r="AI274">
        <v>41728902</v>
      </c>
      <c r="AJ274">
        <v>274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</row>
    <row r="275" spans="1:44" x14ac:dyDescent="0.2">
      <c r="A275">
        <f>ROW(Source!A125)</f>
        <v>125</v>
      </c>
      <c r="B275">
        <v>41728903</v>
      </c>
      <c r="C275">
        <v>41728892</v>
      </c>
      <c r="D275">
        <v>37286939</v>
      </c>
      <c r="E275">
        <v>70</v>
      </c>
      <c r="F275">
        <v>1</v>
      </c>
      <c r="G275">
        <v>1</v>
      </c>
      <c r="H275">
        <v>1</v>
      </c>
      <c r="I275" t="s">
        <v>687</v>
      </c>
      <c r="J275" t="s">
        <v>2</v>
      </c>
      <c r="K275" t="s">
        <v>688</v>
      </c>
      <c r="L275">
        <v>1191</v>
      </c>
      <c r="N275">
        <v>1013</v>
      </c>
      <c r="O275" t="s">
        <v>551</v>
      </c>
      <c r="P275" t="s">
        <v>551</v>
      </c>
      <c r="Q275">
        <v>1</v>
      </c>
      <c r="X275">
        <v>5.39</v>
      </c>
      <c r="Y275">
        <v>0</v>
      </c>
      <c r="Z275">
        <v>0</v>
      </c>
      <c r="AA275">
        <v>0</v>
      </c>
      <c r="AB275">
        <v>9.4</v>
      </c>
      <c r="AC275">
        <v>0</v>
      </c>
      <c r="AD275">
        <v>1</v>
      </c>
      <c r="AE275">
        <v>1</v>
      </c>
      <c r="AF275" t="s">
        <v>21</v>
      </c>
      <c r="AG275">
        <v>7.2765000000000004</v>
      </c>
      <c r="AH275">
        <v>2</v>
      </c>
      <c r="AI275">
        <v>41728893</v>
      </c>
      <c r="AJ275">
        <v>275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</row>
    <row r="276" spans="1:44" x14ac:dyDescent="0.2">
      <c r="A276">
        <f>ROW(Source!A125)</f>
        <v>125</v>
      </c>
      <c r="B276">
        <v>41728904</v>
      </c>
      <c r="C276">
        <v>41728892</v>
      </c>
      <c r="D276">
        <v>37287167</v>
      </c>
      <c r="E276">
        <v>70</v>
      </c>
      <c r="F276">
        <v>1</v>
      </c>
      <c r="G276">
        <v>1</v>
      </c>
      <c r="H276">
        <v>1</v>
      </c>
      <c r="I276" t="s">
        <v>552</v>
      </c>
      <c r="J276" t="s">
        <v>2</v>
      </c>
      <c r="K276" t="s">
        <v>553</v>
      </c>
      <c r="L276">
        <v>1191</v>
      </c>
      <c r="N276">
        <v>1013</v>
      </c>
      <c r="O276" t="s">
        <v>551</v>
      </c>
      <c r="P276" t="s">
        <v>551</v>
      </c>
      <c r="Q276">
        <v>1</v>
      </c>
      <c r="X276">
        <v>0.04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1</v>
      </c>
      <c r="AE276">
        <v>2</v>
      </c>
      <c r="AF276" t="s">
        <v>21</v>
      </c>
      <c r="AG276">
        <v>5.4000000000000006E-2</v>
      </c>
      <c r="AH276">
        <v>2</v>
      </c>
      <c r="AI276">
        <v>41728894</v>
      </c>
      <c r="AJ276">
        <v>276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</row>
    <row r="277" spans="1:44" x14ac:dyDescent="0.2">
      <c r="A277">
        <f>ROW(Source!A125)</f>
        <v>125</v>
      </c>
      <c r="B277">
        <v>41728905</v>
      </c>
      <c r="C277">
        <v>41728892</v>
      </c>
      <c r="D277">
        <v>37509388</v>
      </c>
      <c r="E277">
        <v>1</v>
      </c>
      <c r="F277">
        <v>1</v>
      </c>
      <c r="G277">
        <v>1</v>
      </c>
      <c r="H277">
        <v>2</v>
      </c>
      <c r="I277" t="s">
        <v>573</v>
      </c>
      <c r="J277" t="s">
        <v>574</v>
      </c>
      <c r="K277" t="s">
        <v>575</v>
      </c>
      <c r="L277">
        <v>1367</v>
      </c>
      <c r="N277">
        <v>1011</v>
      </c>
      <c r="O277" t="s">
        <v>557</v>
      </c>
      <c r="P277" t="s">
        <v>557</v>
      </c>
      <c r="Q277">
        <v>1</v>
      </c>
      <c r="X277">
        <v>0.02</v>
      </c>
      <c r="Y277">
        <v>0</v>
      </c>
      <c r="Z277">
        <v>115.4</v>
      </c>
      <c r="AA277">
        <v>13.5</v>
      </c>
      <c r="AB277">
        <v>0</v>
      </c>
      <c r="AC277">
        <v>0</v>
      </c>
      <c r="AD277">
        <v>1</v>
      </c>
      <c r="AE277">
        <v>0</v>
      </c>
      <c r="AF277" t="s">
        <v>21</v>
      </c>
      <c r="AG277">
        <v>2.7000000000000003E-2</v>
      </c>
      <c r="AH277">
        <v>2</v>
      </c>
      <c r="AI277">
        <v>41728895</v>
      </c>
      <c r="AJ277">
        <v>277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</row>
    <row r="278" spans="1:44" x14ac:dyDescent="0.2">
      <c r="A278">
        <f>ROW(Source!A125)</f>
        <v>125</v>
      </c>
      <c r="B278">
        <v>41728906</v>
      </c>
      <c r="C278">
        <v>41728892</v>
      </c>
      <c r="D278">
        <v>37510757</v>
      </c>
      <c r="E278">
        <v>1</v>
      </c>
      <c r="F278">
        <v>1</v>
      </c>
      <c r="G278">
        <v>1</v>
      </c>
      <c r="H278">
        <v>2</v>
      </c>
      <c r="I278" t="s">
        <v>558</v>
      </c>
      <c r="J278" t="s">
        <v>559</v>
      </c>
      <c r="K278" t="s">
        <v>560</v>
      </c>
      <c r="L278">
        <v>1367</v>
      </c>
      <c r="N278">
        <v>1011</v>
      </c>
      <c r="O278" t="s">
        <v>557</v>
      </c>
      <c r="P278" t="s">
        <v>557</v>
      </c>
      <c r="Q278">
        <v>1</v>
      </c>
      <c r="X278">
        <v>0.02</v>
      </c>
      <c r="Y278">
        <v>0</v>
      </c>
      <c r="Z278">
        <v>65.709999999999994</v>
      </c>
      <c r="AA278">
        <v>11.6</v>
      </c>
      <c r="AB278">
        <v>0</v>
      </c>
      <c r="AC278">
        <v>0</v>
      </c>
      <c r="AD278">
        <v>1</v>
      </c>
      <c r="AE278">
        <v>0</v>
      </c>
      <c r="AF278" t="s">
        <v>21</v>
      </c>
      <c r="AG278">
        <v>2.7000000000000003E-2</v>
      </c>
      <c r="AH278">
        <v>2</v>
      </c>
      <c r="AI278">
        <v>41728896</v>
      </c>
      <c r="AJ278">
        <v>278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</row>
    <row r="279" spans="1:44" x14ac:dyDescent="0.2">
      <c r="A279">
        <f>ROW(Source!A125)</f>
        <v>125</v>
      </c>
      <c r="B279">
        <v>41728907</v>
      </c>
      <c r="C279">
        <v>41728892</v>
      </c>
      <c r="D279">
        <v>37301997</v>
      </c>
      <c r="E279">
        <v>1</v>
      </c>
      <c r="F279">
        <v>1</v>
      </c>
      <c r="G279">
        <v>1</v>
      </c>
      <c r="H279">
        <v>3</v>
      </c>
      <c r="I279" t="s">
        <v>645</v>
      </c>
      <c r="J279" t="s">
        <v>646</v>
      </c>
      <c r="K279" t="s">
        <v>647</v>
      </c>
      <c r="L279">
        <v>1346</v>
      </c>
      <c r="N279">
        <v>1009</v>
      </c>
      <c r="O279" t="s">
        <v>564</v>
      </c>
      <c r="P279" t="s">
        <v>564</v>
      </c>
      <c r="Q279">
        <v>1</v>
      </c>
      <c r="X279">
        <v>0.16</v>
      </c>
      <c r="Y279">
        <v>30.4</v>
      </c>
      <c r="Z279">
        <v>0</v>
      </c>
      <c r="AA279">
        <v>0</v>
      </c>
      <c r="AB279">
        <v>0</v>
      </c>
      <c r="AC279">
        <v>0</v>
      </c>
      <c r="AD279">
        <v>1</v>
      </c>
      <c r="AE279">
        <v>0</v>
      </c>
      <c r="AF279" t="s">
        <v>2</v>
      </c>
      <c r="AG279">
        <v>0.16</v>
      </c>
      <c r="AH279">
        <v>2</v>
      </c>
      <c r="AI279">
        <v>41728897</v>
      </c>
      <c r="AJ279">
        <v>279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</row>
    <row r="280" spans="1:44" x14ac:dyDescent="0.2">
      <c r="A280">
        <f>ROW(Source!A125)</f>
        <v>125</v>
      </c>
      <c r="B280">
        <v>41728908</v>
      </c>
      <c r="C280">
        <v>41728892</v>
      </c>
      <c r="D280">
        <v>37302421</v>
      </c>
      <c r="E280">
        <v>1</v>
      </c>
      <c r="F280">
        <v>1</v>
      </c>
      <c r="G280">
        <v>1</v>
      </c>
      <c r="H280">
        <v>3</v>
      </c>
      <c r="I280" t="s">
        <v>710</v>
      </c>
      <c r="J280" t="s">
        <v>711</v>
      </c>
      <c r="K280" t="s">
        <v>712</v>
      </c>
      <c r="L280">
        <v>1348</v>
      </c>
      <c r="N280">
        <v>1009</v>
      </c>
      <c r="O280" t="s">
        <v>104</v>
      </c>
      <c r="P280" t="s">
        <v>104</v>
      </c>
      <c r="Q280">
        <v>1000</v>
      </c>
      <c r="X280">
        <v>5.9999999999999995E-4</v>
      </c>
      <c r="Y280">
        <v>1820</v>
      </c>
      <c r="Z280">
        <v>0</v>
      </c>
      <c r="AA280">
        <v>0</v>
      </c>
      <c r="AB280">
        <v>0</v>
      </c>
      <c r="AC280">
        <v>0</v>
      </c>
      <c r="AD280">
        <v>1</v>
      </c>
      <c r="AE280">
        <v>0</v>
      </c>
      <c r="AF280" t="s">
        <v>2</v>
      </c>
      <c r="AG280">
        <v>5.9999999999999995E-4</v>
      </c>
      <c r="AH280">
        <v>2</v>
      </c>
      <c r="AI280">
        <v>41728898</v>
      </c>
      <c r="AJ280">
        <v>280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</row>
    <row r="281" spans="1:44" x14ac:dyDescent="0.2">
      <c r="A281">
        <f>ROW(Source!A125)</f>
        <v>125</v>
      </c>
      <c r="B281">
        <v>41728909</v>
      </c>
      <c r="C281">
        <v>41728892</v>
      </c>
      <c r="D281">
        <v>37358272</v>
      </c>
      <c r="E281">
        <v>1</v>
      </c>
      <c r="F281">
        <v>1</v>
      </c>
      <c r="G281">
        <v>1</v>
      </c>
      <c r="H281">
        <v>3</v>
      </c>
      <c r="I281" t="s">
        <v>588</v>
      </c>
      <c r="J281" t="s">
        <v>589</v>
      </c>
      <c r="K281" t="s">
        <v>590</v>
      </c>
      <c r="L281">
        <v>1346</v>
      </c>
      <c r="N281">
        <v>1009</v>
      </c>
      <c r="O281" t="s">
        <v>564</v>
      </c>
      <c r="P281" t="s">
        <v>564</v>
      </c>
      <c r="Q281">
        <v>1</v>
      </c>
      <c r="X281">
        <v>0.02</v>
      </c>
      <c r="Y281">
        <v>28.6</v>
      </c>
      <c r="Z281">
        <v>0</v>
      </c>
      <c r="AA281">
        <v>0</v>
      </c>
      <c r="AB281">
        <v>0</v>
      </c>
      <c r="AC281">
        <v>0</v>
      </c>
      <c r="AD281">
        <v>1</v>
      </c>
      <c r="AE281">
        <v>0</v>
      </c>
      <c r="AF281" t="s">
        <v>2</v>
      </c>
      <c r="AG281">
        <v>0.02</v>
      </c>
      <c r="AH281">
        <v>2</v>
      </c>
      <c r="AI281">
        <v>41728899</v>
      </c>
      <c r="AJ281">
        <v>281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</row>
    <row r="282" spans="1:44" x14ac:dyDescent="0.2">
      <c r="A282">
        <f>ROW(Source!A125)</f>
        <v>125</v>
      </c>
      <c r="B282">
        <v>41728910</v>
      </c>
      <c r="C282">
        <v>41728892</v>
      </c>
      <c r="D282">
        <v>37381986</v>
      </c>
      <c r="E282">
        <v>1</v>
      </c>
      <c r="F282">
        <v>1</v>
      </c>
      <c r="G282">
        <v>1</v>
      </c>
      <c r="H282">
        <v>3</v>
      </c>
      <c r="I282" t="s">
        <v>719</v>
      </c>
      <c r="J282" t="s">
        <v>720</v>
      </c>
      <c r="K282" t="s">
        <v>721</v>
      </c>
      <c r="L282">
        <v>1425</v>
      </c>
      <c r="N282">
        <v>1013</v>
      </c>
      <c r="O282" t="s">
        <v>165</v>
      </c>
      <c r="P282" t="s">
        <v>165</v>
      </c>
      <c r="Q282">
        <v>1</v>
      </c>
      <c r="X282">
        <v>0.05</v>
      </c>
      <c r="Y282">
        <v>110</v>
      </c>
      <c r="Z282">
        <v>0</v>
      </c>
      <c r="AA282">
        <v>0</v>
      </c>
      <c r="AB282">
        <v>0</v>
      </c>
      <c r="AC282">
        <v>0</v>
      </c>
      <c r="AD282">
        <v>1</v>
      </c>
      <c r="AE282">
        <v>0</v>
      </c>
      <c r="AF282" t="s">
        <v>2</v>
      </c>
      <c r="AG282">
        <v>0.05</v>
      </c>
      <c r="AH282">
        <v>2</v>
      </c>
      <c r="AI282">
        <v>41728900</v>
      </c>
      <c r="AJ282">
        <v>282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</row>
    <row r="283" spans="1:44" x14ac:dyDescent="0.2">
      <c r="A283">
        <f>ROW(Source!A125)</f>
        <v>125</v>
      </c>
      <c r="B283">
        <v>41728911</v>
      </c>
      <c r="C283">
        <v>41728892</v>
      </c>
      <c r="D283">
        <v>37382071</v>
      </c>
      <c r="E283">
        <v>1</v>
      </c>
      <c r="F283">
        <v>1</v>
      </c>
      <c r="G283">
        <v>1</v>
      </c>
      <c r="H283">
        <v>3</v>
      </c>
      <c r="I283" t="s">
        <v>722</v>
      </c>
      <c r="J283" t="s">
        <v>723</v>
      </c>
      <c r="K283" t="s">
        <v>724</v>
      </c>
      <c r="L283">
        <v>1407</v>
      </c>
      <c r="N283">
        <v>1013</v>
      </c>
      <c r="O283" t="s">
        <v>701</v>
      </c>
      <c r="P283" t="s">
        <v>701</v>
      </c>
      <c r="Q283">
        <v>1</v>
      </c>
      <c r="X283">
        <v>1.2200000000000001E-2</v>
      </c>
      <c r="Y283">
        <v>119</v>
      </c>
      <c r="Z283">
        <v>0</v>
      </c>
      <c r="AA283">
        <v>0</v>
      </c>
      <c r="AB283">
        <v>0</v>
      </c>
      <c r="AC283">
        <v>0</v>
      </c>
      <c r="AD283">
        <v>1</v>
      </c>
      <c r="AE283">
        <v>0</v>
      </c>
      <c r="AF283" t="s">
        <v>2</v>
      </c>
      <c r="AG283">
        <v>1.2200000000000001E-2</v>
      </c>
      <c r="AH283">
        <v>2</v>
      </c>
      <c r="AI283">
        <v>41728901</v>
      </c>
      <c r="AJ283">
        <v>283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</row>
    <row r="284" spans="1:44" x14ac:dyDescent="0.2">
      <c r="A284">
        <f>ROW(Source!A125)</f>
        <v>125</v>
      </c>
      <c r="B284">
        <v>41728912</v>
      </c>
      <c r="C284">
        <v>41728892</v>
      </c>
      <c r="D284">
        <v>37292595</v>
      </c>
      <c r="E284">
        <v>70</v>
      </c>
      <c r="F284">
        <v>1</v>
      </c>
      <c r="G284">
        <v>1</v>
      </c>
      <c r="H284">
        <v>3</v>
      </c>
      <c r="I284" t="s">
        <v>565</v>
      </c>
      <c r="J284" t="s">
        <v>2</v>
      </c>
      <c r="K284" t="s">
        <v>566</v>
      </c>
      <c r="L284">
        <v>1374</v>
      </c>
      <c r="N284">
        <v>1013</v>
      </c>
      <c r="O284" t="s">
        <v>567</v>
      </c>
      <c r="P284" t="s">
        <v>567</v>
      </c>
      <c r="Q284">
        <v>1</v>
      </c>
      <c r="X284">
        <v>1.01</v>
      </c>
      <c r="Y284">
        <v>1</v>
      </c>
      <c r="Z284">
        <v>0</v>
      </c>
      <c r="AA284">
        <v>0</v>
      </c>
      <c r="AB284">
        <v>0</v>
      </c>
      <c r="AC284">
        <v>0</v>
      </c>
      <c r="AD284">
        <v>1</v>
      </c>
      <c r="AE284">
        <v>0</v>
      </c>
      <c r="AF284" t="s">
        <v>2</v>
      </c>
      <c r="AG284">
        <v>1.01</v>
      </c>
      <c r="AH284">
        <v>2</v>
      </c>
      <c r="AI284">
        <v>41728902</v>
      </c>
      <c r="AJ284">
        <v>284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</row>
    <row r="285" spans="1:44" x14ac:dyDescent="0.2">
      <c r="A285">
        <f>ROW(Source!A134)</f>
        <v>134</v>
      </c>
      <c r="B285">
        <v>41728925</v>
      </c>
      <c r="C285">
        <v>41728917</v>
      </c>
      <c r="D285">
        <v>37286939</v>
      </c>
      <c r="E285">
        <v>70</v>
      </c>
      <c r="F285">
        <v>1</v>
      </c>
      <c r="G285">
        <v>1</v>
      </c>
      <c r="H285">
        <v>1</v>
      </c>
      <c r="I285" t="s">
        <v>687</v>
      </c>
      <c r="J285" t="s">
        <v>2</v>
      </c>
      <c r="K285" t="s">
        <v>688</v>
      </c>
      <c r="L285">
        <v>1191</v>
      </c>
      <c r="N285">
        <v>1013</v>
      </c>
      <c r="O285" t="s">
        <v>551</v>
      </c>
      <c r="P285" t="s">
        <v>551</v>
      </c>
      <c r="Q285">
        <v>1</v>
      </c>
      <c r="X285">
        <v>32.159999999999997</v>
      </c>
      <c r="Y285">
        <v>0</v>
      </c>
      <c r="Z285">
        <v>0</v>
      </c>
      <c r="AA285">
        <v>0</v>
      </c>
      <c r="AB285">
        <v>9.4</v>
      </c>
      <c r="AC285">
        <v>0</v>
      </c>
      <c r="AD285">
        <v>1</v>
      </c>
      <c r="AE285">
        <v>1</v>
      </c>
      <c r="AF285" t="s">
        <v>21</v>
      </c>
      <c r="AG285">
        <v>43.415999999999997</v>
      </c>
      <c r="AH285">
        <v>2</v>
      </c>
      <c r="AI285">
        <v>41728918</v>
      </c>
      <c r="AJ285">
        <v>285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</row>
    <row r="286" spans="1:44" x14ac:dyDescent="0.2">
      <c r="A286">
        <f>ROW(Source!A134)</f>
        <v>134</v>
      </c>
      <c r="B286">
        <v>41728926</v>
      </c>
      <c r="C286">
        <v>41728917</v>
      </c>
      <c r="D286">
        <v>37287167</v>
      </c>
      <c r="E286">
        <v>70</v>
      </c>
      <c r="F286">
        <v>1</v>
      </c>
      <c r="G286">
        <v>1</v>
      </c>
      <c r="H286">
        <v>1</v>
      </c>
      <c r="I286" t="s">
        <v>552</v>
      </c>
      <c r="J286" t="s">
        <v>2</v>
      </c>
      <c r="K286" t="s">
        <v>553</v>
      </c>
      <c r="L286">
        <v>1191</v>
      </c>
      <c r="N286">
        <v>1013</v>
      </c>
      <c r="O286" t="s">
        <v>551</v>
      </c>
      <c r="P286" t="s">
        <v>551</v>
      </c>
      <c r="Q286">
        <v>1</v>
      </c>
      <c r="X286">
        <v>0.06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1</v>
      </c>
      <c r="AE286">
        <v>2</v>
      </c>
      <c r="AF286" t="s">
        <v>21</v>
      </c>
      <c r="AG286">
        <v>8.1000000000000003E-2</v>
      </c>
      <c r="AH286">
        <v>2</v>
      </c>
      <c r="AI286">
        <v>41728919</v>
      </c>
      <c r="AJ286">
        <v>286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</row>
    <row r="287" spans="1:44" x14ac:dyDescent="0.2">
      <c r="A287">
        <f>ROW(Source!A134)</f>
        <v>134</v>
      </c>
      <c r="B287">
        <v>41728927</v>
      </c>
      <c r="C287">
        <v>41728917</v>
      </c>
      <c r="D287">
        <v>37509388</v>
      </c>
      <c r="E287">
        <v>1</v>
      </c>
      <c r="F287">
        <v>1</v>
      </c>
      <c r="G287">
        <v>1</v>
      </c>
      <c r="H287">
        <v>2</v>
      </c>
      <c r="I287" t="s">
        <v>573</v>
      </c>
      <c r="J287" t="s">
        <v>574</v>
      </c>
      <c r="K287" t="s">
        <v>575</v>
      </c>
      <c r="L287">
        <v>1367</v>
      </c>
      <c r="N287">
        <v>1011</v>
      </c>
      <c r="O287" t="s">
        <v>557</v>
      </c>
      <c r="P287" t="s">
        <v>557</v>
      </c>
      <c r="Q287">
        <v>1</v>
      </c>
      <c r="X287">
        <v>0.03</v>
      </c>
      <c r="Y287">
        <v>0</v>
      </c>
      <c r="Z287">
        <v>115.4</v>
      </c>
      <c r="AA287">
        <v>13.5</v>
      </c>
      <c r="AB287">
        <v>0</v>
      </c>
      <c r="AC287">
        <v>0</v>
      </c>
      <c r="AD287">
        <v>1</v>
      </c>
      <c r="AE287">
        <v>0</v>
      </c>
      <c r="AF287" t="s">
        <v>21</v>
      </c>
      <c r="AG287">
        <v>4.0500000000000001E-2</v>
      </c>
      <c r="AH287">
        <v>2</v>
      </c>
      <c r="AI287">
        <v>41728920</v>
      </c>
      <c r="AJ287">
        <v>287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</row>
    <row r="288" spans="1:44" x14ac:dyDescent="0.2">
      <c r="A288">
        <f>ROW(Source!A134)</f>
        <v>134</v>
      </c>
      <c r="B288">
        <v>41728928</v>
      </c>
      <c r="C288">
        <v>41728917</v>
      </c>
      <c r="D288">
        <v>37510757</v>
      </c>
      <c r="E288">
        <v>1</v>
      </c>
      <c r="F288">
        <v>1</v>
      </c>
      <c r="G288">
        <v>1</v>
      </c>
      <c r="H288">
        <v>2</v>
      </c>
      <c r="I288" t="s">
        <v>558</v>
      </c>
      <c r="J288" t="s">
        <v>559</v>
      </c>
      <c r="K288" t="s">
        <v>560</v>
      </c>
      <c r="L288">
        <v>1367</v>
      </c>
      <c r="N288">
        <v>1011</v>
      </c>
      <c r="O288" t="s">
        <v>557</v>
      </c>
      <c r="P288" t="s">
        <v>557</v>
      </c>
      <c r="Q288">
        <v>1</v>
      </c>
      <c r="X288">
        <v>0.03</v>
      </c>
      <c r="Y288">
        <v>0</v>
      </c>
      <c r="Z288">
        <v>65.709999999999994</v>
      </c>
      <c r="AA288">
        <v>11.6</v>
      </c>
      <c r="AB288">
        <v>0</v>
      </c>
      <c r="AC288">
        <v>0</v>
      </c>
      <c r="AD288">
        <v>1</v>
      </c>
      <c r="AE288">
        <v>0</v>
      </c>
      <c r="AF288" t="s">
        <v>21</v>
      </c>
      <c r="AG288">
        <v>4.0500000000000001E-2</v>
      </c>
      <c r="AH288">
        <v>2</v>
      </c>
      <c r="AI288">
        <v>41728921</v>
      </c>
      <c r="AJ288">
        <v>288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</row>
    <row r="289" spans="1:44" x14ac:dyDescent="0.2">
      <c r="A289">
        <f>ROW(Source!A134)</f>
        <v>134</v>
      </c>
      <c r="B289">
        <v>41728929</v>
      </c>
      <c r="C289">
        <v>41728917</v>
      </c>
      <c r="D289">
        <v>37305584</v>
      </c>
      <c r="E289">
        <v>1</v>
      </c>
      <c r="F289">
        <v>1</v>
      </c>
      <c r="G289">
        <v>1</v>
      </c>
      <c r="H289">
        <v>3</v>
      </c>
      <c r="I289" t="s">
        <v>648</v>
      </c>
      <c r="J289" t="s">
        <v>649</v>
      </c>
      <c r="K289" t="s">
        <v>650</v>
      </c>
      <c r="L289">
        <v>1425</v>
      </c>
      <c r="N289">
        <v>1013</v>
      </c>
      <c r="O289" t="s">
        <v>165</v>
      </c>
      <c r="P289" t="s">
        <v>165</v>
      </c>
      <c r="Q289">
        <v>1</v>
      </c>
      <c r="X289">
        <v>2.04</v>
      </c>
      <c r="Y289">
        <v>86</v>
      </c>
      <c r="Z289">
        <v>0</v>
      </c>
      <c r="AA289">
        <v>0</v>
      </c>
      <c r="AB289">
        <v>0</v>
      </c>
      <c r="AC289">
        <v>0</v>
      </c>
      <c r="AD289">
        <v>1</v>
      </c>
      <c r="AE289">
        <v>0</v>
      </c>
      <c r="AF289" t="s">
        <v>2</v>
      </c>
      <c r="AG289">
        <v>2.04</v>
      </c>
      <c r="AH289">
        <v>2</v>
      </c>
      <c r="AI289">
        <v>41728922</v>
      </c>
      <c r="AJ289">
        <v>289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</row>
    <row r="290" spans="1:44" x14ac:dyDescent="0.2">
      <c r="A290">
        <f>ROW(Source!A134)</f>
        <v>134</v>
      </c>
      <c r="B290">
        <v>41728930</v>
      </c>
      <c r="C290">
        <v>41728917</v>
      </c>
      <c r="D290">
        <v>37306162</v>
      </c>
      <c r="E290">
        <v>1</v>
      </c>
      <c r="F290">
        <v>1</v>
      </c>
      <c r="G290">
        <v>1</v>
      </c>
      <c r="H290">
        <v>3</v>
      </c>
      <c r="I290" t="s">
        <v>725</v>
      </c>
      <c r="J290" t="s">
        <v>726</v>
      </c>
      <c r="K290" t="s">
        <v>727</v>
      </c>
      <c r="L290">
        <v>1425</v>
      </c>
      <c r="N290">
        <v>1013</v>
      </c>
      <c r="O290" t="s">
        <v>165</v>
      </c>
      <c r="P290" t="s">
        <v>165</v>
      </c>
      <c r="Q290">
        <v>1</v>
      </c>
      <c r="X290">
        <v>2.04</v>
      </c>
      <c r="Y290">
        <v>2</v>
      </c>
      <c r="Z290">
        <v>0</v>
      </c>
      <c r="AA290">
        <v>0</v>
      </c>
      <c r="AB290">
        <v>0</v>
      </c>
      <c r="AC290">
        <v>0</v>
      </c>
      <c r="AD290">
        <v>1</v>
      </c>
      <c r="AE290">
        <v>0</v>
      </c>
      <c r="AF290" t="s">
        <v>2</v>
      </c>
      <c r="AG290">
        <v>2.04</v>
      </c>
      <c r="AH290">
        <v>2</v>
      </c>
      <c r="AI290">
        <v>41728923</v>
      </c>
      <c r="AJ290">
        <v>290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</row>
    <row r="291" spans="1:44" x14ac:dyDescent="0.2">
      <c r="A291">
        <f>ROW(Source!A134)</f>
        <v>134</v>
      </c>
      <c r="B291">
        <v>41728931</v>
      </c>
      <c r="C291">
        <v>41728917</v>
      </c>
      <c r="D291">
        <v>37292595</v>
      </c>
      <c r="E291">
        <v>70</v>
      </c>
      <c r="F291">
        <v>1</v>
      </c>
      <c r="G291">
        <v>1</v>
      </c>
      <c r="H291">
        <v>3</v>
      </c>
      <c r="I291" t="s">
        <v>565</v>
      </c>
      <c r="J291" t="s">
        <v>2</v>
      </c>
      <c r="K291" t="s">
        <v>566</v>
      </c>
      <c r="L291">
        <v>1374</v>
      </c>
      <c r="N291">
        <v>1013</v>
      </c>
      <c r="O291" t="s">
        <v>567</v>
      </c>
      <c r="P291" t="s">
        <v>567</v>
      </c>
      <c r="Q291">
        <v>1</v>
      </c>
      <c r="X291">
        <v>6.05</v>
      </c>
      <c r="Y291">
        <v>1</v>
      </c>
      <c r="Z291">
        <v>0</v>
      </c>
      <c r="AA291">
        <v>0</v>
      </c>
      <c r="AB291">
        <v>0</v>
      </c>
      <c r="AC291">
        <v>0</v>
      </c>
      <c r="AD291">
        <v>1</v>
      </c>
      <c r="AE291">
        <v>0</v>
      </c>
      <c r="AF291" t="s">
        <v>2</v>
      </c>
      <c r="AG291">
        <v>6.05</v>
      </c>
      <c r="AH291">
        <v>2</v>
      </c>
      <c r="AI291">
        <v>41728924</v>
      </c>
      <c r="AJ291">
        <v>291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</row>
    <row r="292" spans="1:44" x14ac:dyDescent="0.2">
      <c r="A292">
        <f>ROW(Source!A135)</f>
        <v>135</v>
      </c>
      <c r="B292">
        <v>41728925</v>
      </c>
      <c r="C292">
        <v>41728917</v>
      </c>
      <c r="D292">
        <v>37286939</v>
      </c>
      <c r="E292">
        <v>70</v>
      </c>
      <c r="F292">
        <v>1</v>
      </c>
      <c r="G292">
        <v>1</v>
      </c>
      <c r="H292">
        <v>1</v>
      </c>
      <c r="I292" t="s">
        <v>687</v>
      </c>
      <c r="J292" t="s">
        <v>2</v>
      </c>
      <c r="K292" t="s">
        <v>688</v>
      </c>
      <c r="L292">
        <v>1191</v>
      </c>
      <c r="N292">
        <v>1013</v>
      </c>
      <c r="O292" t="s">
        <v>551</v>
      </c>
      <c r="P292" t="s">
        <v>551</v>
      </c>
      <c r="Q292">
        <v>1</v>
      </c>
      <c r="X292">
        <v>32.159999999999997</v>
      </c>
      <c r="Y292">
        <v>0</v>
      </c>
      <c r="Z292">
        <v>0</v>
      </c>
      <c r="AA292">
        <v>0</v>
      </c>
      <c r="AB292">
        <v>9.4</v>
      </c>
      <c r="AC292">
        <v>0</v>
      </c>
      <c r="AD292">
        <v>1</v>
      </c>
      <c r="AE292">
        <v>1</v>
      </c>
      <c r="AF292" t="s">
        <v>21</v>
      </c>
      <c r="AG292">
        <v>43.415999999999997</v>
      </c>
      <c r="AH292">
        <v>2</v>
      </c>
      <c r="AI292">
        <v>41728918</v>
      </c>
      <c r="AJ292">
        <v>292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</row>
    <row r="293" spans="1:44" x14ac:dyDescent="0.2">
      <c r="A293">
        <f>ROW(Source!A135)</f>
        <v>135</v>
      </c>
      <c r="B293">
        <v>41728926</v>
      </c>
      <c r="C293">
        <v>41728917</v>
      </c>
      <c r="D293">
        <v>37287167</v>
      </c>
      <c r="E293">
        <v>70</v>
      </c>
      <c r="F293">
        <v>1</v>
      </c>
      <c r="G293">
        <v>1</v>
      </c>
      <c r="H293">
        <v>1</v>
      </c>
      <c r="I293" t="s">
        <v>552</v>
      </c>
      <c r="J293" t="s">
        <v>2</v>
      </c>
      <c r="K293" t="s">
        <v>553</v>
      </c>
      <c r="L293">
        <v>1191</v>
      </c>
      <c r="N293">
        <v>1013</v>
      </c>
      <c r="O293" t="s">
        <v>551</v>
      </c>
      <c r="P293" t="s">
        <v>551</v>
      </c>
      <c r="Q293">
        <v>1</v>
      </c>
      <c r="X293">
        <v>0.06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1</v>
      </c>
      <c r="AE293">
        <v>2</v>
      </c>
      <c r="AF293" t="s">
        <v>21</v>
      </c>
      <c r="AG293">
        <v>8.1000000000000003E-2</v>
      </c>
      <c r="AH293">
        <v>2</v>
      </c>
      <c r="AI293">
        <v>41728919</v>
      </c>
      <c r="AJ293">
        <v>293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</row>
    <row r="294" spans="1:44" x14ac:dyDescent="0.2">
      <c r="A294">
        <f>ROW(Source!A135)</f>
        <v>135</v>
      </c>
      <c r="B294">
        <v>41728927</v>
      </c>
      <c r="C294">
        <v>41728917</v>
      </c>
      <c r="D294">
        <v>37509388</v>
      </c>
      <c r="E294">
        <v>1</v>
      </c>
      <c r="F294">
        <v>1</v>
      </c>
      <c r="G294">
        <v>1</v>
      </c>
      <c r="H294">
        <v>2</v>
      </c>
      <c r="I294" t="s">
        <v>573</v>
      </c>
      <c r="J294" t="s">
        <v>574</v>
      </c>
      <c r="K294" t="s">
        <v>575</v>
      </c>
      <c r="L294">
        <v>1367</v>
      </c>
      <c r="N294">
        <v>1011</v>
      </c>
      <c r="O294" t="s">
        <v>557</v>
      </c>
      <c r="P294" t="s">
        <v>557</v>
      </c>
      <c r="Q294">
        <v>1</v>
      </c>
      <c r="X294">
        <v>0.03</v>
      </c>
      <c r="Y294">
        <v>0</v>
      </c>
      <c r="Z294">
        <v>115.4</v>
      </c>
      <c r="AA294">
        <v>13.5</v>
      </c>
      <c r="AB294">
        <v>0</v>
      </c>
      <c r="AC294">
        <v>0</v>
      </c>
      <c r="AD294">
        <v>1</v>
      </c>
      <c r="AE294">
        <v>0</v>
      </c>
      <c r="AF294" t="s">
        <v>21</v>
      </c>
      <c r="AG294">
        <v>4.0500000000000001E-2</v>
      </c>
      <c r="AH294">
        <v>2</v>
      </c>
      <c r="AI294">
        <v>41728920</v>
      </c>
      <c r="AJ294">
        <v>294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</row>
    <row r="295" spans="1:44" x14ac:dyDescent="0.2">
      <c r="A295">
        <f>ROW(Source!A135)</f>
        <v>135</v>
      </c>
      <c r="B295">
        <v>41728928</v>
      </c>
      <c r="C295">
        <v>41728917</v>
      </c>
      <c r="D295">
        <v>37510757</v>
      </c>
      <c r="E295">
        <v>1</v>
      </c>
      <c r="F295">
        <v>1</v>
      </c>
      <c r="G295">
        <v>1</v>
      </c>
      <c r="H295">
        <v>2</v>
      </c>
      <c r="I295" t="s">
        <v>558</v>
      </c>
      <c r="J295" t="s">
        <v>559</v>
      </c>
      <c r="K295" t="s">
        <v>560</v>
      </c>
      <c r="L295">
        <v>1367</v>
      </c>
      <c r="N295">
        <v>1011</v>
      </c>
      <c r="O295" t="s">
        <v>557</v>
      </c>
      <c r="P295" t="s">
        <v>557</v>
      </c>
      <c r="Q295">
        <v>1</v>
      </c>
      <c r="X295">
        <v>0.03</v>
      </c>
      <c r="Y295">
        <v>0</v>
      </c>
      <c r="Z295">
        <v>65.709999999999994</v>
      </c>
      <c r="AA295">
        <v>11.6</v>
      </c>
      <c r="AB295">
        <v>0</v>
      </c>
      <c r="AC295">
        <v>0</v>
      </c>
      <c r="AD295">
        <v>1</v>
      </c>
      <c r="AE295">
        <v>0</v>
      </c>
      <c r="AF295" t="s">
        <v>21</v>
      </c>
      <c r="AG295">
        <v>4.0500000000000001E-2</v>
      </c>
      <c r="AH295">
        <v>2</v>
      </c>
      <c r="AI295">
        <v>41728921</v>
      </c>
      <c r="AJ295">
        <v>295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</row>
    <row r="296" spans="1:44" x14ac:dyDescent="0.2">
      <c r="A296">
        <f>ROW(Source!A135)</f>
        <v>135</v>
      </c>
      <c r="B296">
        <v>41728929</v>
      </c>
      <c r="C296">
        <v>41728917</v>
      </c>
      <c r="D296">
        <v>37305584</v>
      </c>
      <c r="E296">
        <v>1</v>
      </c>
      <c r="F296">
        <v>1</v>
      </c>
      <c r="G296">
        <v>1</v>
      </c>
      <c r="H296">
        <v>3</v>
      </c>
      <c r="I296" t="s">
        <v>648</v>
      </c>
      <c r="J296" t="s">
        <v>649</v>
      </c>
      <c r="K296" t="s">
        <v>650</v>
      </c>
      <c r="L296">
        <v>1425</v>
      </c>
      <c r="N296">
        <v>1013</v>
      </c>
      <c r="O296" t="s">
        <v>165</v>
      </c>
      <c r="P296" t="s">
        <v>165</v>
      </c>
      <c r="Q296">
        <v>1</v>
      </c>
      <c r="X296">
        <v>2.04</v>
      </c>
      <c r="Y296">
        <v>86</v>
      </c>
      <c r="Z296">
        <v>0</v>
      </c>
      <c r="AA296">
        <v>0</v>
      </c>
      <c r="AB296">
        <v>0</v>
      </c>
      <c r="AC296">
        <v>0</v>
      </c>
      <c r="AD296">
        <v>1</v>
      </c>
      <c r="AE296">
        <v>0</v>
      </c>
      <c r="AF296" t="s">
        <v>2</v>
      </c>
      <c r="AG296">
        <v>2.04</v>
      </c>
      <c r="AH296">
        <v>2</v>
      </c>
      <c r="AI296">
        <v>41728922</v>
      </c>
      <c r="AJ296">
        <v>296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</row>
    <row r="297" spans="1:44" x14ac:dyDescent="0.2">
      <c r="A297">
        <f>ROW(Source!A135)</f>
        <v>135</v>
      </c>
      <c r="B297">
        <v>41728930</v>
      </c>
      <c r="C297">
        <v>41728917</v>
      </c>
      <c r="D297">
        <v>37306162</v>
      </c>
      <c r="E297">
        <v>1</v>
      </c>
      <c r="F297">
        <v>1</v>
      </c>
      <c r="G297">
        <v>1</v>
      </c>
      <c r="H297">
        <v>3</v>
      </c>
      <c r="I297" t="s">
        <v>725</v>
      </c>
      <c r="J297" t="s">
        <v>726</v>
      </c>
      <c r="K297" t="s">
        <v>727</v>
      </c>
      <c r="L297">
        <v>1425</v>
      </c>
      <c r="N297">
        <v>1013</v>
      </c>
      <c r="O297" t="s">
        <v>165</v>
      </c>
      <c r="P297" t="s">
        <v>165</v>
      </c>
      <c r="Q297">
        <v>1</v>
      </c>
      <c r="X297">
        <v>2.04</v>
      </c>
      <c r="Y297">
        <v>2</v>
      </c>
      <c r="Z297">
        <v>0</v>
      </c>
      <c r="AA297">
        <v>0</v>
      </c>
      <c r="AB297">
        <v>0</v>
      </c>
      <c r="AC297">
        <v>0</v>
      </c>
      <c r="AD297">
        <v>1</v>
      </c>
      <c r="AE297">
        <v>0</v>
      </c>
      <c r="AF297" t="s">
        <v>2</v>
      </c>
      <c r="AG297">
        <v>2.04</v>
      </c>
      <c r="AH297">
        <v>2</v>
      </c>
      <c r="AI297">
        <v>41728923</v>
      </c>
      <c r="AJ297">
        <v>297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</row>
    <row r="298" spans="1:44" x14ac:dyDescent="0.2">
      <c r="A298">
        <f>ROW(Source!A135)</f>
        <v>135</v>
      </c>
      <c r="B298">
        <v>41728931</v>
      </c>
      <c r="C298">
        <v>41728917</v>
      </c>
      <c r="D298">
        <v>37292595</v>
      </c>
      <c r="E298">
        <v>70</v>
      </c>
      <c r="F298">
        <v>1</v>
      </c>
      <c r="G298">
        <v>1</v>
      </c>
      <c r="H298">
        <v>3</v>
      </c>
      <c r="I298" t="s">
        <v>565</v>
      </c>
      <c r="J298" t="s">
        <v>2</v>
      </c>
      <c r="K298" t="s">
        <v>566</v>
      </c>
      <c r="L298">
        <v>1374</v>
      </c>
      <c r="N298">
        <v>1013</v>
      </c>
      <c r="O298" t="s">
        <v>567</v>
      </c>
      <c r="P298" t="s">
        <v>567</v>
      </c>
      <c r="Q298">
        <v>1</v>
      </c>
      <c r="X298">
        <v>6.05</v>
      </c>
      <c r="Y298">
        <v>1</v>
      </c>
      <c r="Z298">
        <v>0</v>
      </c>
      <c r="AA298">
        <v>0</v>
      </c>
      <c r="AB298">
        <v>0</v>
      </c>
      <c r="AC298">
        <v>0</v>
      </c>
      <c r="AD298">
        <v>1</v>
      </c>
      <c r="AE298">
        <v>0</v>
      </c>
      <c r="AF298" t="s">
        <v>2</v>
      </c>
      <c r="AG298">
        <v>6.05</v>
      </c>
      <c r="AH298">
        <v>2</v>
      </c>
      <c r="AI298">
        <v>41728924</v>
      </c>
      <c r="AJ298">
        <v>298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</row>
    <row r="299" spans="1:44" x14ac:dyDescent="0.2">
      <c r="A299">
        <f>ROW(Source!A179)</f>
        <v>179</v>
      </c>
      <c r="B299">
        <v>41728939</v>
      </c>
      <c r="C299">
        <v>41728933</v>
      </c>
      <c r="D299">
        <v>37287146</v>
      </c>
      <c r="E299">
        <v>70</v>
      </c>
      <c r="F299">
        <v>1</v>
      </c>
      <c r="G299">
        <v>1</v>
      </c>
      <c r="H299">
        <v>1</v>
      </c>
      <c r="I299" t="s">
        <v>728</v>
      </c>
      <c r="J299" t="s">
        <v>2</v>
      </c>
      <c r="K299" t="s">
        <v>729</v>
      </c>
      <c r="L299">
        <v>1369</v>
      </c>
      <c r="N299">
        <v>1013</v>
      </c>
      <c r="O299" t="s">
        <v>730</v>
      </c>
      <c r="P299" t="s">
        <v>730</v>
      </c>
      <c r="Q299">
        <v>1</v>
      </c>
      <c r="X299">
        <v>48.1</v>
      </c>
      <c r="Y299">
        <v>0</v>
      </c>
      <c r="Z299">
        <v>0</v>
      </c>
      <c r="AA299">
        <v>0</v>
      </c>
      <c r="AB299">
        <v>10.210000000000001</v>
      </c>
      <c r="AC299">
        <v>0</v>
      </c>
      <c r="AD299">
        <v>1</v>
      </c>
      <c r="AE299">
        <v>1</v>
      </c>
      <c r="AF299" t="s">
        <v>2</v>
      </c>
      <c r="AG299">
        <v>48.1</v>
      </c>
      <c r="AH299">
        <v>2</v>
      </c>
      <c r="AI299">
        <v>41728934</v>
      </c>
      <c r="AJ299">
        <v>299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</row>
    <row r="300" spans="1:44" x14ac:dyDescent="0.2">
      <c r="A300">
        <f>ROW(Source!A179)</f>
        <v>179</v>
      </c>
      <c r="B300">
        <v>41728940</v>
      </c>
      <c r="C300">
        <v>41728933</v>
      </c>
      <c r="D300">
        <v>37287150</v>
      </c>
      <c r="E300">
        <v>70</v>
      </c>
      <c r="F300">
        <v>1</v>
      </c>
      <c r="G300">
        <v>1</v>
      </c>
      <c r="H300">
        <v>1</v>
      </c>
      <c r="I300" t="s">
        <v>731</v>
      </c>
      <c r="J300" t="s">
        <v>2</v>
      </c>
      <c r="K300" t="s">
        <v>732</v>
      </c>
      <c r="L300">
        <v>1369</v>
      </c>
      <c r="N300">
        <v>1013</v>
      </c>
      <c r="O300" t="s">
        <v>730</v>
      </c>
      <c r="P300" t="s">
        <v>730</v>
      </c>
      <c r="Q300">
        <v>1</v>
      </c>
      <c r="X300">
        <v>192.4</v>
      </c>
      <c r="Y300">
        <v>0</v>
      </c>
      <c r="Z300">
        <v>0</v>
      </c>
      <c r="AA300">
        <v>0</v>
      </c>
      <c r="AB300">
        <v>15.49</v>
      </c>
      <c r="AC300">
        <v>0</v>
      </c>
      <c r="AD300">
        <v>1</v>
      </c>
      <c r="AE300">
        <v>1</v>
      </c>
      <c r="AF300" t="s">
        <v>2</v>
      </c>
      <c r="AG300">
        <v>192.4</v>
      </c>
      <c r="AH300">
        <v>2</v>
      </c>
      <c r="AI300">
        <v>41728935</v>
      </c>
      <c r="AJ300">
        <v>300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</row>
    <row r="301" spans="1:44" x14ac:dyDescent="0.2">
      <c r="A301">
        <f>ROW(Source!A179)</f>
        <v>179</v>
      </c>
      <c r="B301">
        <v>41728941</v>
      </c>
      <c r="C301">
        <v>41728933</v>
      </c>
      <c r="D301">
        <v>37287153</v>
      </c>
      <c r="E301">
        <v>70</v>
      </c>
      <c r="F301">
        <v>1</v>
      </c>
      <c r="G301">
        <v>1</v>
      </c>
      <c r="H301">
        <v>1</v>
      </c>
      <c r="I301" t="s">
        <v>733</v>
      </c>
      <c r="J301" t="s">
        <v>2</v>
      </c>
      <c r="K301" t="s">
        <v>734</v>
      </c>
      <c r="L301">
        <v>1369</v>
      </c>
      <c r="N301">
        <v>1013</v>
      </c>
      <c r="O301" t="s">
        <v>730</v>
      </c>
      <c r="P301" t="s">
        <v>730</v>
      </c>
      <c r="Q301">
        <v>1</v>
      </c>
      <c r="X301">
        <v>432.9</v>
      </c>
      <c r="Y301">
        <v>0</v>
      </c>
      <c r="Z301">
        <v>0</v>
      </c>
      <c r="AA301">
        <v>0</v>
      </c>
      <c r="AB301">
        <v>14.09</v>
      </c>
      <c r="AC301">
        <v>0</v>
      </c>
      <c r="AD301">
        <v>1</v>
      </c>
      <c r="AE301">
        <v>1</v>
      </c>
      <c r="AF301" t="s">
        <v>2</v>
      </c>
      <c r="AG301">
        <v>432.9</v>
      </c>
      <c r="AH301">
        <v>2</v>
      </c>
      <c r="AI301">
        <v>41728936</v>
      </c>
      <c r="AJ301">
        <v>301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</row>
    <row r="302" spans="1:44" x14ac:dyDescent="0.2">
      <c r="A302">
        <f>ROW(Source!A179)</f>
        <v>179</v>
      </c>
      <c r="B302">
        <v>41728942</v>
      </c>
      <c r="C302">
        <v>41728933</v>
      </c>
      <c r="D302">
        <v>37287156</v>
      </c>
      <c r="E302">
        <v>70</v>
      </c>
      <c r="F302">
        <v>1</v>
      </c>
      <c r="G302">
        <v>1</v>
      </c>
      <c r="H302">
        <v>1</v>
      </c>
      <c r="I302" t="s">
        <v>735</v>
      </c>
      <c r="J302" t="s">
        <v>2</v>
      </c>
      <c r="K302" t="s">
        <v>736</v>
      </c>
      <c r="L302">
        <v>1369</v>
      </c>
      <c r="N302">
        <v>1013</v>
      </c>
      <c r="O302" t="s">
        <v>730</v>
      </c>
      <c r="P302" t="s">
        <v>730</v>
      </c>
      <c r="Q302">
        <v>1</v>
      </c>
      <c r="X302">
        <v>192.4</v>
      </c>
      <c r="Y302">
        <v>0</v>
      </c>
      <c r="Z302">
        <v>0</v>
      </c>
      <c r="AA302">
        <v>0</v>
      </c>
      <c r="AB302">
        <v>12.69</v>
      </c>
      <c r="AC302">
        <v>0</v>
      </c>
      <c r="AD302">
        <v>1</v>
      </c>
      <c r="AE302">
        <v>1</v>
      </c>
      <c r="AF302" t="s">
        <v>2</v>
      </c>
      <c r="AG302">
        <v>192.4</v>
      </c>
      <c r="AH302">
        <v>2</v>
      </c>
      <c r="AI302">
        <v>41728937</v>
      </c>
      <c r="AJ302">
        <v>302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</row>
    <row r="303" spans="1:44" x14ac:dyDescent="0.2">
      <c r="A303">
        <f>ROW(Source!A179)</f>
        <v>179</v>
      </c>
      <c r="B303">
        <v>41728943</v>
      </c>
      <c r="C303">
        <v>41728933</v>
      </c>
      <c r="D303">
        <v>37287159</v>
      </c>
      <c r="E303">
        <v>70</v>
      </c>
      <c r="F303">
        <v>1</v>
      </c>
      <c r="G303">
        <v>1</v>
      </c>
      <c r="H303">
        <v>1</v>
      </c>
      <c r="I303" t="s">
        <v>737</v>
      </c>
      <c r="J303" t="s">
        <v>2</v>
      </c>
      <c r="K303" t="s">
        <v>738</v>
      </c>
      <c r="L303">
        <v>1369</v>
      </c>
      <c r="N303">
        <v>1013</v>
      </c>
      <c r="O303" t="s">
        <v>730</v>
      </c>
      <c r="P303" t="s">
        <v>730</v>
      </c>
      <c r="Q303">
        <v>1</v>
      </c>
      <c r="X303">
        <v>96.2</v>
      </c>
      <c r="Y303">
        <v>0</v>
      </c>
      <c r="Z303">
        <v>0</v>
      </c>
      <c r="AA303">
        <v>0</v>
      </c>
      <c r="AB303">
        <v>16.93</v>
      </c>
      <c r="AC303">
        <v>0</v>
      </c>
      <c r="AD303">
        <v>1</v>
      </c>
      <c r="AE303">
        <v>1</v>
      </c>
      <c r="AF303" t="s">
        <v>2</v>
      </c>
      <c r="AG303">
        <v>96.2</v>
      </c>
      <c r="AH303">
        <v>2</v>
      </c>
      <c r="AI303">
        <v>41728938</v>
      </c>
      <c r="AJ303">
        <v>303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</row>
    <row r="304" spans="1:44" x14ac:dyDescent="0.2">
      <c r="A304">
        <f>ROW(Source!A180)</f>
        <v>180</v>
      </c>
      <c r="B304">
        <v>41728939</v>
      </c>
      <c r="C304">
        <v>41728933</v>
      </c>
      <c r="D304">
        <v>37287146</v>
      </c>
      <c r="E304">
        <v>70</v>
      </c>
      <c r="F304">
        <v>1</v>
      </c>
      <c r="G304">
        <v>1</v>
      </c>
      <c r="H304">
        <v>1</v>
      </c>
      <c r="I304" t="s">
        <v>728</v>
      </c>
      <c r="J304" t="s">
        <v>2</v>
      </c>
      <c r="K304" t="s">
        <v>729</v>
      </c>
      <c r="L304">
        <v>1369</v>
      </c>
      <c r="N304">
        <v>1013</v>
      </c>
      <c r="O304" t="s">
        <v>730</v>
      </c>
      <c r="P304" t="s">
        <v>730</v>
      </c>
      <c r="Q304">
        <v>1</v>
      </c>
      <c r="X304">
        <v>48.1</v>
      </c>
      <c r="Y304">
        <v>0</v>
      </c>
      <c r="Z304">
        <v>0</v>
      </c>
      <c r="AA304">
        <v>0</v>
      </c>
      <c r="AB304">
        <v>10.210000000000001</v>
      </c>
      <c r="AC304">
        <v>0</v>
      </c>
      <c r="AD304">
        <v>1</v>
      </c>
      <c r="AE304">
        <v>1</v>
      </c>
      <c r="AF304" t="s">
        <v>2</v>
      </c>
      <c r="AG304">
        <v>48.1</v>
      </c>
      <c r="AH304">
        <v>2</v>
      </c>
      <c r="AI304">
        <v>41728934</v>
      </c>
      <c r="AJ304">
        <v>304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</row>
    <row r="305" spans="1:44" x14ac:dyDescent="0.2">
      <c r="A305">
        <f>ROW(Source!A180)</f>
        <v>180</v>
      </c>
      <c r="B305">
        <v>41728940</v>
      </c>
      <c r="C305">
        <v>41728933</v>
      </c>
      <c r="D305">
        <v>37287150</v>
      </c>
      <c r="E305">
        <v>70</v>
      </c>
      <c r="F305">
        <v>1</v>
      </c>
      <c r="G305">
        <v>1</v>
      </c>
      <c r="H305">
        <v>1</v>
      </c>
      <c r="I305" t="s">
        <v>731</v>
      </c>
      <c r="J305" t="s">
        <v>2</v>
      </c>
      <c r="K305" t="s">
        <v>732</v>
      </c>
      <c r="L305">
        <v>1369</v>
      </c>
      <c r="N305">
        <v>1013</v>
      </c>
      <c r="O305" t="s">
        <v>730</v>
      </c>
      <c r="P305" t="s">
        <v>730</v>
      </c>
      <c r="Q305">
        <v>1</v>
      </c>
      <c r="X305">
        <v>192.4</v>
      </c>
      <c r="Y305">
        <v>0</v>
      </c>
      <c r="Z305">
        <v>0</v>
      </c>
      <c r="AA305">
        <v>0</v>
      </c>
      <c r="AB305">
        <v>15.49</v>
      </c>
      <c r="AC305">
        <v>0</v>
      </c>
      <c r="AD305">
        <v>1</v>
      </c>
      <c r="AE305">
        <v>1</v>
      </c>
      <c r="AF305" t="s">
        <v>2</v>
      </c>
      <c r="AG305">
        <v>192.4</v>
      </c>
      <c r="AH305">
        <v>2</v>
      </c>
      <c r="AI305">
        <v>41728935</v>
      </c>
      <c r="AJ305">
        <v>305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</row>
    <row r="306" spans="1:44" x14ac:dyDescent="0.2">
      <c r="A306">
        <f>ROW(Source!A180)</f>
        <v>180</v>
      </c>
      <c r="B306">
        <v>41728941</v>
      </c>
      <c r="C306">
        <v>41728933</v>
      </c>
      <c r="D306">
        <v>37287153</v>
      </c>
      <c r="E306">
        <v>70</v>
      </c>
      <c r="F306">
        <v>1</v>
      </c>
      <c r="G306">
        <v>1</v>
      </c>
      <c r="H306">
        <v>1</v>
      </c>
      <c r="I306" t="s">
        <v>733</v>
      </c>
      <c r="J306" t="s">
        <v>2</v>
      </c>
      <c r="K306" t="s">
        <v>734</v>
      </c>
      <c r="L306">
        <v>1369</v>
      </c>
      <c r="N306">
        <v>1013</v>
      </c>
      <c r="O306" t="s">
        <v>730</v>
      </c>
      <c r="P306" t="s">
        <v>730</v>
      </c>
      <c r="Q306">
        <v>1</v>
      </c>
      <c r="X306">
        <v>432.9</v>
      </c>
      <c r="Y306">
        <v>0</v>
      </c>
      <c r="Z306">
        <v>0</v>
      </c>
      <c r="AA306">
        <v>0</v>
      </c>
      <c r="AB306">
        <v>14.09</v>
      </c>
      <c r="AC306">
        <v>0</v>
      </c>
      <c r="AD306">
        <v>1</v>
      </c>
      <c r="AE306">
        <v>1</v>
      </c>
      <c r="AF306" t="s">
        <v>2</v>
      </c>
      <c r="AG306">
        <v>432.9</v>
      </c>
      <c r="AH306">
        <v>2</v>
      </c>
      <c r="AI306">
        <v>41728936</v>
      </c>
      <c r="AJ306">
        <v>306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</row>
    <row r="307" spans="1:44" x14ac:dyDescent="0.2">
      <c r="A307">
        <f>ROW(Source!A180)</f>
        <v>180</v>
      </c>
      <c r="B307">
        <v>41728942</v>
      </c>
      <c r="C307">
        <v>41728933</v>
      </c>
      <c r="D307">
        <v>37287156</v>
      </c>
      <c r="E307">
        <v>70</v>
      </c>
      <c r="F307">
        <v>1</v>
      </c>
      <c r="G307">
        <v>1</v>
      </c>
      <c r="H307">
        <v>1</v>
      </c>
      <c r="I307" t="s">
        <v>735</v>
      </c>
      <c r="J307" t="s">
        <v>2</v>
      </c>
      <c r="K307" t="s">
        <v>736</v>
      </c>
      <c r="L307">
        <v>1369</v>
      </c>
      <c r="N307">
        <v>1013</v>
      </c>
      <c r="O307" t="s">
        <v>730</v>
      </c>
      <c r="P307" t="s">
        <v>730</v>
      </c>
      <c r="Q307">
        <v>1</v>
      </c>
      <c r="X307">
        <v>192.4</v>
      </c>
      <c r="Y307">
        <v>0</v>
      </c>
      <c r="Z307">
        <v>0</v>
      </c>
      <c r="AA307">
        <v>0</v>
      </c>
      <c r="AB307">
        <v>12.69</v>
      </c>
      <c r="AC307">
        <v>0</v>
      </c>
      <c r="AD307">
        <v>1</v>
      </c>
      <c r="AE307">
        <v>1</v>
      </c>
      <c r="AF307" t="s">
        <v>2</v>
      </c>
      <c r="AG307">
        <v>192.4</v>
      </c>
      <c r="AH307">
        <v>2</v>
      </c>
      <c r="AI307">
        <v>41728937</v>
      </c>
      <c r="AJ307">
        <v>307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</row>
    <row r="308" spans="1:44" x14ac:dyDescent="0.2">
      <c r="A308">
        <f>ROW(Source!A180)</f>
        <v>180</v>
      </c>
      <c r="B308">
        <v>41728943</v>
      </c>
      <c r="C308">
        <v>41728933</v>
      </c>
      <c r="D308">
        <v>37287159</v>
      </c>
      <c r="E308">
        <v>70</v>
      </c>
      <c r="F308">
        <v>1</v>
      </c>
      <c r="G308">
        <v>1</v>
      </c>
      <c r="H308">
        <v>1</v>
      </c>
      <c r="I308" t="s">
        <v>737</v>
      </c>
      <c r="J308" t="s">
        <v>2</v>
      </c>
      <c r="K308" t="s">
        <v>738</v>
      </c>
      <c r="L308">
        <v>1369</v>
      </c>
      <c r="N308">
        <v>1013</v>
      </c>
      <c r="O308" t="s">
        <v>730</v>
      </c>
      <c r="P308" t="s">
        <v>730</v>
      </c>
      <c r="Q308">
        <v>1</v>
      </c>
      <c r="X308">
        <v>96.2</v>
      </c>
      <c r="Y308">
        <v>0</v>
      </c>
      <c r="Z308">
        <v>0</v>
      </c>
      <c r="AA308">
        <v>0</v>
      </c>
      <c r="AB308">
        <v>16.93</v>
      </c>
      <c r="AC308">
        <v>0</v>
      </c>
      <c r="AD308">
        <v>1</v>
      </c>
      <c r="AE308">
        <v>1</v>
      </c>
      <c r="AF308" t="s">
        <v>2</v>
      </c>
      <c r="AG308">
        <v>96.2</v>
      </c>
      <c r="AH308">
        <v>2</v>
      </c>
      <c r="AI308">
        <v>41728938</v>
      </c>
      <c r="AJ308">
        <v>308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</row>
    <row r="309" spans="1:44" x14ac:dyDescent="0.2">
      <c r="A309">
        <f>ROW(Source!A181)</f>
        <v>181</v>
      </c>
      <c r="B309">
        <v>41728950</v>
      </c>
      <c r="C309">
        <v>41728944</v>
      </c>
      <c r="D309">
        <v>37287146</v>
      </c>
      <c r="E309">
        <v>70</v>
      </c>
      <c r="F309">
        <v>1</v>
      </c>
      <c r="G309">
        <v>1</v>
      </c>
      <c r="H309">
        <v>1</v>
      </c>
      <c r="I309" t="s">
        <v>728</v>
      </c>
      <c r="J309" t="s">
        <v>2</v>
      </c>
      <c r="K309" t="s">
        <v>729</v>
      </c>
      <c r="L309">
        <v>1369</v>
      </c>
      <c r="N309">
        <v>1013</v>
      </c>
      <c r="O309" t="s">
        <v>730</v>
      </c>
      <c r="P309" t="s">
        <v>730</v>
      </c>
      <c r="Q309">
        <v>1</v>
      </c>
      <c r="X309">
        <v>0.27750000000000002</v>
      </c>
      <c r="Y309">
        <v>0</v>
      </c>
      <c r="Z309">
        <v>0</v>
      </c>
      <c r="AA309">
        <v>0</v>
      </c>
      <c r="AB309">
        <v>10.210000000000001</v>
      </c>
      <c r="AC309">
        <v>0</v>
      </c>
      <c r="AD309">
        <v>1</v>
      </c>
      <c r="AE309">
        <v>1</v>
      </c>
      <c r="AF309" t="s">
        <v>2</v>
      </c>
      <c r="AG309">
        <v>0.27750000000000002</v>
      </c>
      <c r="AH309">
        <v>2</v>
      </c>
      <c r="AI309">
        <v>41728945</v>
      </c>
      <c r="AJ309">
        <v>309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</row>
    <row r="310" spans="1:44" x14ac:dyDescent="0.2">
      <c r="A310">
        <f>ROW(Source!A181)</f>
        <v>181</v>
      </c>
      <c r="B310">
        <v>41728951</v>
      </c>
      <c r="C310">
        <v>41728944</v>
      </c>
      <c r="D310">
        <v>37287150</v>
      </c>
      <c r="E310">
        <v>70</v>
      </c>
      <c r="F310">
        <v>1</v>
      </c>
      <c r="G310">
        <v>1</v>
      </c>
      <c r="H310">
        <v>1</v>
      </c>
      <c r="I310" t="s">
        <v>731</v>
      </c>
      <c r="J310" t="s">
        <v>2</v>
      </c>
      <c r="K310" t="s">
        <v>732</v>
      </c>
      <c r="L310">
        <v>1369</v>
      </c>
      <c r="N310">
        <v>1013</v>
      </c>
      <c r="O310" t="s">
        <v>730</v>
      </c>
      <c r="P310" t="s">
        <v>730</v>
      </c>
      <c r="Q310">
        <v>1</v>
      </c>
      <c r="X310">
        <v>1.1100000000000001</v>
      </c>
      <c r="Y310">
        <v>0</v>
      </c>
      <c r="Z310">
        <v>0</v>
      </c>
      <c r="AA310">
        <v>0</v>
      </c>
      <c r="AB310">
        <v>15.49</v>
      </c>
      <c r="AC310">
        <v>0</v>
      </c>
      <c r="AD310">
        <v>1</v>
      </c>
      <c r="AE310">
        <v>1</v>
      </c>
      <c r="AF310" t="s">
        <v>2</v>
      </c>
      <c r="AG310">
        <v>1.1100000000000001</v>
      </c>
      <c r="AH310">
        <v>2</v>
      </c>
      <c r="AI310">
        <v>41728946</v>
      </c>
      <c r="AJ310">
        <v>310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</row>
    <row r="311" spans="1:44" x14ac:dyDescent="0.2">
      <c r="A311">
        <f>ROW(Source!A181)</f>
        <v>181</v>
      </c>
      <c r="B311">
        <v>41728952</v>
      </c>
      <c r="C311">
        <v>41728944</v>
      </c>
      <c r="D311">
        <v>37287153</v>
      </c>
      <c r="E311">
        <v>70</v>
      </c>
      <c r="F311">
        <v>1</v>
      </c>
      <c r="G311">
        <v>1</v>
      </c>
      <c r="H311">
        <v>1</v>
      </c>
      <c r="I311" t="s">
        <v>733</v>
      </c>
      <c r="J311" t="s">
        <v>2</v>
      </c>
      <c r="K311" t="s">
        <v>734</v>
      </c>
      <c r="L311">
        <v>1369</v>
      </c>
      <c r="N311">
        <v>1013</v>
      </c>
      <c r="O311" t="s">
        <v>730</v>
      </c>
      <c r="P311" t="s">
        <v>730</v>
      </c>
      <c r="Q311">
        <v>1</v>
      </c>
      <c r="X311">
        <v>2.4975000000000001</v>
      </c>
      <c r="Y311">
        <v>0</v>
      </c>
      <c r="Z311">
        <v>0</v>
      </c>
      <c r="AA311">
        <v>0</v>
      </c>
      <c r="AB311">
        <v>14.09</v>
      </c>
      <c r="AC311">
        <v>0</v>
      </c>
      <c r="AD311">
        <v>1</v>
      </c>
      <c r="AE311">
        <v>1</v>
      </c>
      <c r="AF311" t="s">
        <v>2</v>
      </c>
      <c r="AG311">
        <v>2.4975000000000001</v>
      </c>
      <c r="AH311">
        <v>2</v>
      </c>
      <c r="AI311">
        <v>41728947</v>
      </c>
      <c r="AJ311">
        <v>311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</row>
    <row r="312" spans="1:44" x14ac:dyDescent="0.2">
      <c r="A312">
        <f>ROW(Source!A181)</f>
        <v>181</v>
      </c>
      <c r="B312">
        <v>41728953</v>
      </c>
      <c r="C312">
        <v>41728944</v>
      </c>
      <c r="D312">
        <v>37287156</v>
      </c>
      <c r="E312">
        <v>70</v>
      </c>
      <c r="F312">
        <v>1</v>
      </c>
      <c r="G312">
        <v>1</v>
      </c>
      <c r="H312">
        <v>1</v>
      </c>
      <c r="I312" t="s">
        <v>735</v>
      </c>
      <c r="J312" t="s">
        <v>2</v>
      </c>
      <c r="K312" t="s">
        <v>736</v>
      </c>
      <c r="L312">
        <v>1369</v>
      </c>
      <c r="N312">
        <v>1013</v>
      </c>
      <c r="O312" t="s">
        <v>730</v>
      </c>
      <c r="P312" t="s">
        <v>730</v>
      </c>
      <c r="Q312">
        <v>1</v>
      </c>
      <c r="X312">
        <v>1.1100000000000001</v>
      </c>
      <c r="Y312">
        <v>0</v>
      </c>
      <c r="Z312">
        <v>0</v>
      </c>
      <c r="AA312">
        <v>0</v>
      </c>
      <c r="AB312">
        <v>12.69</v>
      </c>
      <c r="AC312">
        <v>0</v>
      </c>
      <c r="AD312">
        <v>1</v>
      </c>
      <c r="AE312">
        <v>1</v>
      </c>
      <c r="AF312" t="s">
        <v>2</v>
      </c>
      <c r="AG312">
        <v>1.1100000000000001</v>
      </c>
      <c r="AH312">
        <v>2</v>
      </c>
      <c r="AI312">
        <v>41728948</v>
      </c>
      <c r="AJ312">
        <v>312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</row>
    <row r="313" spans="1:44" x14ac:dyDescent="0.2">
      <c r="A313">
        <f>ROW(Source!A181)</f>
        <v>181</v>
      </c>
      <c r="B313">
        <v>41728954</v>
      </c>
      <c r="C313">
        <v>41728944</v>
      </c>
      <c r="D313">
        <v>37287159</v>
      </c>
      <c r="E313">
        <v>70</v>
      </c>
      <c r="F313">
        <v>1</v>
      </c>
      <c r="G313">
        <v>1</v>
      </c>
      <c r="H313">
        <v>1</v>
      </c>
      <c r="I313" t="s">
        <v>737</v>
      </c>
      <c r="J313" t="s">
        <v>2</v>
      </c>
      <c r="K313" t="s">
        <v>738</v>
      </c>
      <c r="L313">
        <v>1369</v>
      </c>
      <c r="N313">
        <v>1013</v>
      </c>
      <c r="O313" t="s">
        <v>730</v>
      </c>
      <c r="P313" t="s">
        <v>730</v>
      </c>
      <c r="Q313">
        <v>1</v>
      </c>
      <c r="X313">
        <v>0.55500000000000005</v>
      </c>
      <c r="Y313">
        <v>0</v>
      </c>
      <c r="Z313">
        <v>0</v>
      </c>
      <c r="AA313">
        <v>0</v>
      </c>
      <c r="AB313">
        <v>16.93</v>
      </c>
      <c r="AC313">
        <v>0</v>
      </c>
      <c r="AD313">
        <v>1</v>
      </c>
      <c r="AE313">
        <v>1</v>
      </c>
      <c r="AF313" t="s">
        <v>2</v>
      </c>
      <c r="AG313">
        <v>0.55500000000000005</v>
      </c>
      <c r="AH313">
        <v>2</v>
      </c>
      <c r="AI313">
        <v>41728949</v>
      </c>
      <c r="AJ313">
        <v>313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</row>
    <row r="314" spans="1:44" x14ac:dyDescent="0.2">
      <c r="A314">
        <f>ROW(Source!A182)</f>
        <v>182</v>
      </c>
      <c r="B314">
        <v>41728950</v>
      </c>
      <c r="C314">
        <v>41728944</v>
      </c>
      <c r="D314">
        <v>37287146</v>
      </c>
      <c r="E314">
        <v>70</v>
      </c>
      <c r="F314">
        <v>1</v>
      </c>
      <c r="G314">
        <v>1</v>
      </c>
      <c r="H314">
        <v>1</v>
      </c>
      <c r="I314" t="s">
        <v>728</v>
      </c>
      <c r="J314" t="s">
        <v>2</v>
      </c>
      <c r="K314" t="s">
        <v>729</v>
      </c>
      <c r="L314">
        <v>1369</v>
      </c>
      <c r="N314">
        <v>1013</v>
      </c>
      <c r="O314" t="s">
        <v>730</v>
      </c>
      <c r="P314" t="s">
        <v>730</v>
      </c>
      <c r="Q314">
        <v>1</v>
      </c>
      <c r="X314">
        <v>0.27750000000000002</v>
      </c>
      <c r="Y314">
        <v>0</v>
      </c>
      <c r="Z314">
        <v>0</v>
      </c>
      <c r="AA314">
        <v>0</v>
      </c>
      <c r="AB314">
        <v>10.210000000000001</v>
      </c>
      <c r="AC314">
        <v>0</v>
      </c>
      <c r="AD314">
        <v>1</v>
      </c>
      <c r="AE314">
        <v>1</v>
      </c>
      <c r="AF314" t="s">
        <v>2</v>
      </c>
      <c r="AG314">
        <v>0.27750000000000002</v>
      </c>
      <c r="AH314">
        <v>2</v>
      </c>
      <c r="AI314">
        <v>41728945</v>
      </c>
      <c r="AJ314">
        <v>314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</row>
    <row r="315" spans="1:44" x14ac:dyDescent="0.2">
      <c r="A315">
        <f>ROW(Source!A182)</f>
        <v>182</v>
      </c>
      <c r="B315">
        <v>41728951</v>
      </c>
      <c r="C315">
        <v>41728944</v>
      </c>
      <c r="D315">
        <v>37287150</v>
      </c>
      <c r="E315">
        <v>70</v>
      </c>
      <c r="F315">
        <v>1</v>
      </c>
      <c r="G315">
        <v>1</v>
      </c>
      <c r="H315">
        <v>1</v>
      </c>
      <c r="I315" t="s">
        <v>731</v>
      </c>
      <c r="J315" t="s">
        <v>2</v>
      </c>
      <c r="K315" t="s">
        <v>732</v>
      </c>
      <c r="L315">
        <v>1369</v>
      </c>
      <c r="N315">
        <v>1013</v>
      </c>
      <c r="O315" t="s">
        <v>730</v>
      </c>
      <c r="P315" t="s">
        <v>730</v>
      </c>
      <c r="Q315">
        <v>1</v>
      </c>
      <c r="X315">
        <v>1.1100000000000001</v>
      </c>
      <c r="Y315">
        <v>0</v>
      </c>
      <c r="Z315">
        <v>0</v>
      </c>
      <c r="AA315">
        <v>0</v>
      </c>
      <c r="AB315">
        <v>15.49</v>
      </c>
      <c r="AC315">
        <v>0</v>
      </c>
      <c r="AD315">
        <v>1</v>
      </c>
      <c r="AE315">
        <v>1</v>
      </c>
      <c r="AF315" t="s">
        <v>2</v>
      </c>
      <c r="AG315">
        <v>1.1100000000000001</v>
      </c>
      <c r="AH315">
        <v>2</v>
      </c>
      <c r="AI315">
        <v>41728946</v>
      </c>
      <c r="AJ315">
        <v>315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</row>
    <row r="316" spans="1:44" x14ac:dyDescent="0.2">
      <c r="A316">
        <f>ROW(Source!A182)</f>
        <v>182</v>
      </c>
      <c r="B316">
        <v>41728952</v>
      </c>
      <c r="C316">
        <v>41728944</v>
      </c>
      <c r="D316">
        <v>37287153</v>
      </c>
      <c r="E316">
        <v>70</v>
      </c>
      <c r="F316">
        <v>1</v>
      </c>
      <c r="G316">
        <v>1</v>
      </c>
      <c r="H316">
        <v>1</v>
      </c>
      <c r="I316" t="s">
        <v>733</v>
      </c>
      <c r="J316" t="s">
        <v>2</v>
      </c>
      <c r="K316" t="s">
        <v>734</v>
      </c>
      <c r="L316">
        <v>1369</v>
      </c>
      <c r="N316">
        <v>1013</v>
      </c>
      <c r="O316" t="s">
        <v>730</v>
      </c>
      <c r="P316" t="s">
        <v>730</v>
      </c>
      <c r="Q316">
        <v>1</v>
      </c>
      <c r="X316">
        <v>2.4975000000000001</v>
      </c>
      <c r="Y316">
        <v>0</v>
      </c>
      <c r="Z316">
        <v>0</v>
      </c>
      <c r="AA316">
        <v>0</v>
      </c>
      <c r="AB316">
        <v>14.09</v>
      </c>
      <c r="AC316">
        <v>0</v>
      </c>
      <c r="AD316">
        <v>1</v>
      </c>
      <c r="AE316">
        <v>1</v>
      </c>
      <c r="AF316" t="s">
        <v>2</v>
      </c>
      <c r="AG316">
        <v>2.4975000000000001</v>
      </c>
      <c r="AH316">
        <v>2</v>
      </c>
      <c r="AI316">
        <v>41728947</v>
      </c>
      <c r="AJ316">
        <v>316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</row>
    <row r="317" spans="1:44" x14ac:dyDescent="0.2">
      <c r="A317">
        <f>ROW(Source!A182)</f>
        <v>182</v>
      </c>
      <c r="B317">
        <v>41728953</v>
      </c>
      <c r="C317">
        <v>41728944</v>
      </c>
      <c r="D317">
        <v>37287156</v>
      </c>
      <c r="E317">
        <v>70</v>
      </c>
      <c r="F317">
        <v>1</v>
      </c>
      <c r="G317">
        <v>1</v>
      </c>
      <c r="H317">
        <v>1</v>
      </c>
      <c r="I317" t="s">
        <v>735</v>
      </c>
      <c r="J317" t="s">
        <v>2</v>
      </c>
      <c r="K317" t="s">
        <v>736</v>
      </c>
      <c r="L317">
        <v>1369</v>
      </c>
      <c r="N317">
        <v>1013</v>
      </c>
      <c r="O317" t="s">
        <v>730</v>
      </c>
      <c r="P317" t="s">
        <v>730</v>
      </c>
      <c r="Q317">
        <v>1</v>
      </c>
      <c r="X317">
        <v>1.1100000000000001</v>
      </c>
      <c r="Y317">
        <v>0</v>
      </c>
      <c r="Z317">
        <v>0</v>
      </c>
      <c r="AA317">
        <v>0</v>
      </c>
      <c r="AB317">
        <v>12.69</v>
      </c>
      <c r="AC317">
        <v>0</v>
      </c>
      <c r="AD317">
        <v>1</v>
      </c>
      <c r="AE317">
        <v>1</v>
      </c>
      <c r="AF317" t="s">
        <v>2</v>
      </c>
      <c r="AG317">
        <v>1.1100000000000001</v>
      </c>
      <c r="AH317">
        <v>2</v>
      </c>
      <c r="AI317">
        <v>41728948</v>
      </c>
      <c r="AJ317">
        <v>317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</row>
    <row r="318" spans="1:44" x14ac:dyDescent="0.2">
      <c r="A318">
        <f>ROW(Source!A182)</f>
        <v>182</v>
      </c>
      <c r="B318">
        <v>41728954</v>
      </c>
      <c r="C318">
        <v>41728944</v>
      </c>
      <c r="D318">
        <v>37287159</v>
      </c>
      <c r="E318">
        <v>70</v>
      </c>
      <c r="F318">
        <v>1</v>
      </c>
      <c r="G318">
        <v>1</v>
      </c>
      <c r="H318">
        <v>1</v>
      </c>
      <c r="I318" t="s">
        <v>737</v>
      </c>
      <c r="J318" t="s">
        <v>2</v>
      </c>
      <c r="K318" t="s">
        <v>738</v>
      </c>
      <c r="L318">
        <v>1369</v>
      </c>
      <c r="N318">
        <v>1013</v>
      </c>
      <c r="O318" t="s">
        <v>730</v>
      </c>
      <c r="P318" t="s">
        <v>730</v>
      </c>
      <c r="Q318">
        <v>1</v>
      </c>
      <c r="X318">
        <v>0.55500000000000005</v>
      </c>
      <c r="Y318">
        <v>0</v>
      </c>
      <c r="Z318">
        <v>0</v>
      </c>
      <c r="AA318">
        <v>0</v>
      </c>
      <c r="AB318">
        <v>16.93</v>
      </c>
      <c r="AC318">
        <v>0</v>
      </c>
      <c r="AD318">
        <v>1</v>
      </c>
      <c r="AE318">
        <v>1</v>
      </c>
      <c r="AF318" t="s">
        <v>2</v>
      </c>
      <c r="AG318">
        <v>0.55500000000000005</v>
      </c>
      <c r="AH318">
        <v>2</v>
      </c>
      <c r="AI318">
        <v>41728949</v>
      </c>
      <c r="AJ318">
        <v>318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</row>
    <row r="319" spans="1:44" x14ac:dyDescent="0.2">
      <c r="A319">
        <f>ROW(Source!A254)</f>
        <v>254</v>
      </c>
      <c r="B319">
        <v>41728341</v>
      </c>
      <c r="C319">
        <v>41728335</v>
      </c>
      <c r="D319">
        <v>37286967</v>
      </c>
      <c r="E319">
        <v>70</v>
      </c>
      <c r="F319">
        <v>1</v>
      </c>
      <c r="G319">
        <v>1</v>
      </c>
      <c r="H319">
        <v>1</v>
      </c>
      <c r="I319" t="s">
        <v>637</v>
      </c>
      <c r="J319" t="s">
        <v>2</v>
      </c>
      <c r="K319" t="s">
        <v>638</v>
      </c>
      <c r="L319">
        <v>1191</v>
      </c>
      <c r="N319">
        <v>1013</v>
      </c>
      <c r="O319" t="s">
        <v>551</v>
      </c>
      <c r="P319" t="s">
        <v>551</v>
      </c>
      <c r="Q319">
        <v>1</v>
      </c>
      <c r="X319">
        <v>11.7</v>
      </c>
      <c r="Y319">
        <v>0</v>
      </c>
      <c r="Z319">
        <v>0</v>
      </c>
      <c r="AA319">
        <v>0</v>
      </c>
      <c r="AB319">
        <v>10.06</v>
      </c>
      <c r="AC319">
        <v>0</v>
      </c>
      <c r="AD319">
        <v>1</v>
      </c>
      <c r="AE319">
        <v>1</v>
      </c>
      <c r="AF319" t="s">
        <v>21</v>
      </c>
      <c r="AG319">
        <v>15.795</v>
      </c>
      <c r="AH319">
        <v>2</v>
      </c>
      <c r="AI319">
        <v>41728336</v>
      </c>
      <c r="AJ319">
        <v>319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</row>
    <row r="320" spans="1:44" x14ac:dyDescent="0.2">
      <c r="A320">
        <f>ROW(Source!A254)</f>
        <v>254</v>
      </c>
      <c r="B320">
        <v>41728342</v>
      </c>
      <c r="C320">
        <v>41728335</v>
      </c>
      <c r="D320">
        <v>37299205</v>
      </c>
      <c r="E320">
        <v>1</v>
      </c>
      <c r="F320">
        <v>1</v>
      </c>
      <c r="G320">
        <v>1</v>
      </c>
      <c r="H320">
        <v>3</v>
      </c>
      <c r="I320" t="s">
        <v>610</v>
      </c>
      <c r="J320" t="s">
        <v>611</v>
      </c>
      <c r="K320" t="s">
        <v>612</v>
      </c>
      <c r="L320">
        <v>1346</v>
      </c>
      <c r="N320">
        <v>1009</v>
      </c>
      <c r="O320" t="s">
        <v>564</v>
      </c>
      <c r="P320" t="s">
        <v>564</v>
      </c>
      <c r="Q320">
        <v>1</v>
      </c>
      <c r="X320">
        <v>0.01</v>
      </c>
      <c r="Y320">
        <v>27.74</v>
      </c>
      <c r="Z320">
        <v>0</v>
      </c>
      <c r="AA320">
        <v>0</v>
      </c>
      <c r="AB320">
        <v>0</v>
      </c>
      <c r="AC320">
        <v>0</v>
      </c>
      <c r="AD320">
        <v>1</v>
      </c>
      <c r="AE320">
        <v>0</v>
      </c>
      <c r="AF320" t="s">
        <v>2</v>
      </c>
      <c r="AG320">
        <v>0.01</v>
      </c>
      <c r="AH320">
        <v>2</v>
      </c>
      <c r="AI320">
        <v>41728337</v>
      </c>
      <c r="AJ320">
        <v>320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</row>
    <row r="321" spans="1:44" x14ac:dyDescent="0.2">
      <c r="A321">
        <f>ROW(Source!A254)</f>
        <v>254</v>
      </c>
      <c r="B321">
        <v>41728343</v>
      </c>
      <c r="C321">
        <v>41728335</v>
      </c>
      <c r="D321">
        <v>37305581</v>
      </c>
      <c r="E321">
        <v>1</v>
      </c>
      <c r="F321">
        <v>1</v>
      </c>
      <c r="G321">
        <v>1</v>
      </c>
      <c r="H321">
        <v>3</v>
      </c>
      <c r="I321" t="s">
        <v>613</v>
      </c>
      <c r="J321" t="s">
        <v>614</v>
      </c>
      <c r="K321" t="s">
        <v>615</v>
      </c>
      <c r="L321">
        <v>1425</v>
      </c>
      <c r="N321">
        <v>1013</v>
      </c>
      <c r="O321" t="s">
        <v>165</v>
      </c>
      <c r="P321" t="s">
        <v>165</v>
      </c>
      <c r="Q321">
        <v>1</v>
      </c>
      <c r="X321">
        <v>0.04</v>
      </c>
      <c r="Y321">
        <v>83</v>
      </c>
      <c r="Z321">
        <v>0</v>
      </c>
      <c r="AA321">
        <v>0</v>
      </c>
      <c r="AB321">
        <v>0</v>
      </c>
      <c r="AC321">
        <v>0</v>
      </c>
      <c r="AD321">
        <v>1</v>
      </c>
      <c r="AE321">
        <v>0</v>
      </c>
      <c r="AF321" t="s">
        <v>2</v>
      </c>
      <c r="AG321">
        <v>0.04</v>
      </c>
      <c r="AH321">
        <v>2</v>
      </c>
      <c r="AI321">
        <v>41728338</v>
      </c>
      <c r="AJ321">
        <v>321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</row>
    <row r="322" spans="1:44" x14ac:dyDescent="0.2">
      <c r="A322">
        <f>ROW(Source!A254)</f>
        <v>254</v>
      </c>
      <c r="B322">
        <v>41728344</v>
      </c>
      <c r="C322">
        <v>41728335</v>
      </c>
      <c r="D322">
        <v>37342602</v>
      </c>
      <c r="E322">
        <v>1</v>
      </c>
      <c r="F322">
        <v>1</v>
      </c>
      <c r="G322">
        <v>1</v>
      </c>
      <c r="H322">
        <v>3</v>
      </c>
      <c r="I322" t="s">
        <v>619</v>
      </c>
      <c r="J322" t="s">
        <v>620</v>
      </c>
      <c r="K322" t="s">
        <v>621</v>
      </c>
      <c r="L322">
        <v>1348</v>
      </c>
      <c r="N322">
        <v>1009</v>
      </c>
      <c r="O322" t="s">
        <v>104</v>
      </c>
      <c r="P322" t="s">
        <v>104</v>
      </c>
      <c r="Q322">
        <v>1000</v>
      </c>
      <c r="X322">
        <v>1E-4</v>
      </c>
      <c r="Y322">
        <v>65750</v>
      </c>
      <c r="Z322">
        <v>0</v>
      </c>
      <c r="AA322">
        <v>0</v>
      </c>
      <c r="AB322">
        <v>0</v>
      </c>
      <c r="AC322">
        <v>0</v>
      </c>
      <c r="AD322">
        <v>1</v>
      </c>
      <c r="AE322">
        <v>0</v>
      </c>
      <c r="AF322" t="s">
        <v>2</v>
      </c>
      <c r="AG322">
        <v>1E-4</v>
      </c>
      <c r="AH322">
        <v>2</v>
      </c>
      <c r="AI322">
        <v>41728339</v>
      </c>
      <c r="AJ322">
        <v>322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</row>
    <row r="323" spans="1:44" x14ac:dyDescent="0.2">
      <c r="A323">
        <f>ROW(Source!A254)</f>
        <v>254</v>
      </c>
      <c r="B323">
        <v>41728345</v>
      </c>
      <c r="C323">
        <v>41728335</v>
      </c>
      <c r="D323">
        <v>37292595</v>
      </c>
      <c r="E323">
        <v>70</v>
      </c>
      <c r="F323">
        <v>1</v>
      </c>
      <c r="G323">
        <v>1</v>
      </c>
      <c r="H323">
        <v>3</v>
      </c>
      <c r="I323" t="s">
        <v>565</v>
      </c>
      <c r="J323" t="s">
        <v>2</v>
      </c>
      <c r="K323" t="s">
        <v>566</v>
      </c>
      <c r="L323">
        <v>1374</v>
      </c>
      <c r="N323">
        <v>1013</v>
      </c>
      <c r="O323" t="s">
        <v>567</v>
      </c>
      <c r="P323" t="s">
        <v>567</v>
      </c>
      <c r="Q323">
        <v>1</v>
      </c>
      <c r="X323">
        <v>2.35</v>
      </c>
      <c r="Y323">
        <v>1</v>
      </c>
      <c r="Z323">
        <v>0</v>
      </c>
      <c r="AA323">
        <v>0</v>
      </c>
      <c r="AB323">
        <v>0</v>
      </c>
      <c r="AC323">
        <v>0</v>
      </c>
      <c r="AD323">
        <v>1</v>
      </c>
      <c r="AE323">
        <v>0</v>
      </c>
      <c r="AF323" t="s">
        <v>2</v>
      </c>
      <c r="AG323">
        <v>2.35</v>
      </c>
      <c r="AH323">
        <v>2</v>
      </c>
      <c r="AI323">
        <v>41728340</v>
      </c>
      <c r="AJ323">
        <v>323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</row>
    <row r="324" spans="1:44" x14ac:dyDescent="0.2">
      <c r="A324">
        <f>ROW(Source!A255)</f>
        <v>255</v>
      </c>
      <c r="B324">
        <v>41728341</v>
      </c>
      <c r="C324">
        <v>41728335</v>
      </c>
      <c r="D324">
        <v>37286967</v>
      </c>
      <c r="E324">
        <v>70</v>
      </c>
      <c r="F324">
        <v>1</v>
      </c>
      <c r="G324">
        <v>1</v>
      </c>
      <c r="H324">
        <v>1</v>
      </c>
      <c r="I324" t="s">
        <v>637</v>
      </c>
      <c r="J324" t="s">
        <v>2</v>
      </c>
      <c r="K324" t="s">
        <v>638</v>
      </c>
      <c r="L324">
        <v>1191</v>
      </c>
      <c r="N324">
        <v>1013</v>
      </c>
      <c r="O324" t="s">
        <v>551</v>
      </c>
      <c r="P324" t="s">
        <v>551</v>
      </c>
      <c r="Q324">
        <v>1</v>
      </c>
      <c r="X324">
        <v>11.7</v>
      </c>
      <c r="Y324">
        <v>0</v>
      </c>
      <c r="Z324">
        <v>0</v>
      </c>
      <c r="AA324">
        <v>0</v>
      </c>
      <c r="AB324">
        <v>10.06</v>
      </c>
      <c r="AC324">
        <v>0</v>
      </c>
      <c r="AD324">
        <v>1</v>
      </c>
      <c r="AE324">
        <v>1</v>
      </c>
      <c r="AF324" t="s">
        <v>21</v>
      </c>
      <c r="AG324">
        <v>15.795</v>
      </c>
      <c r="AH324">
        <v>2</v>
      </c>
      <c r="AI324">
        <v>41728336</v>
      </c>
      <c r="AJ324">
        <v>324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</row>
    <row r="325" spans="1:44" x14ac:dyDescent="0.2">
      <c r="A325">
        <f>ROW(Source!A255)</f>
        <v>255</v>
      </c>
      <c r="B325">
        <v>41728342</v>
      </c>
      <c r="C325">
        <v>41728335</v>
      </c>
      <c r="D325">
        <v>37299205</v>
      </c>
      <c r="E325">
        <v>1</v>
      </c>
      <c r="F325">
        <v>1</v>
      </c>
      <c r="G325">
        <v>1</v>
      </c>
      <c r="H325">
        <v>3</v>
      </c>
      <c r="I325" t="s">
        <v>610</v>
      </c>
      <c r="J325" t="s">
        <v>611</v>
      </c>
      <c r="K325" t="s">
        <v>612</v>
      </c>
      <c r="L325">
        <v>1346</v>
      </c>
      <c r="N325">
        <v>1009</v>
      </c>
      <c r="O325" t="s">
        <v>564</v>
      </c>
      <c r="P325" t="s">
        <v>564</v>
      </c>
      <c r="Q325">
        <v>1</v>
      </c>
      <c r="X325">
        <v>0.01</v>
      </c>
      <c r="Y325">
        <v>27.74</v>
      </c>
      <c r="Z325">
        <v>0</v>
      </c>
      <c r="AA325">
        <v>0</v>
      </c>
      <c r="AB325">
        <v>0</v>
      </c>
      <c r="AC325">
        <v>0</v>
      </c>
      <c r="AD325">
        <v>1</v>
      </c>
      <c r="AE325">
        <v>0</v>
      </c>
      <c r="AF325" t="s">
        <v>2</v>
      </c>
      <c r="AG325">
        <v>0.01</v>
      </c>
      <c r="AH325">
        <v>2</v>
      </c>
      <c r="AI325">
        <v>41728337</v>
      </c>
      <c r="AJ325">
        <v>325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</row>
    <row r="326" spans="1:44" x14ac:dyDescent="0.2">
      <c r="A326">
        <f>ROW(Source!A255)</f>
        <v>255</v>
      </c>
      <c r="B326">
        <v>41728343</v>
      </c>
      <c r="C326">
        <v>41728335</v>
      </c>
      <c r="D326">
        <v>37305581</v>
      </c>
      <c r="E326">
        <v>1</v>
      </c>
      <c r="F326">
        <v>1</v>
      </c>
      <c r="G326">
        <v>1</v>
      </c>
      <c r="H326">
        <v>3</v>
      </c>
      <c r="I326" t="s">
        <v>613</v>
      </c>
      <c r="J326" t="s">
        <v>614</v>
      </c>
      <c r="K326" t="s">
        <v>615</v>
      </c>
      <c r="L326">
        <v>1425</v>
      </c>
      <c r="N326">
        <v>1013</v>
      </c>
      <c r="O326" t="s">
        <v>165</v>
      </c>
      <c r="P326" t="s">
        <v>165</v>
      </c>
      <c r="Q326">
        <v>1</v>
      </c>
      <c r="X326">
        <v>0.04</v>
      </c>
      <c r="Y326">
        <v>83</v>
      </c>
      <c r="Z326">
        <v>0</v>
      </c>
      <c r="AA326">
        <v>0</v>
      </c>
      <c r="AB326">
        <v>0</v>
      </c>
      <c r="AC326">
        <v>0</v>
      </c>
      <c r="AD326">
        <v>1</v>
      </c>
      <c r="AE326">
        <v>0</v>
      </c>
      <c r="AF326" t="s">
        <v>2</v>
      </c>
      <c r="AG326">
        <v>0.04</v>
      </c>
      <c r="AH326">
        <v>2</v>
      </c>
      <c r="AI326">
        <v>41728338</v>
      </c>
      <c r="AJ326">
        <v>326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</row>
    <row r="327" spans="1:44" x14ac:dyDescent="0.2">
      <c r="A327">
        <f>ROW(Source!A255)</f>
        <v>255</v>
      </c>
      <c r="B327">
        <v>41728344</v>
      </c>
      <c r="C327">
        <v>41728335</v>
      </c>
      <c r="D327">
        <v>37342602</v>
      </c>
      <c r="E327">
        <v>1</v>
      </c>
      <c r="F327">
        <v>1</v>
      </c>
      <c r="G327">
        <v>1</v>
      </c>
      <c r="H327">
        <v>3</v>
      </c>
      <c r="I327" t="s">
        <v>619</v>
      </c>
      <c r="J327" t="s">
        <v>620</v>
      </c>
      <c r="K327" t="s">
        <v>621</v>
      </c>
      <c r="L327">
        <v>1348</v>
      </c>
      <c r="N327">
        <v>1009</v>
      </c>
      <c r="O327" t="s">
        <v>104</v>
      </c>
      <c r="P327" t="s">
        <v>104</v>
      </c>
      <c r="Q327">
        <v>1000</v>
      </c>
      <c r="X327">
        <v>1E-4</v>
      </c>
      <c r="Y327">
        <v>65750</v>
      </c>
      <c r="Z327">
        <v>0</v>
      </c>
      <c r="AA327">
        <v>0</v>
      </c>
      <c r="AB327">
        <v>0</v>
      </c>
      <c r="AC327">
        <v>0</v>
      </c>
      <c r="AD327">
        <v>1</v>
      </c>
      <c r="AE327">
        <v>0</v>
      </c>
      <c r="AF327" t="s">
        <v>2</v>
      </c>
      <c r="AG327">
        <v>1E-4</v>
      </c>
      <c r="AH327">
        <v>2</v>
      </c>
      <c r="AI327">
        <v>41728339</v>
      </c>
      <c r="AJ327">
        <v>327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</row>
    <row r="328" spans="1:44" x14ac:dyDescent="0.2">
      <c r="A328">
        <f>ROW(Source!A255)</f>
        <v>255</v>
      </c>
      <c r="B328">
        <v>41728345</v>
      </c>
      <c r="C328">
        <v>41728335</v>
      </c>
      <c r="D328">
        <v>37292595</v>
      </c>
      <c r="E328">
        <v>70</v>
      </c>
      <c r="F328">
        <v>1</v>
      </c>
      <c r="G328">
        <v>1</v>
      </c>
      <c r="H328">
        <v>3</v>
      </c>
      <c r="I328" t="s">
        <v>565</v>
      </c>
      <c r="J328" t="s">
        <v>2</v>
      </c>
      <c r="K328" t="s">
        <v>566</v>
      </c>
      <c r="L328">
        <v>1374</v>
      </c>
      <c r="N328">
        <v>1013</v>
      </c>
      <c r="O328" t="s">
        <v>567</v>
      </c>
      <c r="P328" t="s">
        <v>567</v>
      </c>
      <c r="Q328">
        <v>1</v>
      </c>
      <c r="X328">
        <v>2.35</v>
      </c>
      <c r="Y328">
        <v>1</v>
      </c>
      <c r="Z328">
        <v>0</v>
      </c>
      <c r="AA328">
        <v>0</v>
      </c>
      <c r="AB328">
        <v>0</v>
      </c>
      <c r="AC328">
        <v>0</v>
      </c>
      <c r="AD328">
        <v>1</v>
      </c>
      <c r="AE328">
        <v>0</v>
      </c>
      <c r="AF328" t="s">
        <v>2</v>
      </c>
      <c r="AG328">
        <v>2.35</v>
      </c>
      <c r="AH328">
        <v>2</v>
      </c>
      <c r="AI328">
        <v>41728340</v>
      </c>
      <c r="AJ328">
        <v>328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</row>
    <row r="329" spans="1:44" x14ac:dyDescent="0.2">
      <c r="A329">
        <f>ROW(Source!A258)</f>
        <v>258</v>
      </c>
      <c r="B329">
        <v>41728360</v>
      </c>
      <c r="C329">
        <v>41728347</v>
      </c>
      <c r="D329">
        <v>37286900</v>
      </c>
      <c r="E329">
        <v>70</v>
      </c>
      <c r="F329">
        <v>1</v>
      </c>
      <c r="G329">
        <v>1</v>
      </c>
      <c r="H329">
        <v>1</v>
      </c>
      <c r="I329" t="s">
        <v>739</v>
      </c>
      <c r="J329" t="s">
        <v>2</v>
      </c>
      <c r="K329" t="s">
        <v>740</v>
      </c>
      <c r="L329">
        <v>1191</v>
      </c>
      <c r="N329">
        <v>1013</v>
      </c>
      <c r="O329" t="s">
        <v>551</v>
      </c>
      <c r="P329" t="s">
        <v>551</v>
      </c>
      <c r="Q329">
        <v>1</v>
      </c>
      <c r="X329">
        <v>5.46</v>
      </c>
      <c r="Y329">
        <v>0</v>
      </c>
      <c r="Z329">
        <v>0</v>
      </c>
      <c r="AA329">
        <v>0</v>
      </c>
      <c r="AB329">
        <v>8.74</v>
      </c>
      <c r="AC329">
        <v>0</v>
      </c>
      <c r="AD329">
        <v>1</v>
      </c>
      <c r="AE329">
        <v>1</v>
      </c>
      <c r="AF329" t="s">
        <v>21</v>
      </c>
      <c r="AG329">
        <v>7.3710000000000004</v>
      </c>
      <c r="AH329">
        <v>2</v>
      </c>
      <c r="AI329">
        <v>41728348</v>
      </c>
      <c r="AJ329">
        <v>329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</row>
    <row r="330" spans="1:44" x14ac:dyDescent="0.2">
      <c r="A330">
        <f>ROW(Source!A258)</f>
        <v>258</v>
      </c>
      <c r="B330">
        <v>41728361</v>
      </c>
      <c r="C330">
        <v>41728347</v>
      </c>
      <c r="D330">
        <v>37287167</v>
      </c>
      <c r="E330">
        <v>70</v>
      </c>
      <c r="F330">
        <v>1</v>
      </c>
      <c r="G330">
        <v>1</v>
      </c>
      <c r="H330">
        <v>1</v>
      </c>
      <c r="I330" t="s">
        <v>552</v>
      </c>
      <c r="J330" t="s">
        <v>2</v>
      </c>
      <c r="K330" t="s">
        <v>553</v>
      </c>
      <c r="L330">
        <v>1191</v>
      </c>
      <c r="N330">
        <v>1013</v>
      </c>
      <c r="O330" t="s">
        <v>551</v>
      </c>
      <c r="P330" t="s">
        <v>551</v>
      </c>
      <c r="Q330">
        <v>1</v>
      </c>
      <c r="X330">
        <v>0.04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1</v>
      </c>
      <c r="AE330">
        <v>2</v>
      </c>
      <c r="AF330" t="s">
        <v>21</v>
      </c>
      <c r="AG330">
        <v>5.4000000000000006E-2</v>
      </c>
      <c r="AH330">
        <v>2</v>
      </c>
      <c r="AI330">
        <v>41728349</v>
      </c>
      <c r="AJ330">
        <v>330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</row>
    <row r="331" spans="1:44" x14ac:dyDescent="0.2">
      <c r="A331">
        <f>ROW(Source!A258)</f>
        <v>258</v>
      </c>
      <c r="B331">
        <v>41728362</v>
      </c>
      <c r="C331">
        <v>41728347</v>
      </c>
      <c r="D331">
        <v>37509388</v>
      </c>
      <c r="E331">
        <v>1</v>
      </c>
      <c r="F331">
        <v>1</v>
      </c>
      <c r="G331">
        <v>1</v>
      </c>
      <c r="H331">
        <v>2</v>
      </c>
      <c r="I331" t="s">
        <v>573</v>
      </c>
      <c r="J331" t="s">
        <v>574</v>
      </c>
      <c r="K331" t="s">
        <v>575</v>
      </c>
      <c r="L331">
        <v>1367</v>
      </c>
      <c r="N331">
        <v>1011</v>
      </c>
      <c r="O331" t="s">
        <v>557</v>
      </c>
      <c r="P331" t="s">
        <v>557</v>
      </c>
      <c r="Q331">
        <v>1</v>
      </c>
      <c r="X331">
        <v>0.01</v>
      </c>
      <c r="Y331">
        <v>0</v>
      </c>
      <c r="Z331">
        <v>115.4</v>
      </c>
      <c r="AA331">
        <v>13.5</v>
      </c>
      <c r="AB331">
        <v>0</v>
      </c>
      <c r="AC331">
        <v>0</v>
      </c>
      <c r="AD331">
        <v>1</v>
      </c>
      <c r="AE331">
        <v>0</v>
      </c>
      <c r="AF331" t="s">
        <v>21</v>
      </c>
      <c r="AG331">
        <v>1.3500000000000002E-2</v>
      </c>
      <c r="AH331">
        <v>2</v>
      </c>
      <c r="AI331">
        <v>41728350</v>
      </c>
      <c r="AJ331">
        <v>331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</row>
    <row r="332" spans="1:44" x14ac:dyDescent="0.2">
      <c r="A332">
        <f>ROW(Source!A258)</f>
        <v>258</v>
      </c>
      <c r="B332">
        <v>41728363</v>
      </c>
      <c r="C332">
        <v>41728347</v>
      </c>
      <c r="D332">
        <v>37509578</v>
      </c>
      <c r="E332">
        <v>1</v>
      </c>
      <c r="F332">
        <v>1</v>
      </c>
      <c r="G332">
        <v>1</v>
      </c>
      <c r="H332">
        <v>2</v>
      </c>
      <c r="I332" t="s">
        <v>741</v>
      </c>
      <c r="J332" t="s">
        <v>742</v>
      </c>
      <c r="K332" t="s">
        <v>743</v>
      </c>
      <c r="L332">
        <v>1367</v>
      </c>
      <c r="N332">
        <v>1011</v>
      </c>
      <c r="O332" t="s">
        <v>557</v>
      </c>
      <c r="P332" t="s">
        <v>557</v>
      </c>
      <c r="Q332">
        <v>1</v>
      </c>
      <c r="X332">
        <v>1.36</v>
      </c>
      <c r="Y332">
        <v>0</v>
      </c>
      <c r="Z332">
        <v>3.12</v>
      </c>
      <c r="AA332">
        <v>0</v>
      </c>
      <c r="AB332">
        <v>0</v>
      </c>
      <c r="AC332">
        <v>0</v>
      </c>
      <c r="AD332">
        <v>1</v>
      </c>
      <c r="AE332">
        <v>0</v>
      </c>
      <c r="AF332" t="s">
        <v>21</v>
      </c>
      <c r="AG332">
        <v>1.8360000000000003</v>
      </c>
      <c r="AH332">
        <v>2</v>
      </c>
      <c r="AI332">
        <v>41728351</v>
      </c>
      <c r="AJ332">
        <v>332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</row>
    <row r="333" spans="1:44" x14ac:dyDescent="0.2">
      <c r="A333">
        <f>ROW(Source!A258)</f>
        <v>258</v>
      </c>
      <c r="B333">
        <v>41728364</v>
      </c>
      <c r="C333">
        <v>41728347</v>
      </c>
      <c r="D333">
        <v>37510757</v>
      </c>
      <c r="E333">
        <v>1</v>
      </c>
      <c r="F333">
        <v>1</v>
      </c>
      <c r="G333">
        <v>1</v>
      </c>
      <c r="H333">
        <v>2</v>
      </c>
      <c r="I333" t="s">
        <v>558</v>
      </c>
      <c r="J333" t="s">
        <v>559</v>
      </c>
      <c r="K333" t="s">
        <v>560</v>
      </c>
      <c r="L333">
        <v>1367</v>
      </c>
      <c r="N333">
        <v>1011</v>
      </c>
      <c r="O333" t="s">
        <v>557</v>
      </c>
      <c r="P333" t="s">
        <v>557</v>
      </c>
      <c r="Q333">
        <v>1</v>
      </c>
      <c r="X333">
        <v>0.03</v>
      </c>
      <c r="Y333">
        <v>0</v>
      </c>
      <c r="Z333">
        <v>65.709999999999994</v>
      </c>
      <c r="AA333">
        <v>11.6</v>
      </c>
      <c r="AB333">
        <v>0</v>
      </c>
      <c r="AC333">
        <v>0</v>
      </c>
      <c r="AD333">
        <v>1</v>
      </c>
      <c r="AE333">
        <v>0</v>
      </c>
      <c r="AF333" t="s">
        <v>21</v>
      </c>
      <c r="AG333">
        <v>4.0500000000000001E-2</v>
      </c>
      <c r="AH333">
        <v>2</v>
      </c>
      <c r="AI333">
        <v>41728352</v>
      </c>
      <c r="AJ333">
        <v>333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</row>
    <row r="334" spans="1:44" x14ac:dyDescent="0.2">
      <c r="A334">
        <f>ROW(Source!A258)</f>
        <v>258</v>
      </c>
      <c r="B334">
        <v>41728365</v>
      </c>
      <c r="C334">
        <v>41728347</v>
      </c>
      <c r="D334">
        <v>37298159</v>
      </c>
      <c r="E334">
        <v>1</v>
      </c>
      <c r="F334">
        <v>1</v>
      </c>
      <c r="G334">
        <v>1</v>
      </c>
      <c r="H334">
        <v>3</v>
      </c>
      <c r="I334" t="s">
        <v>744</v>
      </c>
      <c r="J334" t="s">
        <v>745</v>
      </c>
      <c r="K334" t="s">
        <v>746</v>
      </c>
      <c r="L334">
        <v>1348</v>
      </c>
      <c r="N334">
        <v>1009</v>
      </c>
      <c r="O334" t="s">
        <v>104</v>
      </c>
      <c r="P334" t="s">
        <v>104</v>
      </c>
      <c r="Q334">
        <v>1000</v>
      </c>
      <c r="X334">
        <v>2.9999999999999997E-4</v>
      </c>
      <c r="Y334">
        <v>26499</v>
      </c>
      <c r="Z334">
        <v>0</v>
      </c>
      <c r="AA334">
        <v>0</v>
      </c>
      <c r="AB334">
        <v>0</v>
      </c>
      <c r="AC334">
        <v>0</v>
      </c>
      <c r="AD334">
        <v>1</v>
      </c>
      <c r="AE334">
        <v>0</v>
      </c>
      <c r="AF334" t="s">
        <v>2</v>
      </c>
      <c r="AG334">
        <v>2.9999999999999997E-4</v>
      </c>
      <c r="AH334">
        <v>2</v>
      </c>
      <c r="AI334">
        <v>41728353</v>
      </c>
      <c r="AJ334">
        <v>334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</row>
    <row r="335" spans="1:44" x14ac:dyDescent="0.2">
      <c r="A335">
        <f>ROW(Source!A258)</f>
        <v>258</v>
      </c>
      <c r="B335">
        <v>41728366</v>
      </c>
      <c r="C335">
        <v>41728347</v>
      </c>
      <c r="D335">
        <v>37305340</v>
      </c>
      <c r="E335">
        <v>1</v>
      </c>
      <c r="F335">
        <v>1</v>
      </c>
      <c r="G335">
        <v>1</v>
      </c>
      <c r="H335">
        <v>3</v>
      </c>
      <c r="I335" t="s">
        <v>585</v>
      </c>
      <c r="J335" t="s">
        <v>586</v>
      </c>
      <c r="K335" t="s">
        <v>587</v>
      </c>
      <c r="L335">
        <v>1346</v>
      </c>
      <c r="N335">
        <v>1009</v>
      </c>
      <c r="O335" t="s">
        <v>564</v>
      </c>
      <c r="P335" t="s">
        <v>564</v>
      </c>
      <c r="Q335">
        <v>1</v>
      </c>
      <c r="X335">
        <v>0.8</v>
      </c>
      <c r="Y335">
        <v>9.0399999999999991</v>
      </c>
      <c r="Z335">
        <v>0</v>
      </c>
      <c r="AA335">
        <v>0</v>
      </c>
      <c r="AB335">
        <v>0</v>
      </c>
      <c r="AC335">
        <v>0</v>
      </c>
      <c r="AD335">
        <v>1</v>
      </c>
      <c r="AE335">
        <v>0</v>
      </c>
      <c r="AF335" t="s">
        <v>2</v>
      </c>
      <c r="AG335">
        <v>0.8</v>
      </c>
      <c r="AH335">
        <v>2</v>
      </c>
      <c r="AI335">
        <v>41728354</v>
      </c>
      <c r="AJ335">
        <v>335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</row>
    <row r="336" spans="1:44" x14ac:dyDescent="0.2">
      <c r="A336">
        <f>ROW(Source!A258)</f>
        <v>258</v>
      </c>
      <c r="B336">
        <v>41728367</v>
      </c>
      <c r="C336">
        <v>41728347</v>
      </c>
      <c r="D336">
        <v>37307157</v>
      </c>
      <c r="E336">
        <v>1</v>
      </c>
      <c r="F336">
        <v>1</v>
      </c>
      <c r="G336">
        <v>1</v>
      </c>
      <c r="H336">
        <v>3</v>
      </c>
      <c r="I336" t="s">
        <v>747</v>
      </c>
      <c r="J336" t="s">
        <v>748</v>
      </c>
      <c r="K336" t="s">
        <v>749</v>
      </c>
      <c r="L336">
        <v>1346</v>
      </c>
      <c r="N336">
        <v>1009</v>
      </c>
      <c r="O336" t="s">
        <v>564</v>
      </c>
      <c r="P336" t="s">
        <v>564</v>
      </c>
      <c r="Q336">
        <v>1</v>
      </c>
      <c r="X336">
        <v>0.43</v>
      </c>
      <c r="Y336">
        <v>23.09</v>
      </c>
      <c r="Z336">
        <v>0</v>
      </c>
      <c r="AA336">
        <v>0</v>
      </c>
      <c r="AB336">
        <v>0</v>
      </c>
      <c r="AC336">
        <v>0</v>
      </c>
      <c r="AD336">
        <v>1</v>
      </c>
      <c r="AE336">
        <v>0</v>
      </c>
      <c r="AF336" t="s">
        <v>2</v>
      </c>
      <c r="AG336">
        <v>0.43</v>
      </c>
      <c r="AH336">
        <v>2</v>
      </c>
      <c r="AI336">
        <v>41728355</v>
      </c>
      <c r="AJ336">
        <v>336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</row>
    <row r="337" spans="1:44" x14ac:dyDescent="0.2">
      <c r="A337">
        <f>ROW(Source!A258)</f>
        <v>258</v>
      </c>
      <c r="B337">
        <v>41728368</v>
      </c>
      <c r="C337">
        <v>41728347</v>
      </c>
      <c r="D337">
        <v>37334572</v>
      </c>
      <c r="E337">
        <v>1</v>
      </c>
      <c r="F337">
        <v>1</v>
      </c>
      <c r="G337">
        <v>1</v>
      </c>
      <c r="H337">
        <v>3</v>
      </c>
      <c r="I337" t="s">
        <v>750</v>
      </c>
      <c r="J337" t="s">
        <v>751</v>
      </c>
      <c r="K337" t="s">
        <v>752</v>
      </c>
      <c r="L337">
        <v>1455</v>
      </c>
      <c r="N337">
        <v>1013</v>
      </c>
      <c r="O337" t="s">
        <v>160</v>
      </c>
      <c r="P337" t="s">
        <v>160</v>
      </c>
      <c r="Q337">
        <v>1</v>
      </c>
      <c r="X337">
        <v>0.2</v>
      </c>
      <c r="Y337">
        <v>228</v>
      </c>
      <c r="Z337">
        <v>0</v>
      </c>
      <c r="AA337">
        <v>0</v>
      </c>
      <c r="AB337">
        <v>0</v>
      </c>
      <c r="AC337">
        <v>0</v>
      </c>
      <c r="AD337">
        <v>1</v>
      </c>
      <c r="AE337">
        <v>0</v>
      </c>
      <c r="AF337" t="s">
        <v>2</v>
      </c>
      <c r="AG337">
        <v>0.2</v>
      </c>
      <c r="AH337">
        <v>2</v>
      </c>
      <c r="AI337">
        <v>41728356</v>
      </c>
      <c r="AJ337">
        <v>337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</row>
    <row r="338" spans="1:44" x14ac:dyDescent="0.2">
      <c r="A338">
        <f>ROW(Source!A258)</f>
        <v>258</v>
      </c>
      <c r="B338">
        <v>41728369</v>
      </c>
      <c r="C338">
        <v>41728347</v>
      </c>
      <c r="D338">
        <v>37291540</v>
      </c>
      <c r="E338">
        <v>70</v>
      </c>
      <c r="F338">
        <v>1</v>
      </c>
      <c r="G338">
        <v>1</v>
      </c>
      <c r="H338">
        <v>3</v>
      </c>
      <c r="I338" t="s">
        <v>354</v>
      </c>
      <c r="J338" t="s">
        <v>2</v>
      </c>
      <c r="K338" t="s">
        <v>355</v>
      </c>
      <c r="L338">
        <v>1371</v>
      </c>
      <c r="N338">
        <v>1013</v>
      </c>
      <c r="O338" t="s">
        <v>19</v>
      </c>
      <c r="P338" t="s">
        <v>19</v>
      </c>
      <c r="Q338">
        <v>1</v>
      </c>
      <c r="X338">
        <v>1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 t="s">
        <v>2</v>
      </c>
      <c r="AG338">
        <v>1</v>
      </c>
      <c r="AH338">
        <v>2</v>
      </c>
      <c r="AI338">
        <v>41728357</v>
      </c>
      <c r="AJ338">
        <v>338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</row>
    <row r="339" spans="1:44" x14ac:dyDescent="0.2">
      <c r="A339">
        <f>ROW(Source!A258)</f>
        <v>258</v>
      </c>
      <c r="B339">
        <v>41728370</v>
      </c>
      <c r="C339">
        <v>41728347</v>
      </c>
      <c r="D339">
        <v>37381769</v>
      </c>
      <c r="E339">
        <v>1</v>
      </c>
      <c r="F339">
        <v>1</v>
      </c>
      <c r="G339">
        <v>1</v>
      </c>
      <c r="H339">
        <v>3</v>
      </c>
      <c r="I339" t="s">
        <v>753</v>
      </c>
      <c r="J339" t="s">
        <v>754</v>
      </c>
      <c r="K339" t="s">
        <v>755</v>
      </c>
      <c r="L339">
        <v>1301</v>
      </c>
      <c r="N339">
        <v>1003</v>
      </c>
      <c r="O339" t="s">
        <v>134</v>
      </c>
      <c r="P339" t="s">
        <v>134</v>
      </c>
      <c r="Q339">
        <v>1</v>
      </c>
      <c r="X339">
        <v>9.3000000000000007</v>
      </c>
      <c r="Y339">
        <v>12.03</v>
      </c>
      <c r="Z339">
        <v>0</v>
      </c>
      <c r="AA339">
        <v>0</v>
      </c>
      <c r="AB339">
        <v>0</v>
      </c>
      <c r="AC339">
        <v>0</v>
      </c>
      <c r="AD339">
        <v>1</v>
      </c>
      <c r="AE339">
        <v>0</v>
      </c>
      <c r="AF339" t="s">
        <v>2</v>
      </c>
      <c r="AG339">
        <v>9.3000000000000007</v>
      </c>
      <c r="AH339">
        <v>2</v>
      </c>
      <c r="AI339">
        <v>41728358</v>
      </c>
      <c r="AJ339">
        <v>339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</row>
    <row r="340" spans="1:44" x14ac:dyDescent="0.2">
      <c r="A340">
        <f>ROW(Source!A258)</f>
        <v>258</v>
      </c>
      <c r="B340">
        <v>41728371</v>
      </c>
      <c r="C340">
        <v>41728347</v>
      </c>
      <c r="D340">
        <v>37399293</v>
      </c>
      <c r="E340">
        <v>1</v>
      </c>
      <c r="F340">
        <v>1</v>
      </c>
      <c r="G340">
        <v>1</v>
      </c>
      <c r="H340">
        <v>3</v>
      </c>
      <c r="I340" t="s">
        <v>756</v>
      </c>
      <c r="J340" t="s">
        <v>757</v>
      </c>
      <c r="K340" t="s">
        <v>758</v>
      </c>
      <c r="L340">
        <v>1301</v>
      </c>
      <c r="N340">
        <v>1003</v>
      </c>
      <c r="O340" t="s">
        <v>134</v>
      </c>
      <c r="P340" t="s">
        <v>134</v>
      </c>
      <c r="Q340">
        <v>1</v>
      </c>
      <c r="X340">
        <v>0.39</v>
      </c>
      <c r="Y340">
        <v>15.33</v>
      </c>
      <c r="Z340">
        <v>0</v>
      </c>
      <c r="AA340">
        <v>0</v>
      </c>
      <c r="AB340">
        <v>0</v>
      </c>
      <c r="AC340">
        <v>0</v>
      </c>
      <c r="AD340">
        <v>1</v>
      </c>
      <c r="AE340">
        <v>0</v>
      </c>
      <c r="AF340" t="s">
        <v>2</v>
      </c>
      <c r="AG340">
        <v>0.39</v>
      </c>
      <c r="AH340">
        <v>2</v>
      </c>
      <c r="AI340">
        <v>41728359</v>
      </c>
      <c r="AJ340">
        <v>340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</row>
    <row r="341" spans="1:44" x14ac:dyDescent="0.2">
      <c r="A341">
        <f>ROW(Source!A259)</f>
        <v>259</v>
      </c>
      <c r="B341">
        <v>41728360</v>
      </c>
      <c r="C341">
        <v>41728347</v>
      </c>
      <c r="D341">
        <v>37286900</v>
      </c>
      <c r="E341">
        <v>70</v>
      </c>
      <c r="F341">
        <v>1</v>
      </c>
      <c r="G341">
        <v>1</v>
      </c>
      <c r="H341">
        <v>1</v>
      </c>
      <c r="I341" t="s">
        <v>739</v>
      </c>
      <c r="J341" t="s">
        <v>2</v>
      </c>
      <c r="K341" t="s">
        <v>740</v>
      </c>
      <c r="L341">
        <v>1191</v>
      </c>
      <c r="N341">
        <v>1013</v>
      </c>
      <c r="O341" t="s">
        <v>551</v>
      </c>
      <c r="P341" t="s">
        <v>551</v>
      </c>
      <c r="Q341">
        <v>1</v>
      </c>
      <c r="X341">
        <v>5.46</v>
      </c>
      <c r="Y341">
        <v>0</v>
      </c>
      <c r="Z341">
        <v>0</v>
      </c>
      <c r="AA341">
        <v>0</v>
      </c>
      <c r="AB341">
        <v>8.74</v>
      </c>
      <c r="AC341">
        <v>0</v>
      </c>
      <c r="AD341">
        <v>1</v>
      </c>
      <c r="AE341">
        <v>1</v>
      </c>
      <c r="AF341" t="s">
        <v>21</v>
      </c>
      <c r="AG341">
        <v>7.3710000000000004</v>
      </c>
      <c r="AH341">
        <v>2</v>
      </c>
      <c r="AI341">
        <v>41728348</v>
      </c>
      <c r="AJ341">
        <v>341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</row>
    <row r="342" spans="1:44" x14ac:dyDescent="0.2">
      <c r="A342">
        <f>ROW(Source!A259)</f>
        <v>259</v>
      </c>
      <c r="B342">
        <v>41728361</v>
      </c>
      <c r="C342">
        <v>41728347</v>
      </c>
      <c r="D342">
        <v>37287167</v>
      </c>
      <c r="E342">
        <v>70</v>
      </c>
      <c r="F342">
        <v>1</v>
      </c>
      <c r="G342">
        <v>1</v>
      </c>
      <c r="H342">
        <v>1</v>
      </c>
      <c r="I342" t="s">
        <v>552</v>
      </c>
      <c r="J342" t="s">
        <v>2</v>
      </c>
      <c r="K342" t="s">
        <v>553</v>
      </c>
      <c r="L342">
        <v>1191</v>
      </c>
      <c r="N342">
        <v>1013</v>
      </c>
      <c r="O342" t="s">
        <v>551</v>
      </c>
      <c r="P342" t="s">
        <v>551</v>
      </c>
      <c r="Q342">
        <v>1</v>
      </c>
      <c r="X342">
        <v>0.04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1</v>
      </c>
      <c r="AE342">
        <v>2</v>
      </c>
      <c r="AF342" t="s">
        <v>21</v>
      </c>
      <c r="AG342">
        <v>5.4000000000000006E-2</v>
      </c>
      <c r="AH342">
        <v>2</v>
      </c>
      <c r="AI342">
        <v>41728349</v>
      </c>
      <c r="AJ342">
        <v>342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</row>
    <row r="343" spans="1:44" x14ac:dyDescent="0.2">
      <c r="A343">
        <f>ROW(Source!A259)</f>
        <v>259</v>
      </c>
      <c r="B343">
        <v>41728362</v>
      </c>
      <c r="C343">
        <v>41728347</v>
      </c>
      <c r="D343">
        <v>37509388</v>
      </c>
      <c r="E343">
        <v>1</v>
      </c>
      <c r="F343">
        <v>1</v>
      </c>
      <c r="G343">
        <v>1</v>
      </c>
      <c r="H343">
        <v>2</v>
      </c>
      <c r="I343" t="s">
        <v>573</v>
      </c>
      <c r="J343" t="s">
        <v>574</v>
      </c>
      <c r="K343" t="s">
        <v>575</v>
      </c>
      <c r="L343">
        <v>1367</v>
      </c>
      <c r="N343">
        <v>1011</v>
      </c>
      <c r="O343" t="s">
        <v>557</v>
      </c>
      <c r="P343" t="s">
        <v>557</v>
      </c>
      <c r="Q343">
        <v>1</v>
      </c>
      <c r="X343">
        <v>0.01</v>
      </c>
      <c r="Y343">
        <v>0</v>
      </c>
      <c r="Z343">
        <v>115.4</v>
      </c>
      <c r="AA343">
        <v>13.5</v>
      </c>
      <c r="AB343">
        <v>0</v>
      </c>
      <c r="AC343">
        <v>0</v>
      </c>
      <c r="AD343">
        <v>1</v>
      </c>
      <c r="AE343">
        <v>0</v>
      </c>
      <c r="AF343" t="s">
        <v>21</v>
      </c>
      <c r="AG343">
        <v>1.3500000000000002E-2</v>
      </c>
      <c r="AH343">
        <v>2</v>
      </c>
      <c r="AI343">
        <v>41728350</v>
      </c>
      <c r="AJ343">
        <v>343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</row>
    <row r="344" spans="1:44" x14ac:dyDescent="0.2">
      <c r="A344">
        <f>ROW(Source!A259)</f>
        <v>259</v>
      </c>
      <c r="B344">
        <v>41728363</v>
      </c>
      <c r="C344">
        <v>41728347</v>
      </c>
      <c r="D344">
        <v>37509578</v>
      </c>
      <c r="E344">
        <v>1</v>
      </c>
      <c r="F344">
        <v>1</v>
      </c>
      <c r="G344">
        <v>1</v>
      </c>
      <c r="H344">
        <v>2</v>
      </c>
      <c r="I344" t="s">
        <v>741</v>
      </c>
      <c r="J344" t="s">
        <v>742</v>
      </c>
      <c r="K344" t="s">
        <v>743</v>
      </c>
      <c r="L344">
        <v>1367</v>
      </c>
      <c r="N344">
        <v>1011</v>
      </c>
      <c r="O344" t="s">
        <v>557</v>
      </c>
      <c r="P344" t="s">
        <v>557</v>
      </c>
      <c r="Q344">
        <v>1</v>
      </c>
      <c r="X344">
        <v>1.36</v>
      </c>
      <c r="Y344">
        <v>0</v>
      </c>
      <c r="Z344">
        <v>3.12</v>
      </c>
      <c r="AA344">
        <v>0</v>
      </c>
      <c r="AB344">
        <v>0</v>
      </c>
      <c r="AC344">
        <v>0</v>
      </c>
      <c r="AD344">
        <v>1</v>
      </c>
      <c r="AE344">
        <v>0</v>
      </c>
      <c r="AF344" t="s">
        <v>21</v>
      </c>
      <c r="AG344">
        <v>1.8360000000000003</v>
      </c>
      <c r="AH344">
        <v>2</v>
      </c>
      <c r="AI344">
        <v>41728351</v>
      </c>
      <c r="AJ344">
        <v>344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</row>
    <row r="345" spans="1:44" x14ac:dyDescent="0.2">
      <c r="A345">
        <f>ROW(Source!A259)</f>
        <v>259</v>
      </c>
      <c r="B345">
        <v>41728364</v>
      </c>
      <c r="C345">
        <v>41728347</v>
      </c>
      <c r="D345">
        <v>37510757</v>
      </c>
      <c r="E345">
        <v>1</v>
      </c>
      <c r="F345">
        <v>1</v>
      </c>
      <c r="G345">
        <v>1</v>
      </c>
      <c r="H345">
        <v>2</v>
      </c>
      <c r="I345" t="s">
        <v>558</v>
      </c>
      <c r="J345" t="s">
        <v>559</v>
      </c>
      <c r="K345" t="s">
        <v>560</v>
      </c>
      <c r="L345">
        <v>1367</v>
      </c>
      <c r="N345">
        <v>1011</v>
      </c>
      <c r="O345" t="s">
        <v>557</v>
      </c>
      <c r="P345" t="s">
        <v>557</v>
      </c>
      <c r="Q345">
        <v>1</v>
      </c>
      <c r="X345">
        <v>0.03</v>
      </c>
      <c r="Y345">
        <v>0</v>
      </c>
      <c r="Z345">
        <v>65.709999999999994</v>
      </c>
      <c r="AA345">
        <v>11.6</v>
      </c>
      <c r="AB345">
        <v>0</v>
      </c>
      <c r="AC345">
        <v>0</v>
      </c>
      <c r="AD345">
        <v>1</v>
      </c>
      <c r="AE345">
        <v>0</v>
      </c>
      <c r="AF345" t="s">
        <v>21</v>
      </c>
      <c r="AG345">
        <v>4.0500000000000001E-2</v>
      </c>
      <c r="AH345">
        <v>2</v>
      </c>
      <c r="AI345">
        <v>41728352</v>
      </c>
      <c r="AJ345">
        <v>345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</row>
    <row r="346" spans="1:44" x14ac:dyDescent="0.2">
      <c r="A346">
        <f>ROW(Source!A259)</f>
        <v>259</v>
      </c>
      <c r="B346">
        <v>41728365</v>
      </c>
      <c r="C346">
        <v>41728347</v>
      </c>
      <c r="D346">
        <v>37298159</v>
      </c>
      <c r="E346">
        <v>1</v>
      </c>
      <c r="F346">
        <v>1</v>
      </c>
      <c r="G346">
        <v>1</v>
      </c>
      <c r="H346">
        <v>3</v>
      </c>
      <c r="I346" t="s">
        <v>744</v>
      </c>
      <c r="J346" t="s">
        <v>745</v>
      </c>
      <c r="K346" t="s">
        <v>746</v>
      </c>
      <c r="L346">
        <v>1348</v>
      </c>
      <c r="N346">
        <v>1009</v>
      </c>
      <c r="O346" t="s">
        <v>104</v>
      </c>
      <c r="P346" t="s">
        <v>104</v>
      </c>
      <c r="Q346">
        <v>1000</v>
      </c>
      <c r="X346">
        <v>2.9999999999999997E-4</v>
      </c>
      <c r="Y346">
        <v>26499</v>
      </c>
      <c r="Z346">
        <v>0</v>
      </c>
      <c r="AA346">
        <v>0</v>
      </c>
      <c r="AB346">
        <v>0</v>
      </c>
      <c r="AC346">
        <v>0</v>
      </c>
      <c r="AD346">
        <v>1</v>
      </c>
      <c r="AE346">
        <v>0</v>
      </c>
      <c r="AF346" t="s">
        <v>2</v>
      </c>
      <c r="AG346">
        <v>2.9999999999999997E-4</v>
      </c>
      <c r="AH346">
        <v>2</v>
      </c>
      <c r="AI346">
        <v>41728353</v>
      </c>
      <c r="AJ346">
        <v>346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</row>
    <row r="347" spans="1:44" x14ac:dyDescent="0.2">
      <c r="A347">
        <f>ROW(Source!A259)</f>
        <v>259</v>
      </c>
      <c r="B347">
        <v>41728366</v>
      </c>
      <c r="C347">
        <v>41728347</v>
      </c>
      <c r="D347">
        <v>37305340</v>
      </c>
      <c r="E347">
        <v>1</v>
      </c>
      <c r="F347">
        <v>1</v>
      </c>
      <c r="G347">
        <v>1</v>
      </c>
      <c r="H347">
        <v>3</v>
      </c>
      <c r="I347" t="s">
        <v>585</v>
      </c>
      <c r="J347" t="s">
        <v>586</v>
      </c>
      <c r="K347" t="s">
        <v>587</v>
      </c>
      <c r="L347">
        <v>1346</v>
      </c>
      <c r="N347">
        <v>1009</v>
      </c>
      <c r="O347" t="s">
        <v>564</v>
      </c>
      <c r="P347" t="s">
        <v>564</v>
      </c>
      <c r="Q347">
        <v>1</v>
      </c>
      <c r="X347">
        <v>0.8</v>
      </c>
      <c r="Y347">
        <v>9.0399999999999991</v>
      </c>
      <c r="Z347">
        <v>0</v>
      </c>
      <c r="AA347">
        <v>0</v>
      </c>
      <c r="AB347">
        <v>0</v>
      </c>
      <c r="AC347">
        <v>0</v>
      </c>
      <c r="AD347">
        <v>1</v>
      </c>
      <c r="AE347">
        <v>0</v>
      </c>
      <c r="AF347" t="s">
        <v>2</v>
      </c>
      <c r="AG347">
        <v>0.8</v>
      </c>
      <c r="AH347">
        <v>2</v>
      </c>
      <c r="AI347">
        <v>41728354</v>
      </c>
      <c r="AJ347">
        <v>347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</row>
    <row r="348" spans="1:44" x14ac:dyDescent="0.2">
      <c r="A348">
        <f>ROW(Source!A259)</f>
        <v>259</v>
      </c>
      <c r="B348">
        <v>41728367</v>
      </c>
      <c r="C348">
        <v>41728347</v>
      </c>
      <c r="D348">
        <v>37307157</v>
      </c>
      <c r="E348">
        <v>1</v>
      </c>
      <c r="F348">
        <v>1</v>
      </c>
      <c r="G348">
        <v>1</v>
      </c>
      <c r="H348">
        <v>3</v>
      </c>
      <c r="I348" t="s">
        <v>747</v>
      </c>
      <c r="J348" t="s">
        <v>748</v>
      </c>
      <c r="K348" t="s">
        <v>749</v>
      </c>
      <c r="L348">
        <v>1346</v>
      </c>
      <c r="N348">
        <v>1009</v>
      </c>
      <c r="O348" t="s">
        <v>564</v>
      </c>
      <c r="P348" t="s">
        <v>564</v>
      </c>
      <c r="Q348">
        <v>1</v>
      </c>
      <c r="X348">
        <v>0.43</v>
      </c>
      <c r="Y348">
        <v>23.09</v>
      </c>
      <c r="Z348">
        <v>0</v>
      </c>
      <c r="AA348">
        <v>0</v>
      </c>
      <c r="AB348">
        <v>0</v>
      </c>
      <c r="AC348">
        <v>0</v>
      </c>
      <c r="AD348">
        <v>1</v>
      </c>
      <c r="AE348">
        <v>0</v>
      </c>
      <c r="AF348" t="s">
        <v>2</v>
      </c>
      <c r="AG348">
        <v>0.43</v>
      </c>
      <c r="AH348">
        <v>2</v>
      </c>
      <c r="AI348">
        <v>41728355</v>
      </c>
      <c r="AJ348">
        <v>348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</row>
    <row r="349" spans="1:44" x14ac:dyDescent="0.2">
      <c r="A349">
        <f>ROW(Source!A259)</f>
        <v>259</v>
      </c>
      <c r="B349">
        <v>41728368</v>
      </c>
      <c r="C349">
        <v>41728347</v>
      </c>
      <c r="D349">
        <v>37334572</v>
      </c>
      <c r="E349">
        <v>1</v>
      </c>
      <c r="F349">
        <v>1</v>
      </c>
      <c r="G349">
        <v>1</v>
      </c>
      <c r="H349">
        <v>3</v>
      </c>
      <c r="I349" t="s">
        <v>750</v>
      </c>
      <c r="J349" t="s">
        <v>751</v>
      </c>
      <c r="K349" t="s">
        <v>752</v>
      </c>
      <c r="L349">
        <v>1455</v>
      </c>
      <c r="N349">
        <v>1013</v>
      </c>
      <c r="O349" t="s">
        <v>160</v>
      </c>
      <c r="P349" t="s">
        <v>160</v>
      </c>
      <c r="Q349">
        <v>1</v>
      </c>
      <c r="X349">
        <v>0.2</v>
      </c>
      <c r="Y349">
        <v>228</v>
      </c>
      <c r="Z349">
        <v>0</v>
      </c>
      <c r="AA349">
        <v>0</v>
      </c>
      <c r="AB349">
        <v>0</v>
      </c>
      <c r="AC349">
        <v>0</v>
      </c>
      <c r="AD349">
        <v>1</v>
      </c>
      <c r="AE349">
        <v>0</v>
      </c>
      <c r="AF349" t="s">
        <v>2</v>
      </c>
      <c r="AG349">
        <v>0.2</v>
      </c>
      <c r="AH349">
        <v>2</v>
      </c>
      <c r="AI349">
        <v>41728356</v>
      </c>
      <c r="AJ349">
        <v>349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</row>
    <row r="350" spans="1:44" x14ac:dyDescent="0.2">
      <c r="A350">
        <f>ROW(Source!A259)</f>
        <v>259</v>
      </c>
      <c r="B350">
        <v>41728369</v>
      </c>
      <c r="C350">
        <v>41728347</v>
      </c>
      <c r="D350">
        <v>37291540</v>
      </c>
      <c r="E350">
        <v>70</v>
      </c>
      <c r="F350">
        <v>1</v>
      </c>
      <c r="G350">
        <v>1</v>
      </c>
      <c r="H350">
        <v>3</v>
      </c>
      <c r="I350" t="s">
        <v>354</v>
      </c>
      <c r="J350" t="s">
        <v>2</v>
      </c>
      <c r="K350" t="s">
        <v>355</v>
      </c>
      <c r="L350">
        <v>1371</v>
      </c>
      <c r="N350">
        <v>1013</v>
      </c>
      <c r="O350" t="s">
        <v>19</v>
      </c>
      <c r="P350" t="s">
        <v>19</v>
      </c>
      <c r="Q350">
        <v>1</v>
      </c>
      <c r="X350">
        <v>1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 t="s">
        <v>2</v>
      </c>
      <c r="AG350">
        <v>1</v>
      </c>
      <c r="AH350">
        <v>2</v>
      </c>
      <c r="AI350">
        <v>41728357</v>
      </c>
      <c r="AJ350">
        <v>350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</row>
    <row r="351" spans="1:44" x14ac:dyDescent="0.2">
      <c r="A351">
        <f>ROW(Source!A259)</f>
        <v>259</v>
      </c>
      <c r="B351">
        <v>41728370</v>
      </c>
      <c r="C351">
        <v>41728347</v>
      </c>
      <c r="D351">
        <v>37381769</v>
      </c>
      <c r="E351">
        <v>1</v>
      </c>
      <c r="F351">
        <v>1</v>
      </c>
      <c r="G351">
        <v>1</v>
      </c>
      <c r="H351">
        <v>3</v>
      </c>
      <c r="I351" t="s">
        <v>753</v>
      </c>
      <c r="J351" t="s">
        <v>754</v>
      </c>
      <c r="K351" t="s">
        <v>755</v>
      </c>
      <c r="L351">
        <v>1301</v>
      </c>
      <c r="N351">
        <v>1003</v>
      </c>
      <c r="O351" t="s">
        <v>134</v>
      </c>
      <c r="P351" t="s">
        <v>134</v>
      </c>
      <c r="Q351">
        <v>1</v>
      </c>
      <c r="X351">
        <v>9.3000000000000007</v>
      </c>
      <c r="Y351">
        <v>12.03</v>
      </c>
      <c r="Z351">
        <v>0</v>
      </c>
      <c r="AA351">
        <v>0</v>
      </c>
      <c r="AB351">
        <v>0</v>
      </c>
      <c r="AC351">
        <v>0</v>
      </c>
      <c r="AD351">
        <v>1</v>
      </c>
      <c r="AE351">
        <v>0</v>
      </c>
      <c r="AF351" t="s">
        <v>2</v>
      </c>
      <c r="AG351">
        <v>9.3000000000000007</v>
      </c>
      <c r="AH351">
        <v>2</v>
      </c>
      <c r="AI351">
        <v>41728358</v>
      </c>
      <c r="AJ351">
        <v>351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</row>
    <row r="352" spans="1:44" x14ac:dyDescent="0.2">
      <c r="A352">
        <f>ROW(Source!A259)</f>
        <v>259</v>
      </c>
      <c r="B352">
        <v>41728371</v>
      </c>
      <c r="C352">
        <v>41728347</v>
      </c>
      <c r="D352">
        <v>37399293</v>
      </c>
      <c r="E352">
        <v>1</v>
      </c>
      <c r="F352">
        <v>1</v>
      </c>
      <c r="G352">
        <v>1</v>
      </c>
      <c r="H352">
        <v>3</v>
      </c>
      <c r="I352" t="s">
        <v>756</v>
      </c>
      <c r="J352" t="s">
        <v>757</v>
      </c>
      <c r="K352" t="s">
        <v>758</v>
      </c>
      <c r="L352">
        <v>1301</v>
      </c>
      <c r="N352">
        <v>1003</v>
      </c>
      <c r="O352" t="s">
        <v>134</v>
      </c>
      <c r="P352" t="s">
        <v>134</v>
      </c>
      <c r="Q352">
        <v>1</v>
      </c>
      <c r="X352">
        <v>0.39</v>
      </c>
      <c r="Y352">
        <v>15.33</v>
      </c>
      <c r="Z352">
        <v>0</v>
      </c>
      <c r="AA352">
        <v>0</v>
      </c>
      <c r="AB352">
        <v>0</v>
      </c>
      <c r="AC352">
        <v>0</v>
      </c>
      <c r="AD352">
        <v>1</v>
      </c>
      <c r="AE352">
        <v>0</v>
      </c>
      <c r="AF352" t="s">
        <v>2</v>
      </c>
      <c r="AG352">
        <v>0.39</v>
      </c>
      <c r="AH352">
        <v>2</v>
      </c>
      <c r="AI352">
        <v>41728359</v>
      </c>
      <c r="AJ352">
        <v>352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</row>
    <row r="353" spans="1:44" x14ac:dyDescent="0.2">
      <c r="A353">
        <f>ROW(Source!A266)</f>
        <v>266</v>
      </c>
      <c r="B353">
        <v>41728381</v>
      </c>
      <c r="C353">
        <v>41728375</v>
      </c>
      <c r="D353">
        <v>37286967</v>
      </c>
      <c r="E353">
        <v>70</v>
      </c>
      <c r="F353">
        <v>1</v>
      </c>
      <c r="G353">
        <v>1</v>
      </c>
      <c r="H353">
        <v>1</v>
      </c>
      <c r="I353" t="s">
        <v>637</v>
      </c>
      <c r="J353" t="s">
        <v>2</v>
      </c>
      <c r="K353" t="s">
        <v>638</v>
      </c>
      <c r="L353">
        <v>1191</v>
      </c>
      <c r="N353">
        <v>1013</v>
      </c>
      <c r="O353" t="s">
        <v>551</v>
      </c>
      <c r="P353" t="s">
        <v>551</v>
      </c>
      <c r="Q353">
        <v>1</v>
      </c>
      <c r="X353">
        <v>7.2</v>
      </c>
      <c r="Y353">
        <v>0</v>
      </c>
      <c r="Z353">
        <v>0</v>
      </c>
      <c r="AA353">
        <v>0</v>
      </c>
      <c r="AB353">
        <v>10.06</v>
      </c>
      <c r="AC353">
        <v>0</v>
      </c>
      <c r="AD353">
        <v>1</v>
      </c>
      <c r="AE353">
        <v>1</v>
      </c>
      <c r="AF353" t="s">
        <v>21</v>
      </c>
      <c r="AG353">
        <v>9.7200000000000006</v>
      </c>
      <c r="AH353">
        <v>2</v>
      </c>
      <c r="AI353">
        <v>41728376</v>
      </c>
      <c r="AJ353">
        <v>353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</row>
    <row r="354" spans="1:44" x14ac:dyDescent="0.2">
      <c r="A354">
        <f>ROW(Source!A266)</f>
        <v>266</v>
      </c>
      <c r="B354">
        <v>41728382</v>
      </c>
      <c r="C354">
        <v>41728375</v>
      </c>
      <c r="D354">
        <v>37299205</v>
      </c>
      <c r="E354">
        <v>1</v>
      </c>
      <c r="F354">
        <v>1</v>
      </c>
      <c r="G354">
        <v>1</v>
      </c>
      <c r="H354">
        <v>3</v>
      </c>
      <c r="I354" t="s">
        <v>610</v>
      </c>
      <c r="J354" t="s">
        <v>611</v>
      </c>
      <c r="K354" t="s">
        <v>612</v>
      </c>
      <c r="L354">
        <v>1346</v>
      </c>
      <c r="N354">
        <v>1009</v>
      </c>
      <c r="O354" t="s">
        <v>564</v>
      </c>
      <c r="P354" t="s">
        <v>564</v>
      </c>
      <c r="Q354">
        <v>1</v>
      </c>
      <c r="X354">
        <v>5.5999999999999999E-3</v>
      </c>
      <c r="Y354">
        <v>27.74</v>
      </c>
      <c r="Z354">
        <v>0</v>
      </c>
      <c r="AA354">
        <v>0</v>
      </c>
      <c r="AB354">
        <v>0</v>
      </c>
      <c r="AC354">
        <v>0</v>
      </c>
      <c r="AD354">
        <v>1</v>
      </c>
      <c r="AE354">
        <v>0</v>
      </c>
      <c r="AF354" t="s">
        <v>2</v>
      </c>
      <c r="AG354">
        <v>5.5999999999999999E-3</v>
      </c>
      <c r="AH354">
        <v>2</v>
      </c>
      <c r="AI354">
        <v>41728377</v>
      </c>
      <c r="AJ354">
        <v>354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</row>
    <row r="355" spans="1:44" x14ac:dyDescent="0.2">
      <c r="A355">
        <f>ROW(Source!A266)</f>
        <v>266</v>
      </c>
      <c r="B355">
        <v>41728383</v>
      </c>
      <c r="C355">
        <v>41728375</v>
      </c>
      <c r="D355">
        <v>37305581</v>
      </c>
      <c r="E355">
        <v>1</v>
      </c>
      <c r="F355">
        <v>1</v>
      </c>
      <c r="G355">
        <v>1</v>
      </c>
      <c r="H355">
        <v>3</v>
      </c>
      <c r="I355" t="s">
        <v>613</v>
      </c>
      <c r="J355" t="s">
        <v>614</v>
      </c>
      <c r="K355" t="s">
        <v>615</v>
      </c>
      <c r="L355">
        <v>1425</v>
      </c>
      <c r="N355">
        <v>1013</v>
      </c>
      <c r="O355" t="s">
        <v>165</v>
      </c>
      <c r="P355" t="s">
        <v>165</v>
      </c>
      <c r="Q355">
        <v>1</v>
      </c>
      <c r="X355">
        <v>0.04</v>
      </c>
      <c r="Y355">
        <v>83</v>
      </c>
      <c r="Z355">
        <v>0</v>
      </c>
      <c r="AA355">
        <v>0</v>
      </c>
      <c r="AB355">
        <v>0</v>
      </c>
      <c r="AC355">
        <v>0</v>
      </c>
      <c r="AD355">
        <v>1</v>
      </c>
      <c r="AE355">
        <v>0</v>
      </c>
      <c r="AF355" t="s">
        <v>2</v>
      </c>
      <c r="AG355">
        <v>0.04</v>
      </c>
      <c r="AH355">
        <v>2</v>
      </c>
      <c r="AI355">
        <v>41728378</v>
      </c>
      <c r="AJ355">
        <v>355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</row>
    <row r="356" spans="1:44" x14ac:dyDescent="0.2">
      <c r="A356">
        <f>ROW(Source!A266)</f>
        <v>266</v>
      </c>
      <c r="B356">
        <v>41728384</v>
      </c>
      <c r="C356">
        <v>41728375</v>
      </c>
      <c r="D356">
        <v>37342602</v>
      </c>
      <c r="E356">
        <v>1</v>
      </c>
      <c r="F356">
        <v>1</v>
      </c>
      <c r="G356">
        <v>1</v>
      </c>
      <c r="H356">
        <v>3</v>
      </c>
      <c r="I356" t="s">
        <v>619</v>
      </c>
      <c r="J356" t="s">
        <v>620</v>
      </c>
      <c r="K356" t="s">
        <v>621</v>
      </c>
      <c r="L356">
        <v>1348</v>
      </c>
      <c r="N356">
        <v>1009</v>
      </c>
      <c r="O356" t="s">
        <v>104</v>
      </c>
      <c r="P356" t="s">
        <v>104</v>
      </c>
      <c r="Q356">
        <v>1000</v>
      </c>
      <c r="X356">
        <v>6.0000000000000002E-5</v>
      </c>
      <c r="Y356">
        <v>65750</v>
      </c>
      <c r="Z356">
        <v>0</v>
      </c>
      <c r="AA356">
        <v>0</v>
      </c>
      <c r="AB356">
        <v>0</v>
      </c>
      <c r="AC356">
        <v>0</v>
      </c>
      <c r="AD356">
        <v>1</v>
      </c>
      <c r="AE356">
        <v>0</v>
      </c>
      <c r="AF356" t="s">
        <v>2</v>
      </c>
      <c r="AG356">
        <v>6.0000000000000002E-5</v>
      </c>
      <c r="AH356">
        <v>2</v>
      </c>
      <c r="AI356">
        <v>41728379</v>
      </c>
      <c r="AJ356">
        <v>356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</row>
    <row r="357" spans="1:44" x14ac:dyDescent="0.2">
      <c r="A357">
        <f>ROW(Source!A266)</f>
        <v>266</v>
      </c>
      <c r="B357">
        <v>41728385</v>
      </c>
      <c r="C357">
        <v>41728375</v>
      </c>
      <c r="D357">
        <v>37292595</v>
      </c>
      <c r="E357">
        <v>70</v>
      </c>
      <c r="F357">
        <v>1</v>
      </c>
      <c r="G357">
        <v>1</v>
      </c>
      <c r="H357">
        <v>3</v>
      </c>
      <c r="I357" t="s">
        <v>565</v>
      </c>
      <c r="J357" t="s">
        <v>2</v>
      </c>
      <c r="K357" t="s">
        <v>566</v>
      </c>
      <c r="L357">
        <v>1374</v>
      </c>
      <c r="N357">
        <v>1013</v>
      </c>
      <c r="O357" t="s">
        <v>567</v>
      </c>
      <c r="P357" t="s">
        <v>567</v>
      </c>
      <c r="Q357">
        <v>1</v>
      </c>
      <c r="X357">
        <v>1.45</v>
      </c>
      <c r="Y357">
        <v>1</v>
      </c>
      <c r="Z357">
        <v>0</v>
      </c>
      <c r="AA357">
        <v>0</v>
      </c>
      <c r="AB357">
        <v>0</v>
      </c>
      <c r="AC357">
        <v>0</v>
      </c>
      <c r="AD357">
        <v>1</v>
      </c>
      <c r="AE357">
        <v>0</v>
      </c>
      <c r="AF357" t="s">
        <v>2</v>
      </c>
      <c r="AG357">
        <v>1.45</v>
      </c>
      <c r="AH357">
        <v>2</v>
      </c>
      <c r="AI357">
        <v>41728380</v>
      </c>
      <c r="AJ357">
        <v>357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</row>
    <row r="358" spans="1:44" x14ac:dyDescent="0.2">
      <c r="A358">
        <f>ROW(Source!A267)</f>
        <v>267</v>
      </c>
      <c r="B358">
        <v>41728381</v>
      </c>
      <c r="C358">
        <v>41728375</v>
      </c>
      <c r="D358">
        <v>37286967</v>
      </c>
      <c r="E358">
        <v>70</v>
      </c>
      <c r="F358">
        <v>1</v>
      </c>
      <c r="G358">
        <v>1</v>
      </c>
      <c r="H358">
        <v>1</v>
      </c>
      <c r="I358" t="s">
        <v>637</v>
      </c>
      <c r="J358" t="s">
        <v>2</v>
      </c>
      <c r="K358" t="s">
        <v>638</v>
      </c>
      <c r="L358">
        <v>1191</v>
      </c>
      <c r="N358">
        <v>1013</v>
      </c>
      <c r="O358" t="s">
        <v>551</v>
      </c>
      <c r="P358" t="s">
        <v>551</v>
      </c>
      <c r="Q358">
        <v>1</v>
      </c>
      <c r="X358">
        <v>7.2</v>
      </c>
      <c r="Y358">
        <v>0</v>
      </c>
      <c r="Z358">
        <v>0</v>
      </c>
      <c r="AA358">
        <v>0</v>
      </c>
      <c r="AB358">
        <v>10.06</v>
      </c>
      <c r="AC358">
        <v>0</v>
      </c>
      <c r="AD358">
        <v>1</v>
      </c>
      <c r="AE358">
        <v>1</v>
      </c>
      <c r="AF358" t="s">
        <v>21</v>
      </c>
      <c r="AG358">
        <v>9.7200000000000006</v>
      </c>
      <c r="AH358">
        <v>2</v>
      </c>
      <c r="AI358">
        <v>41728376</v>
      </c>
      <c r="AJ358">
        <v>358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</row>
    <row r="359" spans="1:44" x14ac:dyDescent="0.2">
      <c r="A359">
        <f>ROW(Source!A267)</f>
        <v>267</v>
      </c>
      <c r="B359">
        <v>41728382</v>
      </c>
      <c r="C359">
        <v>41728375</v>
      </c>
      <c r="D359">
        <v>37299205</v>
      </c>
      <c r="E359">
        <v>1</v>
      </c>
      <c r="F359">
        <v>1</v>
      </c>
      <c r="G359">
        <v>1</v>
      </c>
      <c r="H359">
        <v>3</v>
      </c>
      <c r="I359" t="s">
        <v>610</v>
      </c>
      <c r="J359" t="s">
        <v>611</v>
      </c>
      <c r="K359" t="s">
        <v>612</v>
      </c>
      <c r="L359">
        <v>1346</v>
      </c>
      <c r="N359">
        <v>1009</v>
      </c>
      <c r="O359" t="s">
        <v>564</v>
      </c>
      <c r="P359" t="s">
        <v>564</v>
      </c>
      <c r="Q359">
        <v>1</v>
      </c>
      <c r="X359">
        <v>5.5999999999999999E-3</v>
      </c>
      <c r="Y359">
        <v>27.74</v>
      </c>
      <c r="Z359">
        <v>0</v>
      </c>
      <c r="AA359">
        <v>0</v>
      </c>
      <c r="AB359">
        <v>0</v>
      </c>
      <c r="AC359">
        <v>0</v>
      </c>
      <c r="AD359">
        <v>1</v>
      </c>
      <c r="AE359">
        <v>0</v>
      </c>
      <c r="AF359" t="s">
        <v>2</v>
      </c>
      <c r="AG359">
        <v>5.5999999999999999E-3</v>
      </c>
      <c r="AH359">
        <v>2</v>
      </c>
      <c r="AI359">
        <v>41728377</v>
      </c>
      <c r="AJ359">
        <v>359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</row>
    <row r="360" spans="1:44" x14ac:dyDescent="0.2">
      <c r="A360">
        <f>ROW(Source!A267)</f>
        <v>267</v>
      </c>
      <c r="B360">
        <v>41728383</v>
      </c>
      <c r="C360">
        <v>41728375</v>
      </c>
      <c r="D360">
        <v>37305581</v>
      </c>
      <c r="E360">
        <v>1</v>
      </c>
      <c r="F360">
        <v>1</v>
      </c>
      <c r="G360">
        <v>1</v>
      </c>
      <c r="H360">
        <v>3</v>
      </c>
      <c r="I360" t="s">
        <v>613</v>
      </c>
      <c r="J360" t="s">
        <v>614</v>
      </c>
      <c r="K360" t="s">
        <v>615</v>
      </c>
      <c r="L360">
        <v>1425</v>
      </c>
      <c r="N360">
        <v>1013</v>
      </c>
      <c r="O360" t="s">
        <v>165</v>
      </c>
      <c r="P360" t="s">
        <v>165</v>
      </c>
      <c r="Q360">
        <v>1</v>
      </c>
      <c r="X360">
        <v>0.04</v>
      </c>
      <c r="Y360">
        <v>83</v>
      </c>
      <c r="Z360">
        <v>0</v>
      </c>
      <c r="AA360">
        <v>0</v>
      </c>
      <c r="AB360">
        <v>0</v>
      </c>
      <c r="AC360">
        <v>0</v>
      </c>
      <c r="AD360">
        <v>1</v>
      </c>
      <c r="AE360">
        <v>0</v>
      </c>
      <c r="AF360" t="s">
        <v>2</v>
      </c>
      <c r="AG360">
        <v>0.04</v>
      </c>
      <c r="AH360">
        <v>2</v>
      </c>
      <c r="AI360">
        <v>41728378</v>
      </c>
      <c r="AJ360">
        <v>360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</row>
    <row r="361" spans="1:44" x14ac:dyDescent="0.2">
      <c r="A361">
        <f>ROW(Source!A267)</f>
        <v>267</v>
      </c>
      <c r="B361">
        <v>41728384</v>
      </c>
      <c r="C361">
        <v>41728375</v>
      </c>
      <c r="D361">
        <v>37342602</v>
      </c>
      <c r="E361">
        <v>1</v>
      </c>
      <c r="F361">
        <v>1</v>
      </c>
      <c r="G361">
        <v>1</v>
      </c>
      <c r="H361">
        <v>3</v>
      </c>
      <c r="I361" t="s">
        <v>619</v>
      </c>
      <c r="J361" t="s">
        <v>620</v>
      </c>
      <c r="K361" t="s">
        <v>621</v>
      </c>
      <c r="L361">
        <v>1348</v>
      </c>
      <c r="N361">
        <v>1009</v>
      </c>
      <c r="O361" t="s">
        <v>104</v>
      </c>
      <c r="P361" t="s">
        <v>104</v>
      </c>
      <c r="Q361">
        <v>1000</v>
      </c>
      <c r="X361">
        <v>6.0000000000000002E-5</v>
      </c>
      <c r="Y361">
        <v>65750</v>
      </c>
      <c r="Z361">
        <v>0</v>
      </c>
      <c r="AA361">
        <v>0</v>
      </c>
      <c r="AB361">
        <v>0</v>
      </c>
      <c r="AC361">
        <v>0</v>
      </c>
      <c r="AD361">
        <v>1</v>
      </c>
      <c r="AE361">
        <v>0</v>
      </c>
      <c r="AF361" t="s">
        <v>2</v>
      </c>
      <c r="AG361">
        <v>6.0000000000000002E-5</v>
      </c>
      <c r="AH361">
        <v>2</v>
      </c>
      <c r="AI361">
        <v>41728379</v>
      </c>
      <c r="AJ361">
        <v>361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</row>
    <row r="362" spans="1:44" x14ac:dyDescent="0.2">
      <c r="A362">
        <f>ROW(Source!A267)</f>
        <v>267</v>
      </c>
      <c r="B362">
        <v>41728385</v>
      </c>
      <c r="C362">
        <v>41728375</v>
      </c>
      <c r="D362">
        <v>37292595</v>
      </c>
      <c r="E362">
        <v>70</v>
      </c>
      <c r="F362">
        <v>1</v>
      </c>
      <c r="G362">
        <v>1</v>
      </c>
      <c r="H362">
        <v>3</v>
      </c>
      <c r="I362" t="s">
        <v>565</v>
      </c>
      <c r="J362" t="s">
        <v>2</v>
      </c>
      <c r="K362" t="s">
        <v>566</v>
      </c>
      <c r="L362">
        <v>1374</v>
      </c>
      <c r="N362">
        <v>1013</v>
      </c>
      <c r="O362" t="s">
        <v>567</v>
      </c>
      <c r="P362" t="s">
        <v>567</v>
      </c>
      <c r="Q362">
        <v>1</v>
      </c>
      <c r="X362">
        <v>1.45</v>
      </c>
      <c r="Y362">
        <v>1</v>
      </c>
      <c r="Z362">
        <v>0</v>
      </c>
      <c r="AA362">
        <v>0</v>
      </c>
      <c r="AB362">
        <v>0</v>
      </c>
      <c r="AC362">
        <v>0</v>
      </c>
      <c r="AD362">
        <v>1</v>
      </c>
      <c r="AE362">
        <v>0</v>
      </c>
      <c r="AF362" t="s">
        <v>2</v>
      </c>
      <c r="AG362">
        <v>1.45</v>
      </c>
      <c r="AH362">
        <v>2</v>
      </c>
      <c r="AI362">
        <v>41728380</v>
      </c>
      <c r="AJ362">
        <v>362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</row>
    <row r="363" spans="1:44" x14ac:dyDescent="0.2">
      <c r="A363">
        <f>ROW(Source!A270)</f>
        <v>270</v>
      </c>
      <c r="B363">
        <v>41728402</v>
      </c>
      <c r="C363">
        <v>41728387</v>
      </c>
      <c r="D363">
        <v>37286962</v>
      </c>
      <c r="E363">
        <v>70</v>
      </c>
      <c r="F363">
        <v>1</v>
      </c>
      <c r="G363">
        <v>1</v>
      </c>
      <c r="H363">
        <v>1</v>
      </c>
      <c r="I363" t="s">
        <v>568</v>
      </c>
      <c r="J363" t="s">
        <v>2</v>
      </c>
      <c r="K363" t="s">
        <v>569</v>
      </c>
      <c r="L363">
        <v>1191</v>
      </c>
      <c r="N363">
        <v>1013</v>
      </c>
      <c r="O363" t="s">
        <v>551</v>
      </c>
      <c r="P363" t="s">
        <v>551</v>
      </c>
      <c r="Q363">
        <v>1</v>
      </c>
      <c r="X363">
        <v>2</v>
      </c>
      <c r="Y363">
        <v>0</v>
      </c>
      <c r="Z363">
        <v>0</v>
      </c>
      <c r="AA363">
        <v>0</v>
      </c>
      <c r="AB363">
        <v>9.92</v>
      </c>
      <c r="AC363">
        <v>0</v>
      </c>
      <c r="AD363">
        <v>1</v>
      </c>
      <c r="AE363">
        <v>1</v>
      </c>
      <c r="AF363" t="s">
        <v>21</v>
      </c>
      <c r="AG363">
        <v>2.7</v>
      </c>
      <c r="AH363">
        <v>2</v>
      </c>
      <c r="AI363">
        <v>41728388</v>
      </c>
      <c r="AJ363">
        <v>363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</row>
    <row r="364" spans="1:44" x14ac:dyDescent="0.2">
      <c r="A364">
        <f>ROW(Source!A270)</f>
        <v>270</v>
      </c>
      <c r="B364">
        <v>41728403</v>
      </c>
      <c r="C364">
        <v>41728387</v>
      </c>
      <c r="D364">
        <v>37511092</v>
      </c>
      <c r="E364">
        <v>1</v>
      </c>
      <c r="F364">
        <v>1</v>
      </c>
      <c r="G364">
        <v>1</v>
      </c>
      <c r="H364">
        <v>2</v>
      </c>
      <c r="I364" t="s">
        <v>576</v>
      </c>
      <c r="J364" t="s">
        <v>577</v>
      </c>
      <c r="K364" t="s">
        <v>578</v>
      </c>
      <c r="L364">
        <v>1367</v>
      </c>
      <c r="N364">
        <v>1011</v>
      </c>
      <c r="O364" t="s">
        <v>557</v>
      </c>
      <c r="P364" t="s">
        <v>557</v>
      </c>
      <c r="Q364">
        <v>1</v>
      </c>
      <c r="X364">
        <v>0.108</v>
      </c>
      <c r="Y364">
        <v>0</v>
      </c>
      <c r="Z364">
        <v>8.1</v>
      </c>
      <c r="AA364">
        <v>0</v>
      </c>
      <c r="AB364">
        <v>0</v>
      </c>
      <c r="AC364">
        <v>0</v>
      </c>
      <c r="AD364">
        <v>1</v>
      </c>
      <c r="AE364">
        <v>0</v>
      </c>
      <c r="AF364" t="s">
        <v>21</v>
      </c>
      <c r="AG364">
        <v>0.14580000000000001</v>
      </c>
      <c r="AH364">
        <v>2</v>
      </c>
      <c r="AI364">
        <v>41728389</v>
      </c>
      <c r="AJ364">
        <v>364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</row>
    <row r="365" spans="1:44" x14ac:dyDescent="0.2">
      <c r="A365">
        <f>ROW(Source!A270)</f>
        <v>270</v>
      </c>
      <c r="B365">
        <v>41728404</v>
      </c>
      <c r="C365">
        <v>41728387</v>
      </c>
      <c r="D365">
        <v>37298731</v>
      </c>
      <c r="E365">
        <v>1</v>
      </c>
      <c r="F365">
        <v>1</v>
      </c>
      <c r="G365">
        <v>1</v>
      </c>
      <c r="H365">
        <v>3</v>
      </c>
      <c r="I365" t="s">
        <v>639</v>
      </c>
      <c r="J365" t="s">
        <v>640</v>
      </c>
      <c r="K365" t="s">
        <v>641</v>
      </c>
      <c r="L365">
        <v>1346</v>
      </c>
      <c r="N365">
        <v>1009</v>
      </c>
      <c r="O365" t="s">
        <v>564</v>
      </c>
      <c r="P365" t="s">
        <v>564</v>
      </c>
      <c r="Q365">
        <v>1</v>
      </c>
      <c r="X365">
        <v>6.0000000000000001E-3</v>
      </c>
      <c r="Y365">
        <v>44.97</v>
      </c>
      <c r="Z365">
        <v>0</v>
      </c>
      <c r="AA365">
        <v>0</v>
      </c>
      <c r="AB365">
        <v>0</v>
      </c>
      <c r="AC365">
        <v>0</v>
      </c>
      <c r="AD365">
        <v>1</v>
      </c>
      <c r="AE365">
        <v>0</v>
      </c>
      <c r="AF365" t="s">
        <v>2</v>
      </c>
      <c r="AG365">
        <v>6.0000000000000001E-3</v>
      </c>
      <c r="AH365">
        <v>2</v>
      </c>
      <c r="AI365">
        <v>41728390</v>
      </c>
      <c r="AJ365">
        <v>365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</row>
    <row r="366" spans="1:44" x14ac:dyDescent="0.2">
      <c r="A366">
        <f>ROW(Source!A270)</f>
        <v>270</v>
      </c>
      <c r="B366">
        <v>41728405</v>
      </c>
      <c r="C366">
        <v>41728387</v>
      </c>
      <c r="D366">
        <v>37301501</v>
      </c>
      <c r="E366">
        <v>1</v>
      </c>
      <c r="F366">
        <v>1</v>
      </c>
      <c r="G366">
        <v>1</v>
      </c>
      <c r="H366">
        <v>3</v>
      </c>
      <c r="I366" t="s">
        <v>642</v>
      </c>
      <c r="J366" t="s">
        <v>643</v>
      </c>
      <c r="K366" t="s">
        <v>644</v>
      </c>
      <c r="L366">
        <v>1346</v>
      </c>
      <c r="N366">
        <v>1009</v>
      </c>
      <c r="O366" t="s">
        <v>564</v>
      </c>
      <c r="P366" t="s">
        <v>564</v>
      </c>
      <c r="Q366">
        <v>1</v>
      </c>
      <c r="X366">
        <v>1E-3</v>
      </c>
      <c r="Y366">
        <v>11.5</v>
      </c>
      <c r="Z366">
        <v>0</v>
      </c>
      <c r="AA366">
        <v>0</v>
      </c>
      <c r="AB366">
        <v>0</v>
      </c>
      <c r="AC366">
        <v>0</v>
      </c>
      <c r="AD366">
        <v>1</v>
      </c>
      <c r="AE366">
        <v>0</v>
      </c>
      <c r="AF366" t="s">
        <v>2</v>
      </c>
      <c r="AG366">
        <v>1E-3</v>
      </c>
      <c r="AH366">
        <v>2</v>
      </c>
      <c r="AI366">
        <v>41728391</v>
      </c>
      <c r="AJ366">
        <v>366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</row>
    <row r="367" spans="1:44" x14ac:dyDescent="0.2">
      <c r="A367">
        <f>ROW(Source!A270)</f>
        <v>270</v>
      </c>
      <c r="B367">
        <v>41728406</v>
      </c>
      <c r="C367">
        <v>41728387</v>
      </c>
      <c r="D367">
        <v>37301997</v>
      </c>
      <c r="E367">
        <v>1</v>
      </c>
      <c r="F367">
        <v>1</v>
      </c>
      <c r="G367">
        <v>1</v>
      </c>
      <c r="H367">
        <v>3</v>
      </c>
      <c r="I367" t="s">
        <v>645</v>
      </c>
      <c r="J367" t="s">
        <v>646</v>
      </c>
      <c r="K367" t="s">
        <v>647</v>
      </c>
      <c r="L367">
        <v>1346</v>
      </c>
      <c r="N367">
        <v>1009</v>
      </c>
      <c r="O367" t="s">
        <v>564</v>
      </c>
      <c r="P367" t="s">
        <v>564</v>
      </c>
      <c r="Q367">
        <v>1</v>
      </c>
      <c r="X367">
        <v>1.2E-2</v>
      </c>
      <c r="Y367">
        <v>30.4</v>
      </c>
      <c r="Z367">
        <v>0</v>
      </c>
      <c r="AA367">
        <v>0</v>
      </c>
      <c r="AB367">
        <v>0</v>
      </c>
      <c r="AC367">
        <v>0</v>
      </c>
      <c r="AD367">
        <v>1</v>
      </c>
      <c r="AE367">
        <v>0</v>
      </c>
      <c r="AF367" t="s">
        <v>2</v>
      </c>
      <c r="AG367">
        <v>1.2E-2</v>
      </c>
      <c r="AH367">
        <v>2</v>
      </c>
      <c r="AI367">
        <v>41728392</v>
      </c>
      <c r="AJ367">
        <v>367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</row>
    <row r="368" spans="1:44" x14ac:dyDescent="0.2">
      <c r="A368">
        <f>ROW(Source!A270)</f>
        <v>270</v>
      </c>
      <c r="B368">
        <v>41728407</v>
      </c>
      <c r="C368">
        <v>41728387</v>
      </c>
      <c r="D368">
        <v>37303175</v>
      </c>
      <c r="E368">
        <v>1</v>
      </c>
      <c r="F368">
        <v>1</v>
      </c>
      <c r="G368">
        <v>1</v>
      </c>
      <c r="H368">
        <v>3</v>
      </c>
      <c r="I368" t="s">
        <v>582</v>
      </c>
      <c r="J368" t="s">
        <v>583</v>
      </c>
      <c r="K368" t="s">
        <v>584</v>
      </c>
      <c r="L368">
        <v>1346</v>
      </c>
      <c r="N368">
        <v>1009</v>
      </c>
      <c r="O368" t="s">
        <v>564</v>
      </c>
      <c r="P368" t="s">
        <v>564</v>
      </c>
      <c r="Q368">
        <v>1</v>
      </c>
      <c r="X368">
        <v>7.0000000000000007E-2</v>
      </c>
      <c r="Y368">
        <v>10.57</v>
      </c>
      <c r="Z368">
        <v>0</v>
      </c>
      <c r="AA368">
        <v>0</v>
      </c>
      <c r="AB368">
        <v>0</v>
      </c>
      <c r="AC368">
        <v>0</v>
      </c>
      <c r="AD368">
        <v>1</v>
      </c>
      <c r="AE368">
        <v>0</v>
      </c>
      <c r="AF368" t="s">
        <v>2</v>
      </c>
      <c r="AG368">
        <v>7.0000000000000007E-2</v>
      </c>
      <c r="AH368">
        <v>2</v>
      </c>
      <c r="AI368">
        <v>41728393</v>
      </c>
      <c r="AJ368">
        <v>368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</row>
    <row r="369" spans="1:44" x14ac:dyDescent="0.2">
      <c r="A369">
        <f>ROW(Source!A270)</f>
        <v>270</v>
      </c>
      <c r="B369">
        <v>41728408</v>
      </c>
      <c r="C369">
        <v>41728387</v>
      </c>
      <c r="D369">
        <v>37305340</v>
      </c>
      <c r="E369">
        <v>1</v>
      </c>
      <c r="F369">
        <v>1</v>
      </c>
      <c r="G369">
        <v>1</v>
      </c>
      <c r="H369">
        <v>3</v>
      </c>
      <c r="I369" t="s">
        <v>585</v>
      </c>
      <c r="J369" t="s">
        <v>586</v>
      </c>
      <c r="K369" t="s">
        <v>587</v>
      </c>
      <c r="L369">
        <v>1346</v>
      </c>
      <c r="N369">
        <v>1009</v>
      </c>
      <c r="O369" t="s">
        <v>564</v>
      </c>
      <c r="P369" t="s">
        <v>564</v>
      </c>
      <c r="Q369">
        <v>1</v>
      </c>
      <c r="X369">
        <v>2.5000000000000001E-2</v>
      </c>
      <c r="Y369">
        <v>9.0399999999999991</v>
      </c>
      <c r="Z369">
        <v>0</v>
      </c>
      <c r="AA369">
        <v>0</v>
      </c>
      <c r="AB369">
        <v>0</v>
      </c>
      <c r="AC369">
        <v>0</v>
      </c>
      <c r="AD369">
        <v>1</v>
      </c>
      <c r="AE369">
        <v>0</v>
      </c>
      <c r="AF369" t="s">
        <v>2</v>
      </c>
      <c r="AG369">
        <v>2.5000000000000001E-2</v>
      </c>
      <c r="AH369">
        <v>2</v>
      </c>
      <c r="AI369">
        <v>41728394</v>
      </c>
      <c r="AJ369">
        <v>369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</row>
    <row r="370" spans="1:44" x14ac:dyDescent="0.2">
      <c r="A370">
        <f>ROW(Source!A270)</f>
        <v>270</v>
      </c>
      <c r="B370">
        <v>41728409</v>
      </c>
      <c r="C370">
        <v>41728387</v>
      </c>
      <c r="D370">
        <v>37305584</v>
      </c>
      <c r="E370">
        <v>1</v>
      </c>
      <c r="F370">
        <v>1</v>
      </c>
      <c r="G370">
        <v>1</v>
      </c>
      <c r="H370">
        <v>3</v>
      </c>
      <c r="I370" t="s">
        <v>648</v>
      </c>
      <c r="J370" t="s">
        <v>649</v>
      </c>
      <c r="K370" t="s">
        <v>650</v>
      </c>
      <c r="L370">
        <v>1425</v>
      </c>
      <c r="N370">
        <v>1013</v>
      </c>
      <c r="O370" t="s">
        <v>165</v>
      </c>
      <c r="P370" t="s">
        <v>165</v>
      </c>
      <c r="Q370">
        <v>1</v>
      </c>
      <c r="X370">
        <v>7.0000000000000001E-3</v>
      </c>
      <c r="Y370">
        <v>86</v>
      </c>
      <c r="Z370">
        <v>0</v>
      </c>
      <c r="AA370">
        <v>0</v>
      </c>
      <c r="AB370">
        <v>0</v>
      </c>
      <c r="AC370">
        <v>0</v>
      </c>
      <c r="AD370">
        <v>1</v>
      </c>
      <c r="AE370">
        <v>0</v>
      </c>
      <c r="AF370" t="s">
        <v>2</v>
      </c>
      <c r="AG370">
        <v>7.0000000000000001E-3</v>
      </c>
      <c r="AH370">
        <v>2</v>
      </c>
      <c r="AI370">
        <v>41728395</v>
      </c>
      <c r="AJ370">
        <v>370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</row>
    <row r="371" spans="1:44" x14ac:dyDescent="0.2">
      <c r="A371">
        <f>ROW(Source!A270)</f>
        <v>270</v>
      </c>
      <c r="B371">
        <v>41728410</v>
      </c>
      <c r="C371">
        <v>41728387</v>
      </c>
      <c r="D371">
        <v>37307407</v>
      </c>
      <c r="E371">
        <v>1</v>
      </c>
      <c r="F371">
        <v>1</v>
      </c>
      <c r="G371">
        <v>1</v>
      </c>
      <c r="H371">
        <v>3</v>
      </c>
      <c r="I371" t="s">
        <v>651</v>
      </c>
      <c r="J371" t="s">
        <v>652</v>
      </c>
      <c r="K371" t="s">
        <v>653</v>
      </c>
      <c r="L371">
        <v>1346</v>
      </c>
      <c r="N371">
        <v>1009</v>
      </c>
      <c r="O371" t="s">
        <v>564</v>
      </c>
      <c r="P371" t="s">
        <v>564</v>
      </c>
      <c r="Q371">
        <v>1</v>
      </c>
      <c r="X371">
        <v>1E-3</v>
      </c>
      <c r="Y371">
        <v>133.05000000000001</v>
      </c>
      <c r="Z371">
        <v>0</v>
      </c>
      <c r="AA371">
        <v>0</v>
      </c>
      <c r="AB371">
        <v>0</v>
      </c>
      <c r="AC371">
        <v>0</v>
      </c>
      <c r="AD371">
        <v>1</v>
      </c>
      <c r="AE371">
        <v>0</v>
      </c>
      <c r="AF371" t="s">
        <v>2</v>
      </c>
      <c r="AG371">
        <v>1E-3</v>
      </c>
      <c r="AH371">
        <v>2</v>
      </c>
      <c r="AI371">
        <v>41728396</v>
      </c>
      <c r="AJ371">
        <v>371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</row>
    <row r="372" spans="1:44" x14ac:dyDescent="0.2">
      <c r="A372">
        <f>ROW(Source!A270)</f>
        <v>270</v>
      </c>
      <c r="B372">
        <v>41728411</v>
      </c>
      <c r="C372">
        <v>41728387</v>
      </c>
      <c r="D372">
        <v>37332223</v>
      </c>
      <c r="E372">
        <v>1</v>
      </c>
      <c r="F372">
        <v>1</v>
      </c>
      <c r="G372">
        <v>1</v>
      </c>
      <c r="H372">
        <v>3</v>
      </c>
      <c r="I372" t="s">
        <v>654</v>
      </c>
      <c r="J372" t="s">
        <v>655</v>
      </c>
      <c r="K372" t="s">
        <v>656</v>
      </c>
      <c r="L372">
        <v>1348</v>
      </c>
      <c r="N372">
        <v>1009</v>
      </c>
      <c r="O372" t="s">
        <v>104</v>
      </c>
      <c r="P372" t="s">
        <v>104</v>
      </c>
      <c r="Q372">
        <v>1000</v>
      </c>
      <c r="X372">
        <v>2E-3</v>
      </c>
      <c r="Y372">
        <v>11500</v>
      </c>
      <c r="Z372">
        <v>0</v>
      </c>
      <c r="AA372">
        <v>0</v>
      </c>
      <c r="AB372">
        <v>0</v>
      </c>
      <c r="AC372">
        <v>0</v>
      </c>
      <c r="AD372">
        <v>1</v>
      </c>
      <c r="AE372">
        <v>0</v>
      </c>
      <c r="AF372" t="s">
        <v>2</v>
      </c>
      <c r="AG372">
        <v>2E-3</v>
      </c>
      <c r="AH372">
        <v>2</v>
      </c>
      <c r="AI372">
        <v>41728397</v>
      </c>
      <c r="AJ372">
        <v>372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</row>
    <row r="373" spans="1:44" x14ac:dyDescent="0.2">
      <c r="A373">
        <f>ROW(Source!A270)</f>
        <v>270</v>
      </c>
      <c r="B373">
        <v>41728412</v>
      </c>
      <c r="C373">
        <v>41728387</v>
      </c>
      <c r="D373">
        <v>37358272</v>
      </c>
      <c r="E373">
        <v>1</v>
      </c>
      <c r="F373">
        <v>1</v>
      </c>
      <c r="G373">
        <v>1</v>
      </c>
      <c r="H373">
        <v>3</v>
      </c>
      <c r="I373" t="s">
        <v>588</v>
      </c>
      <c r="J373" t="s">
        <v>589</v>
      </c>
      <c r="K373" t="s">
        <v>590</v>
      </c>
      <c r="L373">
        <v>1346</v>
      </c>
      <c r="N373">
        <v>1009</v>
      </c>
      <c r="O373" t="s">
        <v>564</v>
      </c>
      <c r="P373" t="s">
        <v>564</v>
      </c>
      <c r="Q373">
        <v>1</v>
      </c>
      <c r="X373">
        <v>4.7E-2</v>
      </c>
      <c r="Y373">
        <v>28.6</v>
      </c>
      <c r="Z373">
        <v>0</v>
      </c>
      <c r="AA373">
        <v>0</v>
      </c>
      <c r="AB373">
        <v>0</v>
      </c>
      <c r="AC373">
        <v>0</v>
      </c>
      <c r="AD373">
        <v>1</v>
      </c>
      <c r="AE373">
        <v>0</v>
      </c>
      <c r="AF373" t="s">
        <v>2</v>
      </c>
      <c r="AG373">
        <v>4.7E-2</v>
      </c>
      <c r="AH373">
        <v>2</v>
      </c>
      <c r="AI373">
        <v>41728398</v>
      </c>
      <c r="AJ373">
        <v>373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</row>
    <row r="374" spans="1:44" x14ac:dyDescent="0.2">
      <c r="A374">
        <f>ROW(Source!A270)</f>
        <v>270</v>
      </c>
      <c r="B374">
        <v>41728413</v>
      </c>
      <c r="C374">
        <v>41728387</v>
      </c>
      <c r="D374">
        <v>37358473</v>
      </c>
      <c r="E374">
        <v>1</v>
      </c>
      <c r="F374">
        <v>1</v>
      </c>
      <c r="G374">
        <v>1</v>
      </c>
      <c r="H374">
        <v>3</v>
      </c>
      <c r="I374" t="s">
        <v>657</v>
      </c>
      <c r="J374" t="s">
        <v>658</v>
      </c>
      <c r="K374" t="s">
        <v>659</v>
      </c>
      <c r="L374">
        <v>1346</v>
      </c>
      <c r="N374">
        <v>1009</v>
      </c>
      <c r="O374" t="s">
        <v>564</v>
      </c>
      <c r="P374" t="s">
        <v>564</v>
      </c>
      <c r="Q374">
        <v>1</v>
      </c>
      <c r="X374">
        <v>6.0000000000000001E-3</v>
      </c>
      <c r="Y374">
        <v>35.630000000000003</v>
      </c>
      <c r="Z374">
        <v>0</v>
      </c>
      <c r="AA374">
        <v>0</v>
      </c>
      <c r="AB374">
        <v>0</v>
      </c>
      <c r="AC374">
        <v>0</v>
      </c>
      <c r="AD374">
        <v>1</v>
      </c>
      <c r="AE374">
        <v>0</v>
      </c>
      <c r="AF374" t="s">
        <v>2</v>
      </c>
      <c r="AG374">
        <v>6.0000000000000001E-3</v>
      </c>
      <c r="AH374">
        <v>2</v>
      </c>
      <c r="AI374">
        <v>41728399</v>
      </c>
      <c r="AJ374">
        <v>374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</row>
    <row r="375" spans="1:44" x14ac:dyDescent="0.2">
      <c r="A375">
        <f>ROW(Source!A270)</f>
        <v>270</v>
      </c>
      <c r="B375">
        <v>41728414</v>
      </c>
      <c r="C375">
        <v>41728387</v>
      </c>
      <c r="D375">
        <v>37381899</v>
      </c>
      <c r="E375">
        <v>1</v>
      </c>
      <c r="F375">
        <v>1</v>
      </c>
      <c r="G375">
        <v>1</v>
      </c>
      <c r="H375">
        <v>3</v>
      </c>
      <c r="I375" t="s">
        <v>660</v>
      </c>
      <c r="J375" t="s">
        <v>661</v>
      </c>
      <c r="K375" t="s">
        <v>662</v>
      </c>
      <c r="L375">
        <v>1455</v>
      </c>
      <c r="N375">
        <v>1013</v>
      </c>
      <c r="O375" t="s">
        <v>160</v>
      </c>
      <c r="P375" t="s">
        <v>160</v>
      </c>
      <c r="Q375">
        <v>1</v>
      </c>
      <c r="X375">
        <v>0.1</v>
      </c>
      <c r="Y375">
        <v>39</v>
      </c>
      <c r="Z375">
        <v>0</v>
      </c>
      <c r="AA375">
        <v>0</v>
      </c>
      <c r="AB375">
        <v>0</v>
      </c>
      <c r="AC375">
        <v>0</v>
      </c>
      <c r="AD375">
        <v>1</v>
      </c>
      <c r="AE375">
        <v>0</v>
      </c>
      <c r="AF375" t="s">
        <v>2</v>
      </c>
      <c r="AG375">
        <v>0.1</v>
      </c>
      <c r="AH375">
        <v>2</v>
      </c>
      <c r="AI375">
        <v>41728400</v>
      </c>
      <c r="AJ375">
        <v>375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</row>
    <row r="376" spans="1:44" x14ac:dyDescent="0.2">
      <c r="A376">
        <f>ROW(Source!A270)</f>
        <v>270</v>
      </c>
      <c r="B376">
        <v>41728415</v>
      </c>
      <c r="C376">
        <v>41728387</v>
      </c>
      <c r="D376">
        <v>37292595</v>
      </c>
      <c r="E376">
        <v>70</v>
      </c>
      <c r="F376">
        <v>1</v>
      </c>
      <c r="G376">
        <v>1</v>
      </c>
      <c r="H376">
        <v>3</v>
      </c>
      <c r="I376" t="s">
        <v>565</v>
      </c>
      <c r="J376" t="s">
        <v>2</v>
      </c>
      <c r="K376" t="s">
        <v>566</v>
      </c>
      <c r="L376">
        <v>1374</v>
      </c>
      <c r="N376">
        <v>1013</v>
      </c>
      <c r="O376" t="s">
        <v>567</v>
      </c>
      <c r="P376" t="s">
        <v>567</v>
      </c>
      <c r="Q376">
        <v>1</v>
      </c>
      <c r="X376">
        <v>0.4</v>
      </c>
      <c r="Y376">
        <v>1</v>
      </c>
      <c r="Z376">
        <v>0</v>
      </c>
      <c r="AA376">
        <v>0</v>
      </c>
      <c r="AB376">
        <v>0</v>
      </c>
      <c r="AC376">
        <v>0</v>
      </c>
      <c r="AD376">
        <v>1</v>
      </c>
      <c r="AE376">
        <v>0</v>
      </c>
      <c r="AF376" t="s">
        <v>2</v>
      </c>
      <c r="AG376">
        <v>0.4</v>
      </c>
      <c r="AH376">
        <v>2</v>
      </c>
      <c r="AI376">
        <v>41728401</v>
      </c>
      <c r="AJ376">
        <v>376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</row>
    <row r="377" spans="1:44" x14ac:dyDescent="0.2">
      <c r="A377">
        <f>ROW(Source!A271)</f>
        <v>271</v>
      </c>
      <c r="B377">
        <v>41728402</v>
      </c>
      <c r="C377">
        <v>41728387</v>
      </c>
      <c r="D377">
        <v>37286962</v>
      </c>
      <c r="E377">
        <v>70</v>
      </c>
      <c r="F377">
        <v>1</v>
      </c>
      <c r="G377">
        <v>1</v>
      </c>
      <c r="H377">
        <v>1</v>
      </c>
      <c r="I377" t="s">
        <v>568</v>
      </c>
      <c r="J377" t="s">
        <v>2</v>
      </c>
      <c r="K377" t="s">
        <v>569</v>
      </c>
      <c r="L377">
        <v>1191</v>
      </c>
      <c r="N377">
        <v>1013</v>
      </c>
      <c r="O377" t="s">
        <v>551</v>
      </c>
      <c r="P377" t="s">
        <v>551</v>
      </c>
      <c r="Q377">
        <v>1</v>
      </c>
      <c r="X377">
        <v>2</v>
      </c>
      <c r="Y377">
        <v>0</v>
      </c>
      <c r="Z377">
        <v>0</v>
      </c>
      <c r="AA377">
        <v>0</v>
      </c>
      <c r="AB377">
        <v>9.92</v>
      </c>
      <c r="AC377">
        <v>0</v>
      </c>
      <c r="AD377">
        <v>1</v>
      </c>
      <c r="AE377">
        <v>1</v>
      </c>
      <c r="AF377" t="s">
        <v>21</v>
      </c>
      <c r="AG377">
        <v>2.7</v>
      </c>
      <c r="AH377">
        <v>2</v>
      </c>
      <c r="AI377">
        <v>41728388</v>
      </c>
      <c r="AJ377">
        <v>377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</row>
    <row r="378" spans="1:44" x14ac:dyDescent="0.2">
      <c r="A378">
        <f>ROW(Source!A271)</f>
        <v>271</v>
      </c>
      <c r="B378">
        <v>41728403</v>
      </c>
      <c r="C378">
        <v>41728387</v>
      </c>
      <c r="D378">
        <v>37511092</v>
      </c>
      <c r="E378">
        <v>1</v>
      </c>
      <c r="F378">
        <v>1</v>
      </c>
      <c r="G378">
        <v>1</v>
      </c>
      <c r="H378">
        <v>2</v>
      </c>
      <c r="I378" t="s">
        <v>576</v>
      </c>
      <c r="J378" t="s">
        <v>577</v>
      </c>
      <c r="K378" t="s">
        <v>578</v>
      </c>
      <c r="L378">
        <v>1367</v>
      </c>
      <c r="N378">
        <v>1011</v>
      </c>
      <c r="O378" t="s">
        <v>557</v>
      </c>
      <c r="P378" t="s">
        <v>557</v>
      </c>
      <c r="Q378">
        <v>1</v>
      </c>
      <c r="X378">
        <v>0.108</v>
      </c>
      <c r="Y378">
        <v>0</v>
      </c>
      <c r="Z378">
        <v>8.1</v>
      </c>
      <c r="AA378">
        <v>0</v>
      </c>
      <c r="AB378">
        <v>0</v>
      </c>
      <c r="AC378">
        <v>0</v>
      </c>
      <c r="AD378">
        <v>1</v>
      </c>
      <c r="AE378">
        <v>0</v>
      </c>
      <c r="AF378" t="s">
        <v>21</v>
      </c>
      <c r="AG378">
        <v>0.14580000000000001</v>
      </c>
      <c r="AH378">
        <v>2</v>
      </c>
      <c r="AI378">
        <v>41728389</v>
      </c>
      <c r="AJ378">
        <v>378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</row>
    <row r="379" spans="1:44" x14ac:dyDescent="0.2">
      <c r="A379">
        <f>ROW(Source!A271)</f>
        <v>271</v>
      </c>
      <c r="B379">
        <v>41728404</v>
      </c>
      <c r="C379">
        <v>41728387</v>
      </c>
      <c r="D379">
        <v>37298731</v>
      </c>
      <c r="E379">
        <v>1</v>
      </c>
      <c r="F379">
        <v>1</v>
      </c>
      <c r="G379">
        <v>1</v>
      </c>
      <c r="H379">
        <v>3</v>
      </c>
      <c r="I379" t="s">
        <v>639</v>
      </c>
      <c r="J379" t="s">
        <v>640</v>
      </c>
      <c r="K379" t="s">
        <v>641</v>
      </c>
      <c r="L379">
        <v>1346</v>
      </c>
      <c r="N379">
        <v>1009</v>
      </c>
      <c r="O379" t="s">
        <v>564</v>
      </c>
      <c r="P379" t="s">
        <v>564</v>
      </c>
      <c r="Q379">
        <v>1</v>
      </c>
      <c r="X379">
        <v>6.0000000000000001E-3</v>
      </c>
      <c r="Y379">
        <v>44.97</v>
      </c>
      <c r="Z379">
        <v>0</v>
      </c>
      <c r="AA379">
        <v>0</v>
      </c>
      <c r="AB379">
        <v>0</v>
      </c>
      <c r="AC379">
        <v>0</v>
      </c>
      <c r="AD379">
        <v>1</v>
      </c>
      <c r="AE379">
        <v>0</v>
      </c>
      <c r="AF379" t="s">
        <v>2</v>
      </c>
      <c r="AG379">
        <v>6.0000000000000001E-3</v>
      </c>
      <c r="AH379">
        <v>2</v>
      </c>
      <c r="AI379">
        <v>41728390</v>
      </c>
      <c r="AJ379">
        <v>379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</row>
    <row r="380" spans="1:44" x14ac:dyDescent="0.2">
      <c r="A380">
        <f>ROW(Source!A271)</f>
        <v>271</v>
      </c>
      <c r="B380">
        <v>41728405</v>
      </c>
      <c r="C380">
        <v>41728387</v>
      </c>
      <c r="D380">
        <v>37301501</v>
      </c>
      <c r="E380">
        <v>1</v>
      </c>
      <c r="F380">
        <v>1</v>
      </c>
      <c r="G380">
        <v>1</v>
      </c>
      <c r="H380">
        <v>3</v>
      </c>
      <c r="I380" t="s">
        <v>642</v>
      </c>
      <c r="J380" t="s">
        <v>643</v>
      </c>
      <c r="K380" t="s">
        <v>644</v>
      </c>
      <c r="L380">
        <v>1346</v>
      </c>
      <c r="N380">
        <v>1009</v>
      </c>
      <c r="O380" t="s">
        <v>564</v>
      </c>
      <c r="P380" t="s">
        <v>564</v>
      </c>
      <c r="Q380">
        <v>1</v>
      </c>
      <c r="X380">
        <v>1E-3</v>
      </c>
      <c r="Y380">
        <v>11.5</v>
      </c>
      <c r="Z380">
        <v>0</v>
      </c>
      <c r="AA380">
        <v>0</v>
      </c>
      <c r="AB380">
        <v>0</v>
      </c>
      <c r="AC380">
        <v>0</v>
      </c>
      <c r="AD380">
        <v>1</v>
      </c>
      <c r="AE380">
        <v>0</v>
      </c>
      <c r="AF380" t="s">
        <v>2</v>
      </c>
      <c r="AG380">
        <v>1E-3</v>
      </c>
      <c r="AH380">
        <v>2</v>
      </c>
      <c r="AI380">
        <v>41728391</v>
      </c>
      <c r="AJ380">
        <v>380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</row>
    <row r="381" spans="1:44" x14ac:dyDescent="0.2">
      <c r="A381">
        <f>ROW(Source!A271)</f>
        <v>271</v>
      </c>
      <c r="B381">
        <v>41728406</v>
      </c>
      <c r="C381">
        <v>41728387</v>
      </c>
      <c r="D381">
        <v>37301997</v>
      </c>
      <c r="E381">
        <v>1</v>
      </c>
      <c r="F381">
        <v>1</v>
      </c>
      <c r="G381">
        <v>1</v>
      </c>
      <c r="H381">
        <v>3</v>
      </c>
      <c r="I381" t="s">
        <v>645</v>
      </c>
      <c r="J381" t="s">
        <v>646</v>
      </c>
      <c r="K381" t="s">
        <v>647</v>
      </c>
      <c r="L381">
        <v>1346</v>
      </c>
      <c r="N381">
        <v>1009</v>
      </c>
      <c r="O381" t="s">
        <v>564</v>
      </c>
      <c r="P381" t="s">
        <v>564</v>
      </c>
      <c r="Q381">
        <v>1</v>
      </c>
      <c r="X381">
        <v>1.2E-2</v>
      </c>
      <c r="Y381">
        <v>30.4</v>
      </c>
      <c r="Z381">
        <v>0</v>
      </c>
      <c r="AA381">
        <v>0</v>
      </c>
      <c r="AB381">
        <v>0</v>
      </c>
      <c r="AC381">
        <v>0</v>
      </c>
      <c r="AD381">
        <v>1</v>
      </c>
      <c r="AE381">
        <v>0</v>
      </c>
      <c r="AF381" t="s">
        <v>2</v>
      </c>
      <c r="AG381">
        <v>1.2E-2</v>
      </c>
      <c r="AH381">
        <v>2</v>
      </c>
      <c r="AI381">
        <v>41728392</v>
      </c>
      <c r="AJ381">
        <v>381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</row>
    <row r="382" spans="1:44" x14ac:dyDescent="0.2">
      <c r="A382">
        <f>ROW(Source!A271)</f>
        <v>271</v>
      </c>
      <c r="B382">
        <v>41728407</v>
      </c>
      <c r="C382">
        <v>41728387</v>
      </c>
      <c r="D382">
        <v>37303175</v>
      </c>
      <c r="E382">
        <v>1</v>
      </c>
      <c r="F382">
        <v>1</v>
      </c>
      <c r="G382">
        <v>1</v>
      </c>
      <c r="H382">
        <v>3</v>
      </c>
      <c r="I382" t="s">
        <v>582</v>
      </c>
      <c r="J382" t="s">
        <v>583</v>
      </c>
      <c r="K382" t="s">
        <v>584</v>
      </c>
      <c r="L382">
        <v>1346</v>
      </c>
      <c r="N382">
        <v>1009</v>
      </c>
      <c r="O382" t="s">
        <v>564</v>
      </c>
      <c r="P382" t="s">
        <v>564</v>
      </c>
      <c r="Q382">
        <v>1</v>
      </c>
      <c r="X382">
        <v>7.0000000000000007E-2</v>
      </c>
      <c r="Y382">
        <v>10.57</v>
      </c>
      <c r="Z382">
        <v>0</v>
      </c>
      <c r="AA382">
        <v>0</v>
      </c>
      <c r="AB382">
        <v>0</v>
      </c>
      <c r="AC382">
        <v>0</v>
      </c>
      <c r="AD382">
        <v>1</v>
      </c>
      <c r="AE382">
        <v>0</v>
      </c>
      <c r="AF382" t="s">
        <v>2</v>
      </c>
      <c r="AG382">
        <v>7.0000000000000007E-2</v>
      </c>
      <c r="AH382">
        <v>2</v>
      </c>
      <c r="AI382">
        <v>41728393</v>
      </c>
      <c r="AJ382">
        <v>382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</row>
    <row r="383" spans="1:44" x14ac:dyDescent="0.2">
      <c r="A383">
        <f>ROW(Source!A271)</f>
        <v>271</v>
      </c>
      <c r="B383">
        <v>41728408</v>
      </c>
      <c r="C383">
        <v>41728387</v>
      </c>
      <c r="D383">
        <v>37305340</v>
      </c>
      <c r="E383">
        <v>1</v>
      </c>
      <c r="F383">
        <v>1</v>
      </c>
      <c r="G383">
        <v>1</v>
      </c>
      <c r="H383">
        <v>3</v>
      </c>
      <c r="I383" t="s">
        <v>585</v>
      </c>
      <c r="J383" t="s">
        <v>586</v>
      </c>
      <c r="K383" t="s">
        <v>587</v>
      </c>
      <c r="L383">
        <v>1346</v>
      </c>
      <c r="N383">
        <v>1009</v>
      </c>
      <c r="O383" t="s">
        <v>564</v>
      </c>
      <c r="P383" t="s">
        <v>564</v>
      </c>
      <c r="Q383">
        <v>1</v>
      </c>
      <c r="X383">
        <v>2.5000000000000001E-2</v>
      </c>
      <c r="Y383">
        <v>9.0399999999999991</v>
      </c>
      <c r="Z383">
        <v>0</v>
      </c>
      <c r="AA383">
        <v>0</v>
      </c>
      <c r="AB383">
        <v>0</v>
      </c>
      <c r="AC383">
        <v>0</v>
      </c>
      <c r="AD383">
        <v>1</v>
      </c>
      <c r="AE383">
        <v>0</v>
      </c>
      <c r="AF383" t="s">
        <v>2</v>
      </c>
      <c r="AG383">
        <v>2.5000000000000001E-2</v>
      </c>
      <c r="AH383">
        <v>2</v>
      </c>
      <c r="AI383">
        <v>41728394</v>
      </c>
      <c r="AJ383">
        <v>383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</row>
    <row r="384" spans="1:44" x14ac:dyDescent="0.2">
      <c r="A384">
        <f>ROW(Source!A271)</f>
        <v>271</v>
      </c>
      <c r="B384">
        <v>41728409</v>
      </c>
      <c r="C384">
        <v>41728387</v>
      </c>
      <c r="D384">
        <v>37305584</v>
      </c>
      <c r="E384">
        <v>1</v>
      </c>
      <c r="F384">
        <v>1</v>
      </c>
      <c r="G384">
        <v>1</v>
      </c>
      <c r="H384">
        <v>3</v>
      </c>
      <c r="I384" t="s">
        <v>648</v>
      </c>
      <c r="J384" t="s">
        <v>649</v>
      </c>
      <c r="K384" t="s">
        <v>650</v>
      </c>
      <c r="L384">
        <v>1425</v>
      </c>
      <c r="N384">
        <v>1013</v>
      </c>
      <c r="O384" t="s">
        <v>165</v>
      </c>
      <c r="P384" t="s">
        <v>165</v>
      </c>
      <c r="Q384">
        <v>1</v>
      </c>
      <c r="X384">
        <v>7.0000000000000001E-3</v>
      </c>
      <c r="Y384">
        <v>86</v>
      </c>
      <c r="Z384">
        <v>0</v>
      </c>
      <c r="AA384">
        <v>0</v>
      </c>
      <c r="AB384">
        <v>0</v>
      </c>
      <c r="AC384">
        <v>0</v>
      </c>
      <c r="AD384">
        <v>1</v>
      </c>
      <c r="AE384">
        <v>0</v>
      </c>
      <c r="AF384" t="s">
        <v>2</v>
      </c>
      <c r="AG384">
        <v>7.0000000000000001E-3</v>
      </c>
      <c r="AH384">
        <v>2</v>
      </c>
      <c r="AI384">
        <v>41728395</v>
      </c>
      <c r="AJ384">
        <v>384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</row>
    <row r="385" spans="1:44" x14ac:dyDescent="0.2">
      <c r="A385">
        <f>ROW(Source!A271)</f>
        <v>271</v>
      </c>
      <c r="B385">
        <v>41728410</v>
      </c>
      <c r="C385">
        <v>41728387</v>
      </c>
      <c r="D385">
        <v>37307407</v>
      </c>
      <c r="E385">
        <v>1</v>
      </c>
      <c r="F385">
        <v>1</v>
      </c>
      <c r="G385">
        <v>1</v>
      </c>
      <c r="H385">
        <v>3</v>
      </c>
      <c r="I385" t="s">
        <v>651</v>
      </c>
      <c r="J385" t="s">
        <v>652</v>
      </c>
      <c r="K385" t="s">
        <v>653</v>
      </c>
      <c r="L385">
        <v>1346</v>
      </c>
      <c r="N385">
        <v>1009</v>
      </c>
      <c r="O385" t="s">
        <v>564</v>
      </c>
      <c r="P385" t="s">
        <v>564</v>
      </c>
      <c r="Q385">
        <v>1</v>
      </c>
      <c r="X385">
        <v>1E-3</v>
      </c>
      <c r="Y385">
        <v>133.05000000000001</v>
      </c>
      <c r="Z385">
        <v>0</v>
      </c>
      <c r="AA385">
        <v>0</v>
      </c>
      <c r="AB385">
        <v>0</v>
      </c>
      <c r="AC385">
        <v>0</v>
      </c>
      <c r="AD385">
        <v>1</v>
      </c>
      <c r="AE385">
        <v>0</v>
      </c>
      <c r="AF385" t="s">
        <v>2</v>
      </c>
      <c r="AG385">
        <v>1E-3</v>
      </c>
      <c r="AH385">
        <v>2</v>
      </c>
      <c r="AI385">
        <v>41728396</v>
      </c>
      <c r="AJ385">
        <v>385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</row>
    <row r="386" spans="1:44" x14ac:dyDescent="0.2">
      <c r="A386">
        <f>ROW(Source!A271)</f>
        <v>271</v>
      </c>
      <c r="B386">
        <v>41728411</v>
      </c>
      <c r="C386">
        <v>41728387</v>
      </c>
      <c r="D386">
        <v>37332223</v>
      </c>
      <c r="E386">
        <v>1</v>
      </c>
      <c r="F386">
        <v>1</v>
      </c>
      <c r="G386">
        <v>1</v>
      </c>
      <c r="H386">
        <v>3</v>
      </c>
      <c r="I386" t="s">
        <v>654</v>
      </c>
      <c r="J386" t="s">
        <v>655</v>
      </c>
      <c r="K386" t="s">
        <v>656</v>
      </c>
      <c r="L386">
        <v>1348</v>
      </c>
      <c r="N386">
        <v>1009</v>
      </c>
      <c r="O386" t="s">
        <v>104</v>
      </c>
      <c r="P386" t="s">
        <v>104</v>
      </c>
      <c r="Q386">
        <v>1000</v>
      </c>
      <c r="X386">
        <v>2E-3</v>
      </c>
      <c r="Y386">
        <v>11500</v>
      </c>
      <c r="Z386">
        <v>0</v>
      </c>
      <c r="AA386">
        <v>0</v>
      </c>
      <c r="AB386">
        <v>0</v>
      </c>
      <c r="AC386">
        <v>0</v>
      </c>
      <c r="AD386">
        <v>1</v>
      </c>
      <c r="AE386">
        <v>0</v>
      </c>
      <c r="AF386" t="s">
        <v>2</v>
      </c>
      <c r="AG386">
        <v>2E-3</v>
      </c>
      <c r="AH386">
        <v>2</v>
      </c>
      <c r="AI386">
        <v>41728397</v>
      </c>
      <c r="AJ386">
        <v>386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</row>
    <row r="387" spans="1:44" x14ac:dyDescent="0.2">
      <c r="A387">
        <f>ROW(Source!A271)</f>
        <v>271</v>
      </c>
      <c r="B387">
        <v>41728412</v>
      </c>
      <c r="C387">
        <v>41728387</v>
      </c>
      <c r="D387">
        <v>37358272</v>
      </c>
      <c r="E387">
        <v>1</v>
      </c>
      <c r="F387">
        <v>1</v>
      </c>
      <c r="G387">
        <v>1</v>
      </c>
      <c r="H387">
        <v>3</v>
      </c>
      <c r="I387" t="s">
        <v>588</v>
      </c>
      <c r="J387" t="s">
        <v>589</v>
      </c>
      <c r="K387" t="s">
        <v>590</v>
      </c>
      <c r="L387">
        <v>1346</v>
      </c>
      <c r="N387">
        <v>1009</v>
      </c>
      <c r="O387" t="s">
        <v>564</v>
      </c>
      <c r="P387" t="s">
        <v>564</v>
      </c>
      <c r="Q387">
        <v>1</v>
      </c>
      <c r="X387">
        <v>4.7E-2</v>
      </c>
      <c r="Y387">
        <v>28.6</v>
      </c>
      <c r="Z387">
        <v>0</v>
      </c>
      <c r="AA387">
        <v>0</v>
      </c>
      <c r="AB387">
        <v>0</v>
      </c>
      <c r="AC387">
        <v>0</v>
      </c>
      <c r="AD387">
        <v>1</v>
      </c>
      <c r="AE387">
        <v>0</v>
      </c>
      <c r="AF387" t="s">
        <v>2</v>
      </c>
      <c r="AG387">
        <v>4.7E-2</v>
      </c>
      <c r="AH387">
        <v>2</v>
      </c>
      <c r="AI387">
        <v>41728398</v>
      </c>
      <c r="AJ387">
        <v>387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</row>
    <row r="388" spans="1:44" x14ac:dyDescent="0.2">
      <c r="A388">
        <f>ROW(Source!A271)</f>
        <v>271</v>
      </c>
      <c r="B388">
        <v>41728413</v>
      </c>
      <c r="C388">
        <v>41728387</v>
      </c>
      <c r="D388">
        <v>37358473</v>
      </c>
      <c r="E388">
        <v>1</v>
      </c>
      <c r="F388">
        <v>1</v>
      </c>
      <c r="G388">
        <v>1</v>
      </c>
      <c r="H388">
        <v>3</v>
      </c>
      <c r="I388" t="s">
        <v>657</v>
      </c>
      <c r="J388" t="s">
        <v>658</v>
      </c>
      <c r="K388" t="s">
        <v>659</v>
      </c>
      <c r="L388">
        <v>1346</v>
      </c>
      <c r="N388">
        <v>1009</v>
      </c>
      <c r="O388" t="s">
        <v>564</v>
      </c>
      <c r="P388" t="s">
        <v>564</v>
      </c>
      <c r="Q388">
        <v>1</v>
      </c>
      <c r="X388">
        <v>6.0000000000000001E-3</v>
      </c>
      <c r="Y388">
        <v>35.630000000000003</v>
      </c>
      <c r="Z388">
        <v>0</v>
      </c>
      <c r="AA388">
        <v>0</v>
      </c>
      <c r="AB388">
        <v>0</v>
      </c>
      <c r="AC388">
        <v>0</v>
      </c>
      <c r="AD388">
        <v>1</v>
      </c>
      <c r="AE388">
        <v>0</v>
      </c>
      <c r="AF388" t="s">
        <v>2</v>
      </c>
      <c r="AG388">
        <v>6.0000000000000001E-3</v>
      </c>
      <c r="AH388">
        <v>2</v>
      </c>
      <c r="AI388">
        <v>41728399</v>
      </c>
      <c r="AJ388">
        <v>388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</row>
    <row r="389" spans="1:44" x14ac:dyDescent="0.2">
      <c r="A389">
        <f>ROW(Source!A271)</f>
        <v>271</v>
      </c>
      <c r="B389">
        <v>41728414</v>
      </c>
      <c r="C389">
        <v>41728387</v>
      </c>
      <c r="D389">
        <v>37381899</v>
      </c>
      <c r="E389">
        <v>1</v>
      </c>
      <c r="F389">
        <v>1</v>
      </c>
      <c r="G389">
        <v>1</v>
      </c>
      <c r="H389">
        <v>3</v>
      </c>
      <c r="I389" t="s">
        <v>660</v>
      </c>
      <c r="J389" t="s">
        <v>661</v>
      </c>
      <c r="K389" t="s">
        <v>662</v>
      </c>
      <c r="L389">
        <v>1455</v>
      </c>
      <c r="N389">
        <v>1013</v>
      </c>
      <c r="O389" t="s">
        <v>160</v>
      </c>
      <c r="P389" t="s">
        <v>160</v>
      </c>
      <c r="Q389">
        <v>1</v>
      </c>
      <c r="X389">
        <v>0.1</v>
      </c>
      <c r="Y389">
        <v>39</v>
      </c>
      <c r="Z389">
        <v>0</v>
      </c>
      <c r="AA389">
        <v>0</v>
      </c>
      <c r="AB389">
        <v>0</v>
      </c>
      <c r="AC389">
        <v>0</v>
      </c>
      <c r="AD389">
        <v>1</v>
      </c>
      <c r="AE389">
        <v>0</v>
      </c>
      <c r="AF389" t="s">
        <v>2</v>
      </c>
      <c r="AG389">
        <v>0.1</v>
      </c>
      <c r="AH389">
        <v>2</v>
      </c>
      <c r="AI389">
        <v>41728400</v>
      </c>
      <c r="AJ389">
        <v>389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</row>
    <row r="390" spans="1:44" x14ac:dyDescent="0.2">
      <c r="A390">
        <f>ROW(Source!A271)</f>
        <v>271</v>
      </c>
      <c r="B390">
        <v>41728415</v>
      </c>
      <c r="C390">
        <v>41728387</v>
      </c>
      <c r="D390">
        <v>37292595</v>
      </c>
      <c r="E390">
        <v>70</v>
      </c>
      <c r="F390">
        <v>1</v>
      </c>
      <c r="G390">
        <v>1</v>
      </c>
      <c r="H390">
        <v>3</v>
      </c>
      <c r="I390" t="s">
        <v>565</v>
      </c>
      <c r="J390" t="s">
        <v>2</v>
      </c>
      <c r="K390" t="s">
        <v>566</v>
      </c>
      <c r="L390">
        <v>1374</v>
      </c>
      <c r="N390">
        <v>1013</v>
      </c>
      <c r="O390" t="s">
        <v>567</v>
      </c>
      <c r="P390" t="s">
        <v>567</v>
      </c>
      <c r="Q390">
        <v>1</v>
      </c>
      <c r="X390">
        <v>0.4</v>
      </c>
      <c r="Y390">
        <v>1</v>
      </c>
      <c r="Z390">
        <v>0</v>
      </c>
      <c r="AA390">
        <v>0</v>
      </c>
      <c r="AB390">
        <v>0</v>
      </c>
      <c r="AC390">
        <v>0</v>
      </c>
      <c r="AD390">
        <v>1</v>
      </c>
      <c r="AE390">
        <v>0</v>
      </c>
      <c r="AF390" t="s">
        <v>2</v>
      </c>
      <c r="AG390">
        <v>0.4</v>
      </c>
      <c r="AH390">
        <v>2</v>
      </c>
      <c r="AI390">
        <v>41728401</v>
      </c>
      <c r="AJ390">
        <v>390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</row>
    <row r="391" spans="1:44" x14ac:dyDescent="0.2">
      <c r="A391">
        <f>ROW(Source!A274)</f>
        <v>274</v>
      </c>
      <c r="B391">
        <v>41728429</v>
      </c>
      <c r="C391">
        <v>41728417</v>
      </c>
      <c r="D391">
        <v>37286917</v>
      </c>
      <c r="E391">
        <v>70</v>
      </c>
      <c r="F391">
        <v>1</v>
      </c>
      <c r="G391">
        <v>1</v>
      </c>
      <c r="H391">
        <v>1</v>
      </c>
      <c r="I391" t="s">
        <v>677</v>
      </c>
      <c r="J391" t="s">
        <v>2</v>
      </c>
      <c r="K391" t="s">
        <v>678</v>
      </c>
      <c r="L391">
        <v>1191</v>
      </c>
      <c r="N391">
        <v>1013</v>
      </c>
      <c r="O391" t="s">
        <v>551</v>
      </c>
      <c r="P391" t="s">
        <v>551</v>
      </c>
      <c r="Q391">
        <v>1</v>
      </c>
      <c r="X391">
        <v>4.0199999999999996</v>
      </c>
      <c r="Y391">
        <v>0</v>
      </c>
      <c r="Z391">
        <v>0</v>
      </c>
      <c r="AA391">
        <v>0</v>
      </c>
      <c r="AB391">
        <v>9.07</v>
      </c>
      <c r="AC391">
        <v>0</v>
      </c>
      <c r="AD391">
        <v>1</v>
      </c>
      <c r="AE391">
        <v>1</v>
      </c>
      <c r="AF391" t="s">
        <v>21</v>
      </c>
      <c r="AG391">
        <v>5.4269999999999996</v>
      </c>
      <c r="AH391">
        <v>2</v>
      </c>
      <c r="AI391">
        <v>41728418</v>
      </c>
      <c r="AJ391">
        <v>391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</row>
    <row r="392" spans="1:44" x14ac:dyDescent="0.2">
      <c r="A392">
        <f>ROW(Source!A274)</f>
        <v>274</v>
      </c>
      <c r="B392">
        <v>41728430</v>
      </c>
      <c r="C392">
        <v>41728417</v>
      </c>
      <c r="D392">
        <v>37287167</v>
      </c>
      <c r="E392">
        <v>70</v>
      </c>
      <c r="F392">
        <v>1</v>
      </c>
      <c r="G392">
        <v>1</v>
      </c>
      <c r="H392">
        <v>1</v>
      </c>
      <c r="I392" t="s">
        <v>552</v>
      </c>
      <c r="J392" t="s">
        <v>2</v>
      </c>
      <c r="K392" t="s">
        <v>553</v>
      </c>
      <c r="L392">
        <v>1191</v>
      </c>
      <c r="N392">
        <v>1013</v>
      </c>
      <c r="O392" t="s">
        <v>551</v>
      </c>
      <c r="P392" t="s">
        <v>551</v>
      </c>
      <c r="Q392">
        <v>1</v>
      </c>
      <c r="X392">
        <v>0.01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1</v>
      </c>
      <c r="AE392">
        <v>2</v>
      </c>
      <c r="AF392" t="s">
        <v>21</v>
      </c>
      <c r="AG392">
        <v>1.3500000000000002E-2</v>
      </c>
      <c r="AH392">
        <v>2</v>
      </c>
      <c r="AI392">
        <v>41728419</v>
      </c>
      <c r="AJ392">
        <v>392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</row>
    <row r="393" spans="1:44" x14ac:dyDescent="0.2">
      <c r="A393">
        <f>ROW(Source!A274)</f>
        <v>274</v>
      </c>
      <c r="B393">
        <v>41728431</v>
      </c>
      <c r="C393">
        <v>41728417</v>
      </c>
      <c r="D393">
        <v>37509578</v>
      </c>
      <c r="E393">
        <v>1</v>
      </c>
      <c r="F393">
        <v>1</v>
      </c>
      <c r="G393">
        <v>1</v>
      </c>
      <c r="H393">
        <v>2</v>
      </c>
      <c r="I393" t="s">
        <v>741</v>
      </c>
      <c r="J393" t="s">
        <v>742</v>
      </c>
      <c r="K393" t="s">
        <v>743</v>
      </c>
      <c r="L393">
        <v>1367</v>
      </c>
      <c r="N393">
        <v>1011</v>
      </c>
      <c r="O393" t="s">
        <v>557</v>
      </c>
      <c r="P393" t="s">
        <v>557</v>
      </c>
      <c r="Q393">
        <v>1</v>
      </c>
      <c r="X393">
        <v>1.01</v>
      </c>
      <c r="Y393">
        <v>0</v>
      </c>
      <c r="Z393">
        <v>3.12</v>
      </c>
      <c r="AA393">
        <v>0</v>
      </c>
      <c r="AB393">
        <v>0</v>
      </c>
      <c r="AC393">
        <v>0</v>
      </c>
      <c r="AD393">
        <v>1</v>
      </c>
      <c r="AE393">
        <v>0</v>
      </c>
      <c r="AF393" t="s">
        <v>21</v>
      </c>
      <c r="AG393">
        <v>1.3635000000000002</v>
      </c>
      <c r="AH393">
        <v>2</v>
      </c>
      <c r="AI393">
        <v>41728420</v>
      </c>
      <c r="AJ393">
        <v>393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</row>
    <row r="394" spans="1:44" x14ac:dyDescent="0.2">
      <c r="A394">
        <f>ROW(Source!A274)</f>
        <v>274</v>
      </c>
      <c r="B394">
        <v>41728432</v>
      </c>
      <c r="C394">
        <v>41728417</v>
      </c>
      <c r="D394">
        <v>37510757</v>
      </c>
      <c r="E394">
        <v>1</v>
      </c>
      <c r="F394">
        <v>1</v>
      </c>
      <c r="G394">
        <v>1</v>
      </c>
      <c r="H394">
        <v>2</v>
      </c>
      <c r="I394" t="s">
        <v>558</v>
      </c>
      <c r="J394" t="s">
        <v>559</v>
      </c>
      <c r="K394" t="s">
        <v>560</v>
      </c>
      <c r="L394">
        <v>1367</v>
      </c>
      <c r="N394">
        <v>1011</v>
      </c>
      <c r="O394" t="s">
        <v>557</v>
      </c>
      <c r="P394" t="s">
        <v>557</v>
      </c>
      <c r="Q394">
        <v>1</v>
      </c>
      <c r="X394">
        <v>0.01</v>
      </c>
      <c r="Y394">
        <v>0</v>
      </c>
      <c r="Z394">
        <v>65.709999999999994</v>
      </c>
      <c r="AA394">
        <v>11.6</v>
      </c>
      <c r="AB394">
        <v>0</v>
      </c>
      <c r="AC394">
        <v>0</v>
      </c>
      <c r="AD394">
        <v>1</v>
      </c>
      <c r="AE394">
        <v>0</v>
      </c>
      <c r="AF394" t="s">
        <v>21</v>
      </c>
      <c r="AG394">
        <v>1.3500000000000002E-2</v>
      </c>
      <c r="AH394">
        <v>2</v>
      </c>
      <c r="AI394">
        <v>41728421</v>
      </c>
      <c r="AJ394">
        <v>394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</row>
    <row r="395" spans="1:44" x14ac:dyDescent="0.2">
      <c r="A395">
        <f>ROW(Source!A274)</f>
        <v>274</v>
      </c>
      <c r="B395">
        <v>41728433</v>
      </c>
      <c r="C395">
        <v>41728417</v>
      </c>
      <c r="D395">
        <v>37298159</v>
      </c>
      <c r="E395">
        <v>1</v>
      </c>
      <c r="F395">
        <v>1</v>
      </c>
      <c r="G395">
        <v>1</v>
      </c>
      <c r="H395">
        <v>3</v>
      </c>
      <c r="I395" t="s">
        <v>744</v>
      </c>
      <c r="J395" t="s">
        <v>745</v>
      </c>
      <c r="K395" t="s">
        <v>746</v>
      </c>
      <c r="L395">
        <v>1348</v>
      </c>
      <c r="N395">
        <v>1009</v>
      </c>
      <c r="O395" t="s">
        <v>104</v>
      </c>
      <c r="P395" t="s">
        <v>104</v>
      </c>
      <c r="Q395">
        <v>1000</v>
      </c>
      <c r="X395">
        <v>1.2999999999999999E-4</v>
      </c>
      <c r="Y395">
        <v>26499</v>
      </c>
      <c r="Z395">
        <v>0</v>
      </c>
      <c r="AA395">
        <v>0</v>
      </c>
      <c r="AB395">
        <v>0</v>
      </c>
      <c r="AC395">
        <v>0</v>
      </c>
      <c r="AD395">
        <v>1</v>
      </c>
      <c r="AE395">
        <v>0</v>
      </c>
      <c r="AF395" t="s">
        <v>2</v>
      </c>
      <c r="AG395">
        <v>1.2999999999999999E-4</v>
      </c>
      <c r="AH395">
        <v>2</v>
      </c>
      <c r="AI395">
        <v>41728422</v>
      </c>
      <c r="AJ395">
        <v>395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</row>
    <row r="396" spans="1:44" x14ac:dyDescent="0.2">
      <c r="A396">
        <f>ROW(Source!A274)</f>
        <v>274</v>
      </c>
      <c r="B396">
        <v>41728434</v>
      </c>
      <c r="C396">
        <v>41728417</v>
      </c>
      <c r="D396">
        <v>37305340</v>
      </c>
      <c r="E396">
        <v>1</v>
      </c>
      <c r="F396">
        <v>1</v>
      </c>
      <c r="G396">
        <v>1</v>
      </c>
      <c r="H396">
        <v>3</v>
      </c>
      <c r="I396" t="s">
        <v>585</v>
      </c>
      <c r="J396" t="s">
        <v>586</v>
      </c>
      <c r="K396" t="s">
        <v>587</v>
      </c>
      <c r="L396">
        <v>1346</v>
      </c>
      <c r="N396">
        <v>1009</v>
      </c>
      <c r="O396" t="s">
        <v>564</v>
      </c>
      <c r="P396" t="s">
        <v>564</v>
      </c>
      <c r="Q396">
        <v>1</v>
      </c>
      <c r="X396">
        <v>0.18</v>
      </c>
      <c r="Y396">
        <v>9.0399999999999991</v>
      </c>
      <c r="Z396">
        <v>0</v>
      </c>
      <c r="AA396">
        <v>0</v>
      </c>
      <c r="AB396">
        <v>0</v>
      </c>
      <c r="AC396">
        <v>0</v>
      </c>
      <c r="AD396">
        <v>1</v>
      </c>
      <c r="AE396">
        <v>0</v>
      </c>
      <c r="AF396" t="s">
        <v>2</v>
      </c>
      <c r="AG396">
        <v>0.18</v>
      </c>
      <c r="AH396">
        <v>2</v>
      </c>
      <c r="AI396">
        <v>41728423</v>
      </c>
      <c r="AJ396">
        <v>396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</row>
    <row r="397" spans="1:44" x14ac:dyDescent="0.2">
      <c r="A397">
        <f>ROW(Source!A274)</f>
        <v>274</v>
      </c>
      <c r="B397">
        <v>41728435</v>
      </c>
      <c r="C397">
        <v>41728417</v>
      </c>
      <c r="D397">
        <v>37307157</v>
      </c>
      <c r="E397">
        <v>1</v>
      </c>
      <c r="F397">
        <v>1</v>
      </c>
      <c r="G397">
        <v>1</v>
      </c>
      <c r="H397">
        <v>3</v>
      </c>
      <c r="I397" t="s">
        <v>747</v>
      </c>
      <c r="J397" t="s">
        <v>748</v>
      </c>
      <c r="K397" t="s">
        <v>749</v>
      </c>
      <c r="L397">
        <v>1346</v>
      </c>
      <c r="N397">
        <v>1009</v>
      </c>
      <c r="O397" t="s">
        <v>564</v>
      </c>
      <c r="P397" t="s">
        <v>564</v>
      </c>
      <c r="Q397">
        <v>1</v>
      </c>
      <c r="X397">
        <v>0.16</v>
      </c>
      <c r="Y397">
        <v>23.09</v>
      </c>
      <c r="Z397">
        <v>0</v>
      </c>
      <c r="AA397">
        <v>0</v>
      </c>
      <c r="AB397">
        <v>0</v>
      </c>
      <c r="AC397">
        <v>0</v>
      </c>
      <c r="AD397">
        <v>1</v>
      </c>
      <c r="AE397">
        <v>0</v>
      </c>
      <c r="AF397" t="s">
        <v>2</v>
      </c>
      <c r="AG397">
        <v>0.16</v>
      </c>
      <c r="AH397">
        <v>2</v>
      </c>
      <c r="AI397">
        <v>41728424</v>
      </c>
      <c r="AJ397">
        <v>397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</row>
    <row r="398" spans="1:44" x14ac:dyDescent="0.2">
      <c r="A398">
        <f>ROW(Source!A274)</f>
        <v>274</v>
      </c>
      <c r="B398">
        <v>41728436</v>
      </c>
      <c r="C398">
        <v>41728417</v>
      </c>
      <c r="D398">
        <v>37334572</v>
      </c>
      <c r="E398">
        <v>1</v>
      </c>
      <c r="F398">
        <v>1</v>
      </c>
      <c r="G398">
        <v>1</v>
      </c>
      <c r="H398">
        <v>3</v>
      </c>
      <c r="I398" t="s">
        <v>750</v>
      </c>
      <c r="J398" t="s">
        <v>751</v>
      </c>
      <c r="K398" t="s">
        <v>752</v>
      </c>
      <c r="L398">
        <v>1455</v>
      </c>
      <c r="N398">
        <v>1013</v>
      </c>
      <c r="O398" t="s">
        <v>160</v>
      </c>
      <c r="P398" t="s">
        <v>160</v>
      </c>
      <c r="Q398">
        <v>1</v>
      </c>
      <c r="X398">
        <v>0.2</v>
      </c>
      <c r="Y398">
        <v>228</v>
      </c>
      <c r="Z398">
        <v>0</v>
      </c>
      <c r="AA398">
        <v>0</v>
      </c>
      <c r="AB398">
        <v>0</v>
      </c>
      <c r="AC398">
        <v>0</v>
      </c>
      <c r="AD398">
        <v>1</v>
      </c>
      <c r="AE398">
        <v>0</v>
      </c>
      <c r="AF398" t="s">
        <v>2</v>
      </c>
      <c r="AG398">
        <v>0.2</v>
      </c>
      <c r="AH398">
        <v>2</v>
      </c>
      <c r="AI398">
        <v>41728425</v>
      </c>
      <c r="AJ398">
        <v>398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</row>
    <row r="399" spans="1:44" x14ac:dyDescent="0.2">
      <c r="A399">
        <f>ROW(Source!A274)</f>
        <v>274</v>
      </c>
      <c r="B399">
        <v>41728437</v>
      </c>
      <c r="C399">
        <v>41728417</v>
      </c>
      <c r="D399">
        <v>37291540</v>
      </c>
      <c r="E399">
        <v>70</v>
      </c>
      <c r="F399">
        <v>1</v>
      </c>
      <c r="G399">
        <v>1</v>
      </c>
      <c r="H399">
        <v>3</v>
      </c>
      <c r="I399" t="s">
        <v>354</v>
      </c>
      <c r="J399" t="s">
        <v>2</v>
      </c>
      <c r="K399" t="s">
        <v>355</v>
      </c>
      <c r="L399">
        <v>1371</v>
      </c>
      <c r="N399">
        <v>1013</v>
      </c>
      <c r="O399" t="s">
        <v>19</v>
      </c>
      <c r="P399" t="s">
        <v>19</v>
      </c>
      <c r="Q399">
        <v>1</v>
      </c>
      <c r="X399">
        <v>1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 t="s">
        <v>2</v>
      </c>
      <c r="AG399">
        <v>1</v>
      </c>
      <c r="AH399">
        <v>2</v>
      </c>
      <c r="AI399">
        <v>41728426</v>
      </c>
      <c r="AJ399">
        <v>399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</row>
    <row r="400" spans="1:44" x14ac:dyDescent="0.2">
      <c r="A400">
        <f>ROW(Source!A274)</f>
        <v>274</v>
      </c>
      <c r="B400">
        <v>41728438</v>
      </c>
      <c r="C400">
        <v>41728417</v>
      </c>
      <c r="D400">
        <v>37381769</v>
      </c>
      <c r="E400">
        <v>1</v>
      </c>
      <c r="F400">
        <v>1</v>
      </c>
      <c r="G400">
        <v>1</v>
      </c>
      <c r="H400">
        <v>3</v>
      </c>
      <c r="I400" t="s">
        <v>753</v>
      </c>
      <c r="J400" t="s">
        <v>754</v>
      </c>
      <c r="K400" t="s">
        <v>755</v>
      </c>
      <c r="L400">
        <v>1301</v>
      </c>
      <c r="N400">
        <v>1003</v>
      </c>
      <c r="O400" t="s">
        <v>134</v>
      </c>
      <c r="P400" t="s">
        <v>134</v>
      </c>
      <c r="Q400">
        <v>1</v>
      </c>
      <c r="X400">
        <v>9.3000000000000007</v>
      </c>
      <c r="Y400">
        <v>12.03</v>
      </c>
      <c r="Z400">
        <v>0</v>
      </c>
      <c r="AA400">
        <v>0</v>
      </c>
      <c r="AB400">
        <v>0</v>
      </c>
      <c r="AC400">
        <v>0</v>
      </c>
      <c r="AD400">
        <v>1</v>
      </c>
      <c r="AE400">
        <v>0</v>
      </c>
      <c r="AF400" t="s">
        <v>2</v>
      </c>
      <c r="AG400">
        <v>9.3000000000000007</v>
      </c>
      <c r="AH400">
        <v>2</v>
      </c>
      <c r="AI400">
        <v>41728427</v>
      </c>
      <c r="AJ400">
        <v>400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</row>
    <row r="401" spans="1:44" x14ac:dyDescent="0.2">
      <c r="A401">
        <f>ROW(Source!A274)</f>
        <v>274</v>
      </c>
      <c r="B401">
        <v>41728439</v>
      </c>
      <c r="C401">
        <v>41728417</v>
      </c>
      <c r="D401">
        <v>37399293</v>
      </c>
      <c r="E401">
        <v>1</v>
      </c>
      <c r="F401">
        <v>1</v>
      </c>
      <c r="G401">
        <v>1</v>
      </c>
      <c r="H401">
        <v>3</v>
      </c>
      <c r="I401" t="s">
        <v>756</v>
      </c>
      <c r="J401" t="s">
        <v>757</v>
      </c>
      <c r="K401" t="s">
        <v>758</v>
      </c>
      <c r="L401">
        <v>1301</v>
      </c>
      <c r="N401">
        <v>1003</v>
      </c>
      <c r="O401" t="s">
        <v>134</v>
      </c>
      <c r="P401" t="s">
        <v>134</v>
      </c>
      <c r="Q401">
        <v>1</v>
      </c>
      <c r="X401">
        <v>0.39</v>
      </c>
      <c r="Y401">
        <v>15.33</v>
      </c>
      <c r="Z401">
        <v>0</v>
      </c>
      <c r="AA401">
        <v>0</v>
      </c>
      <c r="AB401">
        <v>0</v>
      </c>
      <c r="AC401">
        <v>0</v>
      </c>
      <c r="AD401">
        <v>1</v>
      </c>
      <c r="AE401">
        <v>0</v>
      </c>
      <c r="AF401" t="s">
        <v>2</v>
      </c>
      <c r="AG401">
        <v>0.39</v>
      </c>
      <c r="AH401">
        <v>2</v>
      </c>
      <c r="AI401">
        <v>41728428</v>
      </c>
      <c r="AJ401">
        <v>401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</row>
    <row r="402" spans="1:44" x14ac:dyDescent="0.2">
      <c r="A402">
        <f>ROW(Source!A275)</f>
        <v>275</v>
      </c>
      <c r="B402">
        <v>41728429</v>
      </c>
      <c r="C402">
        <v>41728417</v>
      </c>
      <c r="D402">
        <v>37286917</v>
      </c>
      <c r="E402">
        <v>70</v>
      </c>
      <c r="F402">
        <v>1</v>
      </c>
      <c r="G402">
        <v>1</v>
      </c>
      <c r="H402">
        <v>1</v>
      </c>
      <c r="I402" t="s">
        <v>677</v>
      </c>
      <c r="J402" t="s">
        <v>2</v>
      </c>
      <c r="K402" t="s">
        <v>678</v>
      </c>
      <c r="L402">
        <v>1191</v>
      </c>
      <c r="N402">
        <v>1013</v>
      </c>
      <c r="O402" t="s">
        <v>551</v>
      </c>
      <c r="P402" t="s">
        <v>551</v>
      </c>
      <c r="Q402">
        <v>1</v>
      </c>
      <c r="X402">
        <v>4.0199999999999996</v>
      </c>
      <c r="Y402">
        <v>0</v>
      </c>
      <c r="Z402">
        <v>0</v>
      </c>
      <c r="AA402">
        <v>0</v>
      </c>
      <c r="AB402">
        <v>9.07</v>
      </c>
      <c r="AC402">
        <v>0</v>
      </c>
      <c r="AD402">
        <v>1</v>
      </c>
      <c r="AE402">
        <v>1</v>
      </c>
      <c r="AF402" t="s">
        <v>21</v>
      </c>
      <c r="AG402">
        <v>5.4269999999999996</v>
      </c>
      <c r="AH402">
        <v>2</v>
      </c>
      <c r="AI402">
        <v>41728418</v>
      </c>
      <c r="AJ402">
        <v>402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</row>
    <row r="403" spans="1:44" x14ac:dyDescent="0.2">
      <c r="A403">
        <f>ROW(Source!A275)</f>
        <v>275</v>
      </c>
      <c r="B403">
        <v>41728430</v>
      </c>
      <c r="C403">
        <v>41728417</v>
      </c>
      <c r="D403">
        <v>37287167</v>
      </c>
      <c r="E403">
        <v>70</v>
      </c>
      <c r="F403">
        <v>1</v>
      </c>
      <c r="G403">
        <v>1</v>
      </c>
      <c r="H403">
        <v>1</v>
      </c>
      <c r="I403" t="s">
        <v>552</v>
      </c>
      <c r="J403" t="s">
        <v>2</v>
      </c>
      <c r="K403" t="s">
        <v>553</v>
      </c>
      <c r="L403">
        <v>1191</v>
      </c>
      <c r="N403">
        <v>1013</v>
      </c>
      <c r="O403" t="s">
        <v>551</v>
      </c>
      <c r="P403" t="s">
        <v>551</v>
      </c>
      <c r="Q403">
        <v>1</v>
      </c>
      <c r="X403">
        <v>0.01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1</v>
      </c>
      <c r="AE403">
        <v>2</v>
      </c>
      <c r="AF403" t="s">
        <v>21</v>
      </c>
      <c r="AG403">
        <v>1.3500000000000002E-2</v>
      </c>
      <c r="AH403">
        <v>2</v>
      </c>
      <c r="AI403">
        <v>41728419</v>
      </c>
      <c r="AJ403">
        <v>403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</row>
    <row r="404" spans="1:44" x14ac:dyDescent="0.2">
      <c r="A404">
        <f>ROW(Source!A275)</f>
        <v>275</v>
      </c>
      <c r="B404">
        <v>41728431</v>
      </c>
      <c r="C404">
        <v>41728417</v>
      </c>
      <c r="D404">
        <v>37509578</v>
      </c>
      <c r="E404">
        <v>1</v>
      </c>
      <c r="F404">
        <v>1</v>
      </c>
      <c r="G404">
        <v>1</v>
      </c>
      <c r="H404">
        <v>2</v>
      </c>
      <c r="I404" t="s">
        <v>741</v>
      </c>
      <c r="J404" t="s">
        <v>742</v>
      </c>
      <c r="K404" t="s">
        <v>743</v>
      </c>
      <c r="L404">
        <v>1367</v>
      </c>
      <c r="N404">
        <v>1011</v>
      </c>
      <c r="O404" t="s">
        <v>557</v>
      </c>
      <c r="P404" t="s">
        <v>557</v>
      </c>
      <c r="Q404">
        <v>1</v>
      </c>
      <c r="X404">
        <v>1.01</v>
      </c>
      <c r="Y404">
        <v>0</v>
      </c>
      <c r="Z404">
        <v>3.12</v>
      </c>
      <c r="AA404">
        <v>0</v>
      </c>
      <c r="AB404">
        <v>0</v>
      </c>
      <c r="AC404">
        <v>0</v>
      </c>
      <c r="AD404">
        <v>1</v>
      </c>
      <c r="AE404">
        <v>0</v>
      </c>
      <c r="AF404" t="s">
        <v>21</v>
      </c>
      <c r="AG404">
        <v>1.3635000000000002</v>
      </c>
      <c r="AH404">
        <v>2</v>
      </c>
      <c r="AI404">
        <v>41728420</v>
      </c>
      <c r="AJ404">
        <v>404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</row>
    <row r="405" spans="1:44" x14ac:dyDescent="0.2">
      <c r="A405">
        <f>ROW(Source!A275)</f>
        <v>275</v>
      </c>
      <c r="B405">
        <v>41728432</v>
      </c>
      <c r="C405">
        <v>41728417</v>
      </c>
      <c r="D405">
        <v>37510757</v>
      </c>
      <c r="E405">
        <v>1</v>
      </c>
      <c r="F405">
        <v>1</v>
      </c>
      <c r="G405">
        <v>1</v>
      </c>
      <c r="H405">
        <v>2</v>
      </c>
      <c r="I405" t="s">
        <v>558</v>
      </c>
      <c r="J405" t="s">
        <v>559</v>
      </c>
      <c r="K405" t="s">
        <v>560</v>
      </c>
      <c r="L405">
        <v>1367</v>
      </c>
      <c r="N405">
        <v>1011</v>
      </c>
      <c r="O405" t="s">
        <v>557</v>
      </c>
      <c r="P405" t="s">
        <v>557</v>
      </c>
      <c r="Q405">
        <v>1</v>
      </c>
      <c r="X405">
        <v>0.01</v>
      </c>
      <c r="Y405">
        <v>0</v>
      </c>
      <c r="Z405">
        <v>65.709999999999994</v>
      </c>
      <c r="AA405">
        <v>11.6</v>
      </c>
      <c r="AB405">
        <v>0</v>
      </c>
      <c r="AC405">
        <v>0</v>
      </c>
      <c r="AD405">
        <v>1</v>
      </c>
      <c r="AE405">
        <v>0</v>
      </c>
      <c r="AF405" t="s">
        <v>21</v>
      </c>
      <c r="AG405">
        <v>1.3500000000000002E-2</v>
      </c>
      <c r="AH405">
        <v>2</v>
      </c>
      <c r="AI405">
        <v>41728421</v>
      </c>
      <c r="AJ405">
        <v>405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</row>
    <row r="406" spans="1:44" x14ac:dyDescent="0.2">
      <c r="A406">
        <f>ROW(Source!A275)</f>
        <v>275</v>
      </c>
      <c r="B406">
        <v>41728433</v>
      </c>
      <c r="C406">
        <v>41728417</v>
      </c>
      <c r="D406">
        <v>37298159</v>
      </c>
      <c r="E406">
        <v>1</v>
      </c>
      <c r="F406">
        <v>1</v>
      </c>
      <c r="G406">
        <v>1</v>
      </c>
      <c r="H406">
        <v>3</v>
      </c>
      <c r="I406" t="s">
        <v>744</v>
      </c>
      <c r="J406" t="s">
        <v>745</v>
      </c>
      <c r="K406" t="s">
        <v>746</v>
      </c>
      <c r="L406">
        <v>1348</v>
      </c>
      <c r="N406">
        <v>1009</v>
      </c>
      <c r="O406" t="s">
        <v>104</v>
      </c>
      <c r="P406" t="s">
        <v>104</v>
      </c>
      <c r="Q406">
        <v>1000</v>
      </c>
      <c r="X406">
        <v>1.2999999999999999E-4</v>
      </c>
      <c r="Y406">
        <v>26499</v>
      </c>
      <c r="Z406">
        <v>0</v>
      </c>
      <c r="AA406">
        <v>0</v>
      </c>
      <c r="AB406">
        <v>0</v>
      </c>
      <c r="AC406">
        <v>0</v>
      </c>
      <c r="AD406">
        <v>1</v>
      </c>
      <c r="AE406">
        <v>0</v>
      </c>
      <c r="AF406" t="s">
        <v>2</v>
      </c>
      <c r="AG406">
        <v>1.2999999999999999E-4</v>
      </c>
      <c r="AH406">
        <v>2</v>
      </c>
      <c r="AI406">
        <v>41728422</v>
      </c>
      <c r="AJ406">
        <v>406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</row>
    <row r="407" spans="1:44" x14ac:dyDescent="0.2">
      <c r="A407">
        <f>ROW(Source!A275)</f>
        <v>275</v>
      </c>
      <c r="B407">
        <v>41728434</v>
      </c>
      <c r="C407">
        <v>41728417</v>
      </c>
      <c r="D407">
        <v>37305340</v>
      </c>
      <c r="E407">
        <v>1</v>
      </c>
      <c r="F407">
        <v>1</v>
      </c>
      <c r="G407">
        <v>1</v>
      </c>
      <c r="H407">
        <v>3</v>
      </c>
      <c r="I407" t="s">
        <v>585</v>
      </c>
      <c r="J407" t="s">
        <v>586</v>
      </c>
      <c r="K407" t="s">
        <v>587</v>
      </c>
      <c r="L407">
        <v>1346</v>
      </c>
      <c r="N407">
        <v>1009</v>
      </c>
      <c r="O407" t="s">
        <v>564</v>
      </c>
      <c r="P407" t="s">
        <v>564</v>
      </c>
      <c r="Q407">
        <v>1</v>
      </c>
      <c r="X407">
        <v>0.18</v>
      </c>
      <c r="Y407">
        <v>9.0399999999999991</v>
      </c>
      <c r="Z407">
        <v>0</v>
      </c>
      <c r="AA407">
        <v>0</v>
      </c>
      <c r="AB407">
        <v>0</v>
      </c>
      <c r="AC407">
        <v>0</v>
      </c>
      <c r="AD407">
        <v>1</v>
      </c>
      <c r="AE407">
        <v>0</v>
      </c>
      <c r="AF407" t="s">
        <v>2</v>
      </c>
      <c r="AG407">
        <v>0.18</v>
      </c>
      <c r="AH407">
        <v>2</v>
      </c>
      <c r="AI407">
        <v>41728423</v>
      </c>
      <c r="AJ407">
        <v>407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</row>
    <row r="408" spans="1:44" x14ac:dyDescent="0.2">
      <c r="A408">
        <f>ROW(Source!A275)</f>
        <v>275</v>
      </c>
      <c r="B408">
        <v>41728435</v>
      </c>
      <c r="C408">
        <v>41728417</v>
      </c>
      <c r="D408">
        <v>37307157</v>
      </c>
      <c r="E408">
        <v>1</v>
      </c>
      <c r="F408">
        <v>1</v>
      </c>
      <c r="G408">
        <v>1</v>
      </c>
      <c r="H408">
        <v>3</v>
      </c>
      <c r="I408" t="s">
        <v>747</v>
      </c>
      <c r="J408" t="s">
        <v>748</v>
      </c>
      <c r="K408" t="s">
        <v>749</v>
      </c>
      <c r="L408">
        <v>1346</v>
      </c>
      <c r="N408">
        <v>1009</v>
      </c>
      <c r="O408" t="s">
        <v>564</v>
      </c>
      <c r="P408" t="s">
        <v>564</v>
      </c>
      <c r="Q408">
        <v>1</v>
      </c>
      <c r="X408">
        <v>0.16</v>
      </c>
      <c r="Y408">
        <v>23.09</v>
      </c>
      <c r="Z408">
        <v>0</v>
      </c>
      <c r="AA408">
        <v>0</v>
      </c>
      <c r="AB408">
        <v>0</v>
      </c>
      <c r="AC408">
        <v>0</v>
      </c>
      <c r="AD408">
        <v>1</v>
      </c>
      <c r="AE408">
        <v>0</v>
      </c>
      <c r="AF408" t="s">
        <v>2</v>
      </c>
      <c r="AG408">
        <v>0.16</v>
      </c>
      <c r="AH408">
        <v>2</v>
      </c>
      <c r="AI408">
        <v>41728424</v>
      </c>
      <c r="AJ408">
        <v>408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</row>
    <row r="409" spans="1:44" x14ac:dyDescent="0.2">
      <c r="A409">
        <f>ROW(Source!A275)</f>
        <v>275</v>
      </c>
      <c r="B409">
        <v>41728436</v>
      </c>
      <c r="C409">
        <v>41728417</v>
      </c>
      <c r="D409">
        <v>37334572</v>
      </c>
      <c r="E409">
        <v>1</v>
      </c>
      <c r="F409">
        <v>1</v>
      </c>
      <c r="G409">
        <v>1</v>
      </c>
      <c r="H409">
        <v>3</v>
      </c>
      <c r="I409" t="s">
        <v>750</v>
      </c>
      <c r="J409" t="s">
        <v>751</v>
      </c>
      <c r="K409" t="s">
        <v>752</v>
      </c>
      <c r="L409">
        <v>1455</v>
      </c>
      <c r="N409">
        <v>1013</v>
      </c>
      <c r="O409" t="s">
        <v>160</v>
      </c>
      <c r="P409" t="s">
        <v>160</v>
      </c>
      <c r="Q409">
        <v>1</v>
      </c>
      <c r="X409">
        <v>0.2</v>
      </c>
      <c r="Y409">
        <v>228</v>
      </c>
      <c r="Z409">
        <v>0</v>
      </c>
      <c r="AA409">
        <v>0</v>
      </c>
      <c r="AB409">
        <v>0</v>
      </c>
      <c r="AC409">
        <v>0</v>
      </c>
      <c r="AD409">
        <v>1</v>
      </c>
      <c r="AE409">
        <v>0</v>
      </c>
      <c r="AF409" t="s">
        <v>2</v>
      </c>
      <c r="AG409">
        <v>0.2</v>
      </c>
      <c r="AH409">
        <v>2</v>
      </c>
      <c r="AI409">
        <v>41728425</v>
      </c>
      <c r="AJ409">
        <v>409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</row>
    <row r="410" spans="1:44" x14ac:dyDescent="0.2">
      <c r="A410">
        <f>ROW(Source!A275)</f>
        <v>275</v>
      </c>
      <c r="B410">
        <v>41728437</v>
      </c>
      <c r="C410">
        <v>41728417</v>
      </c>
      <c r="D410">
        <v>37291540</v>
      </c>
      <c r="E410">
        <v>70</v>
      </c>
      <c r="F410">
        <v>1</v>
      </c>
      <c r="G410">
        <v>1</v>
      </c>
      <c r="H410">
        <v>3</v>
      </c>
      <c r="I410" t="s">
        <v>354</v>
      </c>
      <c r="J410" t="s">
        <v>2</v>
      </c>
      <c r="K410" t="s">
        <v>355</v>
      </c>
      <c r="L410">
        <v>1371</v>
      </c>
      <c r="N410">
        <v>1013</v>
      </c>
      <c r="O410" t="s">
        <v>19</v>
      </c>
      <c r="P410" t="s">
        <v>19</v>
      </c>
      <c r="Q410">
        <v>1</v>
      </c>
      <c r="X410">
        <v>1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 t="s">
        <v>2</v>
      </c>
      <c r="AG410">
        <v>1</v>
      </c>
      <c r="AH410">
        <v>2</v>
      </c>
      <c r="AI410">
        <v>41728426</v>
      </c>
      <c r="AJ410">
        <v>410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</row>
    <row r="411" spans="1:44" x14ac:dyDescent="0.2">
      <c r="A411">
        <f>ROW(Source!A275)</f>
        <v>275</v>
      </c>
      <c r="B411">
        <v>41728438</v>
      </c>
      <c r="C411">
        <v>41728417</v>
      </c>
      <c r="D411">
        <v>37381769</v>
      </c>
      <c r="E411">
        <v>1</v>
      </c>
      <c r="F411">
        <v>1</v>
      </c>
      <c r="G411">
        <v>1</v>
      </c>
      <c r="H411">
        <v>3</v>
      </c>
      <c r="I411" t="s">
        <v>753</v>
      </c>
      <c r="J411" t="s">
        <v>754</v>
      </c>
      <c r="K411" t="s">
        <v>755</v>
      </c>
      <c r="L411">
        <v>1301</v>
      </c>
      <c r="N411">
        <v>1003</v>
      </c>
      <c r="O411" t="s">
        <v>134</v>
      </c>
      <c r="P411" t="s">
        <v>134</v>
      </c>
      <c r="Q411">
        <v>1</v>
      </c>
      <c r="X411">
        <v>9.3000000000000007</v>
      </c>
      <c r="Y411">
        <v>12.03</v>
      </c>
      <c r="Z411">
        <v>0</v>
      </c>
      <c r="AA411">
        <v>0</v>
      </c>
      <c r="AB411">
        <v>0</v>
      </c>
      <c r="AC411">
        <v>0</v>
      </c>
      <c r="AD411">
        <v>1</v>
      </c>
      <c r="AE411">
        <v>0</v>
      </c>
      <c r="AF411" t="s">
        <v>2</v>
      </c>
      <c r="AG411">
        <v>9.3000000000000007</v>
      </c>
      <c r="AH411">
        <v>2</v>
      </c>
      <c r="AI411">
        <v>41728427</v>
      </c>
      <c r="AJ411">
        <v>411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</row>
    <row r="412" spans="1:44" x14ac:dyDescent="0.2">
      <c r="A412">
        <f>ROW(Source!A275)</f>
        <v>275</v>
      </c>
      <c r="B412">
        <v>41728439</v>
      </c>
      <c r="C412">
        <v>41728417</v>
      </c>
      <c r="D412">
        <v>37399293</v>
      </c>
      <c r="E412">
        <v>1</v>
      </c>
      <c r="F412">
        <v>1</v>
      </c>
      <c r="G412">
        <v>1</v>
      </c>
      <c r="H412">
        <v>3</v>
      </c>
      <c r="I412" t="s">
        <v>756</v>
      </c>
      <c r="J412" t="s">
        <v>757</v>
      </c>
      <c r="K412" t="s">
        <v>758</v>
      </c>
      <c r="L412">
        <v>1301</v>
      </c>
      <c r="N412">
        <v>1003</v>
      </c>
      <c r="O412" t="s">
        <v>134</v>
      </c>
      <c r="P412" t="s">
        <v>134</v>
      </c>
      <c r="Q412">
        <v>1</v>
      </c>
      <c r="X412">
        <v>0.39</v>
      </c>
      <c r="Y412">
        <v>15.33</v>
      </c>
      <c r="Z412">
        <v>0</v>
      </c>
      <c r="AA412">
        <v>0</v>
      </c>
      <c r="AB412">
        <v>0</v>
      </c>
      <c r="AC412">
        <v>0</v>
      </c>
      <c r="AD412">
        <v>1</v>
      </c>
      <c r="AE412">
        <v>0</v>
      </c>
      <c r="AF412" t="s">
        <v>2</v>
      </c>
      <c r="AG412">
        <v>0.39</v>
      </c>
      <c r="AH412">
        <v>2</v>
      </c>
      <c r="AI412">
        <v>41728428</v>
      </c>
      <c r="AJ412">
        <v>412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</row>
    <row r="413" spans="1:44" x14ac:dyDescent="0.2">
      <c r="A413">
        <f>ROW(Source!A280)</f>
        <v>280</v>
      </c>
      <c r="B413">
        <v>41728448</v>
      </c>
      <c r="C413">
        <v>41728442</v>
      </c>
      <c r="D413">
        <v>37286949</v>
      </c>
      <c r="E413">
        <v>70</v>
      </c>
      <c r="F413">
        <v>1</v>
      </c>
      <c r="G413">
        <v>1</v>
      </c>
      <c r="H413">
        <v>1</v>
      </c>
      <c r="I413" t="s">
        <v>594</v>
      </c>
      <c r="J413" t="s">
        <v>2</v>
      </c>
      <c r="K413" t="s">
        <v>595</v>
      </c>
      <c r="L413">
        <v>1191</v>
      </c>
      <c r="N413">
        <v>1013</v>
      </c>
      <c r="O413" t="s">
        <v>551</v>
      </c>
      <c r="P413" t="s">
        <v>551</v>
      </c>
      <c r="Q413">
        <v>1</v>
      </c>
      <c r="X413">
        <v>2.06</v>
      </c>
      <c r="Y413">
        <v>0</v>
      </c>
      <c r="Z413">
        <v>0</v>
      </c>
      <c r="AA413">
        <v>0</v>
      </c>
      <c r="AB413">
        <v>9.6199999999999992</v>
      </c>
      <c r="AC413">
        <v>0</v>
      </c>
      <c r="AD413">
        <v>1</v>
      </c>
      <c r="AE413">
        <v>1</v>
      </c>
      <c r="AF413" t="s">
        <v>21</v>
      </c>
      <c r="AG413">
        <v>2.7810000000000001</v>
      </c>
      <c r="AH413">
        <v>2</v>
      </c>
      <c r="AI413">
        <v>41728443</v>
      </c>
      <c r="AJ413">
        <v>413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</row>
    <row r="414" spans="1:44" x14ac:dyDescent="0.2">
      <c r="A414">
        <f>ROW(Source!A280)</f>
        <v>280</v>
      </c>
      <c r="B414">
        <v>41728449</v>
      </c>
      <c r="C414">
        <v>41728442</v>
      </c>
      <c r="D414">
        <v>37305340</v>
      </c>
      <c r="E414">
        <v>1</v>
      </c>
      <c r="F414">
        <v>1</v>
      </c>
      <c r="G414">
        <v>1</v>
      </c>
      <c r="H414">
        <v>3</v>
      </c>
      <c r="I414" t="s">
        <v>585</v>
      </c>
      <c r="J414" t="s">
        <v>586</v>
      </c>
      <c r="K414" t="s">
        <v>587</v>
      </c>
      <c r="L414">
        <v>1346</v>
      </c>
      <c r="N414">
        <v>1009</v>
      </c>
      <c r="O414" t="s">
        <v>564</v>
      </c>
      <c r="P414" t="s">
        <v>564</v>
      </c>
      <c r="Q414">
        <v>1</v>
      </c>
      <c r="X414">
        <v>0.11</v>
      </c>
      <c r="Y414">
        <v>9.0399999999999991</v>
      </c>
      <c r="Z414">
        <v>0</v>
      </c>
      <c r="AA414">
        <v>0</v>
      </c>
      <c r="AB414">
        <v>0</v>
      </c>
      <c r="AC414">
        <v>0</v>
      </c>
      <c r="AD414">
        <v>1</v>
      </c>
      <c r="AE414">
        <v>0</v>
      </c>
      <c r="AF414" t="s">
        <v>2</v>
      </c>
      <c r="AG414">
        <v>0.11</v>
      </c>
      <c r="AH414">
        <v>2</v>
      </c>
      <c r="AI414">
        <v>41728444</v>
      </c>
      <c r="AJ414">
        <v>414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</row>
    <row r="415" spans="1:44" x14ac:dyDescent="0.2">
      <c r="A415">
        <f>ROW(Source!A280)</f>
        <v>280</v>
      </c>
      <c r="B415">
        <v>41728450</v>
      </c>
      <c r="C415">
        <v>41728442</v>
      </c>
      <c r="D415">
        <v>37306128</v>
      </c>
      <c r="E415">
        <v>1</v>
      </c>
      <c r="F415">
        <v>1</v>
      </c>
      <c r="G415">
        <v>1</v>
      </c>
      <c r="H415">
        <v>3</v>
      </c>
      <c r="I415" t="s">
        <v>759</v>
      </c>
      <c r="J415" t="s">
        <v>760</v>
      </c>
      <c r="K415" t="s">
        <v>761</v>
      </c>
      <c r="L415">
        <v>1346</v>
      </c>
      <c r="N415">
        <v>1009</v>
      </c>
      <c r="O415" t="s">
        <v>564</v>
      </c>
      <c r="P415" t="s">
        <v>564</v>
      </c>
      <c r="Q415">
        <v>1</v>
      </c>
      <c r="X415">
        <v>0.4</v>
      </c>
      <c r="Y415">
        <v>12.66</v>
      </c>
      <c r="Z415">
        <v>0</v>
      </c>
      <c r="AA415">
        <v>0</v>
      </c>
      <c r="AB415">
        <v>0</v>
      </c>
      <c r="AC415">
        <v>0</v>
      </c>
      <c r="AD415">
        <v>1</v>
      </c>
      <c r="AE415">
        <v>0</v>
      </c>
      <c r="AF415" t="s">
        <v>2</v>
      </c>
      <c r="AG415">
        <v>0.4</v>
      </c>
      <c r="AH415">
        <v>2</v>
      </c>
      <c r="AI415">
        <v>41728445</v>
      </c>
      <c r="AJ415">
        <v>415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</row>
    <row r="416" spans="1:44" x14ac:dyDescent="0.2">
      <c r="A416">
        <f>ROW(Source!A280)</f>
        <v>280</v>
      </c>
      <c r="B416">
        <v>41728451</v>
      </c>
      <c r="C416">
        <v>41728442</v>
      </c>
      <c r="D416">
        <v>37338286</v>
      </c>
      <c r="E416">
        <v>1</v>
      </c>
      <c r="F416">
        <v>1</v>
      </c>
      <c r="G416">
        <v>1</v>
      </c>
      <c r="H416">
        <v>3</v>
      </c>
      <c r="I416" t="s">
        <v>762</v>
      </c>
      <c r="J416" t="s">
        <v>763</v>
      </c>
      <c r="K416" t="s">
        <v>764</v>
      </c>
      <c r="L416">
        <v>1348</v>
      </c>
      <c r="N416">
        <v>1009</v>
      </c>
      <c r="O416" t="s">
        <v>104</v>
      </c>
      <c r="P416" t="s">
        <v>104</v>
      </c>
      <c r="Q416">
        <v>1000</v>
      </c>
      <c r="X416">
        <v>2E-3</v>
      </c>
      <c r="Y416">
        <v>7418.82</v>
      </c>
      <c r="Z416">
        <v>0</v>
      </c>
      <c r="AA416">
        <v>0</v>
      </c>
      <c r="AB416">
        <v>0</v>
      </c>
      <c r="AC416">
        <v>0</v>
      </c>
      <c r="AD416">
        <v>1</v>
      </c>
      <c r="AE416">
        <v>0</v>
      </c>
      <c r="AF416" t="s">
        <v>2</v>
      </c>
      <c r="AG416">
        <v>2E-3</v>
      </c>
      <c r="AH416">
        <v>2</v>
      </c>
      <c r="AI416">
        <v>41728446</v>
      </c>
      <c r="AJ416">
        <v>416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</row>
    <row r="417" spans="1:44" x14ac:dyDescent="0.2">
      <c r="A417">
        <f>ROW(Source!A280)</f>
        <v>280</v>
      </c>
      <c r="B417">
        <v>41728452</v>
      </c>
      <c r="C417">
        <v>41728442</v>
      </c>
      <c r="D417">
        <v>37292595</v>
      </c>
      <c r="E417">
        <v>70</v>
      </c>
      <c r="F417">
        <v>1</v>
      </c>
      <c r="G417">
        <v>1</v>
      </c>
      <c r="H417">
        <v>3</v>
      </c>
      <c r="I417" t="s">
        <v>565</v>
      </c>
      <c r="J417" t="s">
        <v>2</v>
      </c>
      <c r="K417" t="s">
        <v>566</v>
      </c>
      <c r="L417">
        <v>1374</v>
      </c>
      <c r="N417">
        <v>1013</v>
      </c>
      <c r="O417" t="s">
        <v>567</v>
      </c>
      <c r="P417" t="s">
        <v>567</v>
      </c>
      <c r="Q417">
        <v>1</v>
      </c>
      <c r="X417">
        <v>0.4</v>
      </c>
      <c r="Y417">
        <v>1</v>
      </c>
      <c r="Z417">
        <v>0</v>
      </c>
      <c r="AA417">
        <v>0</v>
      </c>
      <c r="AB417">
        <v>0</v>
      </c>
      <c r="AC417">
        <v>0</v>
      </c>
      <c r="AD417">
        <v>1</v>
      </c>
      <c r="AE417">
        <v>0</v>
      </c>
      <c r="AF417" t="s">
        <v>2</v>
      </c>
      <c r="AG417">
        <v>0.4</v>
      </c>
      <c r="AH417">
        <v>2</v>
      </c>
      <c r="AI417">
        <v>41728447</v>
      </c>
      <c r="AJ417">
        <v>417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</row>
    <row r="418" spans="1:44" x14ac:dyDescent="0.2">
      <c r="A418">
        <f>ROW(Source!A281)</f>
        <v>281</v>
      </c>
      <c r="B418">
        <v>41728448</v>
      </c>
      <c r="C418">
        <v>41728442</v>
      </c>
      <c r="D418">
        <v>37286949</v>
      </c>
      <c r="E418">
        <v>70</v>
      </c>
      <c r="F418">
        <v>1</v>
      </c>
      <c r="G418">
        <v>1</v>
      </c>
      <c r="H418">
        <v>1</v>
      </c>
      <c r="I418" t="s">
        <v>594</v>
      </c>
      <c r="J418" t="s">
        <v>2</v>
      </c>
      <c r="K418" t="s">
        <v>595</v>
      </c>
      <c r="L418">
        <v>1191</v>
      </c>
      <c r="N418">
        <v>1013</v>
      </c>
      <c r="O418" t="s">
        <v>551</v>
      </c>
      <c r="P418" t="s">
        <v>551</v>
      </c>
      <c r="Q418">
        <v>1</v>
      </c>
      <c r="X418">
        <v>2.06</v>
      </c>
      <c r="Y418">
        <v>0</v>
      </c>
      <c r="Z418">
        <v>0</v>
      </c>
      <c r="AA418">
        <v>0</v>
      </c>
      <c r="AB418">
        <v>9.6199999999999992</v>
      </c>
      <c r="AC418">
        <v>0</v>
      </c>
      <c r="AD418">
        <v>1</v>
      </c>
      <c r="AE418">
        <v>1</v>
      </c>
      <c r="AF418" t="s">
        <v>21</v>
      </c>
      <c r="AG418">
        <v>2.7810000000000001</v>
      </c>
      <c r="AH418">
        <v>2</v>
      </c>
      <c r="AI418">
        <v>41728443</v>
      </c>
      <c r="AJ418">
        <v>418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</row>
    <row r="419" spans="1:44" x14ac:dyDescent="0.2">
      <c r="A419">
        <f>ROW(Source!A281)</f>
        <v>281</v>
      </c>
      <c r="B419">
        <v>41728449</v>
      </c>
      <c r="C419">
        <v>41728442</v>
      </c>
      <c r="D419">
        <v>37305340</v>
      </c>
      <c r="E419">
        <v>1</v>
      </c>
      <c r="F419">
        <v>1</v>
      </c>
      <c r="G419">
        <v>1</v>
      </c>
      <c r="H419">
        <v>3</v>
      </c>
      <c r="I419" t="s">
        <v>585</v>
      </c>
      <c r="J419" t="s">
        <v>586</v>
      </c>
      <c r="K419" t="s">
        <v>587</v>
      </c>
      <c r="L419">
        <v>1346</v>
      </c>
      <c r="N419">
        <v>1009</v>
      </c>
      <c r="O419" t="s">
        <v>564</v>
      </c>
      <c r="P419" t="s">
        <v>564</v>
      </c>
      <c r="Q419">
        <v>1</v>
      </c>
      <c r="X419">
        <v>0.11</v>
      </c>
      <c r="Y419">
        <v>9.0399999999999991</v>
      </c>
      <c r="Z419">
        <v>0</v>
      </c>
      <c r="AA419">
        <v>0</v>
      </c>
      <c r="AB419">
        <v>0</v>
      </c>
      <c r="AC419">
        <v>0</v>
      </c>
      <c r="AD419">
        <v>1</v>
      </c>
      <c r="AE419">
        <v>0</v>
      </c>
      <c r="AF419" t="s">
        <v>2</v>
      </c>
      <c r="AG419">
        <v>0.11</v>
      </c>
      <c r="AH419">
        <v>2</v>
      </c>
      <c r="AI419">
        <v>41728444</v>
      </c>
      <c r="AJ419">
        <v>419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</row>
    <row r="420" spans="1:44" x14ac:dyDescent="0.2">
      <c r="A420">
        <f>ROW(Source!A281)</f>
        <v>281</v>
      </c>
      <c r="B420">
        <v>41728450</v>
      </c>
      <c r="C420">
        <v>41728442</v>
      </c>
      <c r="D420">
        <v>37306128</v>
      </c>
      <c r="E420">
        <v>1</v>
      </c>
      <c r="F420">
        <v>1</v>
      </c>
      <c r="G420">
        <v>1</v>
      </c>
      <c r="H420">
        <v>3</v>
      </c>
      <c r="I420" t="s">
        <v>759</v>
      </c>
      <c r="J420" t="s">
        <v>760</v>
      </c>
      <c r="K420" t="s">
        <v>761</v>
      </c>
      <c r="L420">
        <v>1346</v>
      </c>
      <c r="N420">
        <v>1009</v>
      </c>
      <c r="O420" t="s">
        <v>564</v>
      </c>
      <c r="P420" t="s">
        <v>564</v>
      </c>
      <c r="Q420">
        <v>1</v>
      </c>
      <c r="X420">
        <v>0.4</v>
      </c>
      <c r="Y420">
        <v>12.66</v>
      </c>
      <c r="Z420">
        <v>0</v>
      </c>
      <c r="AA420">
        <v>0</v>
      </c>
      <c r="AB420">
        <v>0</v>
      </c>
      <c r="AC420">
        <v>0</v>
      </c>
      <c r="AD420">
        <v>1</v>
      </c>
      <c r="AE420">
        <v>0</v>
      </c>
      <c r="AF420" t="s">
        <v>2</v>
      </c>
      <c r="AG420">
        <v>0.4</v>
      </c>
      <c r="AH420">
        <v>2</v>
      </c>
      <c r="AI420">
        <v>41728445</v>
      </c>
      <c r="AJ420">
        <v>420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</row>
    <row r="421" spans="1:44" x14ac:dyDescent="0.2">
      <c r="A421">
        <f>ROW(Source!A281)</f>
        <v>281</v>
      </c>
      <c r="B421">
        <v>41728451</v>
      </c>
      <c r="C421">
        <v>41728442</v>
      </c>
      <c r="D421">
        <v>37338286</v>
      </c>
      <c r="E421">
        <v>1</v>
      </c>
      <c r="F421">
        <v>1</v>
      </c>
      <c r="G421">
        <v>1</v>
      </c>
      <c r="H421">
        <v>3</v>
      </c>
      <c r="I421" t="s">
        <v>762</v>
      </c>
      <c r="J421" t="s">
        <v>763</v>
      </c>
      <c r="K421" t="s">
        <v>764</v>
      </c>
      <c r="L421">
        <v>1348</v>
      </c>
      <c r="N421">
        <v>1009</v>
      </c>
      <c r="O421" t="s">
        <v>104</v>
      </c>
      <c r="P421" t="s">
        <v>104</v>
      </c>
      <c r="Q421">
        <v>1000</v>
      </c>
      <c r="X421">
        <v>2E-3</v>
      </c>
      <c r="Y421">
        <v>7418.82</v>
      </c>
      <c r="Z421">
        <v>0</v>
      </c>
      <c r="AA421">
        <v>0</v>
      </c>
      <c r="AB421">
        <v>0</v>
      </c>
      <c r="AC421">
        <v>0</v>
      </c>
      <c r="AD421">
        <v>1</v>
      </c>
      <c r="AE421">
        <v>0</v>
      </c>
      <c r="AF421" t="s">
        <v>2</v>
      </c>
      <c r="AG421">
        <v>2E-3</v>
      </c>
      <c r="AH421">
        <v>2</v>
      </c>
      <c r="AI421">
        <v>41728446</v>
      </c>
      <c r="AJ421">
        <v>421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</row>
    <row r="422" spans="1:44" x14ac:dyDescent="0.2">
      <c r="A422">
        <f>ROW(Source!A281)</f>
        <v>281</v>
      </c>
      <c r="B422">
        <v>41728452</v>
      </c>
      <c r="C422">
        <v>41728442</v>
      </c>
      <c r="D422">
        <v>37292595</v>
      </c>
      <c r="E422">
        <v>70</v>
      </c>
      <c r="F422">
        <v>1</v>
      </c>
      <c r="G422">
        <v>1</v>
      </c>
      <c r="H422">
        <v>3</v>
      </c>
      <c r="I422" t="s">
        <v>565</v>
      </c>
      <c r="J422" t="s">
        <v>2</v>
      </c>
      <c r="K422" t="s">
        <v>566</v>
      </c>
      <c r="L422">
        <v>1374</v>
      </c>
      <c r="N422">
        <v>1013</v>
      </c>
      <c r="O422" t="s">
        <v>567</v>
      </c>
      <c r="P422" t="s">
        <v>567</v>
      </c>
      <c r="Q422">
        <v>1</v>
      </c>
      <c r="X422">
        <v>0.4</v>
      </c>
      <c r="Y422">
        <v>1</v>
      </c>
      <c r="Z422">
        <v>0</v>
      </c>
      <c r="AA422">
        <v>0</v>
      </c>
      <c r="AB422">
        <v>0</v>
      </c>
      <c r="AC422">
        <v>0</v>
      </c>
      <c r="AD422">
        <v>1</v>
      </c>
      <c r="AE422">
        <v>0</v>
      </c>
      <c r="AF422" t="s">
        <v>2</v>
      </c>
      <c r="AG422">
        <v>0.4</v>
      </c>
      <c r="AH422">
        <v>2</v>
      </c>
      <c r="AI422">
        <v>41728447</v>
      </c>
      <c r="AJ422">
        <v>422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</row>
    <row r="423" spans="1:44" x14ac:dyDescent="0.2">
      <c r="A423">
        <f>ROW(Source!A284)</f>
        <v>284</v>
      </c>
      <c r="B423">
        <v>41728461</v>
      </c>
      <c r="C423">
        <v>41728454</v>
      </c>
      <c r="D423">
        <v>37286949</v>
      </c>
      <c r="E423">
        <v>70</v>
      </c>
      <c r="F423">
        <v>1</v>
      </c>
      <c r="G423">
        <v>1</v>
      </c>
      <c r="H423">
        <v>1</v>
      </c>
      <c r="I423" t="s">
        <v>594</v>
      </c>
      <c r="J423" t="s">
        <v>2</v>
      </c>
      <c r="K423" t="s">
        <v>595</v>
      </c>
      <c r="L423">
        <v>1191</v>
      </c>
      <c r="N423">
        <v>1013</v>
      </c>
      <c r="O423" t="s">
        <v>551</v>
      </c>
      <c r="P423" t="s">
        <v>551</v>
      </c>
      <c r="Q423">
        <v>1</v>
      </c>
      <c r="X423">
        <v>1.68</v>
      </c>
      <c r="Y423">
        <v>0</v>
      </c>
      <c r="Z423">
        <v>0</v>
      </c>
      <c r="AA423">
        <v>0</v>
      </c>
      <c r="AB423">
        <v>9.6199999999999992</v>
      </c>
      <c r="AC423">
        <v>0</v>
      </c>
      <c r="AD423">
        <v>1</v>
      </c>
      <c r="AE423">
        <v>1</v>
      </c>
      <c r="AF423" t="s">
        <v>21</v>
      </c>
      <c r="AG423">
        <v>2.2680000000000002</v>
      </c>
      <c r="AH423">
        <v>2</v>
      </c>
      <c r="AI423">
        <v>41728455</v>
      </c>
      <c r="AJ423">
        <v>423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</row>
    <row r="424" spans="1:44" x14ac:dyDescent="0.2">
      <c r="A424">
        <f>ROW(Source!A284)</f>
        <v>284</v>
      </c>
      <c r="B424">
        <v>41728462</v>
      </c>
      <c r="C424">
        <v>41728454</v>
      </c>
      <c r="D424">
        <v>37299205</v>
      </c>
      <c r="E424">
        <v>1</v>
      </c>
      <c r="F424">
        <v>1</v>
      </c>
      <c r="G424">
        <v>1</v>
      </c>
      <c r="H424">
        <v>3</v>
      </c>
      <c r="I424" t="s">
        <v>610</v>
      </c>
      <c r="J424" t="s">
        <v>611</v>
      </c>
      <c r="K424" t="s">
        <v>612</v>
      </c>
      <c r="L424">
        <v>1346</v>
      </c>
      <c r="N424">
        <v>1009</v>
      </c>
      <c r="O424" t="s">
        <v>564</v>
      </c>
      <c r="P424" t="s">
        <v>564</v>
      </c>
      <c r="Q424">
        <v>1</v>
      </c>
      <c r="X424">
        <v>5.0000000000000001E-4</v>
      </c>
      <c r="Y424">
        <v>27.74</v>
      </c>
      <c r="Z424">
        <v>0</v>
      </c>
      <c r="AA424">
        <v>0</v>
      </c>
      <c r="AB424">
        <v>0</v>
      </c>
      <c r="AC424">
        <v>0</v>
      </c>
      <c r="AD424">
        <v>1</v>
      </c>
      <c r="AE424">
        <v>0</v>
      </c>
      <c r="AF424" t="s">
        <v>2</v>
      </c>
      <c r="AG424">
        <v>5.0000000000000001E-4</v>
      </c>
      <c r="AH424">
        <v>2</v>
      </c>
      <c r="AI424">
        <v>41728456</v>
      </c>
      <c r="AJ424">
        <v>424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</row>
    <row r="425" spans="1:44" x14ac:dyDescent="0.2">
      <c r="A425">
        <f>ROW(Source!A284)</f>
        <v>284</v>
      </c>
      <c r="B425">
        <v>41728463</v>
      </c>
      <c r="C425">
        <v>41728454</v>
      </c>
      <c r="D425">
        <v>37305581</v>
      </c>
      <c r="E425">
        <v>1</v>
      </c>
      <c r="F425">
        <v>1</v>
      </c>
      <c r="G425">
        <v>1</v>
      </c>
      <c r="H425">
        <v>3</v>
      </c>
      <c r="I425" t="s">
        <v>613</v>
      </c>
      <c r="J425" t="s">
        <v>614</v>
      </c>
      <c r="K425" t="s">
        <v>615</v>
      </c>
      <c r="L425">
        <v>1425</v>
      </c>
      <c r="N425">
        <v>1013</v>
      </c>
      <c r="O425" t="s">
        <v>165</v>
      </c>
      <c r="P425" t="s">
        <v>165</v>
      </c>
      <c r="Q425">
        <v>1</v>
      </c>
      <c r="X425">
        <v>2.5000000000000001E-2</v>
      </c>
      <c r="Y425">
        <v>83</v>
      </c>
      <c r="Z425">
        <v>0</v>
      </c>
      <c r="AA425">
        <v>0</v>
      </c>
      <c r="AB425">
        <v>0</v>
      </c>
      <c r="AC425">
        <v>0</v>
      </c>
      <c r="AD425">
        <v>1</v>
      </c>
      <c r="AE425">
        <v>0</v>
      </c>
      <c r="AF425" t="s">
        <v>2</v>
      </c>
      <c r="AG425">
        <v>2.5000000000000001E-2</v>
      </c>
      <c r="AH425">
        <v>2</v>
      </c>
      <c r="AI425">
        <v>41728457</v>
      </c>
      <c r="AJ425">
        <v>425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</row>
    <row r="426" spans="1:44" x14ac:dyDescent="0.2">
      <c r="A426">
        <f>ROW(Source!A284)</f>
        <v>284</v>
      </c>
      <c r="B426">
        <v>41728464</v>
      </c>
      <c r="C426">
        <v>41728454</v>
      </c>
      <c r="D426">
        <v>37309140</v>
      </c>
      <c r="E426">
        <v>1</v>
      </c>
      <c r="F426">
        <v>1</v>
      </c>
      <c r="G426">
        <v>1</v>
      </c>
      <c r="H426">
        <v>3</v>
      </c>
      <c r="I426" t="s">
        <v>616</v>
      </c>
      <c r="J426" t="s">
        <v>617</v>
      </c>
      <c r="K426" t="s">
        <v>618</v>
      </c>
      <c r="L426">
        <v>1348</v>
      </c>
      <c r="N426">
        <v>1009</v>
      </c>
      <c r="O426" t="s">
        <v>104</v>
      </c>
      <c r="P426" t="s">
        <v>104</v>
      </c>
      <c r="Q426">
        <v>1000</v>
      </c>
      <c r="X426">
        <v>1.0000000000000001E-5</v>
      </c>
      <c r="Y426">
        <v>729.98</v>
      </c>
      <c r="Z426">
        <v>0</v>
      </c>
      <c r="AA426">
        <v>0</v>
      </c>
      <c r="AB426">
        <v>0</v>
      </c>
      <c r="AC426">
        <v>0</v>
      </c>
      <c r="AD426">
        <v>1</v>
      </c>
      <c r="AE426">
        <v>0</v>
      </c>
      <c r="AF426" t="s">
        <v>2</v>
      </c>
      <c r="AG426">
        <v>1.0000000000000001E-5</v>
      </c>
      <c r="AH426">
        <v>2</v>
      </c>
      <c r="AI426">
        <v>41728458</v>
      </c>
      <c r="AJ426">
        <v>426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</row>
    <row r="427" spans="1:44" x14ac:dyDescent="0.2">
      <c r="A427">
        <f>ROW(Source!A284)</f>
        <v>284</v>
      </c>
      <c r="B427">
        <v>41728465</v>
      </c>
      <c r="C427">
        <v>41728454</v>
      </c>
      <c r="D427">
        <v>37342602</v>
      </c>
      <c r="E427">
        <v>1</v>
      </c>
      <c r="F427">
        <v>1</v>
      </c>
      <c r="G427">
        <v>1</v>
      </c>
      <c r="H427">
        <v>3</v>
      </c>
      <c r="I427" t="s">
        <v>619</v>
      </c>
      <c r="J427" t="s">
        <v>620</v>
      </c>
      <c r="K427" t="s">
        <v>621</v>
      </c>
      <c r="L427">
        <v>1348</v>
      </c>
      <c r="N427">
        <v>1009</v>
      </c>
      <c r="O427" t="s">
        <v>104</v>
      </c>
      <c r="P427" t="s">
        <v>104</v>
      </c>
      <c r="Q427">
        <v>1000</v>
      </c>
      <c r="X427">
        <v>1.0000000000000001E-5</v>
      </c>
      <c r="Y427">
        <v>65750</v>
      </c>
      <c r="Z427">
        <v>0</v>
      </c>
      <c r="AA427">
        <v>0</v>
      </c>
      <c r="AB427">
        <v>0</v>
      </c>
      <c r="AC427">
        <v>0</v>
      </c>
      <c r="AD427">
        <v>1</v>
      </c>
      <c r="AE427">
        <v>0</v>
      </c>
      <c r="AF427" t="s">
        <v>2</v>
      </c>
      <c r="AG427">
        <v>1.0000000000000001E-5</v>
      </c>
      <c r="AH427">
        <v>2</v>
      </c>
      <c r="AI427">
        <v>41728459</v>
      </c>
      <c r="AJ427">
        <v>427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</row>
    <row r="428" spans="1:44" x14ac:dyDescent="0.2">
      <c r="A428">
        <f>ROW(Source!A284)</f>
        <v>284</v>
      </c>
      <c r="B428">
        <v>41728466</v>
      </c>
      <c r="C428">
        <v>41728454</v>
      </c>
      <c r="D428">
        <v>37292595</v>
      </c>
      <c r="E428">
        <v>70</v>
      </c>
      <c r="F428">
        <v>1</v>
      </c>
      <c r="G428">
        <v>1</v>
      </c>
      <c r="H428">
        <v>3</v>
      </c>
      <c r="I428" t="s">
        <v>565</v>
      </c>
      <c r="J428" t="s">
        <v>2</v>
      </c>
      <c r="K428" t="s">
        <v>566</v>
      </c>
      <c r="L428">
        <v>1374</v>
      </c>
      <c r="N428">
        <v>1013</v>
      </c>
      <c r="O428" t="s">
        <v>567</v>
      </c>
      <c r="P428" t="s">
        <v>567</v>
      </c>
      <c r="Q428">
        <v>1</v>
      </c>
      <c r="X428">
        <v>0.32</v>
      </c>
      <c r="Y428">
        <v>1</v>
      </c>
      <c r="Z428">
        <v>0</v>
      </c>
      <c r="AA428">
        <v>0</v>
      </c>
      <c r="AB428">
        <v>0</v>
      </c>
      <c r="AC428">
        <v>0</v>
      </c>
      <c r="AD428">
        <v>1</v>
      </c>
      <c r="AE428">
        <v>0</v>
      </c>
      <c r="AF428" t="s">
        <v>2</v>
      </c>
      <c r="AG428">
        <v>0.32</v>
      </c>
      <c r="AH428">
        <v>2</v>
      </c>
      <c r="AI428">
        <v>41728460</v>
      </c>
      <c r="AJ428">
        <v>428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</row>
    <row r="429" spans="1:44" x14ac:dyDescent="0.2">
      <c r="A429">
        <f>ROW(Source!A285)</f>
        <v>285</v>
      </c>
      <c r="B429">
        <v>41728461</v>
      </c>
      <c r="C429">
        <v>41728454</v>
      </c>
      <c r="D429">
        <v>37286949</v>
      </c>
      <c r="E429">
        <v>70</v>
      </c>
      <c r="F429">
        <v>1</v>
      </c>
      <c r="G429">
        <v>1</v>
      </c>
      <c r="H429">
        <v>1</v>
      </c>
      <c r="I429" t="s">
        <v>594</v>
      </c>
      <c r="J429" t="s">
        <v>2</v>
      </c>
      <c r="K429" t="s">
        <v>595</v>
      </c>
      <c r="L429">
        <v>1191</v>
      </c>
      <c r="N429">
        <v>1013</v>
      </c>
      <c r="O429" t="s">
        <v>551</v>
      </c>
      <c r="P429" t="s">
        <v>551</v>
      </c>
      <c r="Q429">
        <v>1</v>
      </c>
      <c r="X429">
        <v>1.68</v>
      </c>
      <c r="Y429">
        <v>0</v>
      </c>
      <c r="Z429">
        <v>0</v>
      </c>
      <c r="AA429">
        <v>0</v>
      </c>
      <c r="AB429">
        <v>9.6199999999999992</v>
      </c>
      <c r="AC429">
        <v>0</v>
      </c>
      <c r="AD429">
        <v>1</v>
      </c>
      <c r="AE429">
        <v>1</v>
      </c>
      <c r="AF429" t="s">
        <v>21</v>
      </c>
      <c r="AG429">
        <v>2.2680000000000002</v>
      </c>
      <c r="AH429">
        <v>2</v>
      </c>
      <c r="AI429">
        <v>41728455</v>
      </c>
      <c r="AJ429">
        <v>429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</row>
    <row r="430" spans="1:44" x14ac:dyDescent="0.2">
      <c r="A430">
        <f>ROW(Source!A285)</f>
        <v>285</v>
      </c>
      <c r="B430">
        <v>41728462</v>
      </c>
      <c r="C430">
        <v>41728454</v>
      </c>
      <c r="D430">
        <v>37299205</v>
      </c>
      <c r="E430">
        <v>1</v>
      </c>
      <c r="F430">
        <v>1</v>
      </c>
      <c r="G430">
        <v>1</v>
      </c>
      <c r="H430">
        <v>3</v>
      </c>
      <c r="I430" t="s">
        <v>610</v>
      </c>
      <c r="J430" t="s">
        <v>611</v>
      </c>
      <c r="K430" t="s">
        <v>612</v>
      </c>
      <c r="L430">
        <v>1346</v>
      </c>
      <c r="N430">
        <v>1009</v>
      </c>
      <c r="O430" t="s">
        <v>564</v>
      </c>
      <c r="P430" t="s">
        <v>564</v>
      </c>
      <c r="Q430">
        <v>1</v>
      </c>
      <c r="X430">
        <v>5.0000000000000001E-4</v>
      </c>
      <c r="Y430">
        <v>27.74</v>
      </c>
      <c r="Z430">
        <v>0</v>
      </c>
      <c r="AA430">
        <v>0</v>
      </c>
      <c r="AB430">
        <v>0</v>
      </c>
      <c r="AC430">
        <v>0</v>
      </c>
      <c r="AD430">
        <v>1</v>
      </c>
      <c r="AE430">
        <v>0</v>
      </c>
      <c r="AF430" t="s">
        <v>2</v>
      </c>
      <c r="AG430">
        <v>5.0000000000000001E-4</v>
      </c>
      <c r="AH430">
        <v>2</v>
      </c>
      <c r="AI430">
        <v>41728456</v>
      </c>
      <c r="AJ430">
        <v>430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</row>
    <row r="431" spans="1:44" x14ac:dyDescent="0.2">
      <c r="A431">
        <f>ROW(Source!A285)</f>
        <v>285</v>
      </c>
      <c r="B431">
        <v>41728463</v>
      </c>
      <c r="C431">
        <v>41728454</v>
      </c>
      <c r="D431">
        <v>37305581</v>
      </c>
      <c r="E431">
        <v>1</v>
      </c>
      <c r="F431">
        <v>1</v>
      </c>
      <c r="G431">
        <v>1</v>
      </c>
      <c r="H431">
        <v>3</v>
      </c>
      <c r="I431" t="s">
        <v>613</v>
      </c>
      <c r="J431" t="s">
        <v>614</v>
      </c>
      <c r="K431" t="s">
        <v>615</v>
      </c>
      <c r="L431">
        <v>1425</v>
      </c>
      <c r="N431">
        <v>1013</v>
      </c>
      <c r="O431" t="s">
        <v>165</v>
      </c>
      <c r="P431" t="s">
        <v>165</v>
      </c>
      <c r="Q431">
        <v>1</v>
      </c>
      <c r="X431">
        <v>2.5000000000000001E-2</v>
      </c>
      <c r="Y431">
        <v>83</v>
      </c>
      <c r="Z431">
        <v>0</v>
      </c>
      <c r="AA431">
        <v>0</v>
      </c>
      <c r="AB431">
        <v>0</v>
      </c>
      <c r="AC431">
        <v>0</v>
      </c>
      <c r="AD431">
        <v>1</v>
      </c>
      <c r="AE431">
        <v>0</v>
      </c>
      <c r="AF431" t="s">
        <v>2</v>
      </c>
      <c r="AG431">
        <v>2.5000000000000001E-2</v>
      </c>
      <c r="AH431">
        <v>2</v>
      </c>
      <c r="AI431">
        <v>41728457</v>
      </c>
      <c r="AJ431">
        <v>431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</row>
    <row r="432" spans="1:44" x14ac:dyDescent="0.2">
      <c r="A432">
        <f>ROW(Source!A285)</f>
        <v>285</v>
      </c>
      <c r="B432">
        <v>41728464</v>
      </c>
      <c r="C432">
        <v>41728454</v>
      </c>
      <c r="D432">
        <v>37309140</v>
      </c>
      <c r="E432">
        <v>1</v>
      </c>
      <c r="F432">
        <v>1</v>
      </c>
      <c r="G432">
        <v>1</v>
      </c>
      <c r="H432">
        <v>3</v>
      </c>
      <c r="I432" t="s">
        <v>616</v>
      </c>
      <c r="J432" t="s">
        <v>617</v>
      </c>
      <c r="K432" t="s">
        <v>618</v>
      </c>
      <c r="L432">
        <v>1348</v>
      </c>
      <c r="N432">
        <v>1009</v>
      </c>
      <c r="O432" t="s">
        <v>104</v>
      </c>
      <c r="P432" t="s">
        <v>104</v>
      </c>
      <c r="Q432">
        <v>1000</v>
      </c>
      <c r="X432">
        <v>1.0000000000000001E-5</v>
      </c>
      <c r="Y432">
        <v>729.98</v>
      </c>
      <c r="Z432">
        <v>0</v>
      </c>
      <c r="AA432">
        <v>0</v>
      </c>
      <c r="AB432">
        <v>0</v>
      </c>
      <c r="AC432">
        <v>0</v>
      </c>
      <c r="AD432">
        <v>1</v>
      </c>
      <c r="AE432">
        <v>0</v>
      </c>
      <c r="AF432" t="s">
        <v>2</v>
      </c>
      <c r="AG432">
        <v>1.0000000000000001E-5</v>
      </c>
      <c r="AH432">
        <v>2</v>
      </c>
      <c r="AI432">
        <v>41728458</v>
      </c>
      <c r="AJ432">
        <v>432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</row>
    <row r="433" spans="1:44" x14ac:dyDescent="0.2">
      <c r="A433">
        <f>ROW(Source!A285)</f>
        <v>285</v>
      </c>
      <c r="B433">
        <v>41728465</v>
      </c>
      <c r="C433">
        <v>41728454</v>
      </c>
      <c r="D433">
        <v>37342602</v>
      </c>
      <c r="E433">
        <v>1</v>
      </c>
      <c r="F433">
        <v>1</v>
      </c>
      <c r="G433">
        <v>1</v>
      </c>
      <c r="H433">
        <v>3</v>
      </c>
      <c r="I433" t="s">
        <v>619</v>
      </c>
      <c r="J433" t="s">
        <v>620</v>
      </c>
      <c r="K433" t="s">
        <v>621</v>
      </c>
      <c r="L433">
        <v>1348</v>
      </c>
      <c r="N433">
        <v>1009</v>
      </c>
      <c r="O433" t="s">
        <v>104</v>
      </c>
      <c r="P433" t="s">
        <v>104</v>
      </c>
      <c r="Q433">
        <v>1000</v>
      </c>
      <c r="X433">
        <v>1.0000000000000001E-5</v>
      </c>
      <c r="Y433">
        <v>65750</v>
      </c>
      <c r="Z433">
        <v>0</v>
      </c>
      <c r="AA433">
        <v>0</v>
      </c>
      <c r="AB433">
        <v>0</v>
      </c>
      <c r="AC433">
        <v>0</v>
      </c>
      <c r="AD433">
        <v>1</v>
      </c>
      <c r="AE433">
        <v>0</v>
      </c>
      <c r="AF433" t="s">
        <v>2</v>
      </c>
      <c r="AG433">
        <v>1.0000000000000001E-5</v>
      </c>
      <c r="AH433">
        <v>2</v>
      </c>
      <c r="AI433">
        <v>41728459</v>
      </c>
      <c r="AJ433">
        <v>433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</row>
    <row r="434" spans="1:44" x14ac:dyDescent="0.2">
      <c r="A434">
        <f>ROW(Source!A285)</f>
        <v>285</v>
      </c>
      <c r="B434">
        <v>41728466</v>
      </c>
      <c r="C434">
        <v>41728454</v>
      </c>
      <c r="D434">
        <v>37292595</v>
      </c>
      <c r="E434">
        <v>70</v>
      </c>
      <c r="F434">
        <v>1</v>
      </c>
      <c r="G434">
        <v>1</v>
      </c>
      <c r="H434">
        <v>3</v>
      </c>
      <c r="I434" t="s">
        <v>565</v>
      </c>
      <c r="J434" t="s">
        <v>2</v>
      </c>
      <c r="K434" t="s">
        <v>566</v>
      </c>
      <c r="L434">
        <v>1374</v>
      </c>
      <c r="N434">
        <v>1013</v>
      </c>
      <c r="O434" t="s">
        <v>567</v>
      </c>
      <c r="P434" t="s">
        <v>567</v>
      </c>
      <c r="Q434">
        <v>1</v>
      </c>
      <c r="X434">
        <v>0.32</v>
      </c>
      <c r="Y434">
        <v>1</v>
      </c>
      <c r="Z434">
        <v>0</v>
      </c>
      <c r="AA434">
        <v>0</v>
      </c>
      <c r="AB434">
        <v>0</v>
      </c>
      <c r="AC434">
        <v>0</v>
      </c>
      <c r="AD434">
        <v>1</v>
      </c>
      <c r="AE434">
        <v>0</v>
      </c>
      <c r="AF434" t="s">
        <v>2</v>
      </c>
      <c r="AG434">
        <v>0.32</v>
      </c>
      <c r="AH434">
        <v>2</v>
      </c>
      <c r="AI434">
        <v>41728460</v>
      </c>
      <c r="AJ434">
        <v>434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</row>
    <row r="435" spans="1:44" x14ac:dyDescent="0.2">
      <c r="A435">
        <f>ROW(Source!A290)</f>
        <v>290</v>
      </c>
      <c r="B435">
        <v>41728484</v>
      </c>
      <c r="C435">
        <v>41728469</v>
      </c>
      <c r="D435">
        <v>37286962</v>
      </c>
      <c r="E435">
        <v>70</v>
      </c>
      <c r="F435">
        <v>1</v>
      </c>
      <c r="G435">
        <v>1</v>
      </c>
      <c r="H435">
        <v>1</v>
      </c>
      <c r="I435" t="s">
        <v>568</v>
      </c>
      <c r="J435" t="s">
        <v>2</v>
      </c>
      <c r="K435" t="s">
        <v>569</v>
      </c>
      <c r="L435">
        <v>1191</v>
      </c>
      <c r="N435">
        <v>1013</v>
      </c>
      <c r="O435" t="s">
        <v>551</v>
      </c>
      <c r="P435" t="s">
        <v>551</v>
      </c>
      <c r="Q435">
        <v>1</v>
      </c>
      <c r="X435">
        <v>2</v>
      </c>
      <c r="Y435">
        <v>0</v>
      </c>
      <c r="Z435">
        <v>0</v>
      </c>
      <c r="AA435">
        <v>0</v>
      </c>
      <c r="AB435">
        <v>9.92</v>
      </c>
      <c r="AC435">
        <v>0</v>
      </c>
      <c r="AD435">
        <v>1</v>
      </c>
      <c r="AE435">
        <v>1</v>
      </c>
      <c r="AF435" t="s">
        <v>21</v>
      </c>
      <c r="AG435">
        <v>2.7</v>
      </c>
      <c r="AH435">
        <v>2</v>
      </c>
      <c r="AI435">
        <v>41728470</v>
      </c>
      <c r="AJ435">
        <v>435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</row>
    <row r="436" spans="1:44" x14ac:dyDescent="0.2">
      <c r="A436">
        <f>ROW(Source!A290)</f>
        <v>290</v>
      </c>
      <c r="B436">
        <v>41728485</v>
      </c>
      <c r="C436">
        <v>41728469</v>
      </c>
      <c r="D436">
        <v>37511092</v>
      </c>
      <c r="E436">
        <v>1</v>
      </c>
      <c r="F436">
        <v>1</v>
      </c>
      <c r="G436">
        <v>1</v>
      </c>
      <c r="H436">
        <v>2</v>
      </c>
      <c r="I436" t="s">
        <v>576</v>
      </c>
      <c r="J436" t="s">
        <v>577</v>
      </c>
      <c r="K436" t="s">
        <v>578</v>
      </c>
      <c r="L436">
        <v>1367</v>
      </c>
      <c r="N436">
        <v>1011</v>
      </c>
      <c r="O436" t="s">
        <v>557</v>
      </c>
      <c r="P436" t="s">
        <v>557</v>
      </c>
      <c r="Q436">
        <v>1</v>
      </c>
      <c r="X436">
        <v>0.108</v>
      </c>
      <c r="Y436">
        <v>0</v>
      </c>
      <c r="Z436">
        <v>8.1</v>
      </c>
      <c r="AA436">
        <v>0</v>
      </c>
      <c r="AB436">
        <v>0</v>
      </c>
      <c r="AC436">
        <v>0</v>
      </c>
      <c r="AD436">
        <v>1</v>
      </c>
      <c r="AE436">
        <v>0</v>
      </c>
      <c r="AF436" t="s">
        <v>21</v>
      </c>
      <c r="AG436">
        <v>0.14580000000000001</v>
      </c>
      <c r="AH436">
        <v>2</v>
      </c>
      <c r="AI436">
        <v>41728471</v>
      </c>
      <c r="AJ436">
        <v>436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</row>
    <row r="437" spans="1:44" x14ac:dyDescent="0.2">
      <c r="A437">
        <f>ROW(Source!A290)</f>
        <v>290</v>
      </c>
      <c r="B437">
        <v>41728486</v>
      </c>
      <c r="C437">
        <v>41728469</v>
      </c>
      <c r="D437">
        <v>37298731</v>
      </c>
      <c r="E437">
        <v>1</v>
      </c>
      <c r="F437">
        <v>1</v>
      </c>
      <c r="G437">
        <v>1</v>
      </c>
      <c r="H437">
        <v>3</v>
      </c>
      <c r="I437" t="s">
        <v>639</v>
      </c>
      <c r="J437" t="s">
        <v>640</v>
      </c>
      <c r="K437" t="s">
        <v>641</v>
      </c>
      <c r="L437">
        <v>1346</v>
      </c>
      <c r="N437">
        <v>1009</v>
      </c>
      <c r="O437" t="s">
        <v>564</v>
      </c>
      <c r="P437" t="s">
        <v>564</v>
      </c>
      <c r="Q437">
        <v>1</v>
      </c>
      <c r="X437">
        <v>6.0000000000000001E-3</v>
      </c>
      <c r="Y437">
        <v>44.97</v>
      </c>
      <c r="Z437">
        <v>0</v>
      </c>
      <c r="AA437">
        <v>0</v>
      </c>
      <c r="AB437">
        <v>0</v>
      </c>
      <c r="AC437">
        <v>0</v>
      </c>
      <c r="AD437">
        <v>1</v>
      </c>
      <c r="AE437">
        <v>0</v>
      </c>
      <c r="AF437" t="s">
        <v>2</v>
      </c>
      <c r="AG437">
        <v>6.0000000000000001E-3</v>
      </c>
      <c r="AH437">
        <v>2</v>
      </c>
      <c r="AI437">
        <v>41728472</v>
      </c>
      <c r="AJ437">
        <v>437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</row>
    <row r="438" spans="1:44" x14ac:dyDescent="0.2">
      <c r="A438">
        <f>ROW(Source!A290)</f>
        <v>290</v>
      </c>
      <c r="B438">
        <v>41728487</v>
      </c>
      <c r="C438">
        <v>41728469</v>
      </c>
      <c r="D438">
        <v>37301501</v>
      </c>
      <c r="E438">
        <v>1</v>
      </c>
      <c r="F438">
        <v>1</v>
      </c>
      <c r="G438">
        <v>1</v>
      </c>
      <c r="H438">
        <v>3</v>
      </c>
      <c r="I438" t="s">
        <v>642</v>
      </c>
      <c r="J438" t="s">
        <v>643</v>
      </c>
      <c r="K438" t="s">
        <v>644</v>
      </c>
      <c r="L438">
        <v>1346</v>
      </c>
      <c r="N438">
        <v>1009</v>
      </c>
      <c r="O438" t="s">
        <v>564</v>
      </c>
      <c r="P438" t="s">
        <v>564</v>
      </c>
      <c r="Q438">
        <v>1</v>
      </c>
      <c r="X438">
        <v>1E-3</v>
      </c>
      <c r="Y438">
        <v>11.5</v>
      </c>
      <c r="Z438">
        <v>0</v>
      </c>
      <c r="AA438">
        <v>0</v>
      </c>
      <c r="AB438">
        <v>0</v>
      </c>
      <c r="AC438">
        <v>0</v>
      </c>
      <c r="AD438">
        <v>1</v>
      </c>
      <c r="AE438">
        <v>0</v>
      </c>
      <c r="AF438" t="s">
        <v>2</v>
      </c>
      <c r="AG438">
        <v>1E-3</v>
      </c>
      <c r="AH438">
        <v>2</v>
      </c>
      <c r="AI438">
        <v>41728473</v>
      </c>
      <c r="AJ438">
        <v>438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</row>
    <row r="439" spans="1:44" x14ac:dyDescent="0.2">
      <c r="A439">
        <f>ROW(Source!A290)</f>
        <v>290</v>
      </c>
      <c r="B439">
        <v>41728488</v>
      </c>
      <c r="C439">
        <v>41728469</v>
      </c>
      <c r="D439">
        <v>37301997</v>
      </c>
      <c r="E439">
        <v>1</v>
      </c>
      <c r="F439">
        <v>1</v>
      </c>
      <c r="G439">
        <v>1</v>
      </c>
      <c r="H439">
        <v>3</v>
      </c>
      <c r="I439" t="s">
        <v>645</v>
      </c>
      <c r="J439" t="s">
        <v>646</v>
      </c>
      <c r="K439" t="s">
        <v>647</v>
      </c>
      <c r="L439">
        <v>1346</v>
      </c>
      <c r="N439">
        <v>1009</v>
      </c>
      <c r="O439" t="s">
        <v>564</v>
      </c>
      <c r="P439" t="s">
        <v>564</v>
      </c>
      <c r="Q439">
        <v>1</v>
      </c>
      <c r="X439">
        <v>1.2E-2</v>
      </c>
      <c r="Y439">
        <v>30.4</v>
      </c>
      <c r="Z439">
        <v>0</v>
      </c>
      <c r="AA439">
        <v>0</v>
      </c>
      <c r="AB439">
        <v>0</v>
      </c>
      <c r="AC439">
        <v>0</v>
      </c>
      <c r="AD439">
        <v>1</v>
      </c>
      <c r="AE439">
        <v>0</v>
      </c>
      <c r="AF439" t="s">
        <v>2</v>
      </c>
      <c r="AG439">
        <v>1.2E-2</v>
      </c>
      <c r="AH439">
        <v>2</v>
      </c>
      <c r="AI439">
        <v>41728474</v>
      </c>
      <c r="AJ439">
        <v>439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</row>
    <row r="440" spans="1:44" x14ac:dyDescent="0.2">
      <c r="A440">
        <f>ROW(Source!A290)</f>
        <v>290</v>
      </c>
      <c r="B440">
        <v>41728489</v>
      </c>
      <c r="C440">
        <v>41728469</v>
      </c>
      <c r="D440">
        <v>37303175</v>
      </c>
      <c r="E440">
        <v>1</v>
      </c>
      <c r="F440">
        <v>1</v>
      </c>
      <c r="G440">
        <v>1</v>
      </c>
      <c r="H440">
        <v>3</v>
      </c>
      <c r="I440" t="s">
        <v>582</v>
      </c>
      <c r="J440" t="s">
        <v>583</v>
      </c>
      <c r="K440" t="s">
        <v>584</v>
      </c>
      <c r="L440">
        <v>1346</v>
      </c>
      <c r="N440">
        <v>1009</v>
      </c>
      <c r="O440" t="s">
        <v>564</v>
      </c>
      <c r="P440" t="s">
        <v>564</v>
      </c>
      <c r="Q440">
        <v>1</v>
      </c>
      <c r="X440">
        <v>7.0000000000000007E-2</v>
      </c>
      <c r="Y440">
        <v>10.57</v>
      </c>
      <c r="Z440">
        <v>0</v>
      </c>
      <c r="AA440">
        <v>0</v>
      </c>
      <c r="AB440">
        <v>0</v>
      </c>
      <c r="AC440">
        <v>0</v>
      </c>
      <c r="AD440">
        <v>1</v>
      </c>
      <c r="AE440">
        <v>0</v>
      </c>
      <c r="AF440" t="s">
        <v>2</v>
      </c>
      <c r="AG440">
        <v>7.0000000000000007E-2</v>
      </c>
      <c r="AH440">
        <v>2</v>
      </c>
      <c r="AI440">
        <v>41728475</v>
      </c>
      <c r="AJ440">
        <v>440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</row>
    <row r="441" spans="1:44" x14ac:dyDescent="0.2">
      <c r="A441">
        <f>ROW(Source!A290)</f>
        <v>290</v>
      </c>
      <c r="B441">
        <v>41728490</v>
      </c>
      <c r="C441">
        <v>41728469</v>
      </c>
      <c r="D441">
        <v>37305340</v>
      </c>
      <c r="E441">
        <v>1</v>
      </c>
      <c r="F441">
        <v>1</v>
      </c>
      <c r="G441">
        <v>1</v>
      </c>
      <c r="H441">
        <v>3</v>
      </c>
      <c r="I441" t="s">
        <v>585</v>
      </c>
      <c r="J441" t="s">
        <v>586</v>
      </c>
      <c r="K441" t="s">
        <v>587</v>
      </c>
      <c r="L441">
        <v>1346</v>
      </c>
      <c r="N441">
        <v>1009</v>
      </c>
      <c r="O441" t="s">
        <v>564</v>
      </c>
      <c r="P441" t="s">
        <v>564</v>
      </c>
      <c r="Q441">
        <v>1</v>
      </c>
      <c r="X441">
        <v>2.5000000000000001E-2</v>
      </c>
      <c r="Y441">
        <v>9.0399999999999991</v>
      </c>
      <c r="Z441">
        <v>0</v>
      </c>
      <c r="AA441">
        <v>0</v>
      </c>
      <c r="AB441">
        <v>0</v>
      </c>
      <c r="AC441">
        <v>0</v>
      </c>
      <c r="AD441">
        <v>1</v>
      </c>
      <c r="AE441">
        <v>0</v>
      </c>
      <c r="AF441" t="s">
        <v>2</v>
      </c>
      <c r="AG441">
        <v>2.5000000000000001E-2</v>
      </c>
      <c r="AH441">
        <v>2</v>
      </c>
      <c r="AI441">
        <v>41728476</v>
      </c>
      <c r="AJ441">
        <v>441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</row>
    <row r="442" spans="1:44" x14ac:dyDescent="0.2">
      <c r="A442">
        <f>ROW(Source!A290)</f>
        <v>290</v>
      </c>
      <c r="B442">
        <v>41728491</v>
      </c>
      <c r="C442">
        <v>41728469</v>
      </c>
      <c r="D442">
        <v>37305584</v>
      </c>
      <c r="E442">
        <v>1</v>
      </c>
      <c r="F442">
        <v>1</v>
      </c>
      <c r="G442">
        <v>1</v>
      </c>
      <c r="H442">
        <v>3</v>
      </c>
      <c r="I442" t="s">
        <v>648</v>
      </c>
      <c r="J442" t="s">
        <v>649</v>
      </c>
      <c r="K442" t="s">
        <v>650</v>
      </c>
      <c r="L442">
        <v>1425</v>
      </c>
      <c r="N442">
        <v>1013</v>
      </c>
      <c r="O442" t="s">
        <v>165</v>
      </c>
      <c r="P442" t="s">
        <v>165</v>
      </c>
      <c r="Q442">
        <v>1</v>
      </c>
      <c r="X442">
        <v>7.0000000000000001E-3</v>
      </c>
      <c r="Y442">
        <v>86</v>
      </c>
      <c r="Z442">
        <v>0</v>
      </c>
      <c r="AA442">
        <v>0</v>
      </c>
      <c r="AB442">
        <v>0</v>
      </c>
      <c r="AC442">
        <v>0</v>
      </c>
      <c r="AD442">
        <v>1</v>
      </c>
      <c r="AE442">
        <v>0</v>
      </c>
      <c r="AF442" t="s">
        <v>2</v>
      </c>
      <c r="AG442">
        <v>7.0000000000000001E-3</v>
      </c>
      <c r="AH442">
        <v>2</v>
      </c>
      <c r="AI442">
        <v>41728477</v>
      </c>
      <c r="AJ442">
        <v>442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</row>
    <row r="443" spans="1:44" x14ac:dyDescent="0.2">
      <c r="A443">
        <f>ROW(Source!A290)</f>
        <v>290</v>
      </c>
      <c r="B443">
        <v>41728492</v>
      </c>
      <c r="C443">
        <v>41728469</v>
      </c>
      <c r="D443">
        <v>37307407</v>
      </c>
      <c r="E443">
        <v>1</v>
      </c>
      <c r="F443">
        <v>1</v>
      </c>
      <c r="G443">
        <v>1</v>
      </c>
      <c r="H443">
        <v>3</v>
      </c>
      <c r="I443" t="s">
        <v>651</v>
      </c>
      <c r="J443" t="s">
        <v>652</v>
      </c>
      <c r="K443" t="s">
        <v>653</v>
      </c>
      <c r="L443">
        <v>1346</v>
      </c>
      <c r="N443">
        <v>1009</v>
      </c>
      <c r="O443" t="s">
        <v>564</v>
      </c>
      <c r="P443" t="s">
        <v>564</v>
      </c>
      <c r="Q443">
        <v>1</v>
      </c>
      <c r="X443">
        <v>1E-3</v>
      </c>
      <c r="Y443">
        <v>133.05000000000001</v>
      </c>
      <c r="Z443">
        <v>0</v>
      </c>
      <c r="AA443">
        <v>0</v>
      </c>
      <c r="AB443">
        <v>0</v>
      </c>
      <c r="AC443">
        <v>0</v>
      </c>
      <c r="AD443">
        <v>1</v>
      </c>
      <c r="AE443">
        <v>0</v>
      </c>
      <c r="AF443" t="s">
        <v>2</v>
      </c>
      <c r="AG443">
        <v>1E-3</v>
      </c>
      <c r="AH443">
        <v>2</v>
      </c>
      <c r="AI443">
        <v>41728478</v>
      </c>
      <c r="AJ443">
        <v>443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</row>
    <row r="444" spans="1:44" x14ac:dyDescent="0.2">
      <c r="A444">
        <f>ROW(Source!A290)</f>
        <v>290</v>
      </c>
      <c r="B444">
        <v>41728493</v>
      </c>
      <c r="C444">
        <v>41728469</v>
      </c>
      <c r="D444">
        <v>37332223</v>
      </c>
      <c r="E444">
        <v>1</v>
      </c>
      <c r="F444">
        <v>1</v>
      </c>
      <c r="G444">
        <v>1</v>
      </c>
      <c r="H444">
        <v>3</v>
      </c>
      <c r="I444" t="s">
        <v>654</v>
      </c>
      <c r="J444" t="s">
        <v>655</v>
      </c>
      <c r="K444" t="s">
        <v>656</v>
      </c>
      <c r="L444">
        <v>1348</v>
      </c>
      <c r="N444">
        <v>1009</v>
      </c>
      <c r="O444" t="s">
        <v>104</v>
      </c>
      <c r="P444" t="s">
        <v>104</v>
      </c>
      <c r="Q444">
        <v>1000</v>
      </c>
      <c r="X444">
        <v>2E-3</v>
      </c>
      <c r="Y444">
        <v>11500</v>
      </c>
      <c r="Z444">
        <v>0</v>
      </c>
      <c r="AA444">
        <v>0</v>
      </c>
      <c r="AB444">
        <v>0</v>
      </c>
      <c r="AC444">
        <v>0</v>
      </c>
      <c r="AD444">
        <v>1</v>
      </c>
      <c r="AE444">
        <v>0</v>
      </c>
      <c r="AF444" t="s">
        <v>2</v>
      </c>
      <c r="AG444">
        <v>2E-3</v>
      </c>
      <c r="AH444">
        <v>2</v>
      </c>
      <c r="AI444">
        <v>41728479</v>
      </c>
      <c r="AJ444">
        <v>444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</row>
    <row r="445" spans="1:44" x14ac:dyDescent="0.2">
      <c r="A445">
        <f>ROW(Source!A290)</f>
        <v>290</v>
      </c>
      <c r="B445">
        <v>41728494</v>
      </c>
      <c r="C445">
        <v>41728469</v>
      </c>
      <c r="D445">
        <v>37358272</v>
      </c>
      <c r="E445">
        <v>1</v>
      </c>
      <c r="F445">
        <v>1</v>
      </c>
      <c r="G445">
        <v>1</v>
      </c>
      <c r="H445">
        <v>3</v>
      </c>
      <c r="I445" t="s">
        <v>588</v>
      </c>
      <c r="J445" t="s">
        <v>589</v>
      </c>
      <c r="K445" t="s">
        <v>590</v>
      </c>
      <c r="L445">
        <v>1346</v>
      </c>
      <c r="N445">
        <v>1009</v>
      </c>
      <c r="O445" t="s">
        <v>564</v>
      </c>
      <c r="P445" t="s">
        <v>564</v>
      </c>
      <c r="Q445">
        <v>1</v>
      </c>
      <c r="X445">
        <v>4.7E-2</v>
      </c>
      <c r="Y445">
        <v>28.6</v>
      </c>
      <c r="Z445">
        <v>0</v>
      </c>
      <c r="AA445">
        <v>0</v>
      </c>
      <c r="AB445">
        <v>0</v>
      </c>
      <c r="AC445">
        <v>0</v>
      </c>
      <c r="AD445">
        <v>1</v>
      </c>
      <c r="AE445">
        <v>0</v>
      </c>
      <c r="AF445" t="s">
        <v>2</v>
      </c>
      <c r="AG445">
        <v>4.7E-2</v>
      </c>
      <c r="AH445">
        <v>2</v>
      </c>
      <c r="AI445">
        <v>41728480</v>
      </c>
      <c r="AJ445">
        <v>445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</row>
    <row r="446" spans="1:44" x14ac:dyDescent="0.2">
      <c r="A446">
        <f>ROW(Source!A290)</f>
        <v>290</v>
      </c>
      <c r="B446">
        <v>41728495</v>
      </c>
      <c r="C446">
        <v>41728469</v>
      </c>
      <c r="D446">
        <v>37358473</v>
      </c>
      <c r="E446">
        <v>1</v>
      </c>
      <c r="F446">
        <v>1</v>
      </c>
      <c r="G446">
        <v>1</v>
      </c>
      <c r="H446">
        <v>3</v>
      </c>
      <c r="I446" t="s">
        <v>657</v>
      </c>
      <c r="J446" t="s">
        <v>658</v>
      </c>
      <c r="K446" t="s">
        <v>659</v>
      </c>
      <c r="L446">
        <v>1346</v>
      </c>
      <c r="N446">
        <v>1009</v>
      </c>
      <c r="O446" t="s">
        <v>564</v>
      </c>
      <c r="P446" t="s">
        <v>564</v>
      </c>
      <c r="Q446">
        <v>1</v>
      </c>
      <c r="X446">
        <v>6.0000000000000001E-3</v>
      </c>
      <c r="Y446">
        <v>35.630000000000003</v>
      </c>
      <c r="Z446">
        <v>0</v>
      </c>
      <c r="AA446">
        <v>0</v>
      </c>
      <c r="AB446">
        <v>0</v>
      </c>
      <c r="AC446">
        <v>0</v>
      </c>
      <c r="AD446">
        <v>1</v>
      </c>
      <c r="AE446">
        <v>0</v>
      </c>
      <c r="AF446" t="s">
        <v>2</v>
      </c>
      <c r="AG446">
        <v>6.0000000000000001E-3</v>
      </c>
      <c r="AH446">
        <v>2</v>
      </c>
      <c r="AI446">
        <v>41728481</v>
      </c>
      <c r="AJ446">
        <v>446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</row>
    <row r="447" spans="1:44" x14ac:dyDescent="0.2">
      <c r="A447">
        <f>ROW(Source!A290)</f>
        <v>290</v>
      </c>
      <c r="B447">
        <v>41728496</v>
      </c>
      <c r="C447">
        <v>41728469</v>
      </c>
      <c r="D447">
        <v>37381899</v>
      </c>
      <c r="E447">
        <v>1</v>
      </c>
      <c r="F447">
        <v>1</v>
      </c>
      <c r="G447">
        <v>1</v>
      </c>
      <c r="H447">
        <v>3</v>
      </c>
      <c r="I447" t="s">
        <v>660</v>
      </c>
      <c r="J447" t="s">
        <v>661</v>
      </c>
      <c r="K447" t="s">
        <v>662</v>
      </c>
      <c r="L447">
        <v>1455</v>
      </c>
      <c r="N447">
        <v>1013</v>
      </c>
      <c r="O447" t="s">
        <v>160</v>
      </c>
      <c r="P447" t="s">
        <v>160</v>
      </c>
      <c r="Q447">
        <v>1</v>
      </c>
      <c r="X447">
        <v>0.1</v>
      </c>
      <c r="Y447">
        <v>39</v>
      </c>
      <c r="Z447">
        <v>0</v>
      </c>
      <c r="AA447">
        <v>0</v>
      </c>
      <c r="AB447">
        <v>0</v>
      </c>
      <c r="AC447">
        <v>0</v>
      </c>
      <c r="AD447">
        <v>1</v>
      </c>
      <c r="AE447">
        <v>0</v>
      </c>
      <c r="AF447" t="s">
        <v>2</v>
      </c>
      <c r="AG447">
        <v>0.1</v>
      </c>
      <c r="AH447">
        <v>2</v>
      </c>
      <c r="AI447">
        <v>41728482</v>
      </c>
      <c r="AJ447">
        <v>447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</row>
    <row r="448" spans="1:44" x14ac:dyDescent="0.2">
      <c r="A448">
        <f>ROW(Source!A290)</f>
        <v>290</v>
      </c>
      <c r="B448">
        <v>41728497</v>
      </c>
      <c r="C448">
        <v>41728469</v>
      </c>
      <c r="D448">
        <v>37292595</v>
      </c>
      <c r="E448">
        <v>70</v>
      </c>
      <c r="F448">
        <v>1</v>
      </c>
      <c r="G448">
        <v>1</v>
      </c>
      <c r="H448">
        <v>3</v>
      </c>
      <c r="I448" t="s">
        <v>565</v>
      </c>
      <c r="J448" t="s">
        <v>2</v>
      </c>
      <c r="K448" t="s">
        <v>566</v>
      </c>
      <c r="L448">
        <v>1374</v>
      </c>
      <c r="N448">
        <v>1013</v>
      </c>
      <c r="O448" t="s">
        <v>567</v>
      </c>
      <c r="P448" t="s">
        <v>567</v>
      </c>
      <c r="Q448">
        <v>1</v>
      </c>
      <c r="X448">
        <v>0.4</v>
      </c>
      <c r="Y448">
        <v>1</v>
      </c>
      <c r="Z448">
        <v>0</v>
      </c>
      <c r="AA448">
        <v>0</v>
      </c>
      <c r="AB448">
        <v>0</v>
      </c>
      <c r="AC448">
        <v>0</v>
      </c>
      <c r="AD448">
        <v>1</v>
      </c>
      <c r="AE448">
        <v>0</v>
      </c>
      <c r="AF448" t="s">
        <v>2</v>
      </c>
      <c r="AG448">
        <v>0.4</v>
      </c>
      <c r="AH448">
        <v>2</v>
      </c>
      <c r="AI448">
        <v>41728483</v>
      </c>
      <c r="AJ448">
        <v>448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</row>
    <row r="449" spans="1:44" x14ac:dyDescent="0.2">
      <c r="A449">
        <f>ROW(Source!A291)</f>
        <v>291</v>
      </c>
      <c r="B449">
        <v>41728484</v>
      </c>
      <c r="C449">
        <v>41728469</v>
      </c>
      <c r="D449">
        <v>37286962</v>
      </c>
      <c r="E449">
        <v>70</v>
      </c>
      <c r="F449">
        <v>1</v>
      </c>
      <c r="G449">
        <v>1</v>
      </c>
      <c r="H449">
        <v>1</v>
      </c>
      <c r="I449" t="s">
        <v>568</v>
      </c>
      <c r="J449" t="s">
        <v>2</v>
      </c>
      <c r="K449" t="s">
        <v>569</v>
      </c>
      <c r="L449">
        <v>1191</v>
      </c>
      <c r="N449">
        <v>1013</v>
      </c>
      <c r="O449" t="s">
        <v>551</v>
      </c>
      <c r="P449" t="s">
        <v>551</v>
      </c>
      <c r="Q449">
        <v>1</v>
      </c>
      <c r="X449">
        <v>2</v>
      </c>
      <c r="Y449">
        <v>0</v>
      </c>
      <c r="Z449">
        <v>0</v>
      </c>
      <c r="AA449">
        <v>0</v>
      </c>
      <c r="AB449">
        <v>9.92</v>
      </c>
      <c r="AC449">
        <v>0</v>
      </c>
      <c r="AD449">
        <v>1</v>
      </c>
      <c r="AE449">
        <v>1</v>
      </c>
      <c r="AF449" t="s">
        <v>21</v>
      </c>
      <c r="AG449">
        <v>2.7</v>
      </c>
      <c r="AH449">
        <v>2</v>
      </c>
      <c r="AI449">
        <v>41728470</v>
      </c>
      <c r="AJ449">
        <v>449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</row>
    <row r="450" spans="1:44" x14ac:dyDescent="0.2">
      <c r="A450">
        <f>ROW(Source!A291)</f>
        <v>291</v>
      </c>
      <c r="B450">
        <v>41728485</v>
      </c>
      <c r="C450">
        <v>41728469</v>
      </c>
      <c r="D450">
        <v>37511092</v>
      </c>
      <c r="E450">
        <v>1</v>
      </c>
      <c r="F450">
        <v>1</v>
      </c>
      <c r="G450">
        <v>1</v>
      </c>
      <c r="H450">
        <v>2</v>
      </c>
      <c r="I450" t="s">
        <v>576</v>
      </c>
      <c r="J450" t="s">
        <v>577</v>
      </c>
      <c r="K450" t="s">
        <v>578</v>
      </c>
      <c r="L450">
        <v>1367</v>
      </c>
      <c r="N450">
        <v>1011</v>
      </c>
      <c r="O450" t="s">
        <v>557</v>
      </c>
      <c r="P450" t="s">
        <v>557</v>
      </c>
      <c r="Q450">
        <v>1</v>
      </c>
      <c r="X450">
        <v>0.108</v>
      </c>
      <c r="Y450">
        <v>0</v>
      </c>
      <c r="Z450">
        <v>8.1</v>
      </c>
      <c r="AA450">
        <v>0</v>
      </c>
      <c r="AB450">
        <v>0</v>
      </c>
      <c r="AC450">
        <v>0</v>
      </c>
      <c r="AD450">
        <v>1</v>
      </c>
      <c r="AE450">
        <v>0</v>
      </c>
      <c r="AF450" t="s">
        <v>21</v>
      </c>
      <c r="AG450">
        <v>0.14580000000000001</v>
      </c>
      <c r="AH450">
        <v>2</v>
      </c>
      <c r="AI450">
        <v>41728471</v>
      </c>
      <c r="AJ450">
        <v>450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</row>
    <row r="451" spans="1:44" x14ac:dyDescent="0.2">
      <c r="A451">
        <f>ROW(Source!A291)</f>
        <v>291</v>
      </c>
      <c r="B451">
        <v>41728486</v>
      </c>
      <c r="C451">
        <v>41728469</v>
      </c>
      <c r="D451">
        <v>37298731</v>
      </c>
      <c r="E451">
        <v>1</v>
      </c>
      <c r="F451">
        <v>1</v>
      </c>
      <c r="G451">
        <v>1</v>
      </c>
      <c r="H451">
        <v>3</v>
      </c>
      <c r="I451" t="s">
        <v>639</v>
      </c>
      <c r="J451" t="s">
        <v>640</v>
      </c>
      <c r="K451" t="s">
        <v>641</v>
      </c>
      <c r="L451">
        <v>1346</v>
      </c>
      <c r="N451">
        <v>1009</v>
      </c>
      <c r="O451" t="s">
        <v>564</v>
      </c>
      <c r="P451" t="s">
        <v>564</v>
      </c>
      <c r="Q451">
        <v>1</v>
      </c>
      <c r="X451">
        <v>6.0000000000000001E-3</v>
      </c>
      <c r="Y451">
        <v>44.97</v>
      </c>
      <c r="Z451">
        <v>0</v>
      </c>
      <c r="AA451">
        <v>0</v>
      </c>
      <c r="AB451">
        <v>0</v>
      </c>
      <c r="AC451">
        <v>0</v>
      </c>
      <c r="AD451">
        <v>1</v>
      </c>
      <c r="AE451">
        <v>0</v>
      </c>
      <c r="AF451" t="s">
        <v>2</v>
      </c>
      <c r="AG451">
        <v>6.0000000000000001E-3</v>
      </c>
      <c r="AH451">
        <v>2</v>
      </c>
      <c r="AI451">
        <v>41728472</v>
      </c>
      <c r="AJ451">
        <v>451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</row>
    <row r="452" spans="1:44" x14ac:dyDescent="0.2">
      <c r="A452">
        <f>ROW(Source!A291)</f>
        <v>291</v>
      </c>
      <c r="B452">
        <v>41728487</v>
      </c>
      <c r="C452">
        <v>41728469</v>
      </c>
      <c r="D452">
        <v>37301501</v>
      </c>
      <c r="E452">
        <v>1</v>
      </c>
      <c r="F452">
        <v>1</v>
      </c>
      <c r="G452">
        <v>1</v>
      </c>
      <c r="H452">
        <v>3</v>
      </c>
      <c r="I452" t="s">
        <v>642</v>
      </c>
      <c r="J452" t="s">
        <v>643</v>
      </c>
      <c r="K452" t="s">
        <v>644</v>
      </c>
      <c r="L452">
        <v>1346</v>
      </c>
      <c r="N452">
        <v>1009</v>
      </c>
      <c r="O452" t="s">
        <v>564</v>
      </c>
      <c r="P452" t="s">
        <v>564</v>
      </c>
      <c r="Q452">
        <v>1</v>
      </c>
      <c r="X452">
        <v>1E-3</v>
      </c>
      <c r="Y452">
        <v>11.5</v>
      </c>
      <c r="Z452">
        <v>0</v>
      </c>
      <c r="AA452">
        <v>0</v>
      </c>
      <c r="AB452">
        <v>0</v>
      </c>
      <c r="AC452">
        <v>0</v>
      </c>
      <c r="AD452">
        <v>1</v>
      </c>
      <c r="AE452">
        <v>0</v>
      </c>
      <c r="AF452" t="s">
        <v>2</v>
      </c>
      <c r="AG452">
        <v>1E-3</v>
      </c>
      <c r="AH452">
        <v>2</v>
      </c>
      <c r="AI452">
        <v>41728473</v>
      </c>
      <c r="AJ452">
        <v>452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</row>
    <row r="453" spans="1:44" x14ac:dyDescent="0.2">
      <c r="A453">
        <f>ROW(Source!A291)</f>
        <v>291</v>
      </c>
      <c r="B453">
        <v>41728488</v>
      </c>
      <c r="C453">
        <v>41728469</v>
      </c>
      <c r="D453">
        <v>37301997</v>
      </c>
      <c r="E453">
        <v>1</v>
      </c>
      <c r="F453">
        <v>1</v>
      </c>
      <c r="G453">
        <v>1</v>
      </c>
      <c r="H453">
        <v>3</v>
      </c>
      <c r="I453" t="s">
        <v>645</v>
      </c>
      <c r="J453" t="s">
        <v>646</v>
      </c>
      <c r="K453" t="s">
        <v>647</v>
      </c>
      <c r="L453">
        <v>1346</v>
      </c>
      <c r="N453">
        <v>1009</v>
      </c>
      <c r="O453" t="s">
        <v>564</v>
      </c>
      <c r="P453" t="s">
        <v>564</v>
      </c>
      <c r="Q453">
        <v>1</v>
      </c>
      <c r="X453">
        <v>1.2E-2</v>
      </c>
      <c r="Y453">
        <v>30.4</v>
      </c>
      <c r="Z453">
        <v>0</v>
      </c>
      <c r="AA453">
        <v>0</v>
      </c>
      <c r="AB453">
        <v>0</v>
      </c>
      <c r="AC453">
        <v>0</v>
      </c>
      <c r="AD453">
        <v>1</v>
      </c>
      <c r="AE453">
        <v>0</v>
      </c>
      <c r="AF453" t="s">
        <v>2</v>
      </c>
      <c r="AG453">
        <v>1.2E-2</v>
      </c>
      <c r="AH453">
        <v>2</v>
      </c>
      <c r="AI453">
        <v>41728474</v>
      </c>
      <c r="AJ453">
        <v>453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</row>
    <row r="454" spans="1:44" x14ac:dyDescent="0.2">
      <c r="A454">
        <f>ROW(Source!A291)</f>
        <v>291</v>
      </c>
      <c r="B454">
        <v>41728489</v>
      </c>
      <c r="C454">
        <v>41728469</v>
      </c>
      <c r="D454">
        <v>37303175</v>
      </c>
      <c r="E454">
        <v>1</v>
      </c>
      <c r="F454">
        <v>1</v>
      </c>
      <c r="G454">
        <v>1</v>
      </c>
      <c r="H454">
        <v>3</v>
      </c>
      <c r="I454" t="s">
        <v>582</v>
      </c>
      <c r="J454" t="s">
        <v>583</v>
      </c>
      <c r="K454" t="s">
        <v>584</v>
      </c>
      <c r="L454">
        <v>1346</v>
      </c>
      <c r="N454">
        <v>1009</v>
      </c>
      <c r="O454" t="s">
        <v>564</v>
      </c>
      <c r="P454" t="s">
        <v>564</v>
      </c>
      <c r="Q454">
        <v>1</v>
      </c>
      <c r="X454">
        <v>7.0000000000000007E-2</v>
      </c>
      <c r="Y454">
        <v>10.57</v>
      </c>
      <c r="Z454">
        <v>0</v>
      </c>
      <c r="AA454">
        <v>0</v>
      </c>
      <c r="AB454">
        <v>0</v>
      </c>
      <c r="AC454">
        <v>0</v>
      </c>
      <c r="AD454">
        <v>1</v>
      </c>
      <c r="AE454">
        <v>0</v>
      </c>
      <c r="AF454" t="s">
        <v>2</v>
      </c>
      <c r="AG454">
        <v>7.0000000000000007E-2</v>
      </c>
      <c r="AH454">
        <v>2</v>
      </c>
      <c r="AI454">
        <v>41728475</v>
      </c>
      <c r="AJ454">
        <v>454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</row>
    <row r="455" spans="1:44" x14ac:dyDescent="0.2">
      <c r="A455">
        <f>ROW(Source!A291)</f>
        <v>291</v>
      </c>
      <c r="B455">
        <v>41728490</v>
      </c>
      <c r="C455">
        <v>41728469</v>
      </c>
      <c r="D455">
        <v>37305340</v>
      </c>
      <c r="E455">
        <v>1</v>
      </c>
      <c r="F455">
        <v>1</v>
      </c>
      <c r="G455">
        <v>1</v>
      </c>
      <c r="H455">
        <v>3</v>
      </c>
      <c r="I455" t="s">
        <v>585</v>
      </c>
      <c r="J455" t="s">
        <v>586</v>
      </c>
      <c r="K455" t="s">
        <v>587</v>
      </c>
      <c r="L455">
        <v>1346</v>
      </c>
      <c r="N455">
        <v>1009</v>
      </c>
      <c r="O455" t="s">
        <v>564</v>
      </c>
      <c r="P455" t="s">
        <v>564</v>
      </c>
      <c r="Q455">
        <v>1</v>
      </c>
      <c r="X455">
        <v>2.5000000000000001E-2</v>
      </c>
      <c r="Y455">
        <v>9.0399999999999991</v>
      </c>
      <c r="Z455">
        <v>0</v>
      </c>
      <c r="AA455">
        <v>0</v>
      </c>
      <c r="AB455">
        <v>0</v>
      </c>
      <c r="AC455">
        <v>0</v>
      </c>
      <c r="AD455">
        <v>1</v>
      </c>
      <c r="AE455">
        <v>0</v>
      </c>
      <c r="AF455" t="s">
        <v>2</v>
      </c>
      <c r="AG455">
        <v>2.5000000000000001E-2</v>
      </c>
      <c r="AH455">
        <v>2</v>
      </c>
      <c r="AI455">
        <v>41728476</v>
      </c>
      <c r="AJ455">
        <v>455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</row>
    <row r="456" spans="1:44" x14ac:dyDescent="0.2">
      <c r="A456">
        <f>ROW(Source!A291)</f>
        <v>291</v>
      </c>
      <c r="B456">
        <v>41728491</v>
      </c>
      <c r="C456">
        <v>41728469</v>
      </c>
      <c r="D456">
        <v>37305584</v>
      </c>
      <c r="E456">
        <v>1</v>
      </c>
      <c r="F456">
        <v>1</v>
      </c>
      <c r="G456">
        <v>1</v>
      </c>
      <c r="H456">
        <v>3</v>
      </c>
      <c r="I456" t="s">
        <v>648</v>
      </c>
      <c r="J456" t="s">
        <v>649</v>
      </c>
      <c r="K456" t="s">
        <v>650</v>
      </c>
      <c r="L456">
        <v>1425</v>
      </c>
      <c r="N456">
        <v>1013</v>
      </c>
      <c r="O456" t="s">
        <v>165</v>
      </c>
      <c r="P456" t="s">
        <v>165</v>
      </c>
      <c r="Q456">
        <v>1</v>
      </c>
      <c r="X456">
        <v>7.0000000000000001E-3</v>
      </c>
      <c r="Y456">
        <v>86</v>
      </c>
      <c r="Z456">
        <v>0</v>
      </c>
      <c r="AA456">
        <v>0</v>
      </c>
      <c r="AB456">
        <v>0</v>
      </c>
      <c r="AC456">
        <v>0</v>
      </c>
      <c r="AD456">
        <v>1</v>
      </c>
      <c r="AE456">
        <v>0</v>
      </c>
      <c r="AF456" t="s">
        <v>2</v>
      </c>
      <c r="AG456">
        <v>7.0000000000000001E-3</v>
      </c>
      <c r="AH456">
        <v>2</v>
      </c>
      <c r="AI456">
        <v>41728477</v>
      </c>
      <c r="AJ456">
        <v>456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</row>
    <row r="457" spans="1:44" x14ac:dyDescent="0.2">
      <c r="A457">
        <f>ROW(Source!A291)</f>
        <v>291</v>
      </c>
      <c r="B457">
        <v>41728492</v>
      </c>
      <c r="C457">
        <v>41728469</v>
      </c>
      <c r="D457">
        <v>37307407</v>
      </c>
      <c r="E457">
        <v>1</v>
      </c>
      <c r="F457">
        <v>1</v>
      </c>
      <c r="G457">
        <v>1</v>
      </c>
      <c r="H457">
        <v>3</v>
      </c>
      <c r="I457" t="s">
        <v>651</v>
      </c>
      <c r="J457" t="s">
        <v>652</v>
      </c>
      <c r="K457" t="s">
        <v>653</v>
      </c>
      <c r="L457">
        <v>1346</v>
      </c>
      <c r="N457">
        <v>1009</v>
      </c>
      <c r="O457" t="s">
        <v>564</v>
      </c>
      <c r="P457" t="s">
        <v>564</v>
      </c>
      <c r="Q457">
        <v>1</v>
      </c>
      <c r="X457">
        <v>1E-3</v>
      </c>
      <c r="Y457">
        <v>133.05000000000001</v>
      </c>
      <c r="Z457">
        <v>0</v>
      </c>
      <c r="AA457">
        <v>0</v>
      </c>
      <c r="AB457">
        <v>0</v>
      </c>
      <c r="AC457">
        <v>0</v>
      </c>
      <c r="AD457">
        <v>1</v>
      </c>
      <c r="AE457">
        <v>0</v>
      </c>
      <c r="AF457" t="s">
        <v>2</v>
      </c>
      <c r="AG457">
        <v>1E-3</v>
      </c>
      <c r="AH457">
        <v>2</v>
      </c>
      <c r="AI457">
        <v>41728478</v>
      </c>
      <c r="AJ457">
        <v>457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</row>
    <row r="458" spans="1:44" x14ac:dyDescent="0.2">
      <c r="A458">
        <f>ROW(Source!A291)</f>
        <v>291</v>
      </c>
      <c r="B458">
        <v>41728493</v>
      </c>
      <c r="C458">
        <v>41728469</v>
      </c>
      <c r="D458">
        <v>37332223</v>
      </c>
      <c r="E458">
        <v>1</v>
      </c>
      <c r="F458">
        <v>1</v>
      </c>
      <c r="G458">
        <v>1</v>
      </c>
      <c r="H458">
        <v>3</v>
      </c>
      <c r="I458" t="s">
        <v>654</v>
      </c>
      <c r="J458" t="s">
        <v>655</v>
      </c>
      <c r="K458" t="s">
        <v>656</v>
      </c>
      <c r="L458">
        <v>1348</v>
      </c>
      <c r="N458">
        <v>1009</v>
      </c>
      <c r="O458" t="s">
        <v>104</v>
      </c>
      <c r="P458" t="s">
        <v>104</v>
      </c>
      <c r="Q458">
        <v>1000</v>
      </c>
      <c r="X458">
        <v>2E-3</v>
      </c>
      <c r="Y458">
        <v>11500</v>
      </c>
      <c r="Z458">
        <v>0</v>
      </c>
      <c r="AA458">
        <v>0</v>
      </c>
      <c r="AB458">
        <v>0</v>
      </c>
      <c r="AC458">
        <v>0</v>
      </c>
      <c r="AD458">
        <v>1</v>
      </c>
      <c r="AE458">
        <v>0</v>
      </c>
      <c r="AF458" t="s">
        <v>2</v>
      </c>
      <c r="AG458">
        <v>2E-3</v>
      </c>
      <c r="AH458">
        <v>2</v>
      </c>
      <c r="AI458">
        <v>41728479</v>
      </c>
      <c r="AJ458">
        <v>458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</row>
    <row r="459" spans="1:44" x14ac:dyDescent="0.2">
      <c r="A459">
        <f>ROW(Source!A291)</f>
        <v>291</v>
      </c>
      <c r="B459">
        <v>41728494</v>
      </c>
      <c r="C459">
        <v>41728469</v>
      </c>
      <c r="D459">
        <v>37358272</v>
      </c>
      <c r="E459">
        <v>1</v>
      </c>
      <c r="F459">
        <v>1</v>
      </c>
      <c r="G459">
        <v>1</v>
      </c>
      <c r="H459">
        <v>3</v>
      </c>
      <c r="I459" t="s">
        <v>588</v>
      </c>
      <c r="J459" t="s">
        <v>589</v>
      </c>
      <c r="K459" t="s">
        <v>590</v>
      </c>
      <c r="L459">
        <v>1346</v>
      </c>
      <c r="N459">
        <v>1009</v>
      </c>
      <c r="O459" t="s">
        <v>564</v>
      </c>
      <c r="P459" t="s">
        <v>564</v>
      </c>
      <c r="Q459">
        <v>1</v>
      </c>
      <c r="X459">
        <v>4.7E-2</v>
      </c>
      <c r="Y459">
        <v>28.6</v>
      </c>
      <c r="Z459">
        <v>0</v>
      </c>
      <c r="AA459">
        <v>0</v>
      </c>
      <c r="AB459">
        <v>0</v>
      </c>
      <c r="AC459">
        <v>0</v>
      </c>
      <c r="AD459">
        <v>1</v>
      </c>
      <c r="AE459">
        <v>0</v>
      </c>
      <c r="AF459" t="s">
        <v>2</v>
      </c>
      <c r="AG459">
        <v>4.7E-2</v>
      </c>
      <c r="AH459">
        <v>2</v>
      </c>
      <c r="AI459">
        <v>41728480</v>
      </c>
      <c r="AJ459">
        <v>459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</row>
    <row r="460" spans="1:44" x14ac:dyDescent="0.2">
      <c r="A460">
        <f>ROW(Source!A291)</f>
        <v>291</v>
      </c>
      <c r="B460">
        <v>41728495</v>
      </c>
      <c r="C460">
        <v>41728469</v>
      </c>
      <c r="D460">
        <v>37358473</v>
      </c>
      <c r="E460">
        <v>1</v>
      </c>
      <c r="F460">
        <v>1</v>
      </c>
      <c r="G460">
        <v>1</v>
      </c>
      <c r="H460">
        <v>3</v>
      </c>
      <c r="I460" t="s">
        <v>657</v>
      </c>
      <c r="J460" t="s">
        <v>658</v>
      </c>
      <c r="K460" t="s">
        <v>659</v>
      </c>
      <c r="L460">
        <v>1346</v>
      </c>
      <c r="N460">
        <v>1009</v>
      </c>
      <c r="O460" t="s">
        <v>564</v>
      </c>
      <c r="P460" t="s">
        <v>564</v>
      </c>
      <c r="Q460">
        <v>1</v>
      </c>
      <c r="X460">
        <v>6.0000000000000001E-3</v>
      </c>
      <c r="Y460">
        <v>35.630000000000003</v>
      </c>
      <c r="Z460">
        <v>0</v>
      </c>
      <c r="AA460">
        <v>0</v>
      </c>
      <c r="AB460">
        <v>0</v>
      </c>
      <c r="AC460">
        <v>0</v>
      </c>
      <c r="AD460">
        <v>1</v>
      </c>
      <c r="AE460">
        <v>0</v>
      </c>
      <c r="AF460" t="s">
        <v>2</v>
      </c>
      <c r="AG460">
        <v>6.0000000000000001E-3</v>
      </c>
      <c r="AH460">
        <v>2</v>
      </c>
      <c r="AI460">
        <v>41728481</v>
      </c>
      <c r="AJ460">
        <v>460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</row>
    <row r="461" spans="1:44" x14ac:dyDescent="0.2">
      <c r="A461">
        <f>ROW(Source!A291)</f>
        <v>291</v>
      </c>
      <c r="B461">
        <v>41728496</v>
      </c>
      <c r="C461">
        <v>41728469</v>
      </c>
      <c r="D461">
        <v>37381899</v>
      </c>
      <c r="E461">
        <v>1</v>
      </c>
      <c r="F461">
        <v>1</v>
      </c>
      <c r="G461">
        <v>1</v>
      </c>
      <c r="H461">
        <v>3</v>
      </c>
      <c r="I461" t="s">
        <v>660</v>
      </c>
      <c r="J461" t="s">
        <v>661</v>
      </c>
      <c r="K461" t="s">
        <v>662</v>
      </c>
      <c r="L461">
        <v>1455</v>
      </c>
      <c r="N461">
        <v>1013</v>
      </c>
      <c r="O461" t="s">
        <v>160</v>
      </c>
      <c r="P461" t="s">
        <v>160</v>
      </c>
      <c r="Q461">
        <v>1</v>
      </c>
      <c r="X461">
        <v>0.1</v>
      </c>
      <c r="Y461">
        <v>39</v>
      </c>
      <c r="Z461">
        <v>0</v>
      </c>
      <c r="AA461">
        <v>0</v>
      </c>
      <c r="AB461">
        <v>0</v>
      </c>
      <c r="AC461">
        <v>0</v>
      </c>
      <c r="AD461">
        <v>1</v>
      </c>
      <c r="AE461">
        <v>0</v>
      </c>
      <c r="AF461" t="s">
        <v>2</v>
      </c>
      <c r="AG461">
        <v>0.1</v>
      </c>
      <c r="AH461">
        <v>2</v>
      </c>
      <c r="AI461">
        <v>41728482</v>
      </c>
      <c r="AJ461">
        <v>461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</row>
    <row r="462" spans="1:44" x14ac:dyDescent="0.2">
      <c r="A462">
        <f>ROW(Source!A291)</f>
        <v>291</v>
      </c>
      <c r="B462">
        <v>41728497</v>
      </c>
      <c r="C462">
        <v>41728469</v>
      </c>
      <c r="D462">
        <v>37292595</v>
      </c>
      <c r="E462">
        <v>70</v>
      </c>
      <c r="F462">
        <v>1</v>
      </c>
      <c r="G462">
        <v>1</v>
      </c>
      <c r="H462">
        <v>3</v>
      </c>
      <c r="I462" t="s">
        <v>565</v>
      </c>
      <c r="J462" t="s">
        <v>2</v>
      </c>
      <c r="K462" t="s">
        <v>566</v>
      </c>
      <c r="L462">
        <v>1374</v>
      </c>
      <c r="N462">
        <v>1013</v>
      </c>
      <c r="O462" t="s">
        <v>567</v>
      </c>
      <c r="P462" t="s">
        <v>567</v>
      </c>
      <c r="Q462">
        <v>1</v>
      </c>
      <c r="X462">
        <v>0.4</v>
      </c>
      <c r="Y462">
        <v>1</v>
      </c>
      <c r="Z462">
        <v>0</v>
      </c>
      <c r="AA462">
        <v>0</v>
      </c>
      <c r="AB462">
        <v>0</v>
      </c>
      <c r="AC462">
        <v>0</v>
      </c>
      <c r="AD462">
        <v>1</v>
      </c>
      <c r="AE462">
        <v>0</v>
      </c>
      <c r="AF462" t="s">
        <v>2</v>
      </c>
      <c r="AG462">
        <v>0.4</v>
      </c>
      <c r="AH462">
        <v>2</v>
      </c>
      <c r="AI462">
        <v>41728483</v>
      </c>
      <c r="AJ462">
        <v>462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</row>
    <row r="463" spans="1:44" x14ac:dyDescent="0.2">
      <c r="A463">
        <f>ROW(Source!A296)</f>
        <v>296</v>
      </c>
      <c r="B463">
        <v>41728513</v>
      </c>
      <c r="C463">
        <v>41728500</v>
      </c>
      <c r="D463">
        <v>37286939</v>
      </c>
      <c r="E463">
        <v>70</v>
      </c>
      <c r="F463">
        <v>1</v>
      </c>
      <c r="G463">
        <v>1</v>
      </c>
      <c r="H463">
        <v>1</v>
      </c>
      <c r="I463" t="s">
        <v>687</v>
      </c>
      <c r="J463" t="s">
        <v>2</v>
      </c>
      <c r="K463" t="s">
        <v>688</v>
      </c>
      <c r="L463">
        <v>1191</v>
      </c>
      <c r="N463">
        <v>1013</v>
      </c>
      <c r="O463" t="s">
        <v>551</v>
      </c>
      <c r="P463" t="s">
        <v>551</v>
      </c>
      <c r="Q463">
        <v>1</v>
      </c>
      <c r="X463">
        <v>27.76</v>
      </c>
      <c r="Y463">
        <v>0</v>
      </c>
      <c r="Z463">
        <v>0</v>
      </c>
      <c r="AA463">
        <v>0</v>
      </c>
      <c r="AB463">
        <v>9.4</v>
      </c>
      <c r="AC463">
        <v>0</v>
      </c>
      <c r="AD463">
        <v>1</v>
      </c>
      <c r="AE463">
        <v>1</v>
      </c>
      <c r="AF463" t="s">
        <v>21</v>
      </c>
      <c r="AG463">
        <v>37.476000000000006</v>
      </c>
      <c r="AH463">
        <v>2</v>
      </c>
      <c r="AI463">
        <v>41728501</v>
      </c>
      <c r="AJ463">
        <v>463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</row>
    <row r="464" spans="1:44" x14ac:dyDescent="0.2">
      <c r="A464">
        <f>ROW(Source!A296)</f>
        <v>296</v>
      </c>
      <c r="B464">
        <v>41728514</v>
      </c>
      <c r="C464">
        <v>41728500</v>
      </c>
      <c r="D464">
        <v>37287167</v>
      </c>
      <c r="E464">
        <v>70</v>
      </c>
      <c r="F464">
        <v>1</v>
      </c>
      <c r="G464">
        <v>1</v>
      </c>
      <c r="H464">
        <v>1</v>
      </c>
      <c r="I464" t="s">
        <v>552</v>
      </c>
      <c r="J464" t="s">
        <v>2</v>
      </c>
      <c r="K464" t="s">
        <v>553</v>
      </c>
      <c r="L464">
        <v>1191</v>
      </c>
      <c r="N464">
        <v>1013</v>
      </c>
      <c r="O464" t="s">
        <v>551</v>
      </c>
      <c r="P464" t="s">
        <v>551</v>
      </c>
      <c r="Q464">
        <v>1</v>
      </c>
      <c r="X464">
        <v>0.36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1</v>
      </c>
      <c r="AE464">
        <v>2</v>
      </c>
      <c r="AF464" t="s">
        <v>21</v>
      </c>
      <c r="AG464">
        <v>0.48599999999999999</v>
      </c>
      <c r="AH464">
        <v>2</v>
      </c>
      <c r="AI464">
        <v>41728502</v>
      </c>
      <c r="AJ464">
        <v>464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</row>
    <row r="465" spans="1:44" x14ac:dyDescent="0.2">
      <c r="A465">
        <f>ROW(Source!A296)</f>
        <v>296</v>
      </c>
      <c r="B465">
        <v>41728515</v>
      </c>
      <c r="C465">
        <v>41728500</v>
      </c>
      <c r="D465">
        <v>37509388</v>
      </c>
      <c r="E465">
        <v>1</v>
      </c>
      <c r="F465">
        <v>1</v>
      </c>
      <c r="G465">
        <v>1</v>
      </c>
      <c r="H465">
        <v>2</v>
      </c>
      <c r="I465" t="s">
        <v>573</v>
      </c>
      <c r="J465" t="s">
        <v>574</v>
      </c>
      <c r="K465" t="s">
        <v>575</v>
      </c>
      <c r="L465">
        <v>1367</v>
      </c>
      <c r="N465">
        <v>1011</v>
      </c>
      <c r="O465" t="s">
        <v>557</v>
      </c>
      <c r="P465" t="s">
        <v>557</v>
      </c>
      <c r="Q465">
        <v>1</v>
      </c>
      <c r="X465">
        <v>0.18</v>
      </c>
      <c r="Y465">
        <v>0</v>
      </c>
      <c r="Z465">
        <v>115.4</v>
      </c>
      <c r="AA465">
        <v>13.5</v>
      </c>
      <c r="AB465">
        <v>0</v>
      </c>
      <c r="AC465">
        <v>0</v>
      </c>
      <c r="AD465">
        <v>1</v>
      </c>
      <c r="AE465">
        <v>0</v>
      </c>
      <c r="AF465" t="s">
        <v>21</v>
      </c>
      <c r="AG465">
        <v>0.24299999999999999</v>
      </c>
      <c r="AH465">
        <v>2</v>
      </c>
      <c r="AI465">
        <v>41728503</v>
      </c>
      <c r="AJ465">
        <v>465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</row>
    <row r="466" spans="1:44" x14ac:dyDescent="0.2">
      <c r="A466">
        <f>ROW(Source!A296)</f>
        <v>296</v>
      </c>
      <c r="B466">
        <v>41728516</v>
      </c>
      <c r="C466">
        <v>41728500</v>
      </c>
      <c r="D466">
        <v>37510757</v>
      </c>
      <c r="E466">
        <v>1</v>
      </c>
      <c r="F466">
        <v>1</v>
      </c>
      <c r="G466">
        <v>1</v>
      </c>
      <c r="H466">
        <v>2</v>
      </c>
      <c r="I466" t="s">
        <v>558</v>
      </c>
      <c r="J466" t="s">
        <v>559</v>
      </c>
      <c r="K466" t="s">
        <v>560</v>
      </c>
      <c r="L466">
        <v>1367</v>
      </c>
      <c r="N466">
        <v>1011</v>
      </c>
      <c r="O466" t="s">
        <v>557</v>
      </c>
      <c r="P466" t="s">
        <v>557</v>
      </c>
      <c r="Q466">
        <v>1</v>
      </c>
      <c r="X466">
        <v>0.18</v>
      </c>
      <c r="Y466">
        <v>0</v>
      </c>
      <c r="Z466">
        <v>65.709999999999994</v>
      </c>
      <c r="AA466">
        <v>11.6</v>
      </c>
      <c r="AB466">
        <v>0</v>
      </c>
      <c r="AC466">
        <v>0</v>
      </c>
      <c r="AD466">
        <v>1</v>
      </c>
      <c r="AE466">
        <v>0</v>
      </c>
      <c r="AF466" t="s">
        <v>21</v>
      </c>
      <c r="AG466">
        <v>0.24299999999999999</v>
      </c>
      <c r="AH466">
        <v>2</v>
      </c>
      <c r="AI466">
        <v>41728504</v>
      </c>
      <c r="AJ466">
        <v>466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</row>
    <row r="467" spans="1:44" x14ac:dyDescent="0.2">
      <c r="A467">
        <f>ROW(Source!A296)</f>
        <v>296</v>
      </c>
      <c r="B467">
        <v>41728517</v>
      </c>
      <c r="C467">
        <v>41728500</v>
      </c>
      <c r="D467">
        <v>37511092</v>
      </c>
      <c r="E467">
        <v>1</v>
      </c>
      <c r="F467">
        <v>1</v>
      </c>
      <c r="G467">
        <v>1</v>
      </c>
      <c r="H467">
        <v>2</v>
      </c>
      <c r="I467" t="s">
        <v>576</v>
      </c>
      <c r="J467" t="s">
        <v>577</v>
      </c>
      <c r="K467" t="s">
        <v>578</v>
      </c>
      <c r="L467">
        <v>1367</v>
      </c>
      <c r="N467">
        <v>1011</v>
      </c>
      <c r="O467" t="s">
        <v>557</v>
      </c>
      <c r="P467" t="s">
        <v>557</v>
      </c>
      <c r="Q467">
        <v>1</v>
      </c>
      <c r="X467">
        <v>14.32</v>
      </c>
      <c r="Y467">
        <v>0</v>
      </c>
      <c r="Z467">
        <v>8.1</v>
      </c>
      <c r="AA467">
        <v>0</v>
      </c>
      <c r="AB467">
        <v>0</v>
      </c>
      <c r="AC467">
        <v>0</v>
      </c>
      <c r="AD467">
        <v>1</v>
      </c>
      <c r="AE467">
        <v>0</v>
      </c>
      <c r="AF467" t="s">
        <v>21</v>
      </c>
      <c r="AG467">
        <v>19.332000000000001</v>
      </c>
      <c r="AH467">
        <v>2</v>
      </c>
      <c r="AI467">
        <v>41728505</v>
      </c>
      <c r="AJ467">
        <v>467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</row>
    <row r="468" spans="1:44" x14ac:dyDescent="0.2">
      <c r="A468">
        <f>ROW(Source!A296)</f>
        <v>296</v>
      </c>
      <c r="B468">
        <v>41728518</v>
      </c>
      <c r="C468">
        <v>41728500</v>
      </c>
      <c r="D468">
        <v>37303175</v>
      </c>
      <c r="E468">
        <v>1</v>
      </c>
      <c r="F468">
        <v>1</v>
      </c>
      <c r="G468">
        <v>1</v>
      </c>
      <c r="H468">
        <v>3</v>
      </c>
      <c r="I468" t="s">
        <v>582</v>
      </c>
      <c r="J468" t="s">
        <v>583</v>
      </c>
      <c r="K468" t="s">
        <v>584</v>
      </c>
      <c r="L468">
        <v>1346</v>
      </c>
      <c r="N468">
        <v>1009</v>
      </c>
      <c r="O468" t="s">
        <v>564</v>
      </c>
      <c r="P468" t="s">
        <v>564</v>
      </c>
      <c r="Q468">
        <v>1</v>
      </c>
      <c r="X468">
        <v>1.05</v>
      </c>
      <c r="Y468">
        <v>10.57</v>
      </c>
      <c r="Z468">
        <v>0</v>
      </c>
      <c r="AA468">
        <v>0</v>
      </c>
      <c r="AB468">
        <v>0</v>
      </c>
      <c r="AC468">
        <v>0</v>
      </c>
      <c r="AD468">
        <v>1</v>
      </c>
      <c r="AE468">
        <v>0</v>
      </c>
      <c r="AF468" t="s">
        <v>2</v>
      </c>
      <c r="AG468">
        <v>1.05</v>
      </c>
      <c r="AH468">
        <v>2</v>
      </c>
      <c r="AI468">
        <v>41728506</v>
      </c>
      <c r="AJ468">
        <v>468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</row>
    <row r="469" spans="1:44" x14ac:dyDescent="0.2">
      <c r="A469">
        <f>ROW(Source!A296)</f>
        <v>296</v>
      </c>
      <c r="B469">
        <v>41728519</v>
      </c>
      <c r="C469">
        <v>41728500</v>
      </c>
      <c r="D469">
        <v>37305355</v>
      </c>
      <c r="E469">
        <v>1</v>
      </c>
      <c r="F469">
        <v>1</v>
      </c>
      <c r="G469">
        <v>1</v>
      </c>
      <c r="H469">
        <v>3</v>
      </c>
      <c r="I469" t="s">
        <v>689</v>
      </c>
      <c r="J469" t="s">
        <v>690</v>
      </c>
      <c r="K469" t="s">
        <v>691</v>
      </c>
      <c r="L469">
        <v>1348</v>
      </c>
      <c r="N469">
        <v>1009</v>
      </c>
      <c r="O469" t="s">
        <v>104</v>
      </c>
      <c r="P469" t="s">
        <v>104</v>
      </c>
      <c r="Q469">
        <v>1000</v>
      </c>
      <c r="X469">
        <v>2.1800000000000001E-3</v>
      </c>
      <c r="Y469">
        <v>12430</v>
      </c>
      <c r="Z469">
        <v>0</v>
      </c>
      <c r="AA469">
        <v>0</v>
      </c>
      <c r="AB469">
        <v>0</v>
      </c>
      <c r="AC469">
        <v>0</v>
      </c>
      <c r="AD469">
        <v>1</v>
      </c>
      <c r="AE469">
        <v>0</v>
      </c>
      <c r="AF469" t="s">
        <v>2</v>
      </c>
      <c r="AG469">
        <v>2.1800000000000001E-3</v>
      </c>
      <c r="AH469">
        <v>2</v>
      </c>
      <c r="AI469">
        <v>41728507</v>
      </c>
      <c r="AJ469">
        <v>469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</row>
    <row r="470" spans="1:44" x14ac:dyDescent="0.2">
      <c r="A470">
        <f>ROW(Source!A296)</f>
        <v>296</v>
      </c>
      <c r="B470">
        <v>41728520</v>
      </c>
      <c r="C470">
        <v>41728500</v>
      </c>
      <c r="D470">
        <v>37337256</v>
      </c>
      <c r="E470">
        <v>1</v>
      </c>
      <c r="F470">
        <v>1</v>
      </c>
      <c r="G470">
        <v>1</v>
      </c>
      <c r="H470">
        <v>3</v>
      </c>
      <c r="I470" t="s">
        <v>692</v>
      </c>
      <c r="J470" t="s">
        <v>693</v>
      </c>
      <c r="K470" t="s">
        <v>694</v>
      </c>
      <c r="L470">
        <v>1348</v>
      </c>
      <c r="N470">
        <v>1009</v>
      </c>
      <c r="O470" t="s">
        <v>104</v>
      </c>
      <c r="P470" t="s">
        <v>104</v>
      </c>
      <c r="Q470">
        <v>1000</v>
      </c>
      <c r="X470">
        <v>5.1499999999999997E-2</v>
      </c>
      <c r="Y470">
        <v>5000</v>
      </c>
      <c r="Z470">
        <v>0</v>
      </c>
      <c r="AA470">
        <v>0</v>
      </c>
      <c r="AB470">
        <v>0</v>
      </c>
      <c r="AC470">
        <v>0</v>
      </c>
      <c r="AD470">
        <v>1</v>
      </c>
      <c r="AE470">
        <v>0</v>
      </c>
      <c r="AF470" t="s">
        <v>2</v>
      </c>
      <c r="AG470">
        <v>5.1499999999999997E-2</v>
      </c>
      <c r="AH470">
        <v>2</v>
      </c>
      <c r="AI470">
        <v>41728508</v>
      </c>
      <c r="AJ470">
        <v>470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</row>
    <row r="471" spans="1:44" x14ac:dyDescent="0.2">
      <c r="A471">
        <f>ROW(Source!A296)</f>
        <v>296</v>
      </c>
      <c r="B471">
        <v>41728521</v>
      </c>
      <c r="C471">
        <v>41728500</v>
      </c>
      <c r="D471">
        <v>37373865</v>
      </c>
      <c r="E471">
        <v>1</v>
      </c>
      <c r="F471">
        <v>1</v>
      </c>
      <c r="G471">
        <v>1</v>
      </c>
      <c r="H471">
        <v>3</v>
      </c>
      <c r="I471" t="s">
        <v>695</v>
      </c>
      <c r="J471" t="s">
        <v>696</v>
      </c>
      <c r="K471" t="s">
        <v>697</v>
      </c>
      <c r="L471">
        <v>1455</v>
      </c>
      <c r="N471">
        <v>1013</v>
      </c>
      <c r="O471" t="s">
        <v>160</v>
      </c>
      <c r="P471" t="s">
        <v>160</v>
      </c>
      <c r="Q471">
        <v>1</v>
      </c>
      <c r="X471">
        <v>1</v>
      </c>
      <c r="Y471">
        <v>277.5</v>
      </c>
      <c r="Z471">
        <v>0</v>
      </c>
      <c r="AA471">
        <v>0</v>
      </c>
      <c r="AB471">
        <v>0</v>
      </c>
      <c r="AC471">
        <v>0</v>
      </c>
      <c r="AD471">
        <v>1</v>
      </c>
      <c r="AE471">
        <v>0</v>
      </c>
      <c r="AF471" t="s">
        <v>2</v>
      </c>
      <c r="AG471">
        <v>1</v>
      </c>
      <c r="AH471">
        <v>2</v>
      </c>
      <c r="AI471">
        <v>41728509</v>
      </c>
      <c r="AJ471">
        <v>471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</row>
    <row r="472" spans="1:44" x14ac:dyDescent="0.2">
      <c r="A472">
        <f>ROW(Source!A296)</f>
        <v>296</v>
      </c>
      <c r="B472">
        <v>41728522</v>
      </c>
      <c r="C472">
        <v>41728500</v>
      </c>
      <c r="D472">
        <v>37381899</v>
      </c>
      <c r="E472">
        <v>1</v>
      </c>
      <c r="F472">
        <v>1</v>
      </c>
      <c r="G472">
        <v>1</v>
      </c>
      <c r="H472">
        <v>3</v>
      </c>
      <c r="I472" t="s">
        <v>660</v>
      </c>
      <c r="J472" t="s">
        <v>661</v>
      </c>
      <c r="K472" t="s">
        <v>662</v>
      </c>
      <c r="L472">
        <v>1455</v>
      </c>
      <c r="N472">
        <v>1013</v>
      </c>
      <c r="O472" t="s">
        <v>160</v>
      </c>
      <c r="P472" t="s">
        <v>160</v>
      </c>
      <c r="Q472">
        <v>1</v>
      </c>
      <c r="X472">
        <v>0.5</v>
      </c>
      <c r="Y472">
        <v>39</v>
      </c>
      <c r="Z472">
        <v>0</v>
      </c>
      <c r="AA472">
        <v>0</v>
      </c>
      <c r="AB472">
        <v>0</v>
      </c>
      <c r="AC472">
        <v>0</v>
      </c>
      <c r="AD472">
        <v>1</v>
      </c>
      <c r="AE472">
        <v>0</v>
      </c>
      <c r="AF472" t="s">
        <v>2</v>
      </c>
      <c r="AG472">
        <v>0.5</v>
      </c>
      <c r="AH472">
        <v>2</v>
      </c>
      <c r="AI472">
        <v>41728510</v>
      </c>
      <c r="AJ472">
        <v>472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</row>
    <row r="473" spans="1:44" x14ac:dyDescent="0.2">
      <c r="A473">
        <f>ROW(Source!A296)</f>
        <v>296</v>
      </c>
      <c r="B473">
        <v>41728523</v>
      </c>
      <c r="C473">
        <v>41728500</v>
      </c>
      <c r="D473">
        <v>37382084</v>
      </c>
      <c r="E473">
        <v>1</v>
      </c>
      <c r="F473">
        <v>1</v>
      </c>
      <c r="G473">
        <v>1</v>
      </c>
      <c r="H473">
        <v>3</v>
      </c>
      <c r="I473" t="s">
        <v>698</v>
      </c>
      <c r="J473" t="s">
        <v>699</v>
      </c>
      <c r="K473" t="s">
        <v>700</v>
      </c>
      <c r="L473">
        <v>1407</v>
      </c>
      <c r="N473">
        <v>1013</v>
      </c>
      <c r="O473" t="s">
        <v>701</v>
      </c>
      <c r="P473" t="s">
        <v>701</v>
      </c>
      <c r="Q473">
        <v>1</v>
      </c>
      <c r="X473">
        <v>0.01</v>
      </c>
      <c r="Y473">
        <v>270</v>
      </c>
      <c r="Z473">
        <v>0</v>
      </c>
      <c r="AA473">
        <v>0</v>
      </c>
      <c r="AB473">
        <v>0</v>
      </c>
      <c r="AC473">
        <v>0</v>
      </c>
      <c r="AD473">
        <v>1</v>
      </c>
      <c r="AE473">
        <v>0</v>
      </c>
      <c r="AF473" t="s">
        <v>2</v>
      </c>
      <c r="AG473">
        <v>0.01</v>
      </c>
      <c r="AH473">
        <v>2</v>
      </c>
      <c r="AI473">
        <v>41728511</v>
      </c>
      <c r="AJ473">
        <v>473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</row>
    <row r="474" spans="1:44" x14ac:dyDescent="0.2">
      <c r="A474">
        <f>ROW(Source!A296)</f>
        <v>296</v>
      </c>
      <c r="B474">
        <v>41728524</v>
      </c>
      <c r="C474">
        <v>41728500</v>
      </c>
      <c r="D474">
        <v>37292595</v>
      </c>
      <c r="E474">
        <v>70</v>
      </c>
      <c r="F474">
        <v>1</v>
      </c>
      <c r="G474">
        <v>1</v>
      </c>
      <c r="H474">
        <v>3</v>
      </c>
      <c r="I474" t="s">
        <v>565</v>
      </c>
      <c r="J474" t="s">
        <v>2</v>
      </c>
      <c r="K474" t="s">
        <v>566</v>
      </c>
      <c r="L474">
        <v>1374</v>
      </c>
      <c r="N474">
        <v>1013</v>
      </c>
      <c r="O474" t="s">
        <v>567</v>
      </c>
      <c r="P474" t="s">
        <v>567</v>
      </c>
      <c r="Q474">
        <v>1</v>
      </c>
      <c r="X474">
        <v>5.22</v>
      </c>
      <c r="Y474">
        <v>1</v>
      </c>
      <c r="Z474">
        <v>0</v>
      </c>
      <c r="AA474">
        <v>0</v>
      </c>
      <c r="AB474">
        <v>0</v>
      </c>
      <c r="AC474">
        <v>0</v>
      </c>
      <c r="AD474">
        <v>1</v>
      </c>
      <c r="AE474">
        <v>0</v>
      </c>
      <c r="AF474" t="s">
        <v>2</v>
      </c>
      <c r="AG474">
        <v>5.22</v>
      </c>
      <c r="AH474">
        <v>2</v>
      </c>
      <c r="AI474">
        <v>41728512</v>
      </c>
      <c r="AJ474">
        <v>474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</row>
    <row r="475" spans="1:44" x14ac:dyDescent="0.2">
      <c r="A475">
        <f>ROW(Source!A297)</f>
        <v>297</v>
      </c>
      <c r="B475">
        <v>41728513</v>
      </c>
      <c r="C475">
        <v>41728500</v>
      </c>
      <c r="D475">
        <v>37286939</v>
      </c>
      <c r="E475">
        <v>70</v>
      </c>
      <c r="F475">
        <v>1</v>
      </c>
      <c r="G475">
        <v>1</v>
      </c>
      <c r="H475">
        <v>1</v>
      </c>
      <c r="I475" t="s">
        <v>687</v>
      </c>
      <c r="J475" t="s">
        <v>2</v>
      </c>
      <c r="K475" t="s">
        <v>688</v>
      </c>
      <c r="L475">
        <v>1191</v>
      </c>
      <c r="N475">
        <v>1013</v>
      </c>
      <c r="O475" t="s">
        <v>551</v>
      </c>
      <c r="P475" t="s">
        <v>551</v>
      </c>
      <c r="Q475">
        <v>1</v>
      </c>
      <c r="X475">
        <v>27.76</v>
      </c>
      <c r="Y475">
        <v>0</v>
      </c>
      <c r="Z475">
        <v>0</v>
      </c>
      <c r="AA475">
        <v>0</v>
      </c>
      <c r="AB475">
        <v>9.4</v>
      </c>
      <c r="AC475">
        <v>0</v>
      </c>
      <c r="AD475">
        <v>1</v>
      </c>
      <c r="AE475">
        <v>1</v>
      </c>
      <c r="AF475" t="s">
        <v>21</v>
      </c>
      <c r="AG475">
        <v>37.476000000000006</v>
      </c>
      <c r="AH475">
        <v>2</v>
      </c>
      <c r="AI475">
        <v>41728501</v>
      </c>
      <c r="AJ475">
        <v>475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</row>
    <row r="476" spans="1:44" x14ac:dyDescent="0.2">
      <c r="A476">
        <f>ROW(Source!A297)</f>
        <v>297</v>
      </c>
      <c r="B476">
        <v>41728514</v>
      </c>
      <c r="C476">
        <v>41728500</v>
      </c>
      <c r="D476">
        <v>37287167</v>
      </c>
      <c r="E476">
        <v>70</v>
      </c>
      <c r="F476">
        <v>1</v>
      </c>
      <c r="G476">
        <v>1</v>
      </c>
      <c r="H476">
        <v>1</v>
      </c>
      <c r="I476" t="s">
        <v>552</v>
      </c>
      <c r="J476" t="s">
        <v>2</v>
      </c>
      <c r="K476" t="s">
        <v>553</v>
      </c>
      <c r="L476">
        <v>1191</v>
      </c>
      <c r="N476">
        <v>1013</v>
      </c>
      <c r="O476" t="s">
        <v>551</v>
      </c>
      <c r="P476" t="s">
        <v>551</v>
      </c>
      <c r="Q476">
        <v>1</v>
      </c>
      <c r="X476">
        <v>0.36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1</v>
      </c>
      <c r="AE476">
        <v>2</v>
      </c>
      <c r="AF476" t="s">
        <v>21</v>
      </c>
      <c r="AG476">
        <v>0.48599999999999999</v>
      </c>
      <c r="AH476">
        <v>2</v>
      </c>
      <c r="AI476">
        <v>41728502</v>
      </c>
      <c r="AJ476">
        <v>476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</row>
    <row r="477" spans="1:44" x14ac:dyDescent="0.2">
      <c r="A477">
        <f>ROW(Source!A297)</f>
        <v>297</v>
      </c>
      <c r="B477">
        <v>41728515</v>
      </c>
      <c r="C477">
        <v>41728500</v>
      </c>
      <c r="D477">
        <v>37509388</v>
      </c>
      <c r="E477">
        <v>1</v>
      </c>
      <c r="F477">
        <v>1</v>
      </c>
      <c r="G477">
        <v>1</v>
      </c>
      <c r="H477">
        <v>2</v>
      </c>
      <c r="I477" t="s">
        <v>573</v>
      </c>
      <c r="J477" t="s">
        <v>574</v>
      </c>
      <c r="K477" t="s">
        <v>575</v>
      </c>
      <c r="L477">
        <v>1367</v>
      </c>
      <c r="N477">
        <v>1011</v>
      </c>
      <c r="O477" t="s">
        <v>557</v>
      </c>
      <c r="P477" t="s">
        <v>557</v>
      </c>
      <c r="Q477">
        <v>1</v>
      </c>
      <c r="X477">
        <v>0.18</v>
      </c>
      <c r="Y477">
        <v>0</v>
      </c>
      <c r="Z477">
        <v>115.4</v>
      </c>
      <c r="AA477">
        <v>13.5</v>
      </c>
      <c r="AB477">
        <v>0</v>
      </c>
      <c r="AC477">
        <v>0</v>
      </c>
      <c r="AD477">
        <v>1</v>
      </c>
      <c r="AE477">
        <v>0</v>
      </c>
      <c r="AF477" t="s">
        <v>21</v>
      </c>
      <c r="AG477">
        <v>0.24299999999999999</v>
      </c>
      <c r="AH477">
        <v>2</v>
      </c>
      <c r="AI477">
        <v>41728503</v>
      </c>
      <c r="AJ477">
        <v>477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</row>
    <row r="478" spans="1:44" x14ac:dyDescent="0.2">
      <c r="A478">
        <f>ROW(Source!A297)</f>
        <v>297</v>
      </c>
      <c r="B478">
        <v>41728516</v>
      </c>
      <c r="C478">
        <v>41728500</v>
      </c>
      <c r="D478">
        <v>37510757</v>
      </c>
      <c r="E478">
        <v>1</v>
      </c>
      <c r="F478">
        <v>1</v>
      </c>
      <c r="G478">
        <v>1</v>
      </c>
      <c r="H478">
        <v>2</v>
      </c>
      <c r="I478" t="s">
        <v>558</v>
      </c>
      <c r="J478" t="s">
        <v>559</v>
      </c>
      <c r="K478" t="s">
        <v>560</v>
      </c>
      <c r="L478">
        <v>1367</v>
      </c>
      <c r="N478">
        <v>1011</v>
      </c>
      <c r="O478" t="s">
        <v>557</v>
      </c>
      <c r="P478" t="s">
        <v>557</v>
      </c>
      <c r="Q478">
        <v>1</v>
      </c>
      <c r="X478">
        <v>0.18</v>
      </c>
      <c r="Y478">
        <v>0</v>
      </c>
      <c r="Z478">
        <v>65.709999999999994</v>
      </c>
      <c r="AA478">
        <v>11.6</v>
      </c>
      <c r="AB478">
        <v>0</v>
      </c>
      <c r="AC478">
        <v>0</v>
      </c>
      <c r="AD478">
        <v>1</v>
      </c>
      <c r="AE478">
        <v>0</v>
      </c>
      <c r="AF478" t="s">
        <v>21</v>
      </c>
      <c r="AG478">
        <v>0.24299999999999999</v>
      </c>
      <c r="AH478">
        <v>2</v>
      </c>
      <c r="AI478">
        <v>41728504</v>
      </c>
      <c r="AJ478">
        <v>478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</row>
    <row r="479" spans="1:44" x14ac:dyDescent="0.2">
      <c r="A479">
        <f>ROW(Source!A297)</f>
        <v>297</v>
      </c>
      <c r="B479">
        <v>41728517</v>
      </c>
      <c r="C479">
        <v>41728500</v>
      </c>
      <c r="D479">
        <v>37511092</v>
      </c>
      <c r="E479">
        <v>1</v>
      </c>
      <c r="F479">
        <v>1</v>
      </c>
      <c r="G479">
        <v>1</v>
      </c>
      <c r="H479">
        <v>2</v>
      </c>
      <c r="I479" t="s">
        <v>576</v>
      </c>
      <c r="J479" t="s">
        <v>577</v>
      </c>
      <c r="K479" t="s">
        <v>578</v>
      </c>
      <c r="L479">
        <v>1367</v>
      </c>
      <c r="N479">
        <v>1011</v>
      </c>
      <c r="O479" t="s">
        <v>557</v>
      </c>
      <c r="P479" t="s">
        <v>557</v>
      </c>
      <c r="Q479">
        <v>1</v>
      </c>
      <c r="X479">
        <v>14.32</v>
      </c>
      <c r="Y479">
        <v>0</v>
      </c>
      <c r="Z479">
        <v>8.1</v>
      </c>
      <c r="AA479">
        <v>0</v>
      </c>
      <c r="AB479">
        <v>0</v>
      </c>
      <c r="AC479">
        <v>0</v>
      </c>
      <c r="AD479">
        <v>1</v>
      </c>
      <c r="AE479">
        <v>0</v>
      </c>
      <c r="AF479" t="s">
        <v>21</v>
      </c>
      <c r="AG479">
        <v>19.332000000000001</v>
      </c>
      <c r="AH479">
        <v>2</v>
      </c>
      <c r="AI479">
        <v>41728505</v>
      </c>
      <c r="AJ479">
        <v>479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</row>
    <row r="480" spans="1:44" x14ac:dyDescent="0.2">
      <c r="A480">
        <f>ROW(Source!A297)</f>
        <v>297</v>
      </c>
      <c r="B480">
        <v>41728518</v>
      </c>
      <c r="C480">
        <v>41728500</v>
      </c>
      <c r="D480">
        <v>37303175</v>
      </c>
      <c r="E480">
        <v>1</v>
      </c>
      <c r="F480">
        <v>1</v>
      </c>
      <c r="G480">
        <v>1</v>
      </c>
      <c r="H480">
        <v>3</v>
      </c>
      <c r="I480" t="s">
        <v>582</v>
      </c>
      <c r="J480" t="s">
        <v>583</v>
      </c>
      <c r="K480" t="s">
        <v>584</v>
      </c>
      <c r="L480">
        <v>1346</v>
      </c>
      <c r="N480">
        <v>1009</v>
      </c>
      <c r="O480" t="s">
        <v>564</v>
      </c>
      <c r="P480" t="s">
        <v>564</v>
      </c>
      <c r="Q480">
        <v>1</v>
      </c>
      <c r="X480">
        <v>1.05</v>
      </c>
      <c r="Y480">
        <v>10.57</v>
      </c>
      <c r="Z480">
        <v>0</v>
      </c>
      <c r="AA480">
        <v>0</v>
      </c>
      <c r="AB480">
        <v>0</v>
      </c>
      <c r="AC480">
        <v>0</v>
      </c>
      <c r="AD480">
        <v>1</v>
      </c>
      <c r="AE480">
        <v>0</v>
      </c>
      <c r="AF480" t="s">
        <v>2</v>
      </c>
      <c r="AG480">
        <v>1.05</v>
      </c>
      <c r="AH480">
        <v>2</v>
      </c>
      <c r="AI480">
        <v>41728506</v>
      </c>
      <c r="AJ480">
        <v>480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</row>
    <row r="481" spans="1:44" x14ac:dyDescent="0.2">
      <c r="A481">
        <f>ROW(Source!A297)</f>
        <v>297</v>
      </c>
      <c r="B481">
        <v>41728519</v>
      </c>
      <c r="C481">
        <v>41728500</v>
      </c>
      <c r="D481">
        <v>37305355</v>
      </c>
      <c r="E481">
        <v>1</v>
      </c>
      <c r="F481">
        <v>1</v>
      </c>
      <c r="G481">
        <v>1</v>
      </c>
      <c r="H481">
        <v>3</v>
      </c>
      <c r="I481" t="s">
        <v>689</v>
      </c>
      <c r="J481" t="s">
        <v>690</v>
      </c>
      <c r="K481" t="s">
        <v>691</v>
      </c>
      <c r="L481">
        <v>1348</v>
      </c>
      <c r="N481">
        <v>1009</v>
      </c>
      <c r="O481" t="s">
        <v>104</v>
      </c>
      <c r="P481" t="s">
        <v>104</v>
      </c>
      <c r="Q481">
        <v>1000</v>
      </c>
      <c r="X481">
        <v>2.1800000000000001E-3</v>
      </c>
      <c r="Y481">
        <v>12430</v>
      </c>
      <c r="Z481">
        <v>0</v>
      </c>
      <c r="AA481">
        <v>0</v>
      </c>
      <c r="AB481">
        <v>0</v>
      </c>
      <c r="AC481">
        <v>0</v>
      </c>
      <c r="AD481">
        <v>1</v>
      </c>
      <c r="AE481">
        <v>0</v>
      </c>
      <c r="AF481" t="s">
        <v>2</v>
      </c>
      <c r="AG481">
        <v>2.1800000000000001E-3</v>
      </c>
      <c r="AH481">
        <v>2</v>
      </c>
      <c r="AI481">
        <v>41728507</v>
      </c>
      <c r="AJ481">
        <v>481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</row>
    <row r="482" spans="1:44" x14ac:dyDescent="0.2">
      <c r="A482">
        <f>ROW(Source!A297)</f>
        <v>297</v>
      </c>
      <c r="B482">
        <v>41728520</v>
      </c>
      <c r="C482">
        <v>41728500</v>
      </c>
      <c r="D482">
        <v>37337256</v>
      </c>
      <c r="E482">
        <v>1</v>
      </c>
      <c r="F482">
        <v>1</v>
      </c>
      <c r="G482">
        <v>1</v>
      </c>
      <c r="H482">
        <v>3</v>
      </c>
      <c r="I482" t="s">
        <v>692</v>
      </c>
      <c r="J482" t="s">
        <v>693</v>
      </c>
      <c r="K482" t="s">
        <v>694</v>
      </c>
      <c r="L482">
        <v>1348</v>
      </c>
      <c r="N482">
        <v>1009</v>
      </c>
      <c r="O482" t="s">
        <v>104</v>
      </c>
      <c r="P482" t="s">
        <v>104</v>
      </c>
      <c r="Q482">
        <v>1000</v>
      </c>
      <c r="X482">
        <v>5.1499999999999997E-2</v>
      </c>
      <c r="Y482">
        <v>5000</v>
      </c>
      <c r="Z482">
        <v>0</v>
      </c>
      <c r="AA482">
        <v>0</v>
      </c>
      <c r="AB482">
        <v>0</v>
      </c>
      <c r="AC482">
        <v>0</v>
      </c>
      <c r="AD482">
        <v>1</v>
      </c>
      <c r="AE482">
        <v>0</v>
      </c>
      <c r="AF482" t="s">
        <v>2</v>
      </c>
      <c r="AG482">
        <v>5.1499999999999997E-2</v>
      </c>
      <c r="AH482">
        <v>2</v>
      </c>
      <c r="AI482">
        <v>41728508</v>
      </c>
      <c r="AJ482">
        <v>482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</row>
    <row r="483" spans="1:44" x14ac:dyDescent="0.2">
      <c r="A483">
        <f>ROW(Source!A297)</f>
        <v>297</v>
      </c>
      <c r="B483">
        <v>41728521</v>
      </c>
      <c r="C483">
        <v>41728500</v>
      </c>
      <c r="D483">
        <v>37373865</v>
      </c>
      <c r="E483">
        <v>1</v>
      </c>
      <c r="F483">
        <v>1</v>
      </c>
      <c r="G483">
        <v>1</v>
      </c>
      <c r="H483">
        <v>3</v>
      </c>
      <c r="I483" t="s">
        <v>695</v>
      </c>
      <c r="J483" t="s">
        <v>696</v>
      </c>
      <c r="K483" t="s">
        <v>697</v>
      </c>
      <c r="L483">
        <v>1455</v>
      </c>
      <c r="N483">
        <v>1013</v>
      </c>
      <c r="O483" t="s">
        <v>160</v>
      </c>
      <c r="P483" t="s">
        <v>160</v>
      </c>
      <c r="Q483">
        <v>1</v>
      </c>
      <c r="X483">
        <v>1</v>
      </c>
      <c r="Y483">
        <v>277.5</v>
      </c>
      <c r="Z483">
        <v>0</v>
      </c>
      <c r="AA483">
        <v>0</v>
      </c>
      <c r="AB483">
        <v>0</v>
      </c>
      <c r="AC483">
        <v>0</v>
      </c>
      <c r="AD483">
        <v>1</v>
      </c>
      <c r="AE483">
        <v>0</v>
      </c>
      <c r="AF483" t="s">
        <v>2</v>
      </c>
      <c r="AG483">
        <v>1</v>
      </c>
      <c r="AH483">
        <v>2</v>
      </c>
      <c r="AI483">
        <v>41728509</v>
      </c>
      <c r="AJ483">
        <v>483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</row>
    <row r="484" spans="1:44" x14ac:dyDescent="0.2">
      <c r="A484">
        <f>ROW(Source!A297)</f>
        <v>297</v>
      </c>
      <c r="B484">
        <v>41728522</v>
      </c>
      <c r="C484">
        <v>41728500</v>
      </c>
      <c r="D484">
        <v>37381899</v>
      </c>
      <c r="E484">
        <v>1</v>
      </c>
      <c r="F484">
        <v>1</v>
      </c>
      <c r="G484">
        <v>1</v>
      </c>
      <c r="H484">
        <v>3</v>
      </c>
      <c r="I484" t="s">
        <v>660</v>
      </c>
      <c r="J484" t="s">
        <v>661</v>
      </c>
      <c r="K484" t="s">
        <v>662</v>
      </c>
      <c r="L484">
        <v>1455</v>
      </c>
      <c r="N484">
        <v>1013</v>
      </c>
      <c r="O484" t="s">
        <v>160</v>
      </c>
      <c r="P484" t="s">
        <v>160</v>
      </c>
      <c r="Q484">
        <v>1</v>
      </c>
      <c r="X484">
        <v>0.5</v>
      </c>
      <c r="Y484">
        <v>39</v>
      </c>
      <c r="Z484">
        <v>0</v>
      </c>
      <c r="AA484">
        <v>0</v>
      </c>
      <c r="AB484">
        <v>0</v>
      </c>
      <c r="AC484">
        <v>0</v>
      </c>
      <c r="AD484">
        <v>1</v>
      </c>
      <c r="AE484">
        <v>0</v>
      </c>
      <c r="AF484" t="s">
        <v>2</v>
      </c>
      <c r="AG484">
        <v>0.5</v>
      </c>
      <c r="AH484">
        <v>2</v>
      </c>
      <c r="AI484">
        <v>41728510</v>
      </c>
      <c r="AJ484">
        <v>484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</row>
    <row r="485" spans="1:44" x14ac:dyDescent="0.2">
      <c r="A485">
        <f>ROW(Source!A297)</f>
        <v>297</v>
      </c>
      <c r="B485">
        <v>41728523</v>
      </c>
      <c r="C485">
        <v>41728500</v>
      </c>
      <c r="D485">
        <v>37382084</v>
      </c>
      <c r="E485">
        <v>1</v>
      </c>
      <c r="F485">
        <v>1</v>
      </c>
      <c r="G485">
        <v>1</v>
      </c>
      <c r="H485">
        <v>3</v>
      </c>
      <c r="I485" t="s">
        <v>698</v>
      </c>
      <c r="J485" t="s">
        <v>699</v>
      </c>
      <c r="K485" t="s">
        <v>700</v>
      </c>
      <c r="L485">
        <v>1407</v>
      </c>
      <c r="N485">
        <v>1013</v>
      </c>
      <c r="O485" t="s">
        <v>701</v>
      </c>
      <c r="P485" t="s">
        <v>701</v>
      </c>
      <c r="Q485">
        <v>1</v>
      </c>
      <c r="X485">
        <v>0.01</v>
      </c>
      <c r="Y485">
        <v>270</v>
      </c>
      <c r="Z485">
        <v>0</v>
      </c>
      <c r="AA485">
        <v>0</v>
      </c>
      <c r="AB485">
        <v>0</v>
      </c>
      <c r="AC485">
        <v>0</v>
      </c>
      <c r="AD485">
        <v>1</v>
      </c>
      <c r="AE485">
        <v>0</v>
      </c>
      <c r="AF485" t="s">
        <v>2</v>
      </c>
      <c r="AG485">
        <v>0.01</v>
      </c>
      <c r="AH485">
        <v>2</v>
      </c>
      <c r="AI485">
        <v>41728511</v>
      </c>
      <c r="AJ485">
        <v>485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</row>
    <row r="486" spans="1:44" x14ac:dyDescent="0.2">
      <c r="A486">
        <f>ROW(Source!A297)</f>
        <v>297</v>
      </c>
      <c r="B486">
        <v>41728524</v>
      </c>
      <c r="C486">
        <v>41728500</v>
      </c>
      <c r="D486">
        <v>37292595</v>
      </c>
      <c r="E486">
        <v>70</v>
      </c>
      <c r="F486">
        <v>1</v>
      </c>
      <c r="G486">
        <v>1</v>
      </c>
      <c r="H486">
        <v>3</v>
      </c>
      <c r="I486" t="s">
        <v>565</v>
      </c>
      <c r="J486" t="s">
        <v>2</v>
      </c>
      <c r="K486" t="s">
        <v>566</v>
      </c>
      <c r="L486">
        <v>1374</v>
      </c>
      <c r="N486">
        <v>1013</v>
      </c>
      <c r="O486" t="s">
        <v>567</v>
      </c>
      <c r="P486" t="s">
        <v>567</v>
      </c>
      <c r="Q486">
        <v>1</v>
      </c>
      <c r="X486">
        <v>5.22</v>
      </c>
      <c r="Y486">
        <v>1</v>
      </c>
      <c r="Z486">
        <v>0</v>
      </c>
      <c r="AA486">
        <v>0</v>
      </c>
      <c r="AB486">
        <v>0</v>
      </c>
      <c r="AC486">
        <v>0</v>
      </c>
      <c r="AD486">
        <v>1</v>
      </c>
      <c r="AE486">
        <v>0</v>
      </c>
      <c r="AF486" t="s">
        <v>2</v>
      </c>
      <c r="AG486">
        <v>5.22</v>
      </c>
      <c r="AH486">
        <v>2</v>
      </c>
      <c r="AI486">
        <v>41728512</v>
      </c>
      <c r="AJ486">
        <v>486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</row>
    <row r="487" spans="1:44" x14ac:dyDescent="0.2">
      <c r="A487">
        <f>ROW(Source!A302)</f>
        <v>302</v>
      </c>
      <c r="B487">
        <v>41728533</v>
      </c>
      <c r="C487">
        <v>41728527</v>
      </c>
      <c r="D487">
        <v>37286958</v>
      </c>
      <c r="E487">
        <v>70</v>
      </c>
      <c r="F487">
        <v>1</v>
      </c>
      <c r="G487">
        <v>1</v>
      </c>
      <c r="H487">
        <v>1</v>
      </c>
      <c r="I487" t="s">
        <v>702</v>
      </c>
      <c r="J487" t="s">
        <v>2</v>
      </c>
      <c r="K487" t="s">
        <v>703</v>
      </c>
      <c r="L487">
        <v>1191</v>
      </c>
      <c r="N487">
        <v>1013</v>
      </c>
      <c r="O487" t="s">
        <v>551</v>
      </c>
      <c r="P487" t="s">
        <v>551</v>
      </c>
      <c r="Q487">
        <v>1</v>
      </c>
      <c r="X487">
        <v>0.5</v>
      </c>
      <c r="Y487">
        <v>0</v>
      </c>
      <c r="Z487">
        <v>0</v>
      </c>
      <c r="AA487">
        <v>0</v>
      </c>
      <c r="AB487">
        <v>9.76</v>
      </c>
      <c r="AC487">
        <v>0</v>
      </c>
      <c r="AD487">
        <v>1</v>
      </c>
      <c r="AE487">
        <v>1</v>
      </c>
      <c r="AF487" t="s">
        <v>21</v>
      </c>
      <c r="AG487">
        <v>0.67500000000000004</v>
      </c>
      <c r="AH487">
        <v>2</v>
      </c>
      <c r="AI487">
        <v>41728528</v>
      </c>
      <c r="AJ487">
        <v>487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</row>
    <row r="488" spans="1:44" x14ac:dyDescent="0.2">
      <c r="A488">
        <f>ROW(Source!A302)</f>
        <v>302</v>
      </c>
      <c r="B488">
        <v>41728534</v>
      </c>
      <c r="C488">
        <v>41728527</v>
      </c>
      <c r="D488">
        <v>37306264</v>
      </c>
      <c r="E488">
        <v>1</v>
      </c>
      <c r="F488">
        <v>1</v>
      </c>
      <c r="G488">
        <v>1</v>
      </c>
      <c r="H488">
        <v>3</v>
      </c>
      <c r="I488" t="s">
        <v>704</v>
      </c>
      <c r="J488" t="s">
        <v>705</v>
      </c>
      <c r="K488" t="s">
        <v>706</v>
      </c>
      <c r="L488">
        <v>1348</v>
      </c>
      <c r="N488">
        <v>1009</v>
      </c>
      <c r="O488" t="s">
        <v>104</v>
      </c>
      <c r="P488" t="s">
        <v>104</v>
      </c>
      <c r="Q488">
        <v>1000</v>
      </c>
      <c r="X488">
        <v>1.0000000000000001E-5</v>
      </c>
      <c r="Y488">
        <v>12430</v>
      </c>
      <c r="Z488">
        <v>0</v>
      </c>
      <c r="AA488">
        <v>0</v>
      </c>
      <c r="AB488">
        <v>0</v>
      </c>
      <c r="AC488">
        <v>0</v>
      </c>
      <c r="AD488">
        <v>1</v>
      </c>
      <c r="AE488">
        <v>0</v>
      </c>
      <c r="AF488" t="s">
        <v>2</v>
      </c>
      <c r="AG488">
        <v>1.0000000000000001E-5</v>
      </c>
      <c r="AH488">
        <v>2</v>
      </c>
      <c r="AI488">
        <v>41728529</v>
      </c>
      <c r="AJ488">
        <v>488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</row>
    <row r="489" spans="1:44" x14ac:dyDescent="0.2">
      <c r="A489">
        <f>ROW(Source!A302)</f>
        <v>302</v>
      </c>
      <c r="B489">
        <v>41728535</v>
      </c>
      <c r="C489">
        <v>41728527</v>
      </c>
      <c r="D489">
        <v>37309140</v>
      </c>
      <c r="E489">
        <v>1</v>
      </c>
      <c r="F489">
        <v>1</v>
      </c>
      <c r="G489">
        <v>1</v>
      </c>
      <c r="H489">
        <v>3</v>
      </c>
      <c r="I489" t="s">
        <v>616</v>
      </c>
      <c r="J489" t="s">
        <v>617</v>
      </c>
      <c r="K489" t="s">
        <v>618</v>
      </c>
      <c r="L489">
        <v>1348</v>
      </c>
      <c r="N489">
        <v>1009</v>
      </c>
      <c r="O489" t="s">
        <v>104</v>
      </c>
      <c r="P489" t="s">
        <v>104</v>
      </c>
      <c r="Q489">
        <v>1000</v>
      </c>
      <c r="X489">
        <v>5.0000000000000002E-5</v>
      </c>
      <c r="Y489">
        <v>729.98</v>
      </c>
      <c r="Z489">
        <v>0</v>
      </c>
      <c r="AA489">
        <v>0</v>
      </c>
      <c r="AB489">
        <v>0</v>
      </c>
      <c r="AC489">
        <v>0</v>
      </c>
      <c r="AD489">
        <v>1</v>
      </c>
      <c r="AE489">
        <v>0</v>
      </c>
      <c r="AF489" t="s">
        <v>2</v>
      </c>
      <c r="AG489">
        <v>5.0000000000000002E-5</v>
      </c>
      <c r="AH489">
        <v>2</v>
      </c>
      <c r="AI489">
        <v>41728530</v>
      </c>
      <c r="AJ489">
        <v>489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</row>
    <row r="490" spans="1:44" x14ac:dyDescent="0.2">
      <c r="A490">
        <f>ROW(Source!A302)</f>
        <v>302</v>
      </c>
      <c r="B490">
        <v>41728536</v>
      </c>
      <c r="C490">
        <v>41728527</v>
      </c>
      <c r="D490">
        <v>37336603</v>
      </c>
      <c r="E490">
        <v>1</v>
      </c>
      <c r="F490">
        <v>1</v>
      </c>
      <c r="G490">
        <v>1</v>
      </c>
      <c r="H490">
        <v>3</v>
      </c>
      <c r="I490" t="s">
        <v>707</v>
      </c>
      <c r="J490" t="s">
        <v>708</v>
      </c>
      <c r="K490" t="s">
        <v>709</v>
      </c>
      <c r="L490">
        <v>1348</v>
      </c>
      <c r="N490">
        <v>1009</v>
      </c>
      <c r="O490" t="s">
        <v>104</v>
      </c>
      <c r="P490" t="s">
        <v>104</v>
      </c>
      <c r="Q490">
        <v>1000</v>
      </c>
      <c r="X490">
        <v>1.0000000000000001E-5</v>
      </c>
      <c r="Y490">
        <v>14690</v>
      </c>
      <c r="Z490">
        <v>0</v>
      </c>
      <c r="AA490">
        <v>0</v>
      </c>
      <c r="AB490">
        <v>0</v>
      </c>
      <c r="AC490">
        <v>0</v>
      </c>
      <c r="AD490">
        <v>1</v>
      </c>
      <c r="AE490">
        <v>0</v>
      </c>
      <c r="AF490" t="s">
        <v>2</v>
      </c>
      <c r="AG490">
        <v>1.0000000000000001E-5</v>
      </c>
      <c r="AH490">
        <v>2</v>
      </c>
      <c r="AI490">
        <v>41728531</v>
      </c>
      <c r="AJ490">
        <v>490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</row>
    <row r="491" spans="1:44" x14ac:dyDescent="0.2">
      <c r="A491">
        <f>ROW(Source!A302)</f>
        <v>302</v>
      </c>
      <c r="B491">
        <v>41728537</v>
      </c>
      <c r="C491">
        <v>41728527</v>
      </c>
      <c r="D491">
        <v>37292595</v>
      </c>
      <c r="E491">
        <v>70</v>
      </c>
      <c r="F491">
        <v>1</v>
      </c>
      <c r="G491">
        <v>1</v>
      </c>
      <c r="H491">
        <v>3</v>
      </c>
      <c r="I491" t="s">
        <v>565</v>
      </c>
      <c r="J491" t="s">
        <v>2</v>
      </c>
      <c r="K491" t="s">
        <v>566</v>
      </c>
      <c r="L491">
        <v>1374</v>
      </c>
      <c r="N491">
        <v>1013</v>
      </c>
      <c r="O491" t="s">
        <v>567</v>
      </c>
      <c r="P491" t="s">
        <v>567</v>
      </c>
      <c r="Q491">
        <v>1</v>
      </c>
      <c r="X491">
        <v>0.1</v>
      </c>
      <c r="Y491">
        <v>1</v>
      </c>
      <c r="Z491">
        <v>0</v>
      </c>
      <c r="AA491">
        <v>0</v>
      </c>
      <c r="AB491">
        <v>0</v>
      </c>
      <c r="AC491">
        <v>0</v>
      </c>
      <c r="AD491">
        <v>1</v>
      </c>
      <c r="AE491">
        <v>0</v>
      </c>
      <c r="AF491" t="s">
        <v>2</v>
      </c>
      <c r="AG491">
        <v>0.1</v>
      </c>
      <c r="AH491">
        <v>2</v>
      </c>
      <c r="AI491">
        <v>41728532</v>
      </c>
      <c r="AJ491">
        <v>491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</row>
    <row r="492" spans="1:44" x14ac:dyDescent="0.2">
      <c r="A492">
        <f>ROW(Source!A303)</f>
        <v>303</v>
      </c>
      <c r="B492">
        <v>41728533</v>
      </c>
      <c r="C492">
        <v>41728527</v>
      </c>
      <c r="D492">
        <v>37286958</v>
      </c>
      <c r="E492">
        <v>70</v>
      </c>
      <c r="F492">
        <v>1</v>
      </c>
      <c r="G492">
        <v>1</v>
      </c>
      <c r="H492">
        <v>1</v>
      </c>
      <c r="I492" t="s">
        <v>702</v>
      </c>
      <c r="J492" t="s">
        <v>2</v>
      </c>
      <c r="K492" t="s">
        <v>703</v>
      </c>
      <c r="L492">
        <v>1191</v>
      </c>
      <c r="N492">
        <v>1013</v>
      </c>
      <c r="O492" t="s">
        <v>551</v>
      </c>
      <c r="P492" t="s">
        <v>551</v>
      </c>
      <c r="Q492">
        <v>1</v>
      </c>
      <c r="X492">
        <v>0.5</v>
      </c>
      <c r="Y492">
        <v>0</v>
      </c>
      <c r="Z492">
        <v>0</v>
      </c>
      <c r="AA492">
        <v>0</v>
      </c>
      <c r="AB492">
        <v>9.76</v>
      </c>
      <c r="AC492">
        <v>0</v>
      </c>
      <c r="AD492">
        <v>1</v>
      </c>
      <c r="AE492">
        <v>1</v>
      </c>
      <c r="AF492" t="s">
        <v>21</v>
      </c>
      <c r="AG492">
        <v>0.67500000000000004</v>
      </c>
      <c r="AH492">
        <v>2</v>
      </c>
      <c r="AI492">
        <v>41728528</v>
      </c>
      <c r="AJ492">
        <v>492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</row>
    <row r="493" spans="1:44" x14ac:dyDescent="0.2">
      <c r="A493">
        <f>ROW(Source!A303)</f>
        <v>303</v>
      </c>
      <c r="B493">
        <v>41728534</v>
      </c>
      <c r="C493">
        <v>41728527</v>
      </c>
      <c r="D493">
        <v>37306264</v>
      </c>
      <c r="E493">
        <v>1</v>
      </c>
      <c r="F493">
        <v>1</v>
      </c>
      <c r="G493">
        <v>1</v>
      </c>
      <c r="H493">
        <v>3</v>
      </c>
      <c r="I493" t="s">
        <v>704</v>
      </c>
      <c r="J493" t="s">
        <v>705</v>
      </c>
      <c r="K493" t="s">
        <v>706</v>
      </c>
      <c r="L493">
        <v>1348</v>
      </c>
      <c r="N493">
        <v>1009</v>
      </c>
      <c r="O493" t="s">
        <v>104</v>
      </c>
      <c r="P493" t="s">
        <v>104</v>
      </c>
      <c r="Q493">
        <v>1000</v>
      </c>
      <c r="X493">
        <v>1.0000000000000001E-5</v>
      </c>
      <c r="Y493">
        <v>12430</v>
      </c>
      <c r="Z493">
        <v>0</v>
      </c>
      <c r="AA493">
        <v>0</v>
      </c>
      <c r="AB493">
        <v>0</v>
      </c>
      <c r="AC493">
        <v>0</v>
      </c>
      <c r="AD493">
        <v>1</v>
      </c>
      <c r="AE493">
        <v>0</v>
      </c>
      <c r="AF493" t="s">
        <v>2</v>
      </c>
      <c r="AG493">
        <v>1.0000000000000001E-5</v>
      </c>
      <c r="AH493">
        <v>2</v>
      </c>
      <c r="AI493">
        <v>41728529</v>
      </c>
      <c r="AJ493">
        <v>493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</row>
    <row r="494" spans="1:44" x14ac:dyDescent="0.2">
      <c r="A494">
        <f>ROW(Source!A303)</f>
        <v>303</v>
      </c>
      <c r="B494">
        <v>41728535</v>
      </c>
      <c r="C494">
        <v>41728527</v>
      </c>
      <c r="D494">
        <v>37309140</v>
      </c>
      <c r="E494">
        <v>1</v>
      </c>
      <c r="F494">
        <v>1</v>
      </c>
      <c r="G494">
        <v>1</v>
      </c>
      <c r="H494">
        <v>3</v>
      </c>
      <c r="I494" t="s">
        <v>616</v>
      </c>
      <c r="J494" t="s">
        <v>617</v>
      </c>
      <c r="K494" t="s">
        <v>618</v>
      </c>
      <c r="L494">
        <v>1348</v>
      </c>
      <c r="N494">
        <v>1009</v>
      </c>
      <c r="O494" t="s">
        <v>104</v>
      </c>
      <c r="P494" t="s">
        <v>104</v>
      </c>
      <c r="Q494">
        <v>1000</v>
      </c>
      <c r="X494">
        <v>5.0000000000000002E-5</v>
      </c>
      <c r="Y494">
        <v>729.98</v>
      </c>
      <c r="Z494">
        <v>0</v>
      </c>
      <c r="AA494">
        <v>0</v>
      </c>
      <c r="AB494">
        <v>0</v>
      </c>
      <c r="AC494">
        <v>0</v>
      </c>
      <c r="AD494">
        <v>1</v>
      </c>
      <c r="AE494">
        <v>0</v>
      </c>
      <c r="AF494" t="s">
        <v>2</v>
      </c>
      <c r="AG494">
        <v>5.0000000000000002E-5</v>
      </c>
      <c r="AH494">
        <v>2</v>
      </c>
      <c r="AI494">
        <v>41728530</v>
      </c>
      <c r="AJ494">
        <v>494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</row>
    <row r="495" spans="1:44" x14ac:dyDescent="0.2">
      <c r="A495">
        <f>ROW(Source!A303)</f>
        <v>303</v>
      </c>
      <c r="B495">
        <v>41728536</v>
      </c>
      <c r="C495">
        <v>41728527</v>
      </c>
      <c r="D495">
        <v>37336603</v>
      </c>
      <c r="E495">
        <v>1</v>
      </c>
      <c r="F495">
        <v>1</v>
      </c>
      <c r="G495">
        <v>1</v>
      </c>
      <c r="H495">
        <v>3</v>
      </c>
      <c r="I495" t="s">
        <v>707</v>
      </c>
      <c r="J495" t="s">
        <v>708</v>
      </c>
      <c r="K495" t="s">
        <v>709</v>
      </c>
      <c r="L495">
        <v>1348</v>
      </c>
      <c r="N495">
        <v>1009</v>
      </c>
      <c r="O495" t="s">
        <v>104</v>
      </c>
      <c r="P495" t="s">
        <v>104</v>
      </c>
      <c r="Q495">
        <v>1000</v>
      </c>
      <c r="X495">
        <v>1.0000000000000001E-5</v>
      </c>
      <c r="Y495">
        <v>14690</v>
      </c>
      <c r="Z495">
        <v>0</v>
      </c>
      <c r="AA495">
        <v>0</v>
      </c>
      <c r="AB495">
        <v>0</v>
      </c>
      <c r="AC495">
        <v>0</v>
      </c>
      <c r="AD495">
        <v>1</v>
      </c>
      <c r="AE495">
        <v>0</v>
      </c>
      <c r="AF495" t="s">
        <v>2</v>
      </c>
      <c r="AG495">
        <v>1.0000000000000001E-5</v>
      </c>
      <c r="AH495">
        <v>2</v>
      </c>
      <c r="AI495">
        <v>41728531</v>
      </c>
      <c r="AJ495">
        <v>495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</row>
    <row r="496" spans="1:44" x14ac:dyDescent="0.2">
      <c r="A496">
        <f>ROW(Source!A303)</f>
        <v>303</v>
      </c>
      <c r="B496">
        <v>41728537</v>
      </c>
      <c r="C496">
        <v>41728527</v>
      </c>
      <c r="D496">
        <v>37292595</v>
      </c>
      <c r="E496">
        <v>70</v>
      </c>
      <c r="F496">
        <v>1</v>
      </c>
      <c r="G496">
        <v>1</v>
      </c>
      <c r="H496">
        <v>3</v>
      </c>
      <c r="I496" t="s">
        <v>565</v>
      </c>
      <c r="J496" t="s">
        <v>2</v>
      </c>
      <c r="K496" t="s">
        <v>566</v>
      </c>
      <c r="L496">
        <v>1374</v>
      </c>
      <c r="N496">
        <v>1013</v>
      </c>
      <c r="O496" t="s">
        <v>567</v>
      </c>
      <c r="P496" t="s">
        <v>567</v>
      </c>
      <c r="Q496">
        <v>1</v>
      </c>
      <c r="X496">
        <v>0.1</v>
      </c>
      <c r="Y496">
        <v>1</v>
      </c>
      <c r="Z496">
        <v>0</v>
      </c>
      <c r="AA496">
        <v>0</v>
      </c>
      <c r="AB496">
        <v>0</v>
      </c>
      <c r="AC496">
        <v>0</v>
      </c>
      <c r="AD496">
        <v>1</v>
      </c>
      <c r="AE496">
        <v>0</v>
      </c>
      <c r="AF496" t="s">
        <v>2</v>
      </c>
      <c r="AG496">
        <v>0.1</v>
      </c>
      <c r="AH496">
        <v>2</v>
      </c>
      <c r="AI496">
        <v>41728532</v>
      </c>
      <c r="AJ496">
        <v>496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</row>
    <row r="497" spans="1:44" x14ac:dyDescent="0.2">
      <c r="A497">
        <f>ROW(Source!A306)</f>
        <v>306</v>
      </c>
      <c r="B497">
        <v>41728550</v>
      </c>
      <c r="C497">
        <v>41728539</v>
      </c>
      <c r="D497">
        <v>37286939</v>
      </c>
      <c r="E497">
        <v>70</v>
      </c>
      <c r="F497">
        <v>1</v>
      </c>
      <c r="G497">
        <v>1</v>
      </c>
      <c r="H497">
        <v>1</v>
      </c>
      <c r="I497" t="s">
        <v>687</v>
      </c>
      <c r="J497" t="s">
        <v>2</v>
      </c>
      <c r="K497" t="s">
        <v>688</v>
      </c>
      <c r="L497">
        <v>1191</v>
      </c>
      <c r="N497">
        <v>1013</v>
      </c>
      <c r="O497" t="s">
        <v>551</v>
      </c>
      <c r="P497" t="s">
        <v>551</v>
      </c>
      <c r="Q497">
        <v>1</v>
      </c>
      <c r="X497">
        <v>4.49</v>
      </c>
      <c r="Y497">
        <v>0</v>
      </c>
      <c r="Z497">
        <v>0</v>
      </c>
      <c r="AA497">
        <v>0</v>
      </c>
      <c r="AB497">
        <v>9.4</v>
      </c>
      <c r="AC497">
        <v>0</v>
      </c>
      <c r="AD497">
        <v>1</v>
      </c>
      <c r="AE497">
        <v>1</v>
      </c>
      <c r="AF497" t="s">
        <v>21</v>
      </c>
      <c r="AG497">
        <v>6.0615000000000006</v>
      </c>
      <c r="AH497">
        <v>2</v>
      </c>
      <c r="AI497">
        <v>41728540</v>
      </c>
      <c r="AJ497">
        <v>497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</row>
    <row r="498" spans="1:44" x14ac:dyDescent="0.2">
      <c r="A498">
        <f>ROW(Source!A306)</f>
        <v>306</v>
      </c>
      <c r="B498">
        <v>41728551</v>
      </c>
      <c r="C498">
        <v>41728539</v>
      </c>
      <c r="D498">
        <v>37287167</v>
      </c>
      <c r="E498">
        <v>70</v>
      </c>
      <c r="F498">
        <v>1</v>
      </c>
      <c r="G498">
        <v>1</v>
      </c>
      <c r="H498">
        <v>1</v>
      </c>
      <c r="I498" t="s">
        <v>552</v>
      </c>
      <c r="J498" t="s">
        <v>2</v>
      </c>
      <c r="K498" t="s">
        <v>553</v>
      </c>
      <c r="L498">
        <v>1191</v>
      </c>
      <c r="N498">
        <v>1013</v>
      </c>
      <c r="O498" t="s">
        <v>551</v>
      </c>
      <c r="P498" t="s">
        <v>551</v>
      </c>
      <c r="Q498">
        <v>1</v>
      </c>
      <c r="X498">
        <v>0.02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1</v>
      </c>
      <c r="AE498">
        <v>2</v>
      </c>
      <c r="AF498" t="s">
        <v>21</v>
      </c>
      <c r="AG498">
        <v>2.7000000000000003E-2</v>
      </c>
      <c r="AH498">
        <v>2</v>
      </c>
      <c r="AI498">
        <v>41728541</v>
      </c>
      <c r="AJ498">
        <v>498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</row>
    <row r="499" spans="1:44" x14ac:dyDescent="0.2">
      <c r="A499">
        <f>ROW(Source!A306)</f>
        <v>306</v>
      </c>
      <c r="B499">
        <v>41728552</v>
      </c>
      <c r="C499">
        <v>41728539</v>
      </c>
      <c r="D499">
        <v>37509388</v>
      </c>
      <c r="E499">
        <v>1</v>
      </c>
      <c r="F499">
        <v>1</v>
      </c>
      <c r="G499">
        <v>1</v>
      </c>
      <c r="H499">
        <v>2</v>
      </c>
      <c r="I499" t="s">
        <v>573</v>
      </c>
      <c r="J499" t="s">
        <v>574</v>
      </c>
      <c r="K499" t="s">
        <v>575</v>
      </c>
      <c r="L499">
        <v>1367</v>
      </c>
      <c r="N499">
        <v>1011</v>
      </c>
      <c r="O499" t="s">
        <v>557</v>
      </c>
      <c r="P499" t="s">
        <v>557</v>
      </c>
      <c r="Q499">
        <v>1</v>
      </c>
      <c r="X499">
        <v>0.01</v>
      </c>
      <c r="Y499">
        <v>0</v>
      </c>
      <c r="Z499">
        <v>115.4</v>
      </c>
      <c r="AA499">
        <v>13.5</v>
      </c>
      <c r="AB499">
        <v>0</v>
      </c>
      <c r="AC499">
        <v>0</v>
      </c>
      <c r="AD499">
        <v>1</v>
      </c>
      <c r="AE499">
        <v>0</v>
      </c>
      <c r="AF499" t="s">
        <v>21</v>
      </c>
      <c r="AG499">
        <v>1.3500000000000002E-2</v>
      </c>
      <c r="AH499">
        <v>2</v>
      </c>
      <c r="AI499">
        <v>41728542</v>
      </c>
      <c r="AJ499">
        <v>499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</row>
    <row r="500" spans="1:44" x14ac:dyDescent="0.2">
      <c r="A500">
        <f>ROW(Source!A306)</f>
        <v>306</v>
      </c>
      <c r="B500">
        <v>41728553</v>
      </c>
      <c r="C500">
        <v>41728539</v>
      </c>
      <c r="D500">
        <v>37510757</v>
      </c>
      <c r="E500">
        <v>1</v>
      </c>
      <c r="F500">
        <v>1</v>
      </c>
      <c r="G500">
        <v>1</v>
      </c>
      <c r="H500">
        <v>2</v>
      </c>
      <c r="I500" t="s">
        <v>558</v>
      </c>
      <c r="J500" t="s">
        <v>559</v>
      </c>
      <c r="K500" t="s">
        <v>560</v>
      </c>
      <c r="L500">
        <v>1367</v>
      </c>
      <c r="N500">
        <v>1011</v>
      </c>
      <c r="O500" t="s">
        <v>557</v>
      </c>
      <c r="P500" t="s">
        <v>557</v>
      </c>
      <c r="Q500">
        <v>1</v>
      </c>
      <c r="X500">
        <v>0.01</v>
      </c>
      <c r="Y500">
        <v>0</v>
      </c>
      <c r="Z500">
        <v>65.709999999999994</v>
      </c>
      <c r="AA500">
        <v>11.6</v>
      </c>
      <c r="AB500">
        <v>0</v>
      </c>
      <c r="AC500">
        <v>0</v>
      </c>
      <c r="AD500">
        <v>1</v>
      </c>
      <c r="AE500">
        <v>0</v>
      </c>
      <c r="AF500" t="s">
        <v>21</v>
      </c>
      <c r="AG500">
        <v>1.3500000000000002E-2</v>
      </c>
      <c r="AH500">
        <v>2</v>
      </c>
      <c r="AI500">
        <v>41728543</v>
      </c>
      <c r="AJ500">
        <v>500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</row>
    <row r="501" spans="1:44" x14ac:dyDescent="0.2">
      <c r="A501">
        <f>ROW(Source!A306)</f>
        <v>306</v>
      </c>
      <c r="B501">
        <v>41728554</v>
      </c>
      <c r="C501">
        <v>41728539</v>
      </c>
      <c r="D501">
        <v>37301997</v>
      </c>
      <c r="E501">
        <v>1</v>
      </c>
      <c r="F501">
        <v>1</v>
      </c>
      <c r="G501">
        <v>1</v>
      </c>
      <c r="H501">
        <v>3</v>
      </c>
      <c r="I501" t="s">
        <v>645</v>
      </c>
      <c r="J501" t="s">
        <v>646</v>
      </c>
      <c r="K501" t="s">
        <v>647</v>
      </c>
      <c r="L501">
        <v>1346</v>
      </c>
      <c r="N501">
        <v>1009</v>
      </c>
      <c r="O501" t="s">
        <v>564</v>
      </c>
      <c r="P501" t="s">
        <v>564</v>
      </c>
      <c r="Q501">
        <v>1</v>
      </c>
      <c r="X501">
        <v>0.16</v>
      </c>
      <c r="Y501">
        <v>30.4</v>
      </c>
      <c r="Z501">
        <v>0</v>
      </c>
      <c r="AA501">
        <v>0</v>
      </c>
      <c r="AB501">
        <v>0</v>
      </c>
      <c r="AC501">
        <v>0</v>
      </c>
      <c r="AD501">
        <v>1</v>
      </c>
      <c r="AE501">
        <v>0</v>
      </c>
      <c r="AF501" t="s">
        <v>2</v>
      </c>
      <c r="AG501">
        <v>0.16</v>
      </c>
      <c r="AH501">
        <v>2</v>
      </c>
      <c r="AI501">
        <v>41728544</v>
      </c>
      <c r="AJ501">
        <v>501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</row>
    <row r="502" spans="1:44" x14ac:dyDescent="0.2">
      <c r="A502">
        <f>ROW(Source!A306)</f>
        <v>306</v>
      </c>
      <c r="B502">
        <v>41728555</v>
      </c>
      <c r="C502">
        <v>41728539</v>
      </c>
      <c r="D502">
        <v>37302421</v>
      </c>
      <c r="E502">
        <v>1</v>
      </c>
      <c r="F502">
        <v>1</v>
      </c>
      <c r="G502">
        <v>1</v>
      </c>
      <c r="H502">
        <v>3</v>
      </c>
      <c r="I502" t="s">
        <v>710</v>
      </c>
      <c r="J502" t="s">
        <v>711</v>
      </c>
      <c r="K502" t="s">
        <v>712</v>
      </c>
      <c r="L502">
        <v>1348</v>
      </c>
      <c r="N502">
        <v>1009</v>
      </c>
      <c r="O502" t="s">
        <v>104</v>
      </c>
      <c r="P502" t="s">
        <v>104</v>
      </c>
      <c r="Q502">
        <v>1000</v>
      </c>
      <c r="X502">
        <v>4.2999999999999999E-4</v>
      </c>
      <c r="Y502">
        <v>1820</v>
      </c>
      <c r="Z502">
        <v>0</v>
      </c>
      <c r="AA502">
        <v>0</v>
      </c>
      <c r="AB502">
        <v>0</v>
      </c>
      <c r="AC502">
        <v>0</v>
      </c>
      <c r="AD502">
        <v>1</v>
      </c>
      <c r="AE502">
        <v>0</v>
      </c>
      <c r="AF502" t="s">
        <v>2</v>
      </c>
      <c r="AG502">
        <v>4.2999999999999999E-4</v>
      </c>
      <c r="AH502">
        <v>2</v>
      </c>
      <c r="AI502">
        <v>41728545</v>
      </c>
      <c r="AJ502">
        <v>502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</row>
    <row r="503" spans="1:44" x14ac:dyDescent="0.2">
      <c r="A503">
        <f>ROW(Source!A306)</f>
        <v>306</v>
      </c>
      <c r="B503">
        <v>41728556</v>
      </c>
      <c r="C503">
        <v>41728539</v>
      </c>
      <c r="D503">
        <v>37358272</v>
      </c>
      <c r="E503">
        <v>1</v>
      </c>
      <c r="F503">
        <v>1</v>
      </c>
      <c r="G503">
        <v>1</v>
      </c>
      <c r="H503">
        <v>3</v>
      </c>
      <c r="I503" t="s">
        <v>588</v>
      </c>
      <c r="J503" t="s">
        <v>589</v>
      </c>
      <c r="K503" t="s">
        <v>590</v>
      </c>
      <c r="L503">
        <v>1346</v>
      </c>
      <c r="N503">
        <v>1009</v>
      </c>
      <c r="O503" t="s">
        <v>564</v>
      </c>
      <c r="P503" t="s">
        <v>564</v>
      </c>
      <c r="Q503">
        <v>1</v>
      </c>
      <c r="X503">
        <v>0.02</v>
      </c>
      <c r="Y503">
        <v>28.6</v>
      </c>
      <c r="Z503">
        <v>0</v>
      </c>
      <c r="AA503">
        <v>0</v>
      </c>
      <c r="AB503">
        <v>0</v>
      </c>
      <c r="AC503">
        <v>0</v>
      </c>
      <c r="AD503">
        <v>1</v>
      </c>
      <c r="AE503">
        <v>0</v>
      </c>
      <c r="AF503" t="s">
        <v>2</v>
      </c>
      <c r="AG503">
        <v>0.02</v>
      </c>
      <c r="AH503">
        <v>2</v>
      </c>
      <c r="AI503">
        <v>41728546</v>
      </c>
      <c r="AJ503">
        <v>503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</row>
    <row r="504" spans="1:44" x14ac:dyDescent="0.2">
      <c r="A504">
        <f>ROW(Source!A306)</f>
        <v>306</v>
      </c>
      <c r="B504">
        <v>41728557</v>
      </c>
      <c r="C504">
        <v>41728539</v>
      </c>
      <c r="D504">
        <v>37381982</v>
      </c>
      <c r="E504">
        <v>1</v>
      </c>
      <c r="F504">
        <v>1</v>
      </c>
      <c r="G504">
        <v>1</v>
      </c>
      <c r="H504">
        <v>3</v>
      </c>
      <c r="I504" t="s">
        <v>713</v>
      </c>
      <c r="J504" t="s">
        <v>714</v>
      </c>
      <c r="K504" t="s">
        <v>715</v>
      </c>
      <c r="L504">
        <v>1425</v>
      </c>
      <c r="N504">
        <v>1013</v>
      </c>
      <c r="O504" t="s">
        <v>165</v>
      </c>
      <c r="P504" t="s">
        <v>165</v>
      </c>
      <c r="Q504">
        <v>1</v>
      </c>
      <c r="X504">
        <v>0.05</v>
      </c>
      <c r="Y504">
        <v>66</v>
      </c>
      <c r="Z504">
        <v>0</v>
      </c>
      <c r="AA504">
        <v>0</v>
      </c>
      <c r="AB504">
        <v>0</v>
      </c>
      <c r="AC504">
        <v>0</v>
      </c>
      <c r="AD504">
        <v>1</v>
      </c>
      <c r="AE504">
        <v>0</v>
      </c>
      <c r="AF504" t="s">
        <v>2</v>
      </c>
      <c r="AG504">
        <v>0.05</v>
      </c>
      <c r="AH504">
        <v>2</v>
      </c>
      <c r="AI504">
        <v>41728547</v>
      </c>
      <c r="AJ504">
        <v>504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</row>
    <row r="505" spans="1:44" x14ac:dyDescent="0.2">
      <c r="A505">
        <f>ROW(Source!A306)</f>
        <v>306</v>
      </c>
      <c r="B505">
        <v>41728558</v>
      </c>
      <c r="C505">
        <v>41728539</v>
      </c>
      <c r="D505">
        <v>37382069</v>
      </c>
      <c r="E505">
        <v>1</v>
      </c>
      <c r="F505">
        <v>1</v>
      </c>
      <c r="G505">
        <v>1</v>
      </c>
      <c r="H505">
        <v>3</v>
      </c>
      <c r="I505" t="s">
        <v>716</v>
      </c>
      <c r="J505" t="s">
        <v>717</v>
      </c>
      <c r="K505" t="s">
        <v>718</v>
      </c>
      <c r="L505">
        <v>1407</v>
      </c>
      <c r="N505">
        <v>1013</v>
      </c>
      <c r="O505" t="s">
        <v>701</v>
      </c>
      <c r="P505" t="s">
        <v>701</v>
      </c>
      <c r="Q505">
        <v>1</v>
      </c>
      <c r="X505">
        <v>1.2200000000000001E-2</v>
      </c>
      <c r="Y505">
        <v>75.400000000000006</v>
      </c>
      <c r="Z505">
        <v>0</v>
      </c>
      <c r="AA505">
        <v>0</v>
      </c>
      <c r="AB505">
        <v>0</v>
      </c>
      <c r="AC505">
        <v>0</v>
      </c>
      <c r="AD505">
        <v>1</v>
      </c>
      <c r="AE505">
        <v>0</v>
      </c>
      <c r="AF505" t="s">
        <v>2</v>
      </c>
      <c r="AG505">
        <v>1.2200000000000001E-2</v>
      </c>
      <c r="AH505">
        <v>2</v>
      </c>
      <c r="AI505">
        <v>41728548</v>
      </c>
      <c r="AJ505">
        <v>505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</row>
    <row r="506" spans="1:44" x14ac:dyDescent="0.2">
      <c r="A506">
        <f>ROW(Source!A306)</f>
        <v>306</v>
      </c>
      <c r="B506">
        <v>41728559</v>
      </c>
      <c r="C506">
        <v>41728539</v>
      </c>
      <c r="D506">
        <v>37292595</v>
      </c>
      <c r="E506">
        <v>70</v>
      </c>
      <c r="F506">
        <v>1</v>
      </c>
      <c r="G506">
        <v>1</v>
      </c>
      <c r="H506">
        <v>3</v>
      </c>
      <c r="I506" t="s">
        <v>565</v>
      </c>
      <c r="J506" t="s">
        <v>2</v>
      </c>
      <c r="K506" t="s">
        <v>566</v>
      </c>
      <c r="L506">
        <v>1374</v>
      </c>
      <c r="N506">
        <v>1013</v>
      </c>
      <c r="O506" t="s">
        <v>567</v>
      </c>
      <c r="P506" t="s">
        <v>567</v>
      </c>
      <c r="Q506">
        <v>1</v>
      </c>
      <c r="X506">
        <v>0.84</v>
      </c>
      <c r="Y506">
        <v>1</v>
      </c>
      <c r="Z506">
        <v>0</v>
      </c>
      <c r="AA506">
        <v>0</v>
      </c>
      <c r="AB506">
        <v>0</v>
      </c>
      <c r="AC506">
        <v>0</v>
      </c>
      <c r="AD506">
        <v>1</v>
      </c>
      <c r="AE506">
        <v>0</v>
      </c>
      <c r="AF506" t="s">
        <v>2</v>
      </c>
      <c r="AG506">
        <v>0.84</v>
      </c>
      <c r="AH506">
        <v>2</v>
      </c>
      <c r="AI506">
        <v>41728549</v>
      </c>
      <c r="AJ506">
        <v>506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</row>
    <row r="507" spans="1:44" x14ac:dyDescent="0.2">
      <c r="A507">
        <f>ROW(Source!A307)</f>
        <v>307</v>
      </c>
      <c r="B507">
        <v>41728550</v>
      </c>
      <c r="C507">
        <v>41728539</v>
      </c>
      <c r="D507">
        <v>37286939</v>
      </c>
      <c r="E507">
        <v>70</v>
      </c>
      <c r="F507">
        <v>1</v>
      </c>
      <c r="G507">
        <v>1</v>
      </c>
      <c r="H507">
        <v>1</v>
      </c>
      <c r="I507" t="s">
        <v>687</v>
      </c>
      <c r="J507" t="s">
        <v>2</v>
      </c>
      <c r="K507" t="s">
        <v>688</v>
      </c>
      <c r="L507">
        <v>1191</v>
      </c>
      <c r="N507">
        <v>1013</v>
      </c>
      <c r="O507" t="s">
        <v>551</v>
      </c>
      <c r="P507" t="s">
        <v>551</v>
      </c>
      <c r="Q507">
        <v>1</v>
      </c>
      <c r="X507">
        <v>4.49</v>
      </c>
      <c r="Y507">
        <v>0</v>
      </c>
      <c r="Z507">
        <v>0</v>
      </c>
      <c r="AA507">
        <v>0</v>
      </c>
      <c r="AB507">
        <v>9.4</v>
      </c>
      <c r="AC507">
        <v>0</v>
      </c>
      <c r="AD507">
        <v>1</v>
      </c>
      <c r="AE507">
        <v>1</v>
      </c>
      <c r="AF507" t="s">
        <v>21</v>
      </c>
      <c r="AG507">
        <v>6.0615000000000006</v>
      </c>
      <c r="AH507">
        <v>2</v>
      </c>
      <c r="AI507">
        <v>41728540</v>
      </c>
      <c r="AJ507">
        <v>507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</row>
    <row r="508" spans="1:44" x14ac:dyDescent="0.2">
      <c r="A508">
        <f>ROW(Source!A307)</f>
        <v>307</v>
      </c>
      <c r="B508">
        <v>41728551</v>
      </c>
      <c r="C508">
        <v>41728539</v>
      </c>
      <c r="D508">
        <v>37287167</v>
      </c>
      <c r="E508">
        <v>70</v>
      </c>
      <c r="F508">
        <v>1</v>
      </c>
      <c r="G508">
        <v>1</v>
      </c>
      <c r="H508">
        <v>1</v>
      </c>
      <c r="I508" t="s">
        <v>552</v>
      </c>
      <c r="J508" t="s">
        <v>2</v>
      </c>
      <c r="K508" t="s">
        <v>553</v>
      </c>
      <c r="L508">
        <v>1191</v>
      </c>
      <c r="N508">
        <v>1013</v>
      </c>
      <c r="O508" t="s">
        <v>551</v>
      </c>
      <c r="P508" t="s">
        <v>551</v>
      </c>
      <c r="Q508">
        <v>1</v>
      </c>
      <c r="X508">
        <v>0.02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1</v>
      </c>
      <c r="AE508">
        <v>2</v>
      </c>
      <c r="AF508" t="s">
        <v>21</v>
      </c>
      <c r="AG508">
        <v>2.7000000000000003E-2</v>
      </c>
      <c r="AH508">
        <v>2</v>
      </c>
      <c r="AI508">
        <v>41728541</v>
      </c>
      <c r="AJ508">
        <v>508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</row>
    <row r="509" spans="1:44" x14ac:dyDescent="0.2">
      <c r="A509">
        <f>ROW(Source!A307)</f>
        <v>307</v>
      </c>
      <c r="B509">
        <v>41728552</v>
      </c>
      <c r="C509">
        <v>41728539</v>
      </c>
      <c r="D509">
        <v>37509388</v>
      </c>
      <c r="E509">
        <v>1</v>
      </c>
      <c r="F509">
        <v>1</v>
      </c>
      <c r="G509">
        <v>1</v>
      </c>
      <c r="H509">
        <v>2</v>
      </c>
      <c r="I509" t="s">
        <v>573</v>
      </c>
      <c r="J509" t="s">
        <v>574</v>
      </c>
      <c r="K509" t="s">
        <v>575</v>
      </c>
      <c r="L509">
        <v>1367</v>
      </c>
      <c r="N509">
        <v>1011</v>
      </c>
      <c r="O509" t="s">
        <v>557</v>
      </c>
      <c r="P509" t="s">
        <v>557</v>
      </c>
      <c r="Q509">
        <v>1</v>
      </c>
      <c r="X509">
        <v>0.01</v>
      </c>
      <c r="Y509">
        <v>0</v>
      </c>
      <c r="Z509">
        <v>115.4</v>
      </c>
      <c r="AA509">
        <v>13.5</v>
      </c>
      <c r="AB509">
        <v>0</v>
      </c>
      <c r="AC509">
        <v>0</v>
      </c>
      <c r="AD509">
        <v>1</v>
      </c>
      <c r="AE509">
        <v>0</v>
      </c>
      <c r="AF509" t="s">
        <v>21</v>
      </c>
      <c r="AG509">
        <v>1.3500000000000002E-2</v>
      </c>
      <c r="AH509">
        <v>2</v>
      </c>
      <c r="AI509">
        <v>41728542</v>
      </c>
      <c r="AJ509">
        <v>509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</row>
    <row r="510" spans="1:44" x14ac:dyDescent="0.2">
      <c r="A510">
        <f>ROW(Source!A307)</f>
        <v>307</v>
      </c>
      <c r="B510">
        <v>41728553</v>
      </c>
      <c r="C510">
        <v>41728539</v>
      </c>
      <c r="D510">
        <v>37510757</v>
      </c>
      <c r="E510">
        <v>1</v>
      </c>
      <c r="F510">
        <v>1</v>
      </c>
      <c r="G510">
        <v>1</v>
      </c>
      <c r="H510">
        <v>2</v>
      </c>
      <c r="I510" t="s">
        <v>558</v>
      </c>
      <c r="J510" t="s">
        <v>559</v>
      </c>
      <c r="K510" t="s">
        <v>560</v>
      </c>
      <c r="L510">
        <v>1367</v>
      </c>
      <c r="N510">
        <v>1011</v>
      </c>
      <c r="O510" t="s">
        <v>557</v>
      </c>
      <c r="P510" t="s">
        <v>557</v>
      </c>
      <c r="Q510">
        <v>1</v>
      </c>
      <c r="X510">
        <v>0.01</v>
      </c>
      <c r="Y510">
        <v>0</v>
      </c>
      <c r="Z510">
        <v>65.709999999999994</v>
      </c>
      <c r="AA510">
        <v>11.6</v>
      </c>
      <c r="AB510">
        <v>0</v>
      </c>
      <c r="AC510">
        <v>0</v>
      </c>
      <c r="AD510">
        <v>1</v>
      </c>
      <c r="AE510">
        <v>0</v>
      </c>
      <c r="AF510" t="s">
        <v>21</v>
      </c>
      <c r="AG510">
        <v>1.3500000000000002E-2</v>
      </c>
      <c r="AH510">
        <v>2</v>
      </c>
      <c r="AI510">
        <v>41728543</v>
      </c>
      <c r="AJ510">
        <v>510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</row>
    <row r="511" spans="1:44" x14ac:dyDescent="0.2">
      <c r="A511">
        <f>ROW(Source!A307)</f>
        <v>307</v>
      </c>
      <c r="B511">
        <v>41728554</v>
      </c>
      <c r="C511">
        <v>41728539</v>
      </c>
      <c r="D511">
        <v>37301997</v>
      </c>
      <c r="E511">
        <v>1</v>
      </c>
      <c r="F511">
        <v>1</v>
      </c>
      <c r="G511">
        <v>1</v>
      </c>
      <c r="H511">
        <v>3</v>
      </c>
      <c r="I511" t="s">
        <v>645</v>
      </c>
      <c r="J511" t="s">
        <v>646</v>
      </c>
      <c r="K511" t="s">
        <v>647</v>
      </c>
      <c r="L511">
        <v>1346</v>
      </c>
      <c r="N511">
        <v>1009</v>
      </c>
      <c r="O511" t="s">
        <v>564</v>
      </c>
      <c r="P511" t="s">
        <v>564</v>
      </c>
      <c r="Q511">
        <v>1</v>
      </c>
      <c r="X511">
        <v>0.16</v>
      </c>
      <c r="Y511">
        <v>30.4</v>
      </c>
      <c r="Z511">
        <v>0</v>
      </c>
      <c r="AA511">
        <v>0</v>
      </c>
      <c r="AB511">
        <v>0</v>
      </c>
      <c r="AC511">
        <v>0</v>
      </c>
      <c r="AD511">
        <v>1</v>
      </c>
      <c r="AE511">
        <v>0</v>
      </c>
      <c r="AF511" t="s">
        <v>2</v>
      </c>
      <c r="AG511">
        <v>0.16</v>
      </c>
      <c r="AH511">
        <v>2</v>
      </c>
      <c r="AI511">
        <v>41728544</v>
      </c>
      <c r="AJ511">
        <v>511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</row>
    <row r="512" spans="1:44" x14ac:dyDescent="0.2">
      <c r="A512">
        <f>ROW(Source!A307)</f>
        <v>307</v>
      </c>
      <c r="B512">
        <v>41728555</v>
      </c>
      <c r="C512">
        <v>41728539</v>
      </c>
      <c r="D512">
        <v>37302421</v>
      </c>
      <c r="E512">
        <v>1</v>
      </c>
      <c r="F512">
        <v>1</v>
      </c>
      <c r="G512">
        <v>1</v>
      </c>
      <c r="H512">
        <v>3</v>
      </c>
      <c r="I512" t="s">
        <v>710</v>
      </c>
      <c r="J512" t="s">
        <v>711</v>
      </c>
      <c r="K512" t="s">
        <v>712</v>
      </c>
      <c r="L512">
        <v>1348</v>
      </c>
      <c r="N512">
        <v>1009</v>
      </c>
      <c r="O512" t="s">
        <v>104</v>
      </c>
      <c r="P512" t="s">
        <v>104</v>
      </c>
      <c r="Q512">
        <v>1000</v>
      </c>
      <c r="X512">
        <v>4.2999999999999999E-4</v>
      </c>
      <c r="Y512">
        <v>1820</v>
      </c>
      <c r="Z512">
        <v>0</v>
      </c>
      <c r="AA512">
        <v>0</v>
      </c>
      <c r="AB512">
        <v>0</v>
      </c>
      <c r="AC512">
        <v>0</v>
      </c>
      <c r="AD512">
        <v>1</v>
      </c>
      <c r="AE512">
        <v>0</v>
      </c>
      <c r="AF512" t="s">
        <v>2</v>
      </c>
      <c r="AG512">
        <v>4.2999999999999999E-4</v>
      </c>
      <c r="AH512">
        <v>2</v>
      </c>
      <c r="AI512">
        <v>41728545</v>
      </c>
      <c r="AJ512">
        <v>512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</row>
    <row r="513" spans="1:44" x14ac:dyDescent="0.2">
      <c r="A513">
        <f>ROW(Source!A307)</f>
        <v>307</v>
      </c>
      <c r="B513">
        <v>41728556</v>
      </c>
      <c r="C513">
        <v>41728539</v>
      </c>
      <c r="D513">
        <v>37358272</v>
      </c>
      <c r="E513">
        <v>1</v>
      </c>
      <c r="F513">
        <v>1</v>
      </c>
      <c r="G513">
        <v>1</v>
      </c>
      <c r="H513">
        <v>3</v>
      </c>
      <c r="I513" t="s">
        <v>588</v>
      </c>
      <c r="J513" t="s">
        <v>589</v>
      </c>
      <c r="K513" t="s">
        <v>590</v>
      </c>
      <c r="L513">
        <v>1346</v>
      </c>
      <c r="N513">
        <v>1009</v>
      </c>
      <c r="O513" t="s">
        <v>564</v>
      </c>
      <c r="P513" t="s">
        <v>564</v>
      </c>
      <c r="Q513">
        <v>1</v>
      </c>
      <c r="X513">
        <v>0.02</v>
      </c>
      <c r="Y513">
        <v>28.6</v>
      </c>
      <c r="Z513">
        <v>0</v>
      </c>
      <c r="AA513">
        <v>0</v>
      </c>
      <c r="AB513">
        <v>0</v>
      </c>
      <c r="AC513">
        <v>0</v>
      </c>
      <c r="AD513">
        <v>1</v>
      </c>
      <c r="AE513">
        <v>0</v>
      </c>
      <c r="AF513" t="s">
        <v>2</v>
      </c>
      <c r="AG513">
        <v>0.02</v>
      </c>
      <c r="AH513">
        <v>2</v>
      </c>
      <c r="AI513">
        <v>41728546</v>
      </c>
      <c r="AJ513">
        <v>513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</row>
    <row r="514" spans="1:44" x14ac:dyDescent="0.2">
      <c r="A514">
        <f>ROW(Source!A307)</f>
        <v>307</v>
      </c>
      <c r="B514">
        <v>41728557</v>
      </c>
      <c r="C514">
        <v>41728539</v>
      </c>
      <c r="D514">
        <v>37381982</v>
      </c>
      <c r="E514">
        <v>1</v>
      </c>
      <c r="F514">
        <v>1</v>
      </c>
      <c r="G514">
        <v>1</v>
      </c>
      <c r="H514">
        <v>3</v>
      </c>
      <c r="I514" t="s">
        <v>713</v>
      </c>
      <c r="J514" t="s">
        <v>714</v>
      </c>
      <c r="K514" t="s">
        <v>715</v>
      </c>
      <c r="L514">
        <v>1425</v>
      </c>
      <c r="N514">
        <v>1013</v>
      </c>
      <c r="O514" t="s">
        <v>165</v>
      </c>
      <c r="P514" t="s">
        <v>165</v>
      </c>
      <c r="Q514">
        <v>1</v>
      </c>
      <c r="X514">
        <v>0.05</v>
      </c>
      <c r="Y514">
        <v>66</v>
      </c>
      <c r="Z514">
        <v>0</v>
      </c>
      <c r="AA514">
        <v>0</v>
      </c>
      <c r="AB514">
        <v>0</v>
      </c>
      <c r="AC514">
        <v>0</v>
      </c>
      <c r="AD514">
        <v>1</v>
      </c>
      <c r="AE514">
        <v>0</v>
      </c>
      <c r="AF514" t="s">
        <v>2</v>
      </c>
      <c r="AG514">
        <v>0.05</v>
      </c>
      <c r="AH514">
        <v>2</v>
      </c>
      <c r="AI514">
        <v>41728547</v>
      </c>
      <c r="AJ514">
        <v>514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</row>
    <row r="515" spans="1:44" x14ac:dyDescent="0.2">
      <c r="A515">
        <f>ROW(Source!A307)</f>
        <v>307</v>
      </c>
      <c r="B515">
        <v>41728558</v>
      </c>
      <c r="C515">
        <v>41728539</v>
      </c>
      <c r="D515">
        <v>37382069</v>
      </c>
      <c r="E515">
        <v>1</v>
      </c>
      <c r="F515">
        <v>1</v>
      </c>
      <c r="G515">
        <v>1</v>
      </c>
      <c r="H515">
        <v>3</v>
      </c>
      <c r="I515" t="s">
        <v>716</v>
      </c>
      <c r="J515" t="s">
        <v>717</v>
      </c>
      <c r="K515" t="s">
        <v>718</v>
      </c>
      <c r="L515">
        <v>1407</v>
      </c>
      <c r="N515">
        <v>1013</v>
      </c>
      <c r="O515" t="s">
        <v>701</v>
      </c>
      <c r="P515" t="s">
        <v>701</v>
      </c>
      <c r="Q515">
        <v>1</v>
      </c>
      <c r="X515">
        <v>1.2200000000000001E-2</v>
      </c>
      <c r="Y515">
        <v>75.400000000000006</v>
      </c>
      <c r="Z515">
        <v>0</v>
      </c>
      <c r="AA515">
        <v>0</v>
      </c>
      <c r="AB515">
        <v>0</v>
      </c>
      <c r="AC515">
        <v>0</v>
      </c>
      <c r="AD515">
        <v>1</v>
      </c>
      <c r="AE515">
        <v>0</v>
      </c>
      <c r="AF515" t="s">
        <v>2</v>
      </c>
      <c r="AG515">
        <v>1.2200000000000001E-2</v>
      </c>
      <c r="AH515">
        <v>2</v>
      </c>
      <c r="AI515">
        <v>41728548</v>
      </c>
      <c r="AJ515">
        <v>515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</row>
    <row r="516" spans="1:44" x14ac:dyDescent="0.2">
      <c r="A516">
        <f>ROW(Source!A307)</f>
        <v>307</v>
      </c>
      <c r="B516">
        <v>41728559</v>
      </c>
      <c r="C516">
        <v>41728539</v>
      </c>
      <c r="D516">
        <v>37292595</v>
      </c>
      <c r="E516">
        <v>70</v>
      </c>
      <c r="F516">
        <v>1</v>
      </c>
      <c r="G516">
        <v>1</v>
      </c>
      <c r="H516">
        <v>3</v>
      </c>
      <c r="I516" t="s">
        <v>565</v>
      </c>
      <c r="J516" t="s">
        <v>2</v>
      </c>
      <c r="K516" t="s">
        <v>566</v>
      </c>
      <c r="L516">
        <v>1374</v>
      </c>
      <c r="N516">
        <v>1013</v>
      </c>
      <c r="O516" t="s">
        <v>567</v>
      </c>
      <c r="P516" t="s">
        <v>567</v>
      </c>
      <c r="Q516">
        <v>1</v>
      </c>
      <c r="X516">
        <v>0.84</v>
      </c>
      <c r="Y516">
        <v>1</v>
      </c>
      <c r="Z516">
        <v>0</v>
      </c>
      <c r="AA516">
        <v>0</v>
      </c>
      <c r="AB516">
        <v>0</v>
      </c>
      <c r="AC516">
        <v>0</v>
      </c>
      <c r="AD516">
        <v>1</v>
      </c>
      <c r="AE516">
        <v>0</v>
      </c>
      <c r="AF516" t="s">
        <v>2</v>
      </c>
      <c r="AG516">
        <v>0.84</v>
      </c>
      <c r="AH516">
        <v>2</v>
      </c>
      <c r="AI516">
        <v>41728549</v>
      </c>
      <c r="AJ516">
        <v>516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</row>
    <row r="517" spans="1:44" x14ac:dyDescent="0.2">
      <c r="A517">
        <f>ROW(Source!A310)</f>
        <v>310</v>
      </c>
      <c r="B517">
        <v>41728572</v>
      </c>
      <c r="C517">
        <v>41728561</v>
      </c>
      <c r="D517">
        <v>37286939</v>
      </c>
      <c r="E517">
        <v>70</v>
      </c>
      <c r="F517">
        <v>1</v>
      </c>
      <c r="G517">
        <v>1</v>
      </c>
      <c r="H517">
        <v>1</v>
      </c>
      <c r="I517" t="s">
        <v>687</v>
      </c>
      <c r="J517" t="s">
        <v>2</v>
      </c>
      <c r="K517" t="s">
        <v>688</v>
      </c>
      <c r="L517">
        <v>1191</v>
      </c>
      <c r="N517">
        <v>1013</v>
      </c>
      <c r="O517" t="s">
        <v>551</v>
      </c>
      <c r="P517" t="s">
        <v>551</v>
      </c>
      <c r="Q517">
        <v>1</v>
      </c>
      <c r="X517">
        <v>5.39</v>
      </c>
      <c r="Y517">
        <v>0</v>
      </c>
      <c r="Z517">
        <v>0</v>
      </c>
      <c r="AA517">
        <v>0</v>
      </c>
      <c r="AB517">
        <v>9.4</v>
      </c>
      <c r="AC517">
        <v>0</v>
      </c>
      <c r="AD517">
        <v>1</v>
      </c>
      <c r="AE517">
        <v>1</v>
      </c>
      <c r="AF517" t="s">
        <v>21</v>
      </c>
      <c r="AG517">
        <v>7.2765000000000004</v>
      </c>
      <c r="AH517">
        <v>2</v>
      </c>
      <c r="AI517">
        <v>41728562</v>
      </c>
      <c r="AJ517">
        <v>517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</row>
    <row r="518" spans="1:44" x14ac:dyDescent="0.2">
      <c r="A518">
        <f>ROW(Source!A310)</f>
        <v>310</v>
      </c>
      <c r="B518">
        <v>41728573</v>
      </c>
      <c r="C518">
        <v>41728561</v>
      </c>
      <c r="D518">
        <v>37287167</v>
      </c>
      <c r="E518">
        <v>70</v>
      </c>
      <c r="F518">
        <v>1</v>
      </c>
      <c r="G518">
        <v>1</v>
      </c>
      <c r="H518">
        <v>1</v>
      </c>
      <c r="I518" t="s">
        <v>552</v>
      </c>
      <c r="J518" t="s">
        <v>2</v>
      </c>
      <c r="K518" t="s">
        <v>553</v>
      </c>
      <c r="L518">
        <v>1191</v>
      </c>
      <c r="N518">
        <v>1013</v>
      </c>
      <c r="O518" t="s">
        <v>551</v>
      </c>
      <c r="P518" t="s">
        <v>551</v>
      </c>
      <c r="Q518">
        <v>1</v>
      </c>
      <c r="X518">
        <v>0.04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1</v>
      </c>
      <c r="AE518">
        <v>2</v>
      </c>
      <c r="AF518" t="s">
        <v>21</v>
      </c>
      <c r="AG518">
        <v>5.4000000000000006E-2</v>
      </c>
      <c r="AH518">
        <v>2</v>
      </c>
      <c r="AI518">
        <v>41728563</v>
      </c>
      <c r="AJ518">
        <v>518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</row>
    <row r="519" spans="1:44" x14ac:dyDescent="0.2">
      <c r="A519">
        <f>ROW(Source!A310)</f>
        <v>310</v>
      </c>
      <c r="B519">
        <v>41728574</v>
      </c>
      <c r="C519">
        <v>41728561</v>
      </c>
      <c r="D519">
        <v>37509388</v>
      </c>
      <c r="E519">
        <v>1</v>
      </c>
      <c r="F519">
        <v>1</v>
      </c>
      <c r="G519">
        <v>1</v>
      </c>
      <c r="H519">
        <v>2</v>
      </c>
      <c r="I519" t="s">
        <v>573</v>
      </c>
      <c r="J519" t="s">
        <v>574</v>
      </c>
      <c r="K519" t="s">
        <v>575</v>
      </c>
      <c r="L519">
        <v>1367</v>
      </c>
      <c r="N519">
        <v>1011</v>
      </c>
      <c r="O519" t="s">
        <v>557</v>
      </c>
      <c r="P519" t="s">
        <v>557</v>
      </c>
      <c r="Q519">
        <v>1</v>
      </c>
      <c r="X519">
        <v>0.02</v>
      </c>
      <c r="Y519">
        <v>0</v>
      </c>
      <c r="Z519">
        <v>115.4</v>
      </c>
      <c r="AA519">
        <v>13.5</v>
      </c>
      <c r="AB519">
        <v>0</v>
      </c>
      <c r="AC519">
        <v>0</v>
      </c>
      <c r="AD519">
        <v>1</v>
      </c>
      <c r="AE519">
        <v>0</v>
      </c>
      <c r="AF519" t="s">
        <v>21</v>
      </c>
      <c r="AG519">
        <v>2.7000000000000003E-2</v>
      </c>
      <c r="AH519">
        <v>2</v>
      </c>
      <c r="AI519">
        <v>41728564</v>
      </c>
      <c r="AJ519">
        <v>519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</row>
    <row r="520" spans="1:44" x14ac:dyDescent="0.2">
      <c r="A520">
        <f>ROW(Source!A310)</f>
        <v>310</v>
      </c>
      <c r="B520">
        <v>41728575</v>
      </c>
      <c r="C520">
        <v>41728561</v>
      </c>
      <c r="D520">
        <v>37510757</v>
      </c>
      <c r="E520">
        <v>1</v>
      </c>
      <c r="F520">
        <v>1</v>
      </c>
      <c r="G520">
        <v>1</v>
      </c>
      <c r="H520">
        <v>2</v>
      </c>
      <c r="I520" t="s">
        <v>558</v>
      </c>
      <c r="J520" t="s">
        <v>559</v>
      </c>
      <c r="K520" t="s">
        <v>560</v>
      </c>
      <c r="L520">
        <v>1367</v>
      </c>
      <c r="N520">
        <v>1011</v>
      </c>
      <c r="O520" t="s">
        <v>557</v>
      </c>
      <c r="P520" t="s">
        <v>557</v>
      </c>
      <c r="Q520">
        <v>1</v>
      </c>
      <c r="X520">
        <v>0.02</v>
      </c>
      <c r="Y520">
        <v>0</v>
      </c>
      <c r="Z520">
        <v>65.709999999999994</v>
      </c>
      <c r="AA520">
        <v>11.6</v>
      </c>
      <c r="AB520">
        <v>0</v>
      </c>
      <c r="AC520">
        <v>0</v>
      </c>
      <c r="AD520">
        <v>1</v>
      </c>
      <c r="AE520">
        <v>0</v>
      </c>
      <c r="AF520" t="s">
        <v>21</v>
      </c>
      <c r="AG520">
        <v>2.7000000000000003E-2</v>
      </c>
      <c r="AH520">
        <v>2</v>
      </c>
      <c r="AI520">
        <v>41728565</v>
      </c>
      <c r="AJ520">
        <v>520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</row>
    <row r="521" spans="1:44" x14ac:dyDescent="0.2">
      <c r="A521">
        <f>ROW(Source!A310)</f>
        <v>310</v>
      </c>
      <c r="B521">
        <v>41728576</v>
      </c>
      <c r="C521">
        <v>41728561</v>
      </c>
      <c r="D521">
        <v>37301997</v>
      </c>
      <c r="E521">
        <v>1</v>
      </c>
      <c r="F521">
        <v>1</v>
      </c>
      <c r="G521">
        <v>1</v>
      </c>
      <c r="H521">
        <v>3</v>
      </c>
      <c r="I521" t="s">
        <v>645</v>
      </c>
      <c r="J521" t="s">
        <v>646</v>
      </c>
      <c r="K521" t="s">
        <v>647</v>
      </c>
      <c r="L521">
        <v>1346</v>
      </c>
      <c r="N521">
        <v>1009</v>
      </c>
      <c r="O521" t="s">
        <v>564</v>
      </c>
      <c r="P521" t="s">
        <v>564</v>
      </c>
      <c r="Q521">
        <v>1</v>
      </c>
      <c r="X521">
        <v>0.16</v>
      </c>
      <c r="Y521">
        <v>30.4</v>
      </c>
      <c r="Z521">
        <v>0</v>
      </c>
      <c r="AA521">
        <v>0</v>
      </c>
      <c r="AB521">
        <v>0</v>
      </c>
      <c r="AC521">
        <v>0</v>
      </c>
      <c r="AD521">
        <v>1</v>
      </c>
      <c r="AE521">
        <v>0</v>
      </c>
      <c r="AF521" t="s">
        <v>2</v>
      </c>
      <c r="AG521">
        <v>0.16</v>
      </c>
      <c r="AH521">
        <v>2</v>
      </c>
      <c r="AI521">
        <v>41728566</v>
      </c>
      <c r="AJ521">
        <v>521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</row>
    <row r="522" spans="1:44" x14ac:dyDescent="0.2">
      <c r="A522">
        <f>ROW(Source!A310)</f>
        <v>310</v>
      </c>
      <c r="B522">
        <v>41728577</v>
      </c>
      <c r="C522">
        <v>41728561</v>
      </c>
      <c r="D522">
        <v>37302421</v>
      </c>
      <c r="E522">
        <v>1</v>
      </c>
      <c r="F522">
        <v>1</v>
      </c>
      <c r="G522">
        <v>1</v>
      </c>
      <c r="H522">
        <v>3</v>
      </c>
      <c r="I522" t="s">
        <v>710</v>
      </c>
      <c r="J522" t="s">
        <v>711</v>
      </c>
      <c r="K522" t="s">
        <v>712</v>
      </c>
      <c r="L522">
        <v>1348</v>
      </c>
      <c r="N522">
        <v>1009</v>
      </c>
      <c r="O522" t="s">
        <v>104</v>
      </c>
      <c r="P522" t="s">
        <v>104</v>
      </c>
      <c r="Q522">
        <v>1000</v>
      </c>
      <c r="X522">
        <v>5.9999999999999995E-4</v>
      </c>
      <c r="Y522">
        <v>1820</v>
      </c>
      <c r="Z522">
        <v>0</v>
      </c>
      <c r="AA522">
        <v>0</v>
      </c>
      <c r="AB522">
        <v>0</v>
      </c>
      <c r="AC522">
        <v>0</v>
      </c>
      <c r="AD522">
        <v>1</v>
      </c>
      <c r="AE522">
        <v>0</v>
      </c>
      <c r="AF522" t="s">
        <v>2</v>
      </c>
      <c r="AG522">
        <v>5.9999999999999995E-4</v>
      </c>
      <c r="AH522">
        <v>2</v>
      </c>
      <c r="AI522">
        <v>41728567</v>
      </c>
      <c r="AJ522">
        <v>522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</row>
    <row r="523" spans="1:44" x14ac:dyDescent="0.2">
      <c r="A523">
        <f>ROW(Source!A310)</f>
        <v>310</v>
      </c>
      <c r="B523">
        <v>41728578</v>
      </c>
      <c r="C523">
        <v>41728561</v>
      </c>
      <c r="D523">
        <v>37358272</v>
      </c>
      <c r="E523">
        <v>1</v>
      </c>
      <c r="F523">
        <v>1</v>
      </c>
      <c r="G523">
        <v>1</v>
      </c>
      <c r="H523">
        <v>3</v>
      </c>
      <c r="I523" t="s">
        <v>588</v>
      </c>
      <c r="J523" t="s">
        <v>589</v>
      </c>
      <c r="K523" t="s">
        <v>590</v>
      </c>
      <c r="L523">
        <v>1346</v>
      </c>
      <c r="N523">
        <v>1009</v>
      </c>
      <c r="O523" t="s">
        <v>564</v>
      </c>
      <c r="P523" t="s">
        <v>564</v>
      </c>
      <c r="Q523">
        <v>1</v>
      </c>
      <c r="X523">
        <v>0.02</v>
      </c>
      <c r="Y523">
        <v>28.6</v>
      </c>
      <c r="Z523">
        <v>0</v>
      </c>
      <c r="AA523">
        <v>0</v>
      </c>
      <c r="AB523">
        <v>0</v>
      </c>
      <c r="AC523">
        <v>0</v>
      </c>
      <c r="AD523">
        <v>1</v>
      </c>
      <c r="AE523">
        <v>0</v>
      </c>
      <c r="AF523" t="s">
        <v>2</v>
      </c>
      <c r="AG523">
        <v>0.02</v>
      </c>
      <c r="AH523">
        <v>2</v>
      </c>
      <c r="AI523">
        <v>41728568</v>
      </c>
      <c r="AJ523">
        <v>523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</row>
    <row r="524" spans="1:44" x14ac:dyDescent="0.2">
      <c r="A524">
        <f>ROW(Source!A310)</f>
        <v>310</v>
      </c>
      <c r="B524">
        <v>41728579</v>
      </c>
      <c r="C524">
        <v>41728561</v>
      </c>
      <c r="D524">
        <v>37381986</v>
      </c>
      <c r="E524">
        <v>1</v>
      </c>
      <c r="F524">
        <v>1</v>
      </c>
      <c r="G524">
        <v>1</v>
      </c>
      <c r="H524">
        <v>3</v>
      </c>
      <c r="I524" t="s">
        <v>719</v>
      </c>
      <c r="J524" t="s">
        <v>720</v>
      </c>
      <c r="K524" t="s">
        <v>721</v>
      </c>
      <c r="L524">
        <v>1425</v>
      </c>
      <c r="N524">
        <v>1013</v>
      </c>
      <c r="O524" t="s">
        <v>165</v>
      </c>
      <c r="P524" t="s">
        <v>165</v>
      </c>
      <c r="Q524">
        <v>1</v>
      </c>
      <c r="X524">
        <v>0.05</v>
      </c>
      <c r="Y524">
        <v>110</v>
      </c>
      <c r="Z524">
        <v>0</v>
      </c>
      <c r="AA524">
        <v>0</v>
      </c>
      <c r="AB524">
        <v>0</v>
      </c>
      <c r="AC524">
        <v>0</v>
      </c>
      <c r="AD524">
        <v>1</v>
      </c>
      <c r="AE524">
        <v>0</v>
      </c>
      <c r="AF524" t="s">
        <v>2</v>
      </c>
      <c r="AG524">
        <v>0.05</v>
      </c>
      <c r="AH524">
        <v>2</v>
      </c>
      <c r="AI524">
        <v>41728569</v>
      </c>
      <c r="AJ524">
        <v>524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</row>
    <row r="525" spans="1:44" x14ac:dyDescent="0.2">
      <c r="A525">
        <f>ROW(Source!A310)</f>
        <v>310</v>
      </c>
      <c r="B525">
        <v>41728580</v>
      </c>
      <c r="C525">
        <v>41728561</v>
      </c>
      <c r="D525">
        <v>37382071</v>
      </c>
      <c r="E525">
        <v>1</v>
      </c>
      <c r="F525">
        <v>1</v>
      </c>
      <c r="G525">
        <v>1</v>
      </c>
      <c r="H525">
        <v>3</v>
      </c>
      <c r="I525" t="s">
        <v>722</v>
      </c>
      <c r="J525" t="s">
        <v>723</v>
      </c>
      <c r="K525" t="s">
        <v>724</v>
      </c>
      <c r="L525">
        <v>1407</v>
      </c>
      <c r="N525">
        <v>1013</v>
      </c>
      <c r="O525" t="s">
        <v>701</v>
      </c>
      <c r="P525" t="s">
        <v>701</v>
      </c>
      <c r="Q525">
        <v>1</v>
      </c>
      <c r="X525">
        <v>1.2200000000000001E-2</v>
      </c>
      <c r="Y525">
        <v>119</v>
      </c>
      <c r="Z525">
        <v>0</v>
      </c>
      <c r="AA525">
        <v>0</v>
      </c>
      <c r="AB525">
        <v>0</v>
      </c>
      <c r="AC525">
        <v>0</v>
      </c>
      <c r="AD525">
        <v>1</v>
      </c>
      <c r="AE525">
        <v>0</v>
      </c>
      <c r="AF525" t="s">
        <v>2</v>
      </c>
      <c r="AG525">
        <v>1.2200000000000001E-2</v>
      </c>
      <c r="AH525">
        <v>2</v>
      </c>
      <c r="AI525">
        <v>41728570</v>
      </c>
      <c r="AJ525">
        <v>525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</row>
    <row r="526" spans="1:44" x14ac:dyDescent="0.2">
      <c r="A526">
        <f>ROW(Source!A310)</f>
        <v>310</v>
      </c>
      <c r="B526">
        <v>41728581</v>
      </c>
      <c r="C526">
        <v>41728561</v>
      </c>
      <c r="D526">
        <v>37292595</v>
      </c>
      <c r="E526">
        <v>70</v>
      </c>
      <c r="F526">
        <v>1</v>
      </c>
      <c r="G526">
        <v>1</v>
      </c>
      <c r="H526">
        <v>3</v>
      </c>
      <c r="I526" t="s">
        <v>565</v>
      </c>
      <c r="J526" t="s">
        <v>2</v>
      </c>
      <c r="K526" t="s">
        <v>566</v>
      </c>
      <c r="L526">
        <v>1374</v>
      </c>
      <c r="N526">
        <v>1013</v>
      </c>
      <c r="O526" t="s">
        <v>567</v>
      </c>
      <c r="P526" t="s">
        <v>567</v>
      </c>
      <c r="Q526">
        <v>1</v>
      </c>
      <c r="X526">
        <v>1.01</v>
      </c>
      <c r="Y526">
        <v>1</v>
      </c>
      <c r="Z526">
        <v>0</v>
      </c>
      <c r="AA526">
        <v>0</v>
      </c>
      <c r="AB526">
        <v>0</v>
      </c>
      <c r="AC526">
        <v>0</v>
      </c>
      <c r="AD526">
        <v>1</v>
      </c>
      <c r="AE526">
        <v>0</v>
      </c>
      <c r="AF526" t="s">
        <v>2</v>
      </c>
      <c r="AG526">
        <v>1.01</v>
      </c>
      <c r="AH526">
        <v>2</v>
      </c>
      <c r="AI526">
        <v>41728571</v>
      </c>
      <c r="AJ526">
        <v>526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</row>
    <row r="527" spans="1:44" x14ac:dyDescent="0.2">
      <c r="A527">
        <f>ROW(Source!A311)</f>
        <v>311</v>
      </c>
      <c r="B527">
        <v>41728572</v>
      </c>
      <c r="C527">
        <v>41728561</v>
      </c>
      <c r="D527">
        <v>37286939</v>
      </c>
      <c r="E527">
        <v>70</v>
      </c>
      <c r="F527">
        <v>1</v>
      </c>
      <c r="G527">
        <v>1</v>
      </c>
      <c r="H527">
        <v>1</v>
      </c>
      <c r="I527" t="s">
        <v>687</v>
      </c>
      <c r="J527" t="s">
        <v>2</v>
      </c>
      <c r="K527" t="s">
        <v>688</v>
      </c>
      <c r="L527">
        <v>1191</v>
      </c>
      <c r="N527">
        <v>1013</v>
      </c>
      <c r="O527" t="s">
        <v>551</v>
      </c>
      <c r="P527" t="s">
        <v>551</v>
      </c>
      <c r="Q527">
        <v>1</v>
      </c>
      <c r="X527">
        <v>5.39</v>
      </c>
      <c r="Y527">
        <v>0</v>
      </c>
      <c r="Z527">
        <v>0</v>
      </c>
      <c r="AA527">
        <v>0</v>
      </c>
      <c r="AB527">
        <v>9.4</v>
      </c>
      <c r="AC527">
        <v>0</v>
      </c>
      <c r="AD527">
        <v>1</v>
      </c>
      <c r="AE527">
        <v>1</v>
      </c>
      <c r="AF527" t="s">
        <v>21</v>
      </c>
      <c r="AG527">
        <v>7.2765000000000004</v>
      </c>
      <c r="AH527">
        <v>2</v>
      </c>
      <c r="AI527">
        <v>41728562</v>
      </c>
      <c r="AJ527">
        <v>527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</row>
    <row r="528" spans="1:44" x14ac:dyDescent="0.2">
      <c r="A528">
        <f>ROW(Source!A311)</f>
        <v>311</v>
      </c>
      <c r="B528">
        <v>41728573</v>
      </c>
      <c r="C528">
        <v>41728561</v>
      </c>
      <c r="D528">
        <v>37287167</v>
      </c>
      <c r="E528">
        <v>70</v>
      </c>
      <c r="F528">
        <v>1</v>
      </c>
      <c r="G528">
        <v>1</v>
      </c>
      <c r="H528">
        <v>1</v>
      </c>
      <c r="I528" t="s">
        <v>552</v>
      </c>
      <c r="J528" t="s">
        <v>2</v>
      </c>
      <c r="K528" t="s">
        <v>553</v>
      </c>
      <c r="L528">
        <v>1191</v>
      </c>
      <c r="N528">
        <v>1013</v>
      </c>
      <c r="O528" t="s">
        <v>551</v>
      </c>
      <c r="P528" t="s">
        <v>551</v>
      </c>
      <c r="Q528">
        <v>1</v>
      </c>
      <c r="X528">
        <v>0.04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1</v>
      </c>
      <c r="AE528">
        <v>2</v>
      </c>
      <c r="AF528" t="s">
        <v>21</v>
      </c>
      <c r="AG528">
        <v>5.4000000000000006E-2</v>
      </c>
      <c r="AH528">
        <v>2</v>
      </c>
      <c r="AI528">
        <v>41728563</v>
      </c>
      <c r="AJ528">
        <v>528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</row>
    <row r="529" spans="1:44" x14ac:dyDescent="0.2">
      <c r="A529">
        <f>ROW(Source!A311)</f>
        <v>311</v>
      </c>
      <c r="B529">
        <v>41728574</v>
      </c>
      <c r="C529">
        <v>41728561</v>
      </c>
      <c r="D529">
        <v>37509388</v>
      </c>
      <c r="E529">
        <v>1</v>
      </c>
      <c r="F529">
        <v>1</v>
      </c>
      <c r="G529">
        <v>1</v>
      </c>
      <c r="H529">
        <v>2</v>
      </c>
      <c r="I529" t="s">
        <v>573</v>
      </c>
      <c r="J529" t="s">
        <v>574</v>
      </c>
      <c r="K529" t="s">
        <v>575</v>
      </c>
      <c r="L529">
        <v>1367</v>
      </c>
      <c r="N529">
        <v>1011</v>
      </c>
      <c r="O529" t="s">
        <v>557</v>
      </c>
      <c r="P529" t="s">
        <v>557</v>
      </c>
      <c r="Q529">
        <v>1</v>
      </c>
      <c r="X529">
        <v>0.02</v>
      </c>
      <c r="Y529">
        <v>0</v>
      </c>
      <c r="Z529">
        <v>115.4</v>
      </c>
      <c r="AA529">
        <v>13.5</v>
      </c>
      <c r="AB529">
        <v>0</v>
      </c>
      <c r="AC529">
        <v>0</v>
      </c>
      <c r="AD529">
        <v>1</v>
      </c>
      <c r="AE529">
        <v>0</v>
      </c>
      <c r="AF529" t="s">
        <v>21</v>
      </c>
      <c r="AG529">
        <v>2.7000000000000003E-2</v>
      </c>
      <c r="AH529">
        <v>2</v>
      </c>
      <c r="AI529">
        <v>41728564</v>
      </c>
      <c r="AJ529">
        <v>529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</row>
    <row r="530" spans="1:44" x14ac:dyDescent="0.2">
      <c r="A530">
        <f>ROW(Source!A311)</f>
        <v>311</v>
      </c>
      <c r="B530">
        <v>41728575</v>
      </c>
      <c r="C530">
        <v>41728561</v>
      </c>
      <c r="D530">
        <v>37510757</v>
      </c>
      <c r="E530">
        <v>1</v>
      </c>
      <c r="F530">
        <v>1</v>
      </c>
      <c r="G530">
        <v>1</v>
      </c>
      <c r="H530">
        <v>2</v>
      </c>
      <c r="I530" t="s">
        <v>558</v>
      </c>
      <c r="J530" t="s">
        <v>559</v>
      </c>
      <c r="K530" t="s">
        <v>560</v>
      </c>
      <c r="L530">
        <v>1367</v>
      </c>
      <c r="N530">
        <v>1011</v>
      </c>
      <c r="O530" t="s">
        <v>557</v>
      </c>
      <c r="P530" t="s">
        <v>557</v>
      </c>
      <c r="Q530">
        <v>1</v>
      </c>
      <c r="X530">
        <v>0.02</v>
      </c>
      <c r="Y530">
        <v>0</v>
      </c>
      <c r="Z530">
        <v>65.709999999999994</v>
      </c>
      <c r="AA530">
        <v>11.6</v>
      </c>
      <c r="AB530">
        <v>0</v>
      </c>
      <c r="AC530">
        <v>0</v>
      </c>
      <c r="AD530">
        <v>1</v>
      </c>
      <c r="AE530">
        <v>0</v>
      </c>
      <c r="AF530" t="s">
        <v>21</v>
      </c>
      <c r="AG530">
        <v>2.7000000000000003E-2</v>
      </c>
      <c r="AH530">
        <v>2</v>
      </c>
      <c r="AI530">
        <v>41728565</v>
      </c>
      <c r="AJ530">
        <v>530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</row>
    <row r="531" spans="1:44" x14ac:dyDescent="0.2">
      <c r="A531">
        <f>ROW(Source!A311)</f>
        <v>311</v>
      </c>
      <c r="B531">
        <v>41728576</v>
      </c>
      <c r="C531">
        <v>41728561</v>
      </c>
      <c r="D531">
        <v>37301997</v>
      </c>
      <c r="E531">
        <v>1</v>
      </c>
      <c r="F531">
        <v>1</v>
      </c>
      <c r="G531">
        <v>1</v>
      </c>
      <c r="H531">
        <v>3</v>
      </c>
      <c r="I531" t="s">
        <v>645</v>
      </c>
      <c r="J531" t="s">
        <v>646</v>
      </c>
      <c r="K531" t="s">
        <v>647</v>
      </c>
      <c r="L531">
        <v>1346</v>
      </c>
      <c r="N531">
        <v>1009</v>
      </c>
      <c r="O531" t="s">
        <v>564</v>
      </c>
      <c r="P531" t="s">
        <v>564</v>
      </c>
      <c r="Q531">
        <v>1</v>
      </c>
      <c r="X531">
        <v>0.16</v>
      </c>
      <c r="Y531">
        <v>30.4</v>
      </c>
      <c r="Z531">
        <v>0</v>
      </c>
      <c r="AA531">
        <v>0</v>
      </c>
      <c r="AB531">
        <v>0</v>
      </c>
      <c r="AC531">
        <v>0</v>
      </c>
      <c r="AD531">
        <v>1</v>
      </c>
      <c r="AE531">
        <v>0</v>
      </c>
      <c r="AF531" t="s">
        <v>2</v>
      </c>
      <c r="AG531">
        <v>0.16</v>
      </c>
      <c r="AH531">
        <v>2</v>
      </c>
      <c r="AI531">
        <v>41728566</v>
      </c>
      <c r="AJ531">
        <v>531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</row>
    <row r="532" spans="1:44" x14ac:dyDescent="0.2">
      <c r="A532">
        <f>ROW(Source!A311)</f>
        <v>311</v>
      </c>
      <c r="B532">
        <v>41728577</v>
      </c>
      <c r="C532">
        <v>41728561</v>
      </c>
      <c r="D532">
        <v>37302421</v>
      </c>
      <c r="E532">
        <v>1</v>
      </c>
      <c r="F532">
        <v>1</v>
      </c>
      <c r="G532">
        <v>1</v>
      </c>
      <c r="H532">
        <v>3</v>
      </c>
      <c r="I532" t="s">
        <v>710</v>
      </c>
      <c r="J532" t="s">
        <v>711</v>
      </c>
      <c r="K532" t="s">
        <v>712</v>
      </c>
      <c r="L532">
        <v>1348</v>
      </c>
      <c r="N532">
        <v>1009</v>
      </c>
      <c r="O532" t="s">
        <v>104</v>
      </c>
      <c r="P532" t="s">
        <v>104</v>
      </c>
      <c r="Q532">
        <v>1000</v>
      </c>
      <c r="X532">
        <v>5.9999999999999995E-4</v>
      </c>
      <c r="Y532">
        <v>1820</v>
      </c>
      <c r="Z532">
        <v>0</v>
      </c>
      <c r="AA532">
        <v>0</v>
      </c>
      <c r="AB532">
        <v>0</v>
      </c>
      <c r="AC532">
        <v>0</v>
      </c>
      <c r="AD532">
        <v>1</v>
      </c>
      <c r="AE532">
        <v>0</v>
      </c>
      <c r="AF532" t="s">
        <v>2</v>
      </c>
      <c r="AG532">
        <v>5.9999999999999995E-4</v>
      </c>
      <c r="AH532">
        <v>2</v>
      </c>
      <c r="AI532">
        <v>41728567</v>
      </c>
      <c r="AJ532">
        <v>532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</row>
    <row r="533" spans="1:44" x14ac:dyDescent="0.2">
      <c r="A533">
        <f>ROW(Source!A311)</f>
        <v>311</v>
      </c>
      <c r="B533">
        <v>41728578</v>
      </c>
      <c r="C533">
        <v>41728561</v>
      </c>
      <c r="D533">
        <v>37358272</v>
      </c>
      <c r="E533">
        <v>1</v>
      </c>
      <c r="F533">
        <v>1</v>
      </c>
      <c r="G533">
        <v>1</v>
      </c>
      <c r="H533">
        <v>3</v>
      </c>
      <c r="I533" t="s">
        <v>588</v>
      </c>
      <c r="J533" t="s">
        <v>589</v>
      </c>
      <c r="K533" t="s">
        <v>590</v>
      </c>
      <c r="L533">
        <v>1346</v>
      </c>
      <c r="N533">
        <v>1009</v>
      </c>
      <c r="O533" t="s">
        <v>564</v>
      </c>
      <c r="P533" t="s">
        <v>564</v>
      </c>
      <c r="Q533">
        <v>1</v>
      </c>
      <c r="X533">
        <v>0.02</v>
      </c>
      <c r="Y533">
        <v>28.6</v>
      </c>
      <c r="Z533">
        <v>0</v>
      </c>
      <c r="AA533">
        <v>0</v>
      </c>
      <c r="AB533">
        <v>0</v>
      </c>
      <c r="AC533">
        <v>0</v>
      </c>
      <c r="AD533">
        <v>1</v>
      </c>
      <c r="AE533">
        <v>0</v>
      </c>
      <c r="AF533" t="s">
        <v>2</v>
      </c>
      <c r="AG533">
        <v>0.02</v>
      </c>
      <c r="AH533">
        <v>2</v>
      </c>
      <c r="AI533">
        <v>41728568</v>
      </c>
      <c r="AJ533">
        <v>533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</row>
    <row r="534" spans="1:44" x14ac:dyDescent="0.2">
      <c r="A534">
        <f>ROW(Source!A311)</f>
        <v>311</v>
      </c>
      <c r="B534">
        <v>41728579</v>
      </c>
      <c r="C534">
        <v>41728561</v>
      </c>
      <c r="D534">
        <v>37381986</v>
      </c>
      <c r="E534">
        <v>1</v>
      </c>
      <c r="F534">
        <v>1</v>
      </c>
      <c r="G534">
        <v>1</v>
      </c>
      <c r="H534">
        <v>3</v>
      </c>
      <c r="I534" t="s">
        <v>719</v>
      </c>
      <c r="J534" t="s">
        <v>720</v>
      </c>
      <c r="K534" t="s">
        <v>721</v>
      </c>
      <c r="L534">
        <v>1425</v>
      </c>
      <c r="N534">
        <v>1013</v>
      </c>
      <c r="O534" t="s">
        <v>165</v>
      </c>
      <c r="P534" t="s">
        <v>165</v>
      </c>
      <c r="Q534">
        <v>1</v>
      </c>
      <c r="X534">
        <v>0.05</v>
      </c>
      <c r="Y534">
        <v>110</v>
      </c>
      <c r="Z534">
        <v>0</v>
      </c>
      <c r="AA534">
        <v>0</v>
      </c>
      <c r="AB534">
        <v>0</v>
      </c>
      <c r="AC534">
        <v>0</v>
      </c>
      <c r="AD534">
        <v>1</v>
      </c>
      <c r="AE534">
        <v>0</v>
      </c>
      <c r="AF534" t="s">
        <v>2</v>
      </c>
      <c r="AG534">
        <v>0.05</v>
      </c>
      <c r="AH534">
        <v>2</v>
      </c>
      <c r="AI534">
        <v>41728569</v>
      </c>
      <c r="AJ534">
        <v>534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</row>
    <row r="535" spans="1:44" x14ac:dyDescent="0.2">
      <c r="A535">
        <f>ROW(Source!A311)</f>
        <v>311</v>
      </c>
      <c r="B535">
        <v>41728580</v>
      </c>
      <c r="C535">
        <v>41728561</v>
      </c>
      <c r="D535">
        <v>37382071</v>
      </c>
      <c r="E535">
        <v>1</v>
      </c>
      <c r="F535">
        <v>1</v>
      </c>
      <c r="G535">
        <v>1</v>
      </c>
      <c r="H535">
        <v>3</v>
      </c>
      <c r="I535" t="s">
        <v>722</v>
      </c>
      <c r="J535" t="s">
        <v>723</v>
      </c>
      <c r="K535" t="s">
        <v>724</v>
      </c>
      <c r="L535">
        <v>1407</v>
      </c>
      <c r="N535">
        <v>1013</v>
      </c>
      <c r="O535" t="s">
        <v>701</v>
      </c>
      <c r="P535" t="s">
        <v>701</v>
      </c>
      <c r="Q535">
        <v>1</v>
      </c>
      <c r="X535">
        <v>1.2200000000000001E-2</v>
      </c>
      <c r="Y535">
        <v>119</v>
      </c>
      <c r="Z535">
        <v>0</v>
      </c>
      <c r="AA535">
        <v>0</v>
      </c>
      <c r="AB535">
        <v>0</v>
      </c>
      <c r="AC535">
        <v>0</v>
      </c>
      <c r="AD535">
        <v>1</v>
      </c>
      <c r="AE535">
        <v>0</v>
      </c>
      <c r="AF535" t="s">
        <v>2</v>
      </c>
      <c r="AG535">
        <v>1.2200000000000001E-2</v>
      </c>
      <c r="AH535">
        <v>2</v>
      </c>
      <c r="AI535">
        <v>41728570</v>
      </c>
      <c r="AJ535">
        <v>535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</row>
    <row r="536" spans="1:44" x14ac:dyDescent="0.2">
      <c r="A536">
        <f>ROW(Source!A311)</f>
        <v>311</v>
      </c>
      <c r="B536">
        <v>41728581</v>
      </c>
      <c r="C536">
        <v>41728561</v>
      </c>
      <c r="D536">
        <v>37292595</v>
      </c>
      <c r="E536">
        <v>70</v>
      </c>
      <c r="F536">
        <v>1</v>
      </c>
      <c r="G536">
        <v>1</v>
      </c>
      <c r="H536">
        <v>3</v>
      </c>
      <c r="I536" t="s">
        <v>565</v>
      </c>
      <c r="J536" t="s">
        <v>2</v>
      </c>
      <c r="K536" t="s">
        <v>566</v>
      </c>
      <c r="L536">
        <v>1374</v>
      </c>
      <c r="N536">
        <v>1013</v>
      </c>
      <c r="O536" t="s">
        <v>567</v>
      </c>
      <c r="P536" t="s">
        <v>567</v>
      </c>
      <c r="Q536">
        <v>1</v>
      </c>
      <c r="X536">
        <v>1.01</v>
      </c>
      <c r="Y536">
        <v>1</v>
      </c>
      <c r="Z536">
        <v>0</v>
      </c>
      <c r="AA536">
        <v>0</v>
      </c>
      <c r="AB536">
        <v>0</v>
      </c>
      <c r="AC536">
        <v>0</v>
      </c>
      <c r="AD536">
        <v>1</v>
      </c>
      <c r="AE536">
        <v>0</v>
      </c>
      <c r="AF536" t="s">
        <v>2</v>
      </c>
      <c r="AG536">
        <v>1.01</v>
      </c>
      <c r="AH536">
        <v>2</v>
      </c>
      <c r="AI536">
        <v>41728571</v>
      </c>
      <c r="AJ536">
        <v>536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</row>
    <row r="537" spans="1:44" x14ac:dyDescent="0.2">
      <c r="A537">
        <f>ROW(Source!A357)</f>
        <v>357</v>
      </c>
      <c r="B537">
        <v>41728970</v>
      </c>
      <c r="C537">
        <v>41728955</v>
      </c>
      <c r="D537">
        <v>37286962</v>
      </c>
      <c r="E537">
        <v>70</v>
      </c>
      <c r="F537">
        <v>1</v>
      </c>
      <c r="G537">
        <v>1</v>
      </c>
      <c r="H537">
        <v>1</v>
      </c>
      <c r="I537" t="s">
        <v>568</v>
      </c>
      <c r="J537" t="s">
        <v>2</v>
      </c>
      <c r="K537" t="s">
        <v>569</v>
      </c>
      <c r="L537">
        <v>1191</v>
      </c>
      <c r="N537">
        <v>1013</v>
      </c>
      <c r="O537" t="s">
        <v>551</v>
      </c>
      <c r="P537" t="s">
        <v>551</v>
      </c>
      <c r="Q537">
        <v>1</v>
      </c>
      <c r="X537">
        <v>2</v>
      </c>
      <c r="Y537">
        <v>0</v>
      </c>
      <c r="Z537">
        <v>0</v>
      </c>
      <c r="AA537">
        <v>0</v>
      </c>
      <c r="AB537">
        <v>9.92</v>
      </c>
      <c r="AC537">
        <v>0</v>
      </c>
      <c r="AD537">
        <v>1</v>
      </c>
      <c r="AE537">
        <v>1</v>
      </c>
      <c r="AF537" t="s">
        <v>21</v>
      </c>
      <c r="AG537">
        <v>2.7</v>
      </c>
      <c r="AH537">
        <v>2</v>
      </c>
      <c r="AI537">
        <v>41728956</v>
      </c>
      <c r="AJ537">
        <v>537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</row>
    <row r="538" spans="1:44" x14ac:dyDescent="0.2">
      <c r="A538">
        <f>ROW(Source!A357)</f>
        <v>357</v>
      </c>
      <c r="B538">
        <v>41728971</v>
      </c>
      <c r="C538">
        <v>41728955</v>
      </c>
      <c r="D538">
        <v>37511092</v>
      </c>
      <c r="E538">
        <v>1</v>
      </c>
      <c r="F538">
        <v>1</v>
      </c>
      <c r="G538">
        <v>1</v>
      </c>
      <c r="H538">
        <v>2</v>
      </c>
      <c r="I538" t="s">
        <v>576</v>
      </c>
      <c r="J538" t="s">
        <v>577</v>
      </c>
      <c r="K538" t="s">
        <v>578</v>
      </c>
      <c r="L538">
        <v>1367</v>
      </c>
      <c r="N538">
        <v>1011</v>
      </c>
      <c r="O538" t="s">
        <v>557</v>
      </c>
      <c r="P538" t="s">
        <v>557</v>
      </c>
      <c r="Q538">
        <v>1</v>
      </c>
      <c r="X538">
        <v>0.108</v>
      </c>
      <c r="Y538">
        <v>0</v>
      </c>
      <c r="Z538">
        <v>8.1</v>
      </c>
      <c r="AA538">
        <v>0</v>
      </c>
      <c r="AB538">
        <v>0</v>
      </c>
      <c r="AC538">
        <v>0</v>
      </c>
      <c r="AD538">
        <v>1</v>
      </c>
      <c r="AE538">
        <v>0</v>
      </c>
      <c r="AF538" t="s">
        <v>21</v>
      </c>
      <c r="AG538">
        <v>0.14580000000000001</v>
      </c>
      <c r="AH538">
        <v>2</v>
      </c>
      <c r="AI538">
        <v>41728957</v>
      </c>
      <c r="AJ538">
        <v>538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</row>
    <row r="539" spans="1:44" x14ac:dyDescent="0.2">
      <c r="A539">
        <f>ROW(Source!A357)</f>
        <v>357</v>
      </c>
      <c r="B539">
        <v>41728972</v>
      </c>
      <c r="C539">
        <v>41728955</v>
      </c>
      <c r="D539">
        <v>37298731</v>
      </c>
      <c r="E539">
        <v>1</v>
      </c>
      <c r="F539">
        <v>1</v>
      </c>
      <c r="G539">
        <v>1</v>
      </c>
      <c r="H539">
        <v>3</v>
      </c>
      <c r="I539" t="s">
        <v>639</v>
      </c>
      <c r="J539" t="s">
        <v>640</v>
      </c>
      <c r="K539" t="s">
        <v>641</v>
      </c>
      <c r="L539">
        <v>1346</v>
      </c>
      <c r="N539">
        <v>1009</v>
      </c>
      <c r="O539" t="s">
        <v>564</v>
      </c>
      <c r="P539" t="s">
        <v>564</v>
      </c>
      <c r="Q539">
        <v>1</v>
      </c>
      <c r="X539">
        <v>6.0000000000000001E-3</v>
      </c>
      <c r="Y539">
        <v>44.97</v>
      </c>
      <c r="Z539">
        <v>0</v>
      </c>
      <c r="AA539">
        <v>0</v>
      </c>
      <c r="AB539">
        <v>0</v>
      </c>
      <c r="AC539">
        <v>0</v>
      </c>
      <c r="AD539">
        <v>1</v>
      </c>
      <c r="AE539">
        <v>0</v>
      </c>
      <c r="AF539" t="s">
        <v>2</v>
      </c>
      <c r="AG539">
        <v>6.0000000000000001E-3</v>
      </c>
      <c r="AH539">
        <v>2</v>
      </c>
      <c r="AI539">
        <v>41728958</v>
      </c>
      <c r="AJ539">
        <v>539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</row>
    <row r="540" spans="1:44" x14ac:dyDescent="0.2">
      <c r="A540">
        <f>ROW(Source!A357)</f>
        <v>357</v>
      </c>
      <c r="B540">
        <v>41728973</v>
      </c>
      <c r="C540">
        <v>41728955</v>
      </c>
      <c r="D540">
        <v>37301501</v>
      </c>
      <c r="E540">
        <v>1</v>
      </c>
      <c r="F540">
        <v>1</v>
      </c>
      <c r="G540">
        <v>1</v>
      </c>
      <c r="H540">
        <v>3</v>
      </c>
      <c r="I540" t="s">
        <v>642</v>
      </c>
      <c r="J540" t="s">
        <v>643</v>
      </c>
      <c r="K540" t="s">
        <v>644</v>
      </c>
      <c r="L540">
        <v>1346</v>
      </c>
      <c r="N540">
        <v>1009</v>
      </c>
      <c r="O540" t="s">
        <v>564</v>
      </c>
      <c r="P540" t="s">
        <v>564</v>
      </c>
      <c r="Q540">
        <v>1</v>
      </c>
      <c r="X540">
        <v>1E-3</v>
      </c>
      <c r="Y540">
        <v>11.5</v>
      </c>
      <c r="Z540">
        <v>0</v>
      </c>
      <c r="AA540">
        <v>0</v>
      </c>
      <c r="AB540">
        <v>0</v>
      </c>
      <c r="AC540">
        <v>0</v>
      </c>
      <c r="AD540">
        <v>1</v>
      </c>
      <c r="AE540">
        <v>0</v>
      </c>
      <c r="AF540" t="s">
        <v>2</v>
      </c>
      <c r="AG540">
        <v>1E-3</v>
      </c>
      <c r="AH540">
        <v>2</v>
      </c>
      <c r="AI540">
        <v>41728959</v>
      </c>
      <c r="AJ540">
        <v>540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</row>
    <row r="541" spans="1:44" x14ac:dyDescent="0.2">
      <c r="A541">
        <f>ROW(Source!A357)</f>
        <v>357</v>
      </c>
      <c r="B541">
        <v>41728974</v>
      </c>
      <c r="C541">
        <v>41728955</v>
      </c>
      <c r="D541">
        <v>37301997</v>
      </c>
      <c r="E541">
        <v>1</v>
      </c>
      <c r="F541">
        <v>1</v>
      </c>
      <c r="G541">
        <v>1</v>
      </c>
      <c r="H541">
        <v>3</v>
      </c>
      <c r="I541" t="s">
        <v>645</v>
      </c>
      <c r="J541" t="s">
        <v>646</v>
      </c>
      <c r="K541" t="s">
        <v>647</v>
      </c>
      <c r="L541">
        <v>1346</v>
      </c>
      <c r="N541">
        <v>1009</v>
      </c>
      <c r="O541" t="s">
        <v>564</v>
      </c>
      <c r="P541" t="s">
        <v>564</v>
      </c>
      <c r="Q541">
        <v>1</v>
      </c>
      <c r="X541">
        <v>1.2E-2</v>
      </c>
      <c r="Y541">
        <v>30.4</v>
      </c>
      <c r="Z541">
        <v>0</v>
      </c>
      <c r="AA541">
        <v>0</v>
      </c>
      <c r="AB541">
        <v>0</v>
      </c>
      <c r="AC541">
        <v>0</v>
      </c>
      <c r="AD541">
        <v>1</v>
      </c>
      <c r="AE541">
        <v>0</v>
      </c>
      <c r="AF541" t="s">
        <v>2</v>
      </c>
      <c r="AG541">
        <v>1.2E-2</v>
      </c>
      <c r="AH541">
        <v>2</v>
      </c>
      <c r="AI541">
        <v>41728960</v>
      </c>
      <c r="AJ541">
        <v>541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</row>
    <row r="542" spans="1:44" x14ac:dyDescent="0.2">
      <c r="A542">
        <f>ROW(Source!A357)</f>
        <v>357</v>
      </c>
      <c r="B542">
        <v>41728975</v>
      </c>
      <c r="C542">
        <v>41728955</v>
      </c>
      <c r="D542">
        <v>37303175</v>
      </c>
      <c r="E542">
        <v>1</v>
      </c>
      <c r="F542">
        <v>1</v>
      </c>
      <c r="G542">
        <v>1</v>
      </c>
      <c r="H542">
        <v>3</v>
      </c>
      <c r="I542" t="s">
        <v>582</v>
      </c>
      <c r="J542" t="s">
        <v>583</v>
      </c>
      <c r="K542" t="s">
        <v>584</v>
      </c>
      <c r="L542">
        <v>1346</v>
      </c>
      <c r="N542">
        <v>1009</v>
      </c>
      <c r="O542" t="s">
        <v>564</v>
      </c>
      <c r="P542" t="s">
        <v>564</v>
      </c>
      <c r="Q542">
        <v>1</v>
      </c>
      <c r="X542">
        <v>7.0000000000000007E-2</v>
      </c>
      <c r="Y542">
        <v>10.57</v>
      </c>
      <c r="Z542">
        <v>0</v>
      </c>
      <c r="AA542">
        <v>0</v>
      </c>
      <c r="AB542">
        <v>0</v>
      </c>
      <c r="AC542">
        <v>0</v>
      </c>
      <c r="AD542">
        <v>1</v>
      </c>
      <c r="AE542">
        <v>0</v>
      </c>
      <c r="AF542" t="s">
        <v>2</v>
      </c>
      <c r="AG542">
        <v>7.0000000000000007E-2</v>
      </c>
      <c r="AH542">
        <v>2</v>
      </c>
      <c r="AI542">
        <v>41728961</v>
      </c>
      <c r="AJ542">
        <v>542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</row>
    <row r="543" spans="1:44" x14ac:dyDescent="0.2">
      <c r="A543">
        <f>ROW(Source!A357)</f>
        <v>357</v>
      </c>
      <c r="B543">
        <v>41728976</v>
      </c>
      <c r="C543">
        <v>41728955</v>
      </c>
      <c r="D543">
        <v>37305340</v>
      </c>
      <c r="E543">
        <v>1</v>
      </c>
      <c r="F543">
        <v>1</v>
      </c>
      <c r="G543">
        <v>1</v>
      </c>
      <c r="H543">
        <v>3</v>
      </c>
      <c r="I543" t="s">
        <v>585</v>
      </c>
      <c r="J543" t="s">
        <v>586</v>
      </c>
      <c r="K543" t="s">
        <v>587</v>
      </c>
      <c r="L543">
        <v>1346</v>
      </c>
      <c r="N543">
        <v>1009</v>
      </c>
      <c r="O543" t="s">
        <v>564</v>
      </c>
      <c r="P543" t="s">
        <v>564</v>
      </c>
      <c r="Q543">
        <v>1</v>
      </c>
      <c r="X543">
        <v>2.5000000000000001E-2</v>
      </c>
      <c r="Y543">
        <v>9.0399999999999991</v>
      </c>
      <c r="Z543">
        <v>0</v>
      </c>
      <c r="AA543">
        <v>0</v>
      </c>
      <c r="AB543">
        <v>0</v>
      </c>
      <c r="AC543">
        <v>0</v>
      </c>
      <c r="AD543">
        <v>1</v>
      </c>
      <c r="AE543">
        <v>0</v>
      </c>
      <c r="AF543" t="s">
        <v>2</v>
      </c>
      <c r="AG543">
        <v>2.5000000000000001E-2</v>
      </c>
      <c r="AH543">
        <v>2</v>
      </c>
      <c r="AI543">
        <v>41728962</v>
      </c>
      <c r="AJ543">
        <v>543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</row>
    <row r="544" spans="1:44" x14ac:dyDescent="0.2">
      <c r="A544">
        <f>ROW(Source!A357)</f>
        <v>357</v>
      </c>
      <c r="B544">
        <v>41728977</v>
      </c>
      <c r="C544">
        <v>41728955</v>
      </c>
      <c r="D544">
        <v>37305584</v>
      </c>
      <c r="E544">
        <v>1</v>
      </c>
      <c r="F544">
        <v>1</v>
      </c>
      <c r="G544">
        <v>1</v>
      </c>
      <c r="H544">
        <v>3</v>
      </c>
      <c r="I544" t="s">
        <v>648</v>
      </c>
      <c r="J544" t="s">
        <v>649</v>
      </c>
      <c r="K544" t="s">
        <v>650</v>
      </c>
      <c r="L544">
        <v>1425</v>
      </c>
      <c r="N544">
        <v>1013</v>
      </c>
      <c r="O544" t="s">
        <v>165</v>
      </c>
      <c r="P544" t="s">
        <v>165</v>
      </c>
      <c r="Q544">
        <v>1</v>
      </c>
      <c r="X544">
        <v>7.0000000000000001E-3</v>
      </c>
      <c r="Y544">
        <v>86</v>
      </c>
      <c r="Z544">
        <v>0</v>
      </c>
      <c r="AA544">
        <v>0</v>
      </c>
      <c r="AB544">
        <v>0</v>
      </c>
      <c r="AC544">
        <v>0</v>
      </c>
      <c r="AD544">
        <v>1</v>
      </c>
      <c r="AE544">
        <v>0</v>
      </c>
      <c r="AF544" t="s">
        <v>2</v>
      </c>
      <c r="AG544">
        <v>7.0000000000000001E-3</v>
      </c>
      <c r="AH544">
        <v>2</v>
      </c>
      <c r="AI544">
        <v>41728963</v>
      </c>
      <c r="AJ544">
        <v>544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</row>
    <row r="545" spans="1:44" x14ac:dyDescent="0.2">
      <c r="A545">
        <f>ROW(Source!A357)</f>
        <v>357</v>
      </c>
      <c r="B545">
        <v>41728978</v>
      </c>
      <c r="C545">
        <v>41728955</v>
      </c>
      <c r="D545">
        <v>37307407</v>
      </c>
      <c r="E545">
        <v>1</v>
      </c>
      <c r="F545">
        <v>1</v>
      </c>
      <c r="G545">
        <v>1</v>
      </c>
      <c r="H545">
        <v>3</v>
      </c>
      <c r="I545" t="s">
        <v>651</v>
      </c>
      <c r="J545" t="s">
        <v>652</v>
      </c>
      <c r="K545" t="s">
        <v>653</v>
      </c>
      <c r="L545">
        <v>1346</v>
      </c>
      <c r="N545">
        <v>1009</v>
      </c>
      <c r="O545" t="s">
        <v>564</v>
      </c>
      <c r="P545" t="s">
        <v>564</v>
      </c>
      <c r="Q545">
        <v>1</v>
      </c>
      <c r="X545">
        <v>1E-3</v>
      </c>
      <c r="Y545">
        <v>133.05000000000001</v>
      </c>
      <c r="Z545">
        <v>0</v>
      </c>
      <c r="AA545">
        <v>0</v>
      </c>
      <c r="AB545">
        <v>0</v>
      </c>
      <c r="AC545">
        <v>0</v>
      </c>
      <c r="AD545">
        <v>1</v>
      </c>
      <c r="AE545">
        <v>0</v>
      </c>
      <c r="AF545" t="s">
        <v>2</v>
      </c>
      <c r="AG545">
        <v>1E-3</v>
      </c>
      <c r="AH545">
        <v>2</v>
      </c>
      <c r="AI545">
        <v>41728964</v>
      </c>
      <c r="AJ545">
        <v>545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</row>
    <row r="546" spans="1:44" x14ac:dyDescent="0.2">
      <c r="A546">
        <f>ROW(Source!A357)</f>
        <v>357</v>
      </c>
      <c r="B546">
        <v>41728979</v>
      </c>
      <c r="C546">
        <v>41728955</v>
      </c>
      <c r="D546">
        <v>37332223</v>
      </c>
      <c r="E546">
        <v>1</v>
      </c>
      <c r="F546">
        <v>1</v>
      </c>
      <c r="G546">
        <v>1</v>
      </c>
      <c r="H546">
        <v>3</v>
      </c>
      <c r="I546" t="s">
        <v>654</v>
      </c>
      <c r="J546" t="s">
        <v>655</v>
      </c>
      <c r="K546" t="s">
        <v>656</v>
      </c>
      <c r="L546">
        <v>1348</v>
      </c>
      <c r="N546">
        <v>1009</v>
      </c>
      <c r="O546" t="s">
        <v>104</v>
      </c>
      <c r="P546" t="s">
        <v>104</v>
      </c>
      <c r="Q546">
        <v>1000</v>
      </c>
      <c r="X546">
        <v>2E-3</v>
      </c>
      <c r="Y546">
        <v>11500</v>
      </c>
      <c r="Z546">
        <v>0</v>
      </c>
      <c r="AA546">
        <v>0</v>
      </c>
      <c r="AB546">
        <v>0</v>
      </c>
      <c r="AC546">
        <v>0</v>
      </c>
      <c r="AD546">
        <v>1</v>
      </c>
      <c r="AE546">
        <v>0</v>
      </c>
      <c r="AF546" t="s">
        <v>2</v>
      </c>
      <c r="AG546">
        <v>2E-3</v>
      </c>
      <c r="AH546">
        <v>2</v>
      </c>
      <c r="AI546">
        <v>41728965</v>
      </c>
      <c r="AJ546">
        <v>546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</row>
    <row r="547" spans="1:44" x14ac:dyDescent="0.2">
      <c r="A547">
        <f>ROW(Source!A357)</f>
        <v>357</v>
      </c>
      <c r="B547">
        <v>41728980</v>
      </c>
      <c r="C547">
        <v>41728955</v>
      </c>
      <c r="D547">
        <v>37358272</v>
      </c>
      <c r="E547">
        <v>1</v>
      </c>
      <c r="F547">
        <v>1</v>
      </c>
      <c r="G547">
        <v>1</v>
      </c>
      <c r="H547">
        <v>3</v>
      </c>
      <c r="I547" t="s">
        <v>588</v>
      </c>
      <c r="J547" t="s">
        <v>589</v>
      </c>
      <c r="K547" t="s">
        <v>590</v>
      </c>
      <c r="L547">
        <v>1346</v>
      </c>
      <c r="N547">
        <v>1009</v>
      </c>
      <c r="O547" t="s">
        <v>564</v>
      </c>
      <c r="P547" t="s">
        <v>564</v>
      </c>
      <c r="Q547">
        <v>1</v>
      </c>
      <c r="X547">
        <v>4.7E-2</v>
      </c>
      <c r="Y547">
        <v>28.6</v>
      </c>
      <c r="Z547">
        <v>0</v>
      </c>
      <c r="AA547">
        <v>0</v>
      </c>
      <c r="AB547">
        <v>0</v>
      </c>
      <c r="AC547">
        <v>0</v>
      </c>
      <c r="AD547">
        <v>1</v>
      </c>
      <c r="AE547">
        <v>0</v>
      </c>
      <c r="AF547" t="s">
        <v>2</v>
      </c>
      <c r="AG547">
        <v>4.7E-2</v>
      </c>
      <c r="AH547">
        <v>2</v>
      </c>
      <c r="AI547">
        <v>41728966</v>
      </c>
      <c r="AJ547">
        <v>547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</row>
    <row r="548" spans="1:44" x14ac:dyDescent="0.2">
      <c r="A548">
        <f>ROW(Source!A357)</f>
        <v>357</v>
      </c>
      <c r="B548">
        <v>41728981</v>
      </c>
      <c r="C548">
        <v>41728955</v>
      </c>
      <c r="D548">
        <v>37358473</v>
      </c>
      <c r="E548">
        <v>1</v>
      </c>
      <c r="F548">
        <v>1</v>
      </c>
      <c r="G548">
        <v>1</v>
      </c>
      <c r="H548">
        <v>3</v>
      </c>
      <c r="I548" t="s">
        <v>657</v>
      </c>
      <c r="J548" t="s">
        <v>658</v>
      </c>
      <c r="K548" t="s">
        <v>659</v>
      </c>
      <c r="L548">
        <v>1346</v>
      </c>
      <c r="N548">
        <v>1009</v>
      </c>
      <c r="O548" t="s">
        <v>564</v>
      </c>
      <c r="P548" t="s">
        <v>564</v>
      </c>
      <c r="Q548">
        <v>1</v>
      </c>
      <c r="X548">
        <v>6.0000000000000001E-3</v>
      </c>
      <c r="Y548">
        <v>35.630000000000003</v>
      </c>
      <c r="Z548">
        <v>0</v>
      </c>
      <c r="AA548">
        <v>0</v>
      </c>
      <c r="AB548">
        <v>0</v>
      </c>
      <c r="AC548">
        <v>0</v>
      </c>
      <c r="AD548">
        <v>1</v>
      </c>
      <c r="AE548">
        <v>0</v>
      </c>
      <c r="AF548" t="s">
        <v>2</v>
      </c>
      <c r="AG548">
        <v>6.0000000000000001E-3</v>
      </c>
      <c r="AH548">
        <v>2</v>
      </c>
      <c r="AI548">
        <v>41728967</v>
      </c>
      <c r="AJ548">
        <v>548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</row>
    <row r="549" spans="1:44" x14ac:dyDescent="0.2">
      <c r="A549">
        <f>ROW(Source!A357)</f>
        <v>357</v>
      </c>
      <c r="B549">
        <v>41728982</v>
      </c>
      <c r="C549">
        <v>41728955</v>
      </c>
      <c r="D549">
        <v>37381899</v>
      </c>
      <c r="E549">
        <v>1</v>
      </c>
      <c r="F549">
        <v>1</v>
      </c>
      <c r="G549">
        <v>1</v>
      </c>
      <c r="H549">
        <v>3</v>
      </c>
      <c r="I549" t="s">
        <v>660</v>
      </c>
      <c r="J549" t="s">
        <v>661</v>
      </c>
      <c r="K549" t="s">
        <v>662</v>
      </c>
      <c r="L549">
        <v>1455</v>
      </c>
      <c r="N549">
        <v>1013</v>
      </c>
      <c r="O549" t="s">
        <v>160</v>
      </c>
      <c r="P549" t="s">
        <v>160</v>
      </c>
      <c r="Q549">
        <v>1</v>
      </c>
      <c r="X549">
        <v>0.1</v>
      </c>
      <c r="Y549">
        <v>39</v>
      </c>
      <c r="Z549">
        <v>0</v>
      </c>
      <c r="AA549">
        <v>0</v>
      </c>
      <c r="AB549">
        <v>0</v>
      </c>
      <c r="AC549">
        <v>0</v>
      </c>
      <c r="AD549">
        <v>1</v>
      </c>
      <c r="AE549">
        <v>0</v>
      </c>
      <c r="AF549" t="s">
        <v>2</v>
      </c>
      <c r="AG549">
        <v>0.1</v>
      </c>
      <c r="AH549">
        <v>2</v>
      </c>
      <c r="AI549">
        <v>41728968</v>
      </c>
      <c r="AJ549">
        <v>549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</row>
    <row r="550" spans="1:44" x14ac:dyDescent="0.2">
      <c r="A550">
        <f>ROW(Source!A357)</f>
        <v>357</v>
      </c>
      <c r="B550">
        <v>41728983</v>
      </c>
      <c r="C550">
        <v>41728955</v>
      </c>
      <c r="D550">
        <v>37292595</v>
      </c>
      <c r="E550">
        <v>70</v>
      </c>
      <c r="F550">
        <v>1</v>
      </c>
      <c r="G550">
        <v>1</v>
      </c>
      <c r="H550">
        <v>3</v>
      </c>
      <c r="I550" t="s">
        <v>565</v>
      </c>
      <c r="J550" t="s">
        <v>2</v>
      </c>
      <c r="K550" t="s">
        <v>566</v>
      </c>
      <c r="L550">
        <v>1374</v>
      </c>
      <c r="N550">
        <v>1013</v>
      </c>
      <c r="O550" t="s">
        <v>567</v>
      </c>
      <c r="P550" t="s">
        <v>567</v>
      </c>
      <c r="Q550">
        <v>1</v>
      </c>
      <c r="X550">
        <v>0.4</v>
      </c>
      <c r="Y550">
        <v>1</v>
      </c>
      <c r="Z550">
        <v>0</v>
      </c>
      <c r="AA550">
        <v>0</v>
      </c>
      <c r="AB550">
        <v>0</v>
      </c>
      <c r="AC550">
        <v>0</v>
      </c>
      <c r="AD550">
        <v>1</v>
      </c>
      <c r="AE550">
        <v>0</v>
      </c>
      <c r="AF550" t="s">
        <v>2</v>
      </c>
      <c r="AG550">
        <v>0.4</v>
      </c>
      <c r="AH550">
        <v>2</v>
      </c>
      <c r="AI550">
        <v>41728969</v>
      </c>
      <c r="AJ550">
        <v>550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</row>
    <row r="551" spans="1:44" x14ac:dyDescent="0.2">
      <c r="A551">
        <f>ROW(Source!A358)</f>
        <v>358</v>
      </c>
      <c r="B551">
        <v>41728970</v>
      </c>
      <c r="C551">
        <v>41728955</v>
      </c>
      <c r="D551">
        <v>37286962</v>
      </c>
      <c r="E551">
        <v>70</v>
      </c>
      <c r="F551">
        <v>1</v>
      </c>
      <c r="G551">
        <v>1</v>
      </c>
      <c r="H551">
        <v>1</v>
      </c>
      <c r="I551" t="s">
        <v>568</v>
      </c>
      <c r="J551" t="s">
        <v>2</v>
      </c>
      <c r="K551" t="s">
        <v>569</v>
      </c>
      <c r="L551">
        <v>1191</v>
      </c>
      <c r="N551">
        <v>1013</v>
      </c>
      <c r="O551" t="s">
        <v>551</v>
      </c>
      <c r="P551" t="s">
        <v>551</v>
      </c>
      <c r="Q551">
        <v>1</v>
      </c>
      <c r="X551">
        <v>2</v>
      </c>
      <c r="Y551">
        <v>0</v>
      </c>
      <c r="Z551">
        <v>0</v>
      </c>
      <c r="AA551">
        <v>0</v>
      </c>
      <c r="AB551">
        <v>9.92</v>
      </c>
      <c r="AC551">
        <v>0</v>
      </c>
      <c r="AD551">
        <v>1</v>
      </c>
      <c r="AE551">
        <v>1</v>
      </c>
      <c r="AF551" t="s">
        <v>21</v>
      </c>
      <c r="AG551">
        <v>2.7</v>
      </c>
      <c r="AH551">
        <v>2</v>
      </c>
      <c r="AI551">
        <v>41728956</v>
      </c>
      <c r="AJ551">
        <v>551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</row>
    <row r="552" spans="1:44" x14ac:dyDescent="0.2">
      <c r="A552">
        <f>ROW(Source!A358)</f>
        <v>358</v>
      </c>
      <c r="B552">
        <v>41728971</v>
      </c>
      <c r="C552">
        <v>41728955</v>
      </c>
      <c r="D552">
        <v>37511092</v>
      </c>
      <c r="E552">
        <v>1</v>
      </c>
      <c r="F552">
        <v>1</v>
      </c>
      <c r="G552">
        <v>1</v>
      </c>
      <c r="H552">
        <v>2</v>
      </c>
      <c r="I552" t="s">
        <v>576</v>
      </c>
      <c r="J552" t="s">
        <v>577</v>
      </c>
      <c r="K552" t="s">
        <v>578</v>
      </c>
      <c r="L552">
        <v>1367</v>
      </c>
      <c r="N552">
        <v>1011</v>
      </c>
      <c r="O552" t="s">
        <v>557</v>
      </c>
      <c r="P552" t="s">
        <v>557</v>
      </c>
      <c r="Q552">
        <v>1</v>
      </c>
      <c r="X552">
        <v>0.108</v>
      </c>
      <c r="Y552">
        <v>0</v>
      </c>
      <c r="Z552">
        <v>8.1</v>
      </c>
      <c r="AA552">
        <v>0</v>
      </c>
      <c r="AB552">
        <v>0</v>
      </c>
      <c r="AC552">
        <v>0</v>
      </c>
      <c r="AD552">
        <v>1</v>
      </c>
      <c r="AE552">
        <v>0</v>
      </c>
      <c r="AF552" t="s">
        <v>21</v>
      </c>
      <c r="AG552">
        <v>0.14580000000000001</v>
      </c>
      <c r="AH552">
        <v>2</v>
      </c>
      <c r="AI552">
        <v>41728957</v>
      </c>
      <c r="AJ552">
        <v>552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</row>
    <row r="553" spans="1:44" x14ac:dyDescent="0.2">
      <c r="A553">
        <f>ROW(Source!A358)</f>
        <v>358</v>
      </c>
      <c r="B553">
        <v>41728972</v>
      </c>
      <c r="C553">
        <v>41728955</v>
      </c>
      <c r="D553">
        <v>37298731</v>
      </c>
      <c r="E553">
        <v>1</v>
      </c>
      <c r="F553">
        <v>1</v>
      </c>
      <c r="G553">
        <v>1</v>
      </c>
      <c r="H553">
        <v>3</v>
      </c>
      <c r="I553" t="s">
        <v>639</v>
      </c>
      <c r="J553" t="s">
        <v>640</v>
      </c>
      <c r="K553" t="s">
        <v>641</v>
      </c>
      <c r="L553">
        <v>1346</v>
      </c>
      <c r="N553">
        <v>1009</v>
      </c>
      <c r="O553" t="s">
        <v>564</v>
      </c>
      <c r="P553" t="s">
        <v>564</v>
      </c>
      <c r="Q553">
        <v>1</v>
      </c>
      <c r="X553">
        <v>6.0000000000000001E-3</v>
      </c>
      <c r="Y553">
        <v>44.97</v>
      </c>
      <c r="Z553">
        <v>0</v>
      </c>
      <c r="AA553">
        <v>0</v>
      </c>
      <c r="AB553">
        <v>0</v>
      </c>
      <c r="AC553">
        <v>0</v>
      </c>
      <c r="AD553">
        <v>1</v>
      </c>
      <c r="AE553">
        <v>0</v>
      </c>
      <c r="AF553" t="s">
        <v>2</v>
      </c>
      <c r="AG553">
        <v>6.0000000000000001E-3</v>
      </c>
      <c r="AH553">
        <v>2</v>
      </c>
      <c r="AI553">
        <v>41728958</v>
      </c>
      <c r="AJ553">
        <v>553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</row>
    <row r="554" spans="1:44" x14ac:dyDescent="0.2">
      <c r="A554">
        <f>ROW(Source!A358)</f>
        <v>358</v>
      </c>
      <c r="B554">
        <v>41728973</v>
      </c>
      <c r="C554">
        <v>41728955</v>
      </c>
      <c r="D554">
        <v>37301501</v>
      </c>
      <c r="E554">
        <v>1</v>
      </c>
      <c r="F554">
        <v>1</v>
      </c>
      <c r="G554">
        <v>1</v>
      </c>
      <c r="H554">
        <v>3</v>
      </c>
      <c r="I554" t="s">
        <v>642</v>
      </c>
      <c r="J554" t="s">
        <v>643</v>
      </c>
      <c r="K554" t="s">
        <v>644</v>
      </c>
      <c r="L554">
        <v>1346</v>
      </c>
      <c r="N554">
        <v>1009</v>
      </c>
      <c r="O554" t="s">
        <v>564</v>
      </c>
      <c r="P554" t="s">
        <v>564</v>
      </c>
      <c r="Q554">
        <v>1</v>
      </c>
      <c r="X554">
        <v>1E-3</v>
      </c>
      <c r="Y554">
        <v>11.5</v>
      </c>
      <c r="Z554">
        <v>0</v>
      </c>
      <c r="AA554">
        <v>0</v>
      </c>
      <c r="AB554">
        <v>0</v>
      </c>
      <c r="AC554">
        <v>0</v>
      </c>
      <c r="AD554">
        <v>1</v>
      </c>
      <c r="AE554">
        <v>0</v>
      </c>
      <c r="AF554" t="s">
        <v>2</v>
      </c>
      <c r="AG554">
        <v>1E-3</v>
      </c>
      <c r="AH554">
        <v>2</v>
      </c>
      <c r="AI554">
        <v>41728959</v>
      </c>
      <c r="AJ554">
        <v>554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</row>
    <row r="555" spans="1:44" x14ac:dyDescent="0.2">
      <c r="A555">
        <f>ROW(Source!A358)</f>
        <v>358</v>
      </c>
      <c r="B555">
        <v>41728974</v>
      </c>
      <c r="C555">
        <v>41728955</v>
      </c>
      <c r="D555">
        <v>37301997</v>
      </c>
      <c r="E555">
        <v>1</v>
      </c>
      <c r="F555">
        <v>1</v>
      </c>
      <c r="G555">
        <v>1</v>
      </c>
      <c r="H555">
        <v>3</v>
      </c>
      <c r="I555" t="s">
        <v>645</v>
      </c>
      <c r="J555" t="s">
        <v>646</v>
      </c>
      <c r="K555" t="s">
        <v>647</v>
      </c>
      <c r="L555">
        <v>1346</v>
      </c>
      <c r="N555">
        <v>1009</v>
      </c>
      <c r="O555" t="s">
        <v>564</v>
      </c>
      <c r="P555" t="s">
        <v>564</v>
      </c>
      <c r="Q555">
        <v>1</v>
      </c>
      <c r="X555">
        <v>1.2E-2</v>
      </c>
      <c r="Y555">
        <v>30.4</v>
      </c>
      <c r="Z555">
        <v>0</v>
      </c>
      <c r="AA555">
        <v>0</v>
      </c>
      <c r="AB555">
        <v>0</v>
      </c>
      <c r="AC555">
        <v>0</v>
      </c>
      <c r="AD555">
        <v>1</v>
      </c>
      <c r="AE555">
        <v>0</v>
      </c>
      <c r="AF555" t="s">
        <v>2</v>
      </c>
      <c r="AG555">
        <v>1.2E-2</v>
      </c>
      <c r="AH555">
        <v>2</v>
      </c>
      <c r="AI555">
        <v>41728960</v>
      </c>
      <c r="AJ555">
        <v>555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</row>
    <row r="556" spans="1:44" x14ac:dyDescent="0.2">
      <c r="A556">
        <f>ROW(Source!A358)</f>
        <v>358</v>
      </c>
      <c r="B556">
        <v>41728975</v>
      </c>
      <c r="C556">
        <v>41728955</v>
      </c>
      <c r="D556">
        <v>37303175</v>
      </c>
      <c r="E556">
        <v>1</v>
      </c>
      <c r="F556">
        <v>1</v>
      </c>
      <c r="G556">
        <v>1</v>
      </c>
      <c r="H556">
        <v>3</v>
      </c>
      <c r="I556" t="s">
        <v>582</v>
      </c>
      <c r="J556" t="s">
        <v>583</v>
      </c>
      <c r="K556" t="s">
        <v>584</v>
      </c>
      <c r="L556">
        <v>1346</v>
      </c>
      <c r="N556">
        <v>1009</v>
      </c>
      <c r="O556" t="s">
        <v>564</v>
      </c>
      <c r="P556" t="s">
        <v>564</v>
      </c>
      <c r="Q556">
        <v>1</v>
      </c>
      <c r="X556">
        <v>7.0000000000000007E-2</v>
      </c>
      <c r="Y556">
        <v>10.57</v>
      </c>
      <c r="Z556">
        <v>0</v>
      </c>
      <c r="AA556">
        <v>0</v>
      </c>
      <c r="AB556">
        <v>0</v>
      </c>
      <c r="AC556">
        <v>0</v>
      </c>
      <c r="AD556">
        <v>1</v>
      </c>
      <c r="AE556">
        <v>0</v>
      </c>
      <c r="AF556" t="s">
        <v>2</v>
      </c>
      <c r="AG556">
        <v>7.0000000000000007E-2</v>
      </c>
      <c r="AH556">
        <v>2</v>
      </c>
      <c r="AI556">
        <v>41728961</v>
      </c>
      <c r="AJ556">
        <v>556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</row>
    <row r="557" spans="1:44" x14ac:dyDescent="0.2">
      <c r="A557">
        <f>ROW(Source!A358)</f>
        <v>358</v>
      </c>
      <c r="B557">
        <v>41728976</v>
      </c>
      <c r="C557">
        <v>41728955</v>
      </c>
      <c r="D557">
        <v>37305340</v>
      </c>
      <c r="E557">
        <v>1</v>
      </c>
      <c r="F557">
        <v>1</v>
      </c>
      <c r="G557">
        <v>1</v>
      </c>
      <c r="H557">
        <v>3</v>
      </c>
      <c r="I557" t="s">
        <v>585</v>
      </c>
      <c r="J557" t="s">
        <v>586</v>
      </c>
      <c r="K557" t="s">
        <v>587</v>
      </c>
      <c r="L557">
        <v>1346</v>
      </c>
      <c r="N557">
        <v>1009</v>
      </c>
      <c r="O557" t="s">
        <v>564</v>
      </c>
      <c r="P557" t="s">
        <v>564</v>
      </c>
      <c r="Q557">
        <v>1</v>
      </c>
      <c r="X557">
        <v>2.5000000000000001E-2</v>
      </c>
      <c r="Y557">
        <v>9.0399999999999991</v>
      </c>
      <c r="Z557">
        <v>0</v>
      </c>
      <c r="AA557">
        <v>0</v>
      </c>
      <c r="AB557">
        <v>0</v>
      </c>
      <c r="AC557">
        <v>0</v>
      </c>
      <c r="AD557">
        <v>1</v>
      </c>
      <c r="AE557">
        <v>0</v>
      </c>
      <c r="AF557" t="s">
        <v>2</v>
      </c>
      <c r="AG557">
        <v>2.5000000000000001E-2</v>
      </c>
      <c r="AH557">
        <v>2</v>
      </c>
      <c r="AI557">
        <v>41728962</v>
      </c>
      <c r="AJ557">
        <v>557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</row>
    <row r="558" spans="1:44" x14ac:dyDescent="0.2">
      <c r="A558">
        <f>ROW(Source!A358)</f>
        <v>358</v>
      </c>
      <c r="B558">
        <v>41728977</v>
      </c>
      <c r="C558">
        <v>41728955</v>
      </c>
      <c r="D558">
        <v>37305584</v>
      </c>
      <c r="E558">
        <v>1</v>
      </c>
      <c r="F558">
        <v>1</v>
      </c>
      <c r="G558">
        <v>1</v>
      </c>
      <c r="H558">
        <v>3</v>
      </c>
      <c r="I558" t="s">
        <v>648</v>
      </c>
      <c r="J558" t="s">
        <v>649</v>
      </c>
      <c r="K558" t="s">
        <v>650</v>
      </c>
      <c r="L558">
        <v>1425</v>
      </c>
      <c r="N558">
        <v>1013</v>
      </c>
      <c r="O558" t="s">
        <v>165</v>
      </c>
      <c r="P558" t="s">
        <v>165</v>
      </c>
      <c r="Q558">
        <v>1</v>
      </c>
      <c r="X558">
        <v>7.0000000000000001E-3</v>
      </c>
      <c r="Y558">
        <v>86</v>
      </c>
      <c r="Z558">
        <v>0</v>
      </c>
      <c r="AA558">
        <v>0</v>
      </c>
      <c r="AB558">
        <v>0</v>
      </c>
      <c r="AC558">
        <v>0</v>
      </c>
      <c r="AD558">
        <v>1</v>
      </c>
      <c r="AE558">
        <v>0</v>
      </c>
      <c r="AF558" t="s">
        <v>2</v>
      </c>
      <c r="AG558">
        <v>7.0000000000000001E-3</v>
      </c>
      <c r="AH558">
        <v>2</v>
      </c>
      <c r="AI558">
        <v>41728963</v>
      </c>
      <c r="AJ558">
        <v>558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</row>
    <row r="559" spans="1:44" x14ac:dyDescent="0.2">
      <c r="A559">
        <f>ROW(Source!A358)</f>
        <v>358</v>
      </c>
      <c r="B559">
        <v>41728978</v>
      </c>
      <c r="C559">
        <v>41728955</v>
      </c>
      <c r="D559">
        <v>37307407</v>
      </c>
      <c r="E559">
        <v>1</v>
      </c>
      <c r="F559">
        <v>1</v>
      </c>
      <c r="G559">
        <v>1</v>
      </c>
      <c r="H559">
        <v>3</v>
      </c>
      <c r="I559" t="s">
        <v>651</v>
      </c>
      <c r="J559" t="s">
        <v>652</v>
      </c>
      <c r="K559" t="s">
        <v>653</v>
      </c>
      <c r="L559">
        <v>1346</v>
      </c>
      <c r="N559">
        <v>1009</v>
      </c>
      <c r="O559" t="s">
        <v>564</v>
      </c>
      <c r="P559" t="s">
        <v>564</v>
      </c>
      <c r="Q559">
        <v>1</v>
      </c>
      <c r="X559">
        <v>1E-3</v>
      </c>
      <c r="Y559">
        <v>133.05000000000001</v>
      </c>
      <c r="Z559">
        <v>0</v>
      </c>
      <c r="AA559">
        <v>0</v>
      </c>
      <c r="AB559">
        <v>0</v>
      </c>
      <c r="AC559">
        <v>0</v>
      </c>
      <c r="AD559">
        <v>1</v>
      </c>
      <c r="AE559">
        <v>0</v>
      </c>
      <c r="AF559" t="s">
        <v>2</v>
      </c>
      <c r="AG559">
        <v>1E-3</v>
      </c>
      <c r="AH559">
        <v>2</v>
      </c>
      <c r="AI559">
        <v>41728964</v>
      </c>
      <c r="AJ559">
        <v>559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</row>
    <row r="560" spans="1:44" x14ac:dyDescent="0.2">
      <c r="A560">
        <f>ROW(Source!A358)</f>
        <v>358</v>
      </c>
      <c r="B560">
        <v>41728979</v>
      </c>
      <c r="C560">
        <v>41728955</v>
      </c>
      <c r="D560">
        <v>37332223</v>
      </c>
      <c r="E560">
        <v>1</v>
      </c>
      <c r="F560">
        <v>1</v>
      </c>
      <c r="G560">
        <v>1</v>
      </c>
      <c r="H560">
        <v>3</v>
      </c>
      <c r="I560" t="s">
        <v>654</v>
      </c>
      <c r="J560" t="s">
        <v>655</v>
      </c>
      <c r="K560" t="s">
        <v>656</v>
      </c>
      <c r="L560">
        <v>1348</v>
      </c>
      <c r="N560">
        <v>1009</v>
      </c>
      <c r="O560" t="s">
        <v>104</v>
      </c>
      <c r="P560" t="s">
        <v>104</v>
      </c>
      <c r="Q560">
        <v>1000</v>
      </c>
      <c r="X560">
        <v>2E-3</v>
      </c>
      <c r="Y560">
        <v>11500</v>
      </c>
      <c r="Z560">
        <v>0</v>
      </c>
      <c r="AA560">
        <v>0</v>
      </c>
      <c r="AB560">
        <v>0</v>
      </c>
      <c r="AC560">
        <v>0</v>
      </c>
      <c r="AD560">
        <v>1</v>
      </c>
      <c r="AE560">
        <v>0</v>
      </c>
      <c r="AF560" t="s">
        <v>2</v>
      </c>
      <c r="AG560">
        <v>2E-3</v>
      </c>
      <c r="AH560">
        <v>2</v>
      </c>
      <c r="AI560">
        <v>41728965</v>
      </c>
      <c r="AJ560">
        <v>560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</row>
    <row r="561" spans="1:44" x14ac:dyDescent="0.2">
      <c r="A561">
        <f>ROW(Source!A358)</f>
        <v>358</v>
      </c>
      <c r="B561">
        <v>41728980</v>
      </c>
      <c r="C561">
        <v>41728955</v>
      </c>
      <c r="D561">
        <v>37358272</v>
      </c>
      <c r="E561">
        <v>1</v>
      </c>
      <c r="F561">
        <v>1</v>
      </c>
      <c r="G561">
        <v>1</v>
      </c>
      <c r="H561">
        <v>3</v>
      </c>
      <c r="I561" t="s">
        <v>588</v>
      </c>
      <c r="J561" t="s">
        <v>589</v>
      </c>
      <c r="K561" t="s">
        <v>590</v>
      </c>
      <c r="L561">
        <v>1346</v>
      </c>
      <c r="N561">
        <v>1009</v>
      </c>
      <c r="O561" t="s">
        <v>564</v>
      </c>
      <c r="P561" t="s">
        <v>564</v>
      </c>
      <c r="Q561">
        <v>1</v>
      </c>
      <c r="X561">
        <v>4.7E-2</v>
      </c>
      <c r="Y561">
        <v>28.6</v>
      </c>
      <c r="Z561">
        <v>0</v>
      </c>
      <c r="AA561">
        <v>0</v>
      </c>
      <c r="AB561">
        <v>0</v>
      </c>
      <c r="AC561">
        <v>0</v>
      </c>
      <c r="AD561">
        <v>1</v>
      </c>
      <c r="AE561">
        <v>0</v>
      </c>
      <c r="AF561" t="s">
        <v>2</v>
      </c>
      <c r="AG561">
        <v>4.7E-2</v>
      </c>
      <c r="AH561">
        <v>2</v>
      </c>
      <c r="AI561">
        <v>41728966</v>
      </c>
      <c r="AJ561">
        <v>561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</row>
    <row r="562" spans="1:44" x14ac:dyDescent="0.2">
      <c r="A562">
        <f>ROW(Source!A358)</f>
        <v>358</v>
      </c>
      <c r="B562">
        <v>41728981</v>
      </c>
      <c r="C562">
        <v>41728955</v>
      </c>
      <c r="D562">
        <v>37358473</v>
      </c>
      <c r="E562">
        <v>1</v>
      </c>
      <c r="F562">
        <v>1</v>
      </c>
      <c r="G562">
        <v>1</v>
      </c>
      <c r="H562">
        <v>3</v>
      </c>
      <c r="I562" t="s">
        <v>657</v>
      </c>
      <c r="J562" t="s">
        <v>658</v>
      </c>
      <c r="K562" t="s">
        <v>659</v>
      </c>
      <c r="L562">
        <v>1346</v>
      </c>
      <c r="N562">
        <v>1009</v>
      </c>
      <c r="O562" t="s">
        <v>564</v>
      </c>
      <c r="P562" t="s">
        <v>564</v>
      </c>
      <c r="Q562">
        <v>1</v>
      </c>
      <c r="X562">
        <v>6.0000000000000001E-3</v>
      </c>
      <c r="Y562">
        <v>35.630000000000003</v>
      </c>
      <c r="Z562">
        <v>0</v>
      </c>
      <c r="AA562">
        <v>0</v>
      </c>
      <c r="AB562">
        <v>0</v>
      </c>
      <c r="AC562">
        <v>0</v>
      </c>
      <c r="AD562">
        <v>1</v>
      </c>
      <c r="AE562">
        <v>0</v>
      </c>
      <c r="AF562" t="s">
        <v>2</v>
      </c>
      <c r="AG562">
        <v>6.0000000000000001E-3</v>
      </c>
      <c r="AH562">
        <v>2</v>
      </c>
      <c r="AI562">
        <v>41728967</v>
      </c>
      <c r="AJ562">
        <v>562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</row>
    <row r="563" spans="1:44" x14ac:dyDescent="0.2">
      <c r="A563">
        <f>ROW(Source!A358)</f>
        <v>358</v>
      </c>
      <c r="B563">
        <v>41728982</v>
      </c>
      <c r="C563">
        <v>41728955</v>
      </c>
      <c r="D563">
        <v>37381899</v>
      </c>
      <c r="E563">
        <v>1</v>
      </c>
      <c r="F563">
        <v>1</v>
      </c>
      <c r="G563">
        <v>1</v>
      </c>
      <c r="H563">
        <v>3</v>
      </c>
      <c r="I563" t="s">
        <v>660</v>
      </c>
      <c r="J563" t="s">
        <v>661</v>
      </c>
      <c r="K563" t="s">
        <v>662</v>
      </c>
      <c r="L563">
        <v>1455</v>
      </c>
      <c r="N563">
        <v>1013</v>
      </c>
      <c r="O563" t="s">
        <v>160</v>
      </c>
      <c r="P563" t="s">
        <v>160</v>
      </c>
      <c r="Q563">
        <v>1</v>
      </c>
      <c r="X563">
        <v>0.1</v>
      </c>
      <c r="Y563">
        <v>39</v>
      </c>
      <c r="Z563">
        <v>0</v>
      </c>
      <c r="AA563">
        <v>0</v>
      </c>
      <c r="AB563">
        <v>0</v>
      </c>
      <c r="AC563">
        <v>0</v>
      </c>
      <c r="AD563">
        <v>1</v>
      </c>
      <c r="AE563">
        <v>0</v>
      </c>
      <c r="AF563" t="s">
        <v>2</v>
      </c>
      <c r="AG563">
        <v>0.1</v>
      </c>
      <c r="AH563">
        <v>2</v>
      </c>
      <c r="AI563">
        <v>41728968</v>
      </c>
      <c r="AJ563">
        <v>563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</row>
    <row r="564" spans="1:44" x14ac:dyDescent="0.2">
      <c r="A564">
        <f>ROW(Source!A358)</f>
        <v>358</v>
      </c>
      <c r="B564">
        <v>41728983</v>
      </c>
      <c r="C564">
        <v>41728955</v>
      </c>
      <c r="D564">
        <v>37292595</v>
      </c>
      <c r="E564">
        <v>70</v>
      </c>
      <c r="F564">
        <v>1</v>
      </c>
      <c r="G564">
        <v>1</v>
      </c>
      <c r="H564">
        <v>3</v>
      </c>
      <c r="I564" t="s">
        <v>565</v>
      </c>
      <c r="J564" t="s">
        <v>2</v>
      </c>
      <c r="K564" t="s">
        <v>566</v>
      </c>
      <c r="L564">
        <v>1374</v>
      </c>
      <c r="N564">
        <v>1013</v>
      </c>
      <c r="O564" t="s">
        <v>567</v>
      </c>
      <c r="P564" t="s">
        <v>567</v>
      </c>
      <c r="Q564">
        <v>1</v>
      </c>
      <c r="X564">
        <v>0.4</v>
      </c>
      <c r="Y564">
        <v>1</v>
      </c>
      <c r="Z564">
        <v>0</v>
      </c>
      <c r="AA564">
        <v>0</v>
      </c>
      <c r="AB564">
        <v>0</v>
      </c>
      <c r="AC564">
        <v>0</v>
      </c>
      <c r="AD564">
        <v>1</v>
      </c>
      <c r="AE564">
        <v>0</v>
      </c>
      <c r="AF564" t="s">
        <v>2</v>
      </c>
      <c r="AG564">
        <v>0.4</v>
      </c>
      <c r="AH564">
        <v>2</v>
      </c>
      <c r="AI564">
        <v>41728969</v>
      </c>
      <c r="AJ564">
        <v>564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</row>
    <row r="565" spans="1:44" x14ac:dyDescent="0.2">
      <c r="A565">
        <f>ROW(Source!A361)</f>
        <v>361</v>
      </c>
      <c r="B565">
        <v>41728993</v>
      </c>
      <c r="C565">
        <v>41728985</v>
      </c>
      <c r="D565">
        <v>37286949</v>
      </c>
      <c r="E565">
        <v>70</v>
      </c>
      <c r="F565">
        <v>1</v>
      </c>
      <c r="G565">
        <v>1</v>
      </c>
      <c r="H565">
        <v>1</v>
      </c>
      <c r="I565" t="s">
        <v>594</v>
      </c>
      <c r="J565" t="s">
        <v>2</v>
      </c>
      <c r="K565" t="s">
        <v>595</v>
      </c>
      <c r="L565">
        <v>1191</v>
      </c>
      <c r="N565">
        <v>1013</v>
      </c>
      <c r="O565" t="s">
        <v>551</v>
      </c>
      <c r="P565" t="s">
        <v>551</v>
      </c>
      <c r="Q565">
        <v>1</v>
      </c>
      <c r="X565">
        <v>0.84</v>
      </c>
      <c r="Y565">
        <v>0</v>
      </c>
      <c r="Z565">
        <v>0</v>
      </c>
      <c r="AA565">
        <v>0</v>
      </c>
      <c r="AB565">
        <v>9.6199999999999992</v>
      </c>
      <c r="AC565">
        <v>0</v>
      </c>
      <c r="AD565">
        <v>1</v>
      </c>
      <c r="AE565">
        <v>1</v>
      </c>
      <c r="AF565" t="s">
        <v>21</v>
      </c>
      <c r="AG565">
        <v>1.1340000000000001</v>
      </c>
      <c r="AH565">
        <v>2</v>
      </c>
      <c r="AI565">
        <v>41728986</v>
      </c>
      <c r="AJ565">
        <v>565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</row>
    <row r="566" spans="1:44" x14ac:dyDescent="0.2">
      <c r="A566">
        <f>ROW(Source!A361)</f>
        <v>361</v>
      </c>
      <c r="B566">
        <v>41728994</v>
      </c>
      <c r="C566">
        <v>41728985</v>
      </c>
      <c r="D566">
        <v>37299205</v>
      </c>
      <c r="E566">
        <v>1</v>
      </c>
      <c r="F566">
        <v>1</v>
      </c>
      <c r="G566">
        <v>1</v>
      </c>
      <c r="H566">
        <v>3</v>
      </c>
      <c r="I566" t="s">
        <v>610</v>
      </c>
      <c r="J566" t="s">
        <v>611</v>
      </c>
      <c r="K566" t="s">
        <v>612</v>
      </c>
      <c r="L566">
        <v>1346</v>
      </c>
      <c r="N566">
        <v>1009</v>
      </c>
      <c r="O566" t="s">
        <v>564</v>
      </c>
      <c r="P566" t="s">
        <v>564</v>
      </c>
      <c r="Q566">
        <v>1</v>
      </c>
      <c r="X566">
        <v>2.0000000000000001E-4</v>
      </c>
      <c r="Y566">
        <v>27.74</v>
      </c>
      <c r="Z566">
        <v>0</v>
      </c>
      <c r="AA566">
        <v>0</v>
      </c>
      <c r="AB566">
        <v>0</v>
      </c>
      <c r="AC566">
        <v>0</v>
      </c>
      <c r="AD566">
        <v>1</v>
      </c>
      <c r="AE566">
        <v>0</v>
      </c>
      <c r="AF566" t="s">
        <v>2</v>
      </c>
      <c r="AG566">
        <v>2.0000000000000001E-4</v>
      </c>
      <c r="AH566">
        <v>2</v>
      </c>
      <c r="AI566">
        <v>41728987</v>
      </c>
      <c r="AJ566">
        <v>566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</row>
    <row r="567" spans="1:44" x14ac:dyDescent="0.2">
      <c r="A567">
        <f>ROW(Source!A361)</f>
        <v>361</v>
      </c>
      <c r="B567">
        <v>41728995</v>
      </c>
      <c r="C567">
        <v>41728985</v>
      </c>
      <c r="D567">
        <v>37306270</v>
      </c>
      <c r="E567">
        <v>1</v>
      </c>
      <c r="F567">
        <v>1</v>
      </c>
      <c r="G567">
        <v>1</v>
      </c>
      <c r="H567">
        <v>3</v>
      </c>
      <c r="I567" t="s">
        <v>671</v>
      </c>
      <c r="J567" t="s">
        <v>672</v>
      </c>
      <c r="K567" t="s">
        <v>673</v>
      </c>
      <c r="L567">
        <v>1348</v>
      </c>
      <c r="N567">
        <v>1009</v>
      </c>
      <c r="O567" t="s">
        <v>104</v>
      </c>
      <c r="P567" t="s">
        <v>104</v>
      </c>
      <c r="Q567">
        <v>1000</v>
      </c>
      <c r="X567">
        <v>1E-4</v>
      </c>
      <c r="Y567">
        <v>12430</v>
      </c>
      <c r="Z567">
        <v>0</v>
      </c>
      <c r="AA567">
        <v>0</v>
      </c>
      <c r="AB567">
        <v>0</v>
      </c>
      <c r="AC567">
        <v>0</v>
      </c>
      <c r="AD567">
        <v>1</v>
      </c>
      <c r="AE567">
        <v>0</v>
      </c>
      <c r="AF567" t="s">
        <v>2</v>
      </c>
      <c r="AG567">
        <v>1E-4</v>
      </c>
      <c r="AH567">
        <v>2</v>
      </c>
      <c r="AI567">
        <v>41728988</v>
      </c>
      <c r="AJ567">
        <v>567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</row>
    <row r="568" spans="1:44" x14ac:dyDescent="0.2">
      <c r="A568">
        <f>ROW(Source!A361)</f>
        <v>361</v>
      </c>
      <c r="B568">
        <v>41728996</v>
      </c>
      <c r="C568">
        <v>41728985</v>
      </c>
      <c r="D568">
        <v>37342602</v>
      </c>
      <c r="E568">
        <v>1</v>
      </c>
      <c r="F568">
        <v>1</v>
      </c>
      <c r="G568">
        <v>1</v>
      </c>
      <c r="H568">
        <v>3</v>
      </c>
      <c r="I568" t="s">
        <v>619</v>
      </c>
      <c r="J568" t="s">
        <v>620</v>
      </c>
      <c r="K568" t="s">
        <v>621</v>
      </c>
      <c r="L568">
        <v>1348</v>
      </c>
      <c r="N568">
        <v>1009</v>
      </c>
      <c r="O568" t="s">
        <v>104</v>
      </c>
      <c r="P568" t="s">
        <v>104</v>
      </c>
      <c r="Q568">
        <v>1000</v>
      </c>
      <c r="X568">
        <v>1.9999999999999999E-6</v>
      </c>
      <c r="Y568">
        <v>65750</v>
      </c>
      <c r="Z568">
        <v>0</v>
      </c>
      <c r="AA568">
        <v>0</v>
      </c>
      <c r="AB568">
        <v>0</v>
      </c>
      <c r="AC568">
        <v>0</v>
      </c>
      <c r="AD568">
        <v>1</v>
      </c>
      <c r="AE568">
        <v>0</v>
      </c>
      <c r="AF568" t="s">
        <v>2</v>
      </c>
      <c r="AG568">
        <v>1.9999999999999999E-6</v>
      </c>
      <c r="AH568">
        <v>2</v>
      </c>
      <c r="AI568">
        <v>41728989</v>
      </c>
      <c r="AJ568">
        <v>568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</row>
    <row r="569" spans="1:44" x14ac:dyDescent="0.2">
      <c r="A569">
        <f>ROW(Source!A361)</f>
        <v>361</v>
      </c>
      <c r="B569">
        <v>41728997</v>
      </c>
      <c r="C569">
        <v>41728985</v>
      </c>
      <c r="D569">
        <v>37356415</v>
      </c>
      <c r="E569">
        <v>1</v>
      </c>
      <c r="F569">
        <v>1</v>
      </c>
      <c r="G569">
        <v>1</v>
      </c>
      <c r="H569">
        <v>3</v>
      </c>
      <c r="I569" t="s">
        <v>666</v>
      </c>
      <c r="J569" t="s">
        <v>667</v>
      </c>
      <c r="K569" t="s">
        <v>668</v>
      </c>
      <c r="L569">
        <v>1346</v>
      </c>
      <c r="N569">
        <v>1009</v>
      </c>
      <c r="O569" t="s">
        <v>564</v>
      </c>
      <c r="P569" t="s">
        <v>564</v>
      </c>
      <c r="Q569">
        <v>1</v>
      </c>
      <c r="X569">
        <v>0.01</v>
      </c>
      <c r="Y569">
        <v>28.93</v>
      </c>
      <c r="Z569">
        <v>0</v>
      </c>
      <c r="AA569">
        <v>0</v>
      </c>
      <c r="AB569">
        <v>0</v>
      </c>
      <c r="AC569">
        <v>0</v>
      </c>
      <c r="AD569">
        <v>1</v>
      </c>
      <c r="AE569">
        <v>0</v>
      </c>
      <c r="AF569" t="s">
        <v>2</v>
      </c>
      <c r="AG569">
        <v>0.01</v>
      </c>
      <c r="AH569">
        <v>2</v>
      </c>
      <c r="AI569">
        <v>41728990</v>
      </c>
      <c r="AJ569">
        <v>569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</row>
    <row r="570" spans="1:44" x14ac:dyDescent="0.2">
      <c r="A570">
        <f>ROW(Source!A361)</f>
        <v>361</v>
      </c>
      <c r="B570">
        <v>41728998</v>
      </c>
      <c r="C570">
        <v>41728985</v>
      </c>
      <c r="D570">
        <v>37409453</v>
      </c>
      <c r="E570">
        <v>1</v>
      </c>
      <c r="F570">
        <v>1</v>
      </c>
      <c r="G570">
        <v>1</v>
      </c>
      <c r="H570">
        <v>3</v>
      </c>
      <c r="I570" t="s">
        <v>631</v>
      </c>
      <c r="J570" t="s">
        <v>632</v>
      </c>
      <c r="K570" t="s">
        <v>633</v>
      </c>
      <c r="L570">
        <v>1346</v>
      </c>
      <c r="N570">
        <v>1009</v>
      </c>
      <c r="O570" t="s">
        <v>564</v>
      </c>
      <c r="P570" t="s">
        <v>564</v>
      </c>
      <c r="Q570">
        <v>1</v>
      </c>
      <c r="X570">
        <v>1.42E-3</v>
      </c>
      <c r="Y570">
        <v>38.340000000000003</v>
      </c>
      <c r="Z570">
        <v>0</v>
      </c>
      <c r="AA570">
        <v>0</v>
      </c>
      <c r="AB570">
        <v>0</v>
      </c>
      <c r="AC570">
        <v>0</v>
      </c>
      <c r="AD570">
        <v>1</v>
      </c>
      <c r="AE570">
        <v>0</v>
      </c>
      <c r="AF570" t="s">
        <v>2</v>
      </c>
      <c r="AG570">
        <v>1.42E-3</v>
      </c>
      <c r="AH570">
        <v>2</v>
      </c>
      <c r="AI570">
        <v>41728991</v>
      </c>
      <c r="AJ570">
        <v>570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</row>
    <row r="571" spans="1:44" x14ac:dyDescent="0.2">
      <c r="A571">
        <f>ROW(Source!A361)</f>
        <v>361</v>
      </c>
      <c r="B571">
        <v>41728999</v>
      </c>
      <c r="C571">
        <v>41728985</v>
      </c>
      <c r="D571">
        <v>37292595</v>
      </c>
      <c r="E571">
        <v>70</v>
      </c>
      <c r="F571">
        <v>1</v>
      </c>
      <c r="G571">
        <v>1</v>
      </c>
      <c r="H571">
        <v>3</v>
      </c>
      <c r="I571" t="s">
        <v>565</v>
      </c>
      <c r="J571" t="s">
        <v>2</v>
      </c>
      <c r="K571" t="s">
        <v>566</v>
      </c>
      <c r="L571">
        <v>1374</v>
      </c>
      <c r="N571">
        <v>1013</v>
      </c>
      <c r="O571" t="s">
        <v>567</v>
      </c>
      <c r="P571" t="s">
        <v>567</v>
      </c>
      <c r="Q571">
        <v>1</v>
      </c>
      <c r="X571">
        <v>0.16</v>
      </c>
      <c r="Y571">
        <v>1</v>
      </c>
      <c r="Z571">
        <v>0</v>
      </c>
      <c r="AA571">
        <v>0</v>
      </c>
      <c r="AB571">
        <v>0</v>
      </c>
      <c r="AC571">
        <v>0</v>
      </c>
      <c r="AD571">
        <v>1</v>
      </c>
      <c r="AE571">
        <v>0</v>
      </c>
      <c r="AF571" t="s">
        <v>2</v>
      </c>
      <c r="AG571">
        <v>0.16</v>
      </c>
      <c r="AH571">
        <v>2</v>
      </c>
      <c r="AI571">
        <v>41728992</v>
      </c>
      <c r="AJ571">
        <v>571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</row>
    <row r="572" spans="1:44" x14ac:dyDescent="0.2">
      <c r="A572">
        <f>ROW(Source!A362)</f>
        <v>362</v>
      </c>
      <c r="B572">
        <v>41728993</v>
      </c>
      <c r="C572">
        <v>41728985</v>
      </c>
      <c r="D572">
        <v>37286949</v>
      </c>
      <c r="E572">
        <v>70</v>
      </c>
      <c r="F572">
        <v>1</v>
      </c>
      <c r="G572">
        <v>1</v>
      </c>
      <c r="H572">
        <v>1</v>
      </c>
      <c r="I572" t="s">
        <v>594</v>
      </c>
      <c r="J572" t="s">
        <v>2</v>
      </c>
      <c r="K572" t="s">
        <v>595</v>
      </c>
      <c r="L572">
        <v>1191</v>
      </c>
      <c r="N572">
        <v>1013</v>
      </c>
      <c r="O572" t="s">
        <v>551</v>
      </c>
      <c r="P572" t="s">
        <v>551</v>
      </c>
      <c r="Q572">
        <v>1</v>
      </c>
      <c r="X572">
        <v>0.84</v>
      </c>
      <c r="Y572">
        <v>0</v>
      </c>
      <c r="Z572">
        <v>0</v>
      </c>
      <c r="AA572">
        <v>0</v>
      </c>
      <c r="AB572">
        <v>9.6199999999999992</v>
      </c>
      <c r="AC572">
        <v>0</v>
      </c>
      <c r="AD572">
        <v>1</v>
      </c>
      <c r="AE572">
        <v>1</v>
      </c>
      <c r="AF572" t="s">
        <v>21</v>
      </c>
      <c r="AG572">
        <v>1.1340000000000001</v>
      </c>
      <c r="AH572">
        <v>2</v>
      </c>
      <c r="AI572">
        <v>41728986</v>
      </c>
      <c r="AJ572">
        <v>572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</row>
    <row r="573" spans="1:44" x14ac:dyDescent="0.2">
      <c r="A573">
        <f>ROW(Source!A362)</f>
        <v>362</v>
      </c>
      <c r="B573">
        <v>41728994</v>
      </c>
      <c r="C573">
        <v>41728985</v>
      </c>
      <c r="D573">
        <v>37299205</v>
      </c>
      <c r="E573">
        <v>1</v>
      </c>
      <c r="F573">
        <v>1</v>
      </c>
      <c r="G573">
        <v>1</v>
      </c>
      <c r="H573">
        <v>3</v>
      </c>
      <c r="I573" t="s">
        <v>610</v>
      </c>
      <c r="J573" t="s">
        <v>611</v>
      </c>
      <c r="K573" t="s">
        <v>612</v>
      </c>
      <c r="L573">
        <v>1346</v>
      </c>
      <c r="N573">
        <v>1009</v>
      </c>
      <c r="O573" t="s">
        <v>564</v>
      </c>
      <c r="P573" t="s">
        <v>564</v>
      </c>
      <c r="Q573">
        <v>1</v>
      </c>
      <c r="X573">
        <v>2.0000000000000001E-4</v>
      </c>
      <c r="Y573">
        <v>27.74</v>
      </c>
      <c r="Z573">
        <v>0</v>
      </c>
      <c r="AA573">
        <v>0</v>
      </c>
      <c r="AB573">
        <v>0</v>
      </c>
      <c r="AC573">
        <v>0</v>
      </c>
      <c r="AD573">
        <v>1</v>
      </c>
      <c r="AE573">
        <v>0</v>
      </c>
      <c r="AF573" t="s">
        <v>2</v>
      </c>
      <c r="AG573">
        <v>2.0000000000000001E-4</v>
      </c>
      <c r="AH573">
        <v>2</v>
      </c>
      <c r="AI573">
        <v>41728987</v>
      </c>
      <c r="AJ573">
        <v>573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</row>
    <row r="574" spans="1:44" x14ac:dyDescent="0.2">
      <c r="A574">
        <f>ROW(Source!A362)</f>
        <v>362</v>
      </c>
      <c r="B574">
        <v>41728995</v>
      </c>
      <c r="C574">
        <v>41728985</v>
      </c>
      <c r="D574">
        <v>37306270</v>
      </c>
      <c r="E574">
        <v>1</v>
      </c>
      <c r="F574">
        <v>1</v>
      </c>
      <c r="G574">
        <v>1</v>
      </c>
      <c r="H574">
        <v>3</v>
      </c>
      <c r="I574" t="s">
        <v>671</v>
      </c>
      <c r="J574" t="s">
        <v>672</v>
      </c>
      <c r="K574" t="s">
        <v>673</v>
      </c>
      <c r="L574">
        <v>1348</v>
      </c>
      <c r="N574">
        <v>1009</v>
      </c>
      <c r="O574" t="s">
        <v>104</v>
      </c>
      <c r="P574" t="s">
        <v>104</v>
      </c>
      <c r="Q574">
        <v>1000</v>
      </c>
      <c r="X574">
        <v>1E-4</v>
      </c>
      <c r="Y574">
        <v>12430</v>
      </c>
      <c r="Z574">
        <v>0</v>
      </c>
      <c r="AA574">
        <v>0</v>
      </c>
      <c r="AB574">
        <v>0</v>
      </c>
      <c r="AC574">
        <v>0</v>
      </c>
      <c r="AD574">
        <v>1</v>
      </c>
      <c r="AE574">
        <v>0</v>
      </c>
      <c r="AF574" t="s">
        <v>2</v>
      </c>
      <c r="AG574">
        <v>1E-4</v>
      </c>
      <c r="AH574">
        <v>2</v>
      </c>
      <c r="AI574">
        <v>41728988</v>
      </c>
      <c r="AJ574">
        <v>574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</row>
    <row r="575" spans="1:44" x14ac:dyDescent="0.2">
      <c r="A575">
        <f>ROW(Source!A362)</f>
        <v>362</v>
      </c>
      <c r="B575">
        <v>41728996</v>
      </c>
      <c r="C575">
        <v>41728985</v>
      </c>
      <c r="D575">
        <v>37342602</v>
      </c>
      <c r="E575">
        <v>1</v>
      </c>
      <c r="F575">
        <v>1</v>
      </c>
      <c r="G575">
        <v>1</v>
      </c>
      <c r="H575">
        <v>3</v>
      </c>
      <c r="I575" t="s">
        <v>619</v>
      </c>
      <c r="J575" t="s">
        <v>620</v>
      </c>
      <c r="K575" t="s">
        <v>621</v>
      </c>
      <c r="L575">
        <v>1348</v>
      </c>
      <c r="N575">
        <v>1009</v>
      </c>
      <c r="O575" t="s">
        <v>104</v>
      </c>
      <c r="P575" t="s">
        <v>104</v>
      </c>
      <c r="Q575">
        <v>1000</v>
      </c>
      <c r="X575">
        <v>1.9999999999999999E-6</v>
      </c>
      <c r="Y575">
        <v>65750</v>
      </c>
      <c r="Z575">
        <v>0</v>
      </c>
      <c r="AA575">
        <v>0</v>
      </c>
      <c r="AB575">
        <v>0</v>
      </c>
      <c r="AC575">
        <v>0</v>
      </c>
      <c r="AD575">
        <v>1</v>
      </c>
      <c r="AE575">
        <v>0</v>
      </c>
      <c r="AF575" t="s">
        <v>2</v>
      </c>
      <c r="AG575">
        <v>1.9999999999999999E-6</v>
      </c>
      <c r="AH575">
        <v>2</v>
      </c>
      <c r="AI575">
        <v>41728989</v>
      </c>
      <c r="AJ575">
        <v>575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</row>
    <row r="576" spans="1:44" x14ac:dyDescent="0.2">
      <c r="A576">
        <f>ROW(Source!A362)</f>
        <v>362</v>
      </c>
      <c r="B576">
        <v>41728997</v>
      </c>
      <c r="C576">
        <v>41728985</v>
      </c>
      <c r="D576">
        <v>37356415</v>
      </c>
      <c r="E576">
        <v>1</v>
      </c>
      <c r="F576">
        <v>1</v>
      </c>
      <c r="G576">
        <v>1</v>
      </c>
      <c r="H576">
        <v>3</v>
      </c>
      <c r="I576" t="s">
        <v>666</v>
      </c>
      <c r="J576" t="s">
        <v>667</v>
      </c>
      <c r="K576" t="s">
        <v>668</v>
      </c>
      <c r="L576">
        <v>1346</v>
      </c>
      <c r="N576">
        <v>1009</v>
      </c>
      <c r="O576" t="s">
        <v>564</v>
      </c>
      <c r="P576" t="s">
        <v>564</v>
      </c>
      <c r="Q576">
        <v>1</v>
      </c>
      <c r="X576">
        <v>0.01</v>
      </c>
      <c r="Y576">
        <v>28.93</v>
      </c>
      <c r="Z576">
        <v>0</v>
      </c>
      <c r="AA576">
        <v>0</v>
      </c>
      <c r="AB576">
        <v>0</v>
      </c>
      <c r="AC576">
        <v>0</v>
      </c>
      <c r="AD576">
        <v>1</v>
      </c>
      <c r="AE576">
        <v>0</v>
      </c>
      <c r="AF576" t="s">
        <v>2</v>
      </c>
      <c r="AG576">
        <v>0.01</v>
      </c>
      <c r="AH576">
        <v>2</v>
      </c>
      <c r="AI576">
        <v>41728990</v>
      </c>
      <c r="AJ576">
        <v>576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</row>
    <row r="577" spans="1:44" x14ac:dyDescent="0.2">
      <c r="A577">
        <f>ROW(Source!A362)</f>
        <v>362</v>
      </c>
      <c r="B577">
        <v>41728998</v>
      </c>
      <c r="C577">
        <v>41728985</v>
      </c>
      <c r="D577">
        <v>37409453</v>
      </c>
      <c r="E577">
        <v>1</v>
      </c>
      <c r="F577">
        <v>1</v>
      </c>
      <c r="G577">
        <v>1</v>
      </c>
      <c r="H577">
        <v>3</v>
      </c>
      <c r="I577" t="s">
        <v>631</v>
      </c>
      <c r="J577" t="s">
        <v>632</v>
      </c>
      <c r="K577" t="s">
        <v>633</v>
      </c>
      <c r="L577">
        <v>1346</v>
      </c>
      <c r="N577">
        <v>1009</v>
      </c>
      <c r="O577" t="s">
        <v>564</v>
      </c>
      <c r="P577" t="s">
        <v>564</v>
      </c>
      <c r="Q577">
        <v>1</v>
      </c>
      <c r="X577">
        <v>1.42E-3</v>
      </c>
      <c r="Y577">
        <v>38.340000000000003</v>
      </c>
      <c r="Z577">
        <v>0</v>
      </c>
      <c r="AA577">
        <v>0</v>
      </c>
      <c r="AB577">
        <v>0</v>
      </c>
      <c r="AC577">
        <v>0</v>
      </c>
      <c r="AD577">
        <v>1</v>
      </c>
      <c r="AE577">
        <v>0</v>
      </c>
      <c r="AF577" t="s">
        <v>2</v>
      </c>
      <c r="AG577">
        <v>1.42E-3</v>
      </c>
      <c r="AH577">
        <v>2</v>
      </c>
      <c r="AI577">
        <v>41728991</v>
      </c>
      <c r="AJ577">
        <v>577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</row>
    <row r="578" spans="1:44" x14ac:dyDescent="0.2">
      <c r="A578">
        <f>ROW(Source!A362)</f>
        <v>362</v>
      </c>
      <c r="B578">
        <v>41728999</v>
      </c>
      <c r="C578">
        <v>41728985</v>
      </c>
      <c r="D578">
        <v>37292595</v>
      </c>
      <c r="E578">
        <v>70</v>
      </c>
      <c r="F578">
        <v>1</v>
      </c>
      <c r="G578">
        <v>1</v>
      </c>
      <c r="H578">
        <v>3</v>
      </c>
      <c r="I578" t="s">
        <v>565</v>
      </c>
      <c r="J578" t="s">
        <v>2</v>
      </c>
      <c r="K578" t="s">
        <v>566</v>
      </c>
      <c r="L578">
        <v>1374</v>
      </c>
      <c r="N578">
        <v>1013</v>
      </c>
      <c r="O578" t="s">
        <v>567</v>
      </c>
      <c r="P578" t="s">
        <v>567</v>
      </c>
      <c r="Q578">
        <v>1</v>
      </c>
      <c r="X578">
        <v>0.16</v>
      </c>
      <c r="Y578">
        <v>1</v>
      </c>
      <c r="Z578">
        <v>0</v>
      </c>
      <c r="AA578">
        <v>0</v>
      </c>
      <c r="AB578">
        <v>0</v>
      </c>
      <c r="AC578">
        <v>0</v>
      </c>
      <c r="AD578">
        <v>1</v>
      </c>
      <c r="AE578">
        <v>0</v>
      </c>
      <c r="AF578" t="s">
        <v>2</v>
      </c>
      <c r="AG578">
        <v>0.16</v>
      </c>
      <c r="AH578">
        <v>2</v>
      </c>
      <c r="AI578">
        <v>41728992</v>
      </c>
      <c r="AJ578">
        <v>578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</row>
    <row r="579" spans="1:44" x14ac:dyDescent="0.2">
      <c r="A579">
        <f>ROW(Source!A365)</f>
        <v>365</v>
      </c>
      <c r="B579">
        <v>41729007</v>
      </c>
      <c r="C579">
        <v>41729001</v>
      </c>
      <c r="D579">
        <v>37286967</v>
      </c>
      <c r="E579">
        <v>70</v>
      </c>
      <c r="F579">
        <v>1</v>
      </c>
      <c r="G579">
        <v>1</v>
      </c>
      <c r="H579">
        <v>1</v>
      </c>
      <c r="I579" t="s">
        <v>637</v>
      </c>
      <c r="J579" t="s">
        <v>2</v>
      </c>
      <c r="K579" t="s">
        <v>638</v>
      </c>
      <c r="L579">
        <v>1191</v>
      </c>
      <c r="N579">
        <v>1013</v>
      </c>
      <c r="O579" t="s">
        <v>551</v>
      </c>
      <c r="P579" t="s">
        <v>551</v>
      </c>
      <c r="Q579">
        <v>1</v>
      </c>
      <c r="X579">
        <v>7.2</v>
      </c>
      <c r="Y579">
        <v>0</v>
      </c>
      <c r="Z579">
        <v>0</v>
      </c>
      <c r="AA579">
        <v>0</v>
      </c>
      <c r="AB579">
        <v>10.06</v>
      </c>
      <c r="AC579">
        <v>0</v>
      </c>
      <c r="AD579">
        <v>1</v>
      </c>
      <c r="AE579">
        <v>1</v>
      </c>
      <c r="AF579" t="s">
        <v>21</v>
      </c>
      <c r="AG579">
        <v>9.7200000000000006</v>
      </c>
      <c r="AH579">
        <v>2</v>
      </c>
      <c r="AI579">
        <v>41729002</v>
      </c>
      <c r="AJ579">
        <v>579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</row>
    <row r="580" spans="1:44" x14ac:dyDescent="0.2">
      <c r="A580">
        <f>ROW(Source!A365)</f>
        <v>365</v>
      </c>
      <c r="B580">
        <v>41729008</v>
      </c>
      <c r="C580">
        <v>41729001</v>
      </c>
      <c r="D580">
        <v>37299205</v>
      </c>
      <c r="E580">
        <v>1</v>
      </c>
      <c r="F580">
        <v>1</v>
      </c>
      <c r="G580">
        <v>1</v>
      </c>
      <c r="H580">
        <v>3</v>
      </c>
      <c r="I580" t="s">
        <v>610</v>
      </c>
      <c r="J580" t="s">
        <v>611</v>
      </c>
      <c r="K580" t="s">
        <v>612</v>
      </c>
      <c r="L580">
        <v>1346</v>
      </c>
      <c r="N580">
        <v>1009</v>
      </c>
      <c r="O580" t="s">
        <v>564</v>
      </c>
      <c r="P580" t="s">
        <v>564</v>
      </c>
      <c r="Q580">
        <v>1</v>
      </c>
      <c r="X580">
        <v>5.5999999999999999E-3</v>
      </c>
      <c r="Y580">
        <v>27.74</v>
      </c>
      <c r="Z580">
        <v>0</v>
      </c>
      <c r="AA580">
        <v>0</v>
      </c>
      <c r="AB580">
        <v>0</v>
      </c>
      <c r="AC580">
        <v>0</v>
      </c>
      <c r="AD580">
        <v>1</v>
      </c>
      <c r="AE580">
        <v>0</v>
      </c>
      <c r="AF580" t="s">
        <v>2</v>
      </c>
      <c r="AG580">
        <v>5.5999999999999999E-3</v>
      </c>
      <c r="AH580">
        <v>2</v>
      </c>
      <c r="AI580">
        <v>41729003</v>
      </c>
      <c r="AJ580">
        <v>580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</row>
    <row r="581" spans="1:44" x14ac:dyDescent="0.2">
      <c r="A581">
        <f>ROW(Source!A365)</f>
        <v>365</v>
      </c>
      <c r="B581">
        <v>41729009</v>
      </c>
      <c r="C581">
        <v>41729001</v>
      </c>
      <c r="D581">
        <v>37305581</v>
      </c>
      <c r="E581">
        <v>1</v>
      </c>
      <c r="F581">
        <v>1</v>
      </c>
      <c r="G581">
        <v>1</v>
      </c>
      <c r="H581">
        <v>3</v>
      </c>
      <c r="I581" t="s">
        <v>613</v>
      </c>
      <c r="J581" t="s">
        <v>614</v>
      </c>
      <c r="K581" t="s">
        <v>615</v>
      </c>
      <c r="L581">
        <v>1425</v>
      </c>
      <c r="N581">
        <v>1013</v>
      </c>
      <c r="O581" t="s">
        <v>165</v>
      </c>
      <c r="P581" t="s">
        <v>165</v>
      </c>
      <c r="Q581">
        <v>1</v>
      </c>
      <c r="X581">
        <v>0.04</v>
      </c>
      <c r="Y581">
        <v>83</v>
      </c>
      <c r="Z581">
        <v>0</v>
      </c>
      <c r="AA581">
        <v>0</v>
      </c>
      <c r="AB581">
        <v>0</v>
      </c>
      <c r="AC581">
        <v>0</v>
      </c>
      <c r="AD581">
        <v>1</v>
      </c>
      <c r="AE581">
        <v>0</v>
      </c>
      <c r="AF581" t="s">
        <v>2</v>
      </c>
      <c r="AG581">
        <v>0.04</v>
      </c>
      <c r="AH581">
        <v>2</v>
      </c>
      <c r="AI581">
        <v>41729004</v>
      </c>
      <c r="AJ581">
        <v>581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</row>
    <row r="582" spans="1:44" x14ac:dyDescent="0.2">
      <c r="A582">
        <f>ROW(Source!A365)</f>
        <v>365</v>
      </c>
      <c r="B582">
        <v>41729010</v>
      </c>
      <c r="C582">
        <v>41729001</v>
      </c>
      <c r="D582">
        <v>37342602</v>
      </c>
      <c r="E582">
        <v>1</v>
      </c>
      <c r="F582">
        <v>1</v>
      </c>
      <c r="G582">
        <v>1</v>
      </c>
      <c r="H582">
        <v>3</v>
      </c>
      <c r="I582" t="s">
        <v>619</v>
      </c>
      <c r="J582" t="s">
        <v>620</v>
      </c>
      <c r="K582" t="s">
        <v>621</v>
      </c>
      <c r="L582">
        <v>1348</v>
      </c>
      <c r="N582">
        <v>1009</v>
      </c>
      <c r="O582" t="s">
        <v>104</v>
      </c>
      <c r="P582" t="s">
        <v>104</v>
      </c>
      <c r="Q582">
        <v>1000</v>
      </c>
      <c r="X582">
        <v>6.0000000000000002E-5</v>
      </c>
      <c r="Y582">
        <v>65750</v>
      </c>
      <c r="Z582">
        <v>0</v>
      </c>
      <c r="AA582">
        <v>0</v>
      </c>
      <c r="AB582">
        <v>0</v>
      </c>
      <c r="AC582">
        <v>0</v>
      </c>
      <c r="AD582">
        <v>1</v>
      </c>
      <c r="AE582">
        <v>0</v>
      </c>
      <c r="AF582" t="s">
        <v>2</v>
      </c>
      <c r="AG582">
        <v>6.0000000000000002E-5</v>
      </c>
      <c r="AH582">
        <v>2</v>
      </c>
      <c r="AI582">
        <v>41729005</v>
      </c>
      <c r="AJ582">
        <v>582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</row>
    <row r="583" spans="1:44" x14ac:dyDescent="0.2">
      <c r="A583">
        <f>ROW(Source!A365)</f>
        <v>365</v>
      </c>
      <c r="B583">
        <v>41729011</v>
      </c>
      <c r="C583">
        <v>41729001</v>
      </c>
      <c r="D583">
        <v>37292595</v>
      </c>
      <c r="E583">
        <v>70</v>
      </c>
      <c r="F583">
        <v>1</v>
      </c>
      <c r="G583">
        <v>1</v>
      </c>
      <c r="H583">
        <v>3</v>
      </c>
      <c r="I583" t="s">
        <v>565</v>
      </c>
      <c r="J583" t="s">
        <v>2</v>
      </c>
      <c r="K583" t="s">
        <v>566</v>
      </c>
      <c r="L583">
        <v>1374</v>
      </c>
      <c r="N583">
        <v>1013</v>
      </c>
      <c r="O583" t="s">
        <v>567</v>
      </c>
      <c r="P583" t="s">
        <v>567</v>
      </c>
      <c r="Q583">
        <v>1</v>
      </c>
      <c r="X583">
        <v>1.45</v>
      </c>
      <c r="Y583">
        <v>1</v>
      </c>
      <c r="Z583">
        <v>0</v>
      </c>
      <c r="AA583">
        <v>0</v>
      </c>
      <c r="AB583">
        <v>0</v>
      </c>
      <c r="AC583">
        <v>0</v>
      </c>
      <c r="AD583">
        <v>1</v>
      </c>
      <c r="AE583">
        <v>0</v>
      </c>
      <c r="AF583" t="s">
        <v>2</v>
      </c>
      <c r="AG583">
        <v>1.45</v>
      </c>
      <c r="AH583">
        <v>2</v>
      </c>
      <c r="AI583">
        <v>41729006</v>
      </c>
      <c r="AJ583">
        <v>583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</row>
    <row r="584" spans="1:44" x14ac:dyDescent="0.2">
      <c r="A584">
        <f>ROW(Source!A366)</f>
        <v>366</v>
      </c>
      <c r="B584">
        <v>41729007</v>
      </c>
      <c r="C584">
        <v>41729001</v>
      </c>
      <c r="D584">
        <v>37286967</v>
      </c>
      <c r="E584">
        <v>70</v>
      </c>
      <c r="F584">
        <v>1</v>
      </c>
      <c r="G584">
        <v>1</v>
      </c>
      <c r="H584">
        <v>1</v>
      </c>
      <c r="I584" t="s">
        <v>637</v>
      </c>
      <c r="J584" t="s">
        <v>2</v>
      </c>
      <c r="K584" t="s">
        <v>638</v>
      </c>
      <c r="L584">
        <v>1191</v>
      </c>
      <c r="N584">
        <v>1013</v>
      </c>
      <c r="O584" t="s">
        <v>551</v>
      </c>
      <c r="P584" t="s">
        <v>551</v>
      </c>
      <c r="Q584">
        <v>1</v>
      </c>
      <c r="X584">
        <v>7.2</v>
      </c>
      <c r="Y584">
        <v>0</v>
      </c>
      <c r="Z584">
        <v>0</v>
      </c>
      <c r="AA584">
        <v>0</v>
      </c>
      <c r="AB584">
        <v>10.06</v>
      </c>
      <c r="AC584">
        <v>0</v>
      </c>
      <c r="AD584">
        <v>1</v>
      </c>
      <c r="AE584">
        <v>1</v>
      </c>
      <c r="AF584" t="s">
        <v>21</v>
      </c>
      <c r="AG584">
        <v>9.7200000000000006</v>
      </c>
      <c r="AH584">
        <v>2</v>
      </c>
      <c r="AI584">
        <v>41729002</v>
      </c>
      <c r="AJ584">
        <v>584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</row>
    <row r="585" spans="1:44" x14ac:dyDescent="0.2">
      <c r="A585">
        <f>ROW(Source!A366)</f>
        <v>366</v>
      </c>
      <c r="B585">
        <v>41729008</v>
      </c>
      <c r="C585">
        <v>41729001</v>
      </c>
      <c r="D585">
        <v>37299205</v>
      </c>
      <c r="E585">
        <v>1</v>
      </c>
      <c r="F585">
        <v>1</v>
      </c>
      <c r="G585">
        <v>1</v>
      </c>
      <c r="H585">
        <v>3</v>
      </c>
      <c r="I585" t="s">
        <v>610</v>
      </c>
      <c r="J585" t="s">
        <v>611</v>
      </c>
      <c r="K585" t="s">
        <v>612</v>
      </c>
      <c r="L585">
        <v>1346</v>
      </c>
      <c r="N585">
        <v>1009</v>
      </c>
      <c r="O585" t="s">
        <v>564</v>
      </c>
      <c r="P585" t="s">
        <v>564</v>
      </c>
      <c r="Q585">
        <v>1</v>
      </c>
      <c r="X585">
        <v>5.5999999999999999E-3</v>
      </c>
      <c r="Y585">
        <v>27.74</v>
      </c>
      <c r="Z585">
        <v>0</v>
      </c>
      <c r="AA585">
        <v>0</v>
      </c>
      <c r="AB585">
        <v>0</v>
      </c>
      <c r="AC585">
        <v>0</v>
      </c>
      <c r="AD585">
        <v>1</v>
      </c>
      <c r="AE585">
        <v>0</v>
      </c>
      <c r="AF585" t="s">
        <v>2</v>
      </c>
      <c r="AG585">
        <v>5.5999999999999999E-3</v>
      </c>
      <c r="AH585">
        <v>2</v>
      </c>
      <c r="AI585">
        <v>41729003</v>
      </c>
      <c r="AJ585">
        <v>585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</row>
    <row r="586" spans="1:44" x14ac:dyDescent="0.2">
      <c r="A586">
        <f>ROW(Source!A366)</f>
        <v>366</v>
      </c>
      <c r="B586">
        <v>41729009</v>
      </c>
      <c r="C586">
        <v>41729001</v>
      </c>
      <c r="D586">
        <v>37305581</v>
      </c>
      <c r="E586">
        <v>1</v>
      </c>
      <c r="F586">
        <v>1</v>
      </c>
      <c r="G586">
        <v>1</v>
      </c>
      <c r="H586">
        <v>3</v>
      </c>
      <c r="I586" t="s">
        <v>613</v>
      </c>
      <c r="J586" t="s">
        <v>614</v>
      </c>
      <c r="K586" t="s">
        <v>615</v>
      </c>
      <c r="L586">
        <v>1425</v>
      </c>
      <c r="N586">
        <v>1013</v>
      </c>
      <c r="O586" t="s">
        <v>165</v>
      </c>
      <c r="P586" t="s">
        <v>165</v>
      </c>
      <c r="Q586">
        <v>1</v>
      </c>
      <c r="X586">
        <v>0.04</v>
      </c>
      <c r="Y586">
        <v>83</v>
      </c>
      <c r="Z586">
        <v>0</v>
      </c>
      <c r="AA586">
        <v>0</v>
      </c>
      <c r="AB586">
        <v>0</v>
      </c>
      <c r="AC586">
        <v>0</v>
      </c>
      <c r="AD586">
        <v>1</v>
      </c>
      <c r="AE586">
        <v>0</v>
      </c>
      <c r="AF586" t="s">
        <v>2</v>
      </c>
      <c r="AG586">
        <v>0.04</v>
      </c>
      <c r="AH586">
        <v>2</v>
      </c>
      <c r="AI586">
        <v>41729004</v>
      </c>
      <c r="AJ586">
        <v>586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</row>
    <row r="587" spans="1:44" x14ac:dyDescent="0.2">
      <c r="A587">
        <f>ROW(Source!A366)</f>
        <v>366</v>
      </c>
      <c r="B587">
        <v>41729010</v>
      </c>
      <c r="C587">
        <v>41729001</v>
      </c>
      <c r="D587">
        <v>37342602</v>
      </c>
      <c r="E587">
        <v>1</v>
      </c>
      <c r="F587">
        <v>1</v>
      </c>
      <c r="G587">
        <v>1</v>
      </c>
      <c r="H587">
        <v>3</v>
      </c>
      <c r="I587" t="s">
        <v>619</v>
      </c>
      <c r="J587" t="s">
        <v>620</v>
      </c>
      <c r="K587" t="s">
        <v>621</v>
      </c>
      <c r="L587">
        <v>1348</v>
      </c>
      <c r="N587">
        <v>1009</v>
      </c>
      <c r="O587" t="s">
        <v>104</v>
      </c>
      <c r="P587" t="s">
        <v>104</v>
      </c>
      <c r="Q587">
        <v>1000</v>
      </c>
      <c r="X587">
        <v>6.0000000000000002E-5</v>
      </c>
      <c r="Y587">
        <v>65750</v>
      </c>
      <c r="Z587">
        <v>0</v>
      </c>
      <c r="AA587">
        <v>0</v>
      </c>
      <c r="AB587">
        <v>0</v>
      </c>
      <c r="AC587">
        <v>0</v>
      </c>
      <c r="AD587">
        <v>1</v>
      </c>
      <c r="AE587">
        <v>0</v>
      </c>
      <c r="AF587" t="s">
        <v>2</v>
      </c>
      <c r="AG587">
        <v>6.0000000000000002E-5</v>
      </c>
      <c r="AH587">
        <v>2</v>
      </c>
      <c r="AI587">
        <v>41729005</v>
      </c>
      <c r="AJ587">
        <v>587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</row>
    <row r="588" spans="1:44" x14ac:dyDescent="0.2">
      <c r="A588">
        <f>ROW(Source!A366)</f>
        <v>366</v>
      </c>
      <c r="B588">
        <v>41729011</v>
      </c>
      <c r="C588">
        <v>41729001</v>
      </c>
      <c r="D588">
        <v>37292595</v>
      </c>
      <c r="E588">
        <v>70</v>
      </c>
      <c r="F588">
        <v>1</v>
      </c>
      <c r="G588">
        <v>1</v>
      </c>
      <c r="H588">
        <v>3</v>
      </c>
      <c r="I588" t="s">
        <v>565</v>
      </c>
      <c r="J588" t="s">
        <v>2</v>
      </c>
      <c r="K588" t="s">
        <v>566</v>
      </c>
      <c r="L588">
        <v>1374</v>
      </c>
      <c r="N588">
        <v>1013</v>
      </c>
      <c r="O588" t="s">
        <v>567</v>
      </c>
      <c r="P588" t="s">
        <v>567</v>
      </c>
      <c r="Q588">
        <v>1</v>
      </c>
      <c r="X588">
        <v>1.45</v>
      </c>
      <c r="Y588">
        <v>1</v>
      </c>
      <c r="Z588">
        <v>0</v>
      </c>
      <c r="AA588">
        <v>0</v>
      </c>
      <c r="AB588">
        <v>0</v>
      </c>
      <c r="AC588">
        <v>0</v>
      </c>
      <c r="AD588">
        <v>1</v>
      </c>
      <c r="AE588">
        <v>0</v>
      </c>
      <c r="AF588" t="s">
        <v>2</v>
      </c>
      <c r="AG588">
        <v>1.45</v>
      </c>
      <c r="AH588">
        <v>2</v>
      </c>
      <c r="AI588">
        <v>41729006</v>
      </c>
      <c r="AJ588">
        <v>588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</row>
    <row r="589" spans="1:44" x14ac:dyDescent="0.2">
      <c r="A589">
        <f>ROW(Source!A369)</f>
        <v>369</v>
      </c>
      <c r="B589">
        <v>41729022</v>
      </c>
      <c r="C589">
        <v>41729013</v>
      </c>
      <c r="D589">
        <v>37286962</v>
      </c>
      <c r="E589">
        <v>70</v>
      </c>
      <c r="F589">
        <v>1</v>
      </c>
      <c r="G589">
        <v>1</v>
      </c>
      <c r="H589">
        <v>1</v>
      </c>
      <c r="I589" t="s">
        <v>568</v>
      </c>
      <c r="J589" t="s">
        <v>2</v>
      </c>
      <c r="K589" t="s">
        <v>569</v>
      </c>
      <c r="L589">
        <v>1191</v>
      </c>
      <c r="N589">
        <v>1013</v>
      </c>
      <c r="O589" t="s">
        <v>551</v>
      </c>
      <c r="P589" t="s">
        <v>551</v>
      </c>
      <c r="Q589">
        <v>1</v>
      </c>
      <c r="X589">
        <v>78.56</v>
      </c>
      <c r="Y589">
        <v>0</v>
      </c>
      <c r="Z589">
        <v>0</v>
      </c>
      <c r="AA589">
        <v>0</v>
      </c>
      <c r="AB589">
        <v>9.92</v>
      </c>
      <c r="AC589">
        <v>0</v>
      </c>
      <c r="AD589">
        <v>1</v>
      </c>
      <c r="AE589">
        <v>1</v>
      </c>
      <c r="AF589" t="s">
        <v>21</v>
      </c>
      <c r="AG589">
        <v>106.05600000000001</v>
      </c>
      <c r="AH589">
        <v>2</v>
      </c>
      <c r="AI589">
        <v>41729014</v>
      </c>
      <c r="AJ589">
        <v>589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</row>
    <row r="590" spans="1:44" x14ac:dyDescent="0.2">
      <c r="A590">
        <f>ROW(Source!A369)</f>
        <v>369</v>
      </c>
      <c r="B590">
        <v>41729023</v>
      </c>
      <c r="C590">
        <v>41729013</v>
      </c>
      <c r="D590">
        <v>37287167</v>
      </c>
      <c r="E590">
        <v>70</v>
      </c>
      <c r="F590">
        <v>1</v>
      </c>
      <c r="G590">
        <v>1</v>
      </c>
      <c r="H590">
        <v>1</v>
      </c>
      <c r="I590" t="s">
        <v>552</v>
      </c>
      <c r="J590" t="s">
        <v>2</v>
      </c>
      <c r="K590" t="s">
        <v>553</v>
      </c>
      <c r="L590">
        <v>1191</v>
      </c>
      <c r="N590">
        <v>1013</v>
      </c>
      <c r="O590" t="s">
        <v>551</v>
      </c>
      <c r="P590" t="s">
        <v>551</v>
      </c>
      <c r="Q590">
        <v>1</v>
      </c>
      <c r="X590">
        <v>0.4</v>
      </c>
      <c r="Y590">
        <v>0</v>
      </c>
      <c r="Z590">
        <v>0</v>
      </c>
      <c r="AA590">
        <v>0</v>
      </c>
      <c r="AB590">
        <v>0</v>
      </c>
      <c r="AC590">
        <v>0</v>
      </c>
      <c r="AD590">
        <v>1</v>
      </c>
      <c r="AE590">
        <v>2</v>
      </c>
      <c r="AF590" t="s">
        <v>21</v>
      </c>
      <c r="AG590">
        <v>0.54</v>
      </c>
      <c r="AH590">
        <v>2</v>
      </c>
      <c r="AI590">
        <v>41729015</v>
      </c>
      <c r="AJ590">
        <v>590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</row>
    <row r="591" spans="1:44" x14ac:dyDescent="0.2">
      <c r="A591">
        <f>ROW(Source!A369)</f>
        <v>369</v>
      </c>
      <c r="B591">
        <v>41729024</v>
      </c>
      <c r="C591">
        <v>41729013</v>
      </c>
      <c r="D591">
        <v>37509388</v>
      </c>
      <c r="E591">
        <v>1</v>
      </c>
      <c r="F591">
        <v>1</v>
      </c>
      <c r="G591">
        <v>1</v>
      </c>
      <c r="H591">
        <v>2</v>
      </c>
      <c r="I591" t="s">
        <v>573</v>
      </c>
      <c r="J591" t="s">
        <v>574</v>
      </c>
      <c r="K591" t="s">
        <v>575</v>
      </c>
      <c r="L591">
        <v>1367</v>
      </c>
      <c r="N591">
        <v>1011</v>
      </c>
      <c r="O591" t="s">
        <v>557</v>
      </c>
      <c r="P591" t="s">
        <v>557</v>
      </c>
      <c r="Q591">
        <v>1</v>
      </c>
      <c r="X591">
        <v>0.2</v>
      </c>
      <c r="Y591">
        <v>0</v>
      </c>
      <c r="Z591">
        <v>115.4</v>
      </c>
      <c r="AA591">
        <v>13.5</v>
      </c>
      <c r="AB591">
        <v>0</v>
      </c>
      <c r="AC591">
        <v>0</v>
      </c>
      <c r="AD591">
        <v>1</v>
      </c>
      <c r="AE591">
        <v>0</v>
      </c>
      <c r="AF591" t="s">
        <v>21</v>
      </c>
      <c r="AG591">
        <v>0.27</v>
      </c>
      <c r="AH591">
        <v>2</v>
      </c>
      <c r="AI591">
        <v>41729016</v>
      </c>
      <c r="AJ591">
        <v>591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</row>
    <row r="592" spans="1:44" x14ac:dyDescent="0.2">
      <c r="A592">
        <f>ROW(Source!A369)</f>
        <v>369</v>
      </c>
      <c r="B592">
        <v>41729025</v>
      </c>
      <c r="C592">
        <v>41729013</v>
      </c>
      <c r="D592">
        <v>37510757</v>
      </c>
      <c r="E592">
        <v>1</v>
      </c>
      <c r="F592">
        <v>1</v>
      </c>
      <c r="G592">
        <v>1</v>
      </c>
      <c r="H592">
        <v>2</v>
      </c>
      <c r="I592" t="s">
        <v>558</v>
      </c>
      <c r="J592" t="s">
        <v>559</v>
      </c>
      <c r="K592" t="s">
        <v>560</v>
      </c>
      <c r="L592">
        <v>1367</v>
      </c>
      <c r="N592">
        <v>1011</v>
      </c>
      <c r="O592" t="s">
        <v>557</v>
      </c>
      <c r="P592" t="s">
        <v>557</v>
      </c>
      <c r="Q592">
        <v>1</v>
      </c>
      <c r="X592">
        <v>0.2</v>
      </c>
      <c r="Y592">
        <v>0</v>
      </c>
      <c r="Z592">
        <v>65.709999999999994</v>
      </c>
      <c r="AA592">
        <v>11.6</v>
      </c>
      <c r="AB592">
        <v>0</v>
      </c>
      <c r="AC592">
        <v>0</v>
      </c>
      <c r="AD592">
        <v>1</v>
      </c>
      <c r="AE592">
        <v>0</v>
      </c>
      <c r="AF592" t="s">
        <v>21</v>
      </c>
      <c r="AG592">
        <v>0.27</v>
      </c>
      <c r="AH592">
        <v>2</v>
      </c>
      <c r="AI592">
        <v>41729017</v>
      </c>
      <c r="AJ592">
        <v>592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</row>
    <row r="593" spans="1:44" x14ac:dyDescent="0.2">
      <c r="A593">
        <f>ROW(Source!A369)</f>
        <v>369</v>
      </c>
      <c r="B593">
        <v>41729026</v>
      </c>
      <c r="C593">
        <v>41729013</v>
      </c>
      <c r="D593">
        <v>37301997</v>
      </c>
      <c r="E593">
        <v>1</v>
      </c>
      <c r="F593">
        <v>1</v>
      </c>
      <c r="G593">
        <v>1</v>
      </c>
      <c r="H593">
        <v>3</v>
      </c>
      <c r="I593" t="s">
        <v>645</v>
      </c>
      <c r="J593" t="s">
        <v>646</v>
      </c>
      <c r="K593" t="s">
        <v>647</v>
      </c>
      <c r="L593">
        <v>1346</v>
      </c>
      <c r="N593">
        <v>1009</v>
      </c>
      <c r="O593" t="s">
        <v>564</v>
      </c>
      <c r="P593" t="s">
        <v>564</v>
      </c>
      <c r="Q593">
        <v>1</v>
      </c>
      <c r="X593">
        <v>0.21</v>
      </c>
      <c r="Y593">
        <v>30.4</v>
      </c>
      <c r="Z593">
        <v>0</v>
      </c>
      <c r="AA593">
        <v>0</v>
      </c>
      <c r="AB593">
        <v>0</v>
      </c>
      <c r="AC593">
        <v>0</v>
      </c>
      <c r="AD593">
        <v>1</v>
      </c>
      <c r="AE593">
        <v>0</v>
      </c>
      <c r="AF593" t="s">
        <v>2</v>
      </c>
      <c r="AG593">
        <v>0.21</v>
      </c>
      <c r="AH593">
        <v>2</v>
      </c>
      <c r="AI593">
        <v>41729018</v>
      </c>
      <c r="AJ593">
        <v>593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</row>
    <row r="594" spans="1:44" x14ac:dyDescent="0.2">
      <c r="A594">
        <f>ROW(Source!A369)</f>
        <v>369</v>
      </c>
      <c r="B594">
        <v>41729027</v>
      </c>
      <c r="C594">
        <v>41729013</v>
      </c>
      <c r="D594">
        <v>37305584</v>
      </c>
      <c r="E594">
        <v>1</v>
      </c>
      <c r="F594">
        <v>1</v>
      </c>
      <c r="G594">
        <v>1</v>
      </c>
      <c r="H594">
        <v>3</v>
      </c>
      <c r="I594" t="s">
        <v>648</v>
      </c>
      <c r="J594" t="s">
        <v>649</v>
      </c>
      <c r="K594" t="s">
        <v>650</v>
      </c>
      <c r="L594">
        <v>1425</v>
      </c>
      <c r="N594">
        <v>1013</v>
      </c>
      <c r="O594" t="s">
        <v>165</v>
      </c>
      <c r="P594" t="s">
        <v>165</v>
      </c>
      <c r="Q594">
        <v>1</v>
      </c>
      <c r="X594">
        <v>4.08</v>
      </c>
      <c r="Y594">
        <v>86</v>
      </c>
      <c r="Z594">
        <v>0</v>
      </c>
      <c r="AA594">
        <v>0</v>
      </c>
      <c r="AB594">
        <v>0</v>
      </c>
      <c r="AC594">
        <v>0</v>
      </c>
      <c r="AD594">
        <v>1</v>
      </c>
      <c r="AE594">
        <v>0</v>
      </c>
      <c r="AF594" t="s">
        <v>2</v>
      </c>
      <c r="AG594">
        <v>4.08</v>
      </c>
      <c r="AH594">
        <v>2</v>
      </c>
      <c r="AI594">
        <v>41729019</v>
      </c>
      <c r="AJ594">
        <v>594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</row>
    <row r="595" spans="1:44" x14ac:dyDescent="0.2">
      <c r="A595">
        <f>ROW(Source!A369)</f>
        <v>369</v>
      </c>
      <c r="B595">
        <v>41729028</v>
      </c>
      <c r="C595">
        <v>41729013</v>
      </c>
      <c r="D595">
        <v>37395210</v>
      </c>
      <c r="E595">
        <v>1</v>
      </c>
      <c r="F595">
        <v>1</v>
      </c>
      <c r="G595">
        <v>1</v>
      </c>
      <c r="H595">
        <v>3</v>
      </c>
      <c r="I595" t="s">
        <v>674</v>
      </c>
      <c r="J595" t="s">
        <v>675</v>
      </c>
      <c r="K595" t="s">
        <v>676</v>
      </c>
      <c r="L595">
        <v>1348</v>
      </c>
      <c r="N595">
        <v>1009</v>
      </c>
      <c r="O595" t="s">
        <v>104</v>
      </c>
      <c r="P595" t="s">
        <v>104</v>
      </c>
      <c r="Q595">
        <v>1000</v>
      </c>
      <c r="X595">
        <v>1.5299999999999999E-3</v>
      </c>
      <c r="Y595">
        <v>96440</v>
      </c>
      <c r="Z595">
        <v>0</v>
      </c>
      <c r="AA595">
        <v>0</v>
      </c>
      <c r="AB595">
        <v>0</v>
      </c>
      <c r="AC595">
        <v>0</v>
      </c>
      <c r="AD595">
        <v>1</v>
      </c>
      <c r="AE595">
        <v>0</v>
      </c>
      <c r="AF595" t="s">
        <v>2</v>
      </c>
      <c r="AG595">
        <v>1.5299999999999999E-3</v>
      </c>
      <c r="AH595">
        <v>2</v>
      </c>
      <c r="AI595">
        <v>41729020</v>
      </c>
      <c r="AJ595">
        <v>595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</row>
    <row r="596" spans="1:44" x14ac:dyDescent="0.2">
      <c r="A596">
        <f>ROW(Source!A369)</f>
        <v>369</v>
      </c>
      <c r="B596">
        <v>41729029</v>
      </c>
      <c r="C596">
        <v>41729013</v>
      </c>
      <c r="D596">
        <v>37292595</v>
      </c>
      <c r="E596">
        <v>70</v>
      </c>
      <c r="F596">
        <v>1</v>
      </c>
      <c r="G596">
        <v>1</v>
      </c>
      <c r="H596">
        <v>3</v>
      </c>
      <c r="I596" t="s">
        <v>565</v>
      </c>
      <c r="J596" t="s">
        <v>2</v>
      </c>
      <c r="K596" t="s">
        <v>566</v>
      </c>
      <c r="L596">
        <v>1374</v>
      </c>
      <c r="N596">
        <v>1013</v>
      </c>
      <c r="O596" t="s">
        <v>567</v>
      </c>
      <c r="P596" t="s">
        <v>567</v>
      </c>
      <c r="Q596">
        <v>1</v>
      </c>
      <c r="X596">
        <v>15.59</v>
      </c>
      <c r="Y596">
        <v>1</v>
      </c>
      <c r="Z596">
        <v>0</v>
      </c>
      <c r="AA596">
        <v>0</v>
      </c>
      <c r="AB596">
        <v>0</v>
      </c>
      <c r="AC596">
        <v>0</v>
      </c>
      <c r="AD596">
        <v>1</v>
      </c>
      <c r="AE596">
        <v>0</v>
      </c>
      <c r="AF596" t="s">
        <v>2</v>
      </c>
      <c r="AG596">
        <v>15.59</v>
      </c>
      <c r="AH596">
        <v>2</v>
      </c>
      <c r="AI596">
        <v>41729021</v>
      </c>
      <c r="AJ596">
        <v>596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</row>
    <row r="597" spans="1:44" x14ac:dyDescent="0.2">
      <c r="A597">
        <f>ROW(Source!A370)</f>
        <v>370</v>
      </c>
      <c r="B597">
        <v>41729022</v>
      </c>
      <c r="C597">
        <v>41729013</v>
      </c>
      <c r="D597">
        <v>37286962</v>
      </c>
      <c r="E597">
        <v>70</v>
      </c>
      <c r="F597">
        <v>1</v>
      </c>
      <c r="G597">
        <v>1</v>
      </c>
      <c r="H597">
        <v>1</v>
      </c>
      <c r="I597" t="s">
        <v>568</v>
      </c>
      <c r="J597" t="s">
        <v>2</v>
      </c>
      <c r="K597" t="s">
        <v>569</v>
      </c>
      <c r="L597">
        <v>1191</v>
      </c>
      <c r="N597">
        <v>1013</v>
      </c>
      <c r="O597" t="s">
        <v>551</v>
      </c>
      <c r="P597" t="s">
        <v>551</v>
      </c>
      <c r="Q597">
        <v>1</v>
      </c>
      <c r="X597">
        <v>78.56</v>
      </c>
      <c r="Y597">
        <v>0</v>
      </c>
      <c r="Z597">
        <v>0</v>
      </c>
      <c r="AA597">
        <v>0</v>
      </c>
      <c r="AB597">
        <v>9.92</v>
      </c>
      <c r="AC597">
        <v>0</v>
      </c>
      <c r="AD597">
        <v>1</v>
      </c>
      <c r="AE597">
        <v>1</v>
      </c>
      <c r="AF597" t="s">
        <v>21</v>
      </c>
      <c r="AG597">
        <v>106.05600000000001</v>
      </c>
      <c r="AH597">
        <v>2</v>
      </c>
      <c r="AI597">
        <v>41729014</v>
      </c>
      <c r="AJ597">
        <v>597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</row>
    <row r="598" spans="1:44" x14ac:dyDescent="0.2">
      <c r="A598">
        <f>ROW(Source!A370)</f>
        <v>370</v>
      </c>
      <c r="B598">
        <v>41729023</v>
      </c>
      <c r="C598">
        <v>41729013</v>
      </c>
      <c r="D598">
        <v>37287167</v>
      </c>
      <c r="E598">
        <v>70</v>
      </c>
      <c r="F598">
        <v>1</v>
      </c>
      <c r="G598">
        <v>1</v>
      </c>
      <c r="H598">
        <v>1</v>
      </c>
      <c r="I598" t="s">
        <v>552</v>
      </c>
      <c r="J598" t="s">
        <v>2</v>
      </c>
      <c r="K598" t="s">
        <v>553</v>
      </c>
      <c r="L598">
        <v>1191</v>
      </c>
      <c r="N598">
        <v>1013</v>
      </c>
      <c r="O598" t="s">
        <v>551</v>
      </c>
      <c r="P598" t="s">
        <v>551</v>
      </c>
      <c r="Q598">
        <v>1</v>
      </c>
      <c r="X598">
        <v>0.4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1</v>
      </c>
      <c r="AE598">
        <v>2</v>
      </c>
      <c r="AF598" t="s">
        <v>21</v>
      </c>
      <c r="AG598">
        <v>0.54</v>
      </c>
      <c r="AH598">
        <v>2</v>
      </c>
      <c r="AI598">
        <v>41729015</v>
      </c>
      <c r="AJ598">
        <v>598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</row>
    <row r="599" spans="1:44" x14ac:dyDescent="0.2">
      <c r="A599">
        <f>ROW(Source!A370)</f>
        <v>370</v>
      </c>
      <c r="B599">
        <v>41729024</v>
      </c>
      <c r="C599">
        <v>41729013</v>
      </c>
      <c r="D599">
        <v>37509388</v>
      </c>
      <c r="E599">
        <v>1</v>
      </c>
      <c r="F599">
        <v>1</v>
      </c>
      <c r="G599">
        <v>1</v>
      </c>
      <c r="H599">
        <v>2</v>
      </c>
      <c r="I599" t="s">
        <v>573</v>
      </c>
      <c r="J599" t="s">
        <v>574</v>
      </c>
      <c r="K599" t="s">
        <v>575</v>
      </c>
      <c r="L599">
        <v>1367</v>
      </c>
      <c r="N599">
        <v>1011</v>
      </c>
      <c r="O599" t="s">
        <v>557</v>
      </c>
      <c r="P599" t="s">
        <v>557</v>
      </c>
      <c r="Q599">
        <v>1</v>
      </c>
      <c r="X599">
        <v>0.2</v>
      </c>
      <c r="Y599">
        <v>0</v>
      </c>
      <c r="Z599">
        <v>115.4</v>
      </c>
      <c r="AA599">
        <v>13.5</v>
      </c>
      <c r="AB599">
        <v>0</v>
      </c>
      <c r="AC599">
        <v>0</v>
      </c>
      <c r="AD599">
        <v>1</v>
      </c>
      <c r="AE599">
        <v>0</v>
      </c>
      <c r="AF599" t="s">
        <v>21</v>
      </c>
      <c r="AG599">
        <v>0.27</v>
      </c>
      <c r="AH599">
        <v>2</v>
      </c>
      <c r="AI599">
        <v>41729016</v>
      </c>
      <c r="AJ599">
        <v>599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</row>
    <row r="600" spans="1:44" x14ac:dyDescent="0.2">
      <c r="A600">
        <f>ROW(Source!A370)</f>
        <v>370</v>
      </c>
      <c r="B600">
        <v>41729025</v>
      </c>
      <c r="C600">
        <v>41729013</v>
      </c>
      <c r="D600">
        <v>37510757</v>
      </c>
      <c r="E600">
        <v>1</v>
      </c>
      <c r="F600">
        <v>1</v>
      </c>
      <c r="G600">
        <v>1</v>
      </c>
      <c r="H600">
        <v>2</v>
      </c>
      <c r="I600" t="s">
        <v>558</v>
      </c>
      <c r="J600" t="s">
        <v>559</v>
      </c>
      <c r="K600" t="s">
        <v>560</v>
      </c>
      <c r="L600">
        <v>1367</v>
      </c>
      <c r="N600">
        <v>1011</v>
      </c>
      <c r="O600" t="s">
        <v>557</v>
      </c>
      <c r="P600" t="s">
        <v>557</v>
      </c>
      <c r="Q600">
        <v>1</v>
      </c>
      <c r="X600">
        <v>0.2</v>
      </c>
      <c r="Y600">
        <v>0</v>
      </c>
      <c r="Z600">
        <v>65.709999999999994</v>
      </c>
      <c r="AA600">
        <v>11.6</v>
      </c>
      <c r="AB600">
        <v>0</v>
      </c>
      <c r="AC600">
        <v>0</v>
      </c>
      <c r="AD600">
        <v>1</v>
      </c>
      <c r="AE600">
        <v>0</v>
      </c>
      <c r="AF600" t="s">
        <v>21</v>
      </c>
      <c r="AG600">
        <v>0.27</v>
      </c>
      <c r="AH600">
        <v>2</v>
      </c>
      <c r="AI600">
        <v>41729017</v>
      </c>
      <c r="AJ600">
        <v>600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</row>
    <row r="601" spans="1:44" x14ac:dyDescent="0.2">
      <c r="A601">
        <f>ROW(Source!A370)</f>
        <v>370</v>
      </c>
      <c r="B601">
        <v>41729026</v>
      </c>
      <c r="C601">
        <v>41729013</v>
      </c>
      <c r="D601">
        <v>37301997</v>
      </c>
      <c r="E601">
        <v>1</v>
      </c>
      <c r="F601">
        <v>1</v>
      </c>
      <c r="G601">
        <v>1</v>
      </c>
      <c r="H601">
        <v>3</v>
      </c>
      <c r="I601" t="s">
        <v>645</v>
      </c>
      <c r="J601" t="s">
        <v>646</v>
      </c>
      <c r="K601" t="s">
        <v>647</v>
      </c>
      <c r="L601">
        <v>1346</v>
      </c>
      <c r="N601">
        <v>1009</v>
      </c>
      <c r="O601" t="s">
        <v>564</v>
      </c>
      <c r="P601" t="s">
        <v>564</v>
      </c>
      <c r="Q601">
        <v>1</v>
      </c>
      <c r="X601">
        <v>0.21</v>
      </c>
      <c r="Y601">
        <v>30.4</v>
      </c>
      <c r="Z601">
        <v>0</v>
      </c>
      <c r="AA601">
        <v>0</v>
      </c>
      <c r="AB601">
        <v>0</v>
      </c>
      <c r="AC601">
        <v>0</v>
      </c>
      <c r="AD601">
        <v>1</v>
      </c>
      <c r="AE601">
        <v>0</v>
      </c>
      <c r="AF601" t="s">
        <v>2</v>
      </c>
      <c r="AG601">
        <v>0.21</v>
      </c>
      <c r="AH601">
        <v>2</v>
      </c>
      <c r="AI601">
        <v>41729018</v>
      </c>
      <c r="AJ601">
        <v>601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</row>
    <row r="602" spans="1:44" x14ac:dyDescent="0.2">
      <c r="A602">
        <f>ROW(Source!A370)</f>
        <v>370</v>
      </c>
      <c r="B602">
        <v>41729027</v>
      </c>
      <c r="C602">
        <v>41729013</v>
      </c>
      <c r="D602">
        <v>37305584</v>
      </c>
      <c r="E602">
        <v>1</v>
      </c>
      <c r="F602">
        <v>1</v>
      </c>
      <c r="G602">
        <v>1</v>
      </c>
      <c r="H602">
        <v>3</v>
      </c>
      <c r="I602" t="s">
        <v>648</v>
      </c>
      <c r="J602" t="s">
        <v>649</v>
      </c>
      <c r="K602" t="s">
        <v>650</v>
      </c>
      <c r="L602">
        <v>1425</v>
      </c>
      <c r="N602">
        <v>1013</v>
      </c>
      <c r="O602" t="s">
        <v>165</v>
      </c>
      <c r="P602" t="s">
        <v>165</v>
      </c>
      <c r="Q602">
        <v>1</v>
      </c>
      <c r="X602">
        <v>4.08</v>
      </c>
      <c r="Y602">
        <v>86</v>
      </c>
      <c r="Z602">
        <v>0</v>
      </c>
      <c r="AA602">
        <v>0</v>
      </c>
      <c r="AB602">
        <v>0</v>
      </c>
      <c r="AC602">
        <v>0</v>
      </c>
      <c r="AD602">
        <v>1</v>
      </c>
      <c r="AE602">
        <v>0</v>
      </c>
      <c r="AF602" t="s">
        <v>2</v>
      </c>
      <c r="AG602">
        <v>4.08</v>
      </c>
      <c r="AH602">
        <v>2</v>
      </c>
      <c r="AI602">
        <v>41729019</v>
      </c>
      <c r="AJ602">
        <v>602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</row>
    <row r="603" spans="1:44" x14ac:dyDescent="0.2">
      <c r="A603">
        <f>ROW(Source!A370)</f>
        <v>370</v>
      </c>
      <c r="B603">
        <v>41729028</v>
      </c>
      <c r="C603">
        <v>41729013</v>
      </c>
      <c r="D603">
        <v>37395210</v>
      </c>
      <c r="E603">
        <v>1</v>
      </c>
      <c r="F603">
        <v>1</v>
      </c>
      <c r="G603">
        <v>1</v>
      </c>
      <c r="H603">
        <v>3</v>
      </c>
      <c r="I603" t="s">
        <v>674</v>
      </c>
      <c r="J603" t="s">
        <v>675</v>
      </c>
      <c r="K603" t="s">
        <v>676</v>
      </c>
      <c r="L603">
        <v>1348</v>
      </c>
      <c r="N603">
        <v>1009</v>
      </c>
      <c r="O603" t="s">
        <v>104</v>
      </c>
      <c r="P603" t="s">
        <v>104</v>
      </c>
      <c r="Q603">
        <v>1000</v>
      </c>
      <c r="X603">
        <v>1.5299999999999999E-3</v>
      </c>
      <c r="Y603">
        <v>96440</v>
      </c>
      <c r="Z603">
        <v>0</v>
      </c>
      <c r="AA603">
        <v>0</v>
      </c>
      <c r="AB603">
        <v>0</v>
      </c>
      <c r="AC603">
        <v>0</v>
      </c>
      <c r="AD603">
        <v>1</v>
      </c>
      <c r="AE603">
        <v>0</v>
      </c>
      <c r="AF603" t="s">
        <v>2</v>
      </c>
      <c r="AG603">
        <v>1.5299999999999999E-3</v>
      </c>
      <c r="AH603">
        <v>2</v>
      </c>
      <c r="AI603">
        <v>41729020</v>
      </c>
      <c r="AJ603">
        <v>603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</row>
    <row r="604" spans="1:44" x14ac:dyDescent="0.2">
      <c r="A604">
        <f>ROW(Source!A370)</f>
        <v>370</v>
      </c>
      <c r="B604">
        <v>41729029</v>
      </c>
      <c r="C604">
        <v>41729013</v>
      </c>
      <c r="D604">
        <v>37292595</v>
      </c>
      <c r="E604">
        <v>70</v>
      </c>
      <c r="F604">
        <v>1</v>
      </c>
      <c r="G604">
        <v>1</v>
      </c>
      <c r="H604">
        <v>3</v>
      </c>
      <c r="I604" t="s">
        <v>565</v>
      </c>
      <c r="J604" t="s">
        <v>2</v>
      </c>
      <c r="K604" t="s">
        <v>566</v>
      </c>
      <c r="L604">
        <v>1374</v>
      </c>
      <c r="N604">
        <v>1013</v>
      </c>
      <c r="O604" t="s">
        <v>567</v>
      </c>
      <c r="P604" t="s">
        <v>567</v>
      </c>
      <c r="Q604">
        <v>1</v>
      </c>
      <c r="X604">
        <v>15.59</v>
      </c>
      <c r="Y604">
        <v>1</v>
      </c>
      <c r="Z604">
        <v>0</v>
      </c>
      <c r="AA604">
        <v>0</v>
      </c>
      <c r="AB604">
        <v>0</v>
      </c>
      <c r="AC604">
        <v>0</v>
      </c>
      <c r="AD604">
        <v>1</v>
      </c>
      <c r="AE604">
        <v>0</v>
      </c>
      <c r="AF604" t="s">
        <v>2</v>
      </c>
      <c r="AG604">
        <v>15.59</v>
      </c>
      <c r="AH604">
        <v>2</v>
      </c>
      <c r="AI604">
        <v>41729021</v>
      </c>
      <c r="AJ604">
        <v>604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</row>
    <row r="605" spans="1:44" x14ac:dyDescent="0.2">
      <c r="A605">
        <f>ROW(Source!A377)</f>
        <v>377</v>
      </c>
      <c r="B605">
        <v>41729039</v>
      </c>
      <c r="C605">
        <v>41729033</v>
      </c>
      <c r="D605">
        <v>37286962</v>
      </c>
      <c r="E605">
        <v>70</v>
      </c>
      <c r="F605">
        <v>1</v>
      </c>
      <c r="G605">
        <v>1</v>
      </c>
      <c r="H605">
        <v>1</v>
      </c>
      <c r="I605" t="s">
        <v>568</v>
      </c>
      <c r="J605" t="s">
        <v>2</v>
      </c>
      <c r="K605" t="s">
        <v>569</v>
      </c>
      <c r="L605">
        <v>1191</v>
      </c>
      <c r="N605">
        <v>1013</v>
      </c>
      <c r="O605" t="s">
        <v>551</v>
      </c>
      <c r="P605" t="s">
        <v>551</v>
      </c>
      <c r="Q605">
        <v>1</v>
      </c>
      <c r="X605">
        <v>5.4</v>
      </c>
      <c r="Y605">
        <v>0</v>
      </c>
      <c r="Z605">
        <v>0</v>
      </c>
      <c r="AA605">
        <v>0</v>
      </c>
      <c r="AB605">
        <v>9.92</v>
      </c>
      <c r="AC605">
        <v>0</v>
      </c>
      <c r="AD605">
        <v>1</v>
      </c>
      <c r="AE605">
        <v>1</v>
      </c>
      <c r="AF605" t="s">
        <v>21</v>
      </c>
      <c r="AG605">
        <v>7.2900000000000009</v>
      </c>
      <c r="AH605">
        <v>2</v>
      </c>
      <c r="AI605">
        <v>41729034</v>
      </c>
      <c r="AJ605">
        <v>605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</row>
    <row r="606" spans="1:44" x14ac:dyDescent="0.2">
      <c r="A606">
        <f>ROW(Source!A377)</f>
        <v>377</v>
      </c>
      <c r="B606">
        <v>41729040</v>
      </c>
      <c r="C606">
        <v>41729033</v>
      </c>
      <c r="D606">
        <v>37299205</v>
      </c>
      <c r="E606">
        <v>1</v>
      </c>
      <c r="F606">
        <v>1</v>
      </c>
      <c r="G606">
        <v>1</v>
      </c>
      <c r="H606">
        <v>3</v>
      </c>
      <c r="I606" t="s">
        <v>610</v>
      </c>
      <c r="J606" t="s">
        <v>611</v>
      </c>
      <c r="K606" t="s">
        <v>612</v>
      </c>
      <c r="L606">
        <v>1346</v>
      </c>
      <c r="N606">
        <v>1009</v>
      </c>
      <c r="O606" t="s">
        <v>564</v>
      </c>
      <c r="P606" t="s">
        <v>564</v>
      </c>
      <c r="Q606">
        <v>1</v>
      </c>
      <c r="X606">
        <v>1.2E-2</v>
      </c>
      <c r="Y606">
        <v>27.74</v>
      </c>
      <c r="Z606">
        <v>0</v>
      </c>
      <c r="AA606">
        <v>0</v>
      </c>
      <c r="AB606">
        <v>0</v>
      </c>
      <c r="AC606">
        <v>0</v>
      </c>
      <c r="AD606">
        <v>1</v>
      </c>
      <c r="AE606">
        <v>0</v>
      </c>
      <c r="AF606" t="s">
        <v>2</v>
      </c>
      <c r="AG606">
        <v>1.2E-2</v>
      </c>
      <c r="AH606">
        <v>2</v>
      </c>
      <c r="AI606">
        <v>41729035</v>
      </c>
      <c r="AJ606">
        <v>606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</row>
    <row r="607" spans="1:44" x14ac:dyDescent="0.2">
      <c r="A607">
        <f>ROW(Source!A377)</f>
        <v>377</v>
      </c>
      <c r="B607">
        <v>41729041</v>
      </c>
      <c r="C607">
        <v>41729033</v>
      </c>
      <c r="D607">
        <v>37305581</v>
      </c>
      <c r="E607">
        <v>1</v>
      </c>
      <c r="F607">
        <v>1</v>
      </c>
      <c r="G607">
        <v>1</v>
      </c>
      <c r="H607">
        <v>3</v>
      </c>
      <c r="I607" t="s">
        <v>613</v>
      </c>
      <c r="J607" t="s">
        <v>614</v>
      </c>
      <c r="K607" t="s">
        <v>615</v>
      </c>
      <c r="L607">
        <v>1425</v>
      </c>
      <c r="N607">
        <v>1013</v>
      </c>
      <c r="O607" t="s">
        <v>165</v>
      </c>
      <c r="P607" t="s">
        <v>165</v>
      </c>
      <c r="Q607">
        <v>1</v>
      </c>
      <c r="X607">
        <v>0.04</v>
      </c>
      <c r="Y607">
        <v>83</v>
      </c>
      <c r="Z607">
        <v>0</v>
      </c>
      <c r="AA607">
        <v>0</v>
      </c>
      <c r="AB607">
        <v>0</v>
      </c>
      <c r="AC607">
        <v>0</v>
      </c>
      <c r="AD607">
        <v>1</v>
      </c>
      <c r="AE607">
        <v>0</v>
      </c>
      <c r="AF607" t="s">
        <v>2</v>
      </c>
      <c r="AG607">
        <v>0.04</v>
      </c>
      <c r="AH607">
        <v>2</v>
      </c>
      <c r="AI607">
        <v>41729036</v>
      </c>
      <c r="AJ607">
        <v>607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</row>
    <row r="608" spans="1:44" x14ac:dyDescent="0.2">
      <c r="A608">
        <f>ROW(Source!A377)</f>
        <v>377</v>
      </c>
      <c r="B608">
        <v>41729042</v>
      </c>
      <c r="C608">
        <v>41729033</v>
      </c>
      <c r="D608">
        <v>37342602</v>
      </c>
      <c r="E608">
        <v>1</v>
      </c>
      <c r="F608">
        <v>1</v>
      </c>
      <c r="G608">
        <v>1</v>
      </c>
      <c r="H608">
        <v>3</v>
      </c>
      <c r="I608" t="s">
        <v>619</v>
      </c>
      <c r="J608" t="s">
        <v>620</v>
      </c>
      <c r="K608" t="s">
        <v>621</v>
      </c>
      <c r="L608">
        <v>1348</v>
      </c>
      <c r="N608">
        <v>1009</v>
      </c>
      <c r="O608" t="s">
        <v>104</v>
      </c>
      <c r="P608" t="s">
        <v>104</v>
      </c>
      <c r="Q608">
        <v>1000</v>
      </c>
      <c r="X608">
        <v>1.2E-4</v>
      </c>
      <c r="Y608">
        <v>65750</v>
      </c>
      <c r="Z608">
        <v>0</v>
      </c>
      <c r="AA608">
        <v>0</v>
      </c>
      <c r="AB608">
        <v>0</v>
      </c>
      <c r="AC608">
        <v>0</v>
      </c>
      <c r="AD608">
        <v>1</v>
      </c>
      <c r="AE608">
        <v>0</v>
      </c>
      <c r="AF608" t="s">
        <v>2</v>
      </c>
      <c r="AG608">
        <v>1.2E-4</v>
      </c>
      <c r="AH608">
        <v>2</v>
      </c>
      <c r="AI608">
        <v>41729037</v>
      </c>
      <c r="AJ608">
        <v>608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</row>
    <row r="609" spans="1:44" x14ac:dyDescent="0.2">
      <c r="A609">
        <f>ROW(Source!A377)</f>
        <v>377</v>
      </c>
      <c r="B609">
        <v>41729043</v>
      </c>
      <c r="C609">
        <v>41729033</v>
      </c>
      <c r="D609">
        <v>37292595</v>
      </c>
      <c r="E609">
        <v>70</v>
      </c>
      <c r="F609">
        <v>1</v>
      </c>
      <c r="G609">
        <v>1</v>
      </c>
      <c r="H609">
        <v>3</v>
      </c>
      <c r="I609" t="s">
        <v>565</v>
      </c>
      <c r="J609" t="s">
        <v>2</v>
      </c>
      <c r="K609" t="s">
        <v>566</v>
      </c>
      <c r="L609">
        <v>1374</v>
      </c>
      <c r="N609">
        <v>1013</v>
      </c>
      <c r="O609" t="s">
        <v>567</v>
      </c>
      <c r="P609" t="s">
        <v>567</v>
      </c>
      <c r="Q609">
        <v>1</v>
      </c>
      <c r="X609">
        <v>1.07</v>
      </c>
      <c r="Y609">
        <v>1</v>
      </c>
      <c r="Z609">
        <v>0</v>
      </c>
      <c r="AA609">
        <v>0</v>
      </c>
      <c r="AB609">
        <v>0</v>
      </c>
      <c r="AC609">
        <v>0</v>
      </c>
      <c r="AD609">
        <v>1</v>
      </c>
      <c r="AE609">
        <v>0</v>
      </c>
      <c r="AF609" t="s">
        <v>2</v>
      </c>
      <c r="AG609">
        <v>1.07</v>
      </c>
      <c r="AH609">
        <v>2</v>
      </c>
      <c r="AI609">
        <v>41729038</v>
      </c>
      <c r="AJ609">
        <v>609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</row>
    <row r="610" spans="1:44" x14ac:dyDescent="0.2">
      <c r="A610">
        <f>ROW(Source!A378)</f>
        <v>378</v>
      </c>
      <c r="B610">
        <v>41729039</v>
      </c>
      <c r="C610">
        <v>41729033</v>
      </c>
      <c r="D610">
        <v>37286962</v>
      </c>
      <c r="E610">
        <v>70</v>
      </c>
      <c r="F610">
        <v>1</v>
      </c>
      <c r="G610">
        <v>1</v>
      </c>
      <c r="H610">
        <v>1</v>
      </c>
      <c r="I610" t="s">
        <v>568</v>
      </c>
      <c r="J610" t="s">
        <v>2</v>
      </c>
      <c r="K610" t="s">
        <v>569</v>
      </c>
      <c r="L610">
        <v>1191</v>
      </c>
      <c r="N610">
        <v>1013</v>
      </c>
      <c r="O610" t="s">
        <v>551</v>
      </c>
      <c r="P610" t="s">
        <v>551</v>
      </c>
      <c r="Q610">
        <v>1</v>
      </c>
      <c r="X610">
        <v>5.4</v>
      </c>
      <c r="Y610">
        <v>0</v>
      </c>
      <c r="Z610">
        <v>0</v>
      </c>
      <c r="AA610">
        <v>0</v>
      </c>
      <c r="AB610">
        <v>9.92</v>
      </c>
      <c r="AC610">
        <v>0</v>
      </c>
      <c r="AD610">
        <v>1</v>
      </c>
      <c r="AE610">
        <v>1</v>
      </c>
      <c r="AF610" t="s">
        <v>21</v>
      </c>
      <c r="AG610">
        <v>7.2900000000000009</v>
      </c>
      <c r="AH610">
        <v>2</v>
      </c>
      <c r="AI610">
        <v>41729034</v>
      </c>
      <c r="AJ610">
        <v>610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</row>
    <row r="611" spans="1:44" x14ac:dyDescent="0.2">
      <c r="A611">
        <f>ROW(Source!A378)</f>
        <v>378</v>
      </c>
      <c r="B611">
        <v>41729040</v>
      </c>
      <c r="C611">
        <v>41729033</v>
      </c>
      <c r="D611">
        <v>37299205</v>
      </c>
      <c r="E611">
        <v>1</v>
      </c>
      <c r="F611">
        <v>1</v>
      </c>
      <c r="G611">
        <v>1</v>
      </c>
      <c r="H611">
        <v>3</v>
      </c>
      <c r="I611" t="s">
        <v>610</v>
      </c>
      <c r="J611" t="s">
        <v>611</v>
      </c>
      <c r="K611" t="s">
        <v>612</v>
      </c>
      <c r="L611">
        <v>1346</v>
      </c>
      <c r="N611">
        <v>1009</v>
      </c>
      <c r="O611" t="s">
        <v>564</v>
      </c>
      <c r="P611" t="s">
        <v>564</v>
      </c>
      <c r="Q611">
        <v>1</v>
      </c>
      <c r="X611">
        <v>1.2E-2</v>
      </c>
      <c r="Y611">
        <v>27.74</v>
      </c>
      <c r="Z611">
        <v>0</v>
      </c>
      <c r="AA611">
        <v>0</v>
      </c>
      <c r="AB611">
        <v>0</v>
      </c>
      <c r="AC611">
        <v>0</v>
      </c>
      <c r="AD611">
        <v>1</v>
      </c>
      <c r="AE611">
        <v>0</v>
      </c>
      <c r="AF611" t="s">
        <v>2</v>
      </c>
      <c r="AG611">
        <v>1.2E-2</v>
      </c>
      <c r="AH611">
        <v>2</v>
      </c>
      <c r="AI611">
        <v>41729035</v>
      </c>
      <c r="AJ611">
        <v>611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</row>
    <row r="612" spans="1:44" x14ac:dyDescent="0.2">
      <c r="A612">
        <f>ROW(Source!A378)</f>
        <v>378</v>
      </c>
      <c r="B612">
        <v>41729041</v>
      </c>
      <c r="C612">
        <v>41729033</v>
      </c>
      <c r="D612">
        <v>37305581</v>
      </c>
      <c r="E612">
        <v>1</v>
      </c>
      <c r="F612">
        <v>1</v>
      </c>
      <c r="G612">
        <v>1</v>
      </c>
      <c r="H612">
        <v>3</v>
      </c>
      <c r="I612" t="s">
        <v>613</v>
      </c>
      <c r="J612" t="s">
        <v>614</v>
      </c>
      <c r="K612" t="s">
        <v>615</v>
      </c>
      <c r="L612">
        <v>1425</v>
      </c>
      <c r="N612">
        <v>1013</v>
      </c>
      <c r="O612" t="s">
        <v>165</v>
      </c>
      <c r="P612" t="s">
        <v>165</v>
      </c>
      <c r="Q612">
        <v>1</v>
      </c>
      <c r="X612">
        <v>0.04</v>
      </c>
      <c r="Y612">
        <v>83</v>
      </c>
      <c r="Z612">
        <v>0</v>
      </c>
      <c r="AA612">
        <v>0</v>
      </c>
      <c r="AB612">
        <v>0</v>
      </c>
      <c r="AC612">
        <v>0</v>
      </c>
      <c r="AD612">
        <v>1</v>
      </c>
      <c r="AE612">
        <v>0</v>
      </c>
      <c r="AF612" t="s">
        <v>2</v>
      </c>
      <c r="AG612">
        <v>0.04</v>
      </c>
      <c r="AH612">
        <v>2</v>
      </c>
      <c r="AI612">
        <v>41729036</v>
      </c>
      <c r="AJ612">
        <v>612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</row>
    <row r="613" spans="1:44" x14ac:dyDescent="0.2">
      <c r="A613">
        <f>ROW(Source!A378)</f>
        <v>378</v>
      </c>
      <c r="B613">
        <v>41729042</v>
      </c>
      <c r="C613">
        <v>41729033</v>
      </c>
      <c r="D613">
        <v>37342602</v>
      </c>
      <c r="E613">
        <v>1</v>
      </c>
      <c r="F613">
        <v>1</v>
      </c>
      <c r="G613">
        <v>1</v>
      </c>
      <c r="H613">
        <v>3</v>
      </c>
      <c r="I613" t="s">
        <v>619</v>
      </c>
      <c r="J613" t="s">
        <v>620</v>
      </c>
      <c r="K613" t="s">
        <v>621</v>
      </c>
      <c r="L613">
        <v>1348</v>
      </c>
      <c r="N613">
        <v>1009</v>
      </c>
      <c r="O613" t="s">
        <v>104</v>
      </c>
      <c r="P613" t="s">
        <v>104</v>
      </c>
      <c r="Q613">
        <v>1000</v>
      </c>
      <c r="X613">
        <v>1.2E-4</v>
      </c>
      <c r="Y613">
        <v>65750</v>
      </c>
      <c r="Z613">
        <v>0</v>
      </c>
      <c r="AA613">
        <v>0</v>
      </c>
      <c r="AB613">
        <v>0</v>
      </c>
      <c r="AC613">
        <v>0</v>
      </c>
      <c r="AD613">
        <v>1</v>
      </c>
      <c r="AE613">
        <v>0</v>
      </c>
      <c r="AF613" t="s">
        <v>2</v>
      </c>
      <c r="AG613">
        <v>1.2E-4</v>
      </c>
      <c r="AH613">
        <v>2</v>
      </c>
      <c r="AI613">
        <v>41729037</v>
      </c>
      <c r="AJ613">
        <v>613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</row>
    <row r="614" spans="1:44" x14ac:dyDescent="0.2">
      <c r="A614">
        <f>ROW(Source!A378)</f>
        <v>378</v>
      </c>
      <c r="B614">
        <v>41729043</v>
      </c>
      <c r="C614">
        <v>41729033</v>
      </c>
      <c r="D614">
        <v>37292595</v>
      </c>
      <c r="E614">
        <v>70</v>
      </c>
      <c r="F614">
        <v>1</v>
      </c>
      <c r="G614">
        <v>1</v>
      </c>
      <c r="H614">
        <v>3</v>
      </c>
      <c r="I614" t="s">
        <v>565</v>
      </c>
      <c r="J614" t="s">
        <v>2</v>
      </c>
      <c r="K614" t="s">
        <v>566</v>
      </c>
      <c r="L614">
        <v>1374</v>
      </c>
      <c r="N614">
        <v>1013</v>
      </c>
      <c r="O614" t="s">
        <v>567</v>
      </c>
      <c r="P614" t="s">
        <v>567</v>
      </c>
      <c r="Q614">
        <v>1</v>
      </c>
      <c r="X614">
        <v>1.07</v>
      </c>
      <c r="Y614">
        <v>1</v>
      </c>
      <c r="Z614">
        <v>0</v>
      </c>
      <c r="AA614">
        <v>0</v>
      </c>
      <c r="AB614">
        <v>0</v>
      </c>
      <c r="AC614">
        <v>0</v>
      </c>
      <c r="AD614">
        <v>1</v>
      </c>
      <c r="AE614">
        <v>0</v>
      </c>
      <c r="AF614" t="s">
        <v>2</v>
      </c>
      <c r="AG614">
        <v>1.07</v>
      </c>
      <c r="AH614">
        <v>2</v>
      </c>
      <c r="AI614">
        <v>41729038</v>
      </c>
      <c r="AJ614">
        <v>614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</row>
    <row r="615" spans="1:44" x14ac:dyDescent="0.2">
      <c r="A615">
        <f>ROW(Source!A381)</f>
        <v>381</v>
      </c>
      <c r="B615">
        <v>41729051</v>
      </c>
      <c r="C615">
        <v>41729045</v>
      </c>
      <c r="D615">
        <v>37286958</v>
      </c>
      <c r="E615">
        <v>70</v>
      </c>
      <c r="F615">
        <v>1</v>
      </c>
      <c r="G615">
        <v>1</v>
      </c>
      <c r="H615">
        <v>1</v>
      </c>
      <c r="I615" t="s">
        <v>702</v>
      </c>
      <c r="J615" t="s">
        <v>2</v>
      </c>
      <c r="K615" t="s">
        <v>703</v>
      </c>
      <c r="L615">
        <v>1191</v>
      </c>
      <c r="N615">
        <v>1013</v>
      </c>
      <c r="O615" t="s">
        <v>551</v>
      </c>
      <c r="P615" t="s">
        <v>551</v>
      </c>
      <c r="Q615">
        <v>1</v>
      </c>
      <c r="X615">
        <v>0.5</v>
      </c>
      <c r="Y615">
        <v>0</v>
      </c>
      <c r="Z615">
        <v>0</v>
      </c>
      <c r="AA615">
        <v>0</v>
      </c>
      <c r="AB615">
        <v>9.76</v>
      </c>
      <c r="AC615">
        <v>0</v>
      </c>
      <c r="AD615">
        <v>1</v>
      </c>
      <c r="AE615">
        <v>1</v>
      </c>
      <c r="AF615" t="s">
        <v>21</v>
      </c>
      <c r="AG615">
        <v>0.67500000000000004</v>
      </c>
      <c r="AH615">
        <v>2</v>
      </c>
      <c r="AI615">
        <v>41729046</v>
      </c>
      <c r="AJ615">
        <v>615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</row>
    <row r="616" spans="1:44" x14ac:dyDescent="0.2">
      <c r="A616">
        <f>ROW(Source!A381)</f>
        <v>381</v>
      </c>
      <c r="B616">
        <v>41729052</v>
      </c>
      <c r="C616">
        <v>41729045</v>
      </c>
      <c r="D616">
        <v>37306264</v>
      </c>
      <c r="E616">
        <v>1</v>
      </c>
      <c r="F616">
        <v>1</v>
      </c>
      <c r="G616">
        <v>1</v>
      </c>
      <c r="H616">
        <v>3</v>
      </c>
      <c r="I616" t="s">
        <v>704</v>
      </c>
      <c r="J616" t="s">
        <v>705</v>
      </c>
      <c r="K616" t="s">
        <v>706</v>
      </c>
      <c r="L616">
        <v>1348</v>
      </c>
      <c r="N616">
        <v>1009</v>
      </c>
      <c r="O616" t="s">
        <v>104</v>
      </c>
      <c r="P616" t="s">
        <v>104</v>
      </c>
      <c r="Q616">
        <v>1000</v>
      </c>
      <c r="X616">
        <v>1.0000000000000001E-5</v>
      </c>
      <c r="Y616">
        <v>12430</v>
      </c>
      <c r="Z616">
        <v>0</v>
      </c>
      <c r="AA616">
        <v>0</v>
      </c>
      <c r="AB616">
        <v>0</v>
      </c>
      <c r="AC616">
        <v>0</v>
      </c>
      <c r="AD616">
        <v>1</v>
      </c>
      <c r="AE616">
        <v>0</v>
      </c>
      <c r="AF616" t="s">
        <v>2</v>
      </c>
      <c r="AG616">
        <v>1.0000000000000001E-5</v>
      </c>
      <c r="AH616">
        <v>2</v>
      </c>
      <c r="AI616">
        <v>41729047</v>
      </c>
      <c r="AJ616">
        <v>616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</row>
    <row r="617" spans="1:44" x14ac:dyDescent="0.2">
      <c r="A617">
        <f>ROW(Source!A381)</f>
        <v>381</v>
      </c>
      <c r="B617">
        <v>41729053</v>
      </c>
      <c r="C617">
        <v>41729045</v>
      </c>
      <c r="D617">
        <v>37309140</v>
      </c>
      <c r="E617">
        <v>1</v>
      </c>
      <c r="F617">
        <v>1</v>
      </c>
      <c r="G617">
        <v>1</v>
      </c>
      <c r="H617">
        <v>3</v>
      </c>
      <c r="I617" t="s">
        <v>616</v>
      </c>
      <c r="J617" t="s">
        <v>617</v>
      </c>
      <c r="K617" t="s">
        <v>618</v>
      </c>
      <c r="L617">
        <v>1348</v>
      </c>
      <c r="N617">
        <v>1009</v>
      </c>
      <c r="O617" t="s">
        <v>104</v>
      </c>
      <c r="P617" t="s">
        <v>104</v>
      </c>
      <c r="Q617">
        <v>1000</v>
      </c>
      <c r="X617">
        <v>5.0000000000000002E-5</v>
      </c>
      <c r="Y617">
        <v>729.98</v>
      </c>
      <c r="Z617">
        <v>0</v>
      </c>
      <c r="AA617">
        <v>0</v>
      </c>
      <c r="AB617">
        <v>0</v>
      </c>
      <c r="AC617">
        <v>0</v>
      </c>
      <c r="AD617">
        <v>1</v>
      </c>
      <c r="AE617">
        <v>0</v>
      </c>
      <c r="AF617" t="s">
        <v>2</v>
      </c>
      <c r="AG617">
        <v>5.0000000000000002E-5</v>
      </c>
      <c r="AH617">
        <v>2</v>
      </c>
      <c r="AI617">
        <v>41729048</v>
      </c>
      <c r="AJ617">
        <v>617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</row>
    <row r="618" spans="1:44" x14ac:dyDescent="0.2">
      <c r="A618">
        <f>ROW(Source!A381)</f>
        <v>381</v>
      </c>
      <c r="B618">
        <v>41729054</v>
      </c>
      <c r="C618">
        <v>41729045</v>
      </c>
      <c r="D618">
        <v>37336603</v>
      </c>
      <c r="E618">
        <v>1</v>
      </c>
      <c r="F618">
        <v>1</v>
      </c>
      <c r="G618">
        <v>1</v>
      </c>
      <c r="H618">
        <v>3</v>
      </c>
      <c r="I618" t="s">
        <v>707</v>
      </c>
      <c r="J618" t="s">
        <v>708</v>
      </c>
      <c r="K618" t="s">
        <v>709</v>
      </c>
      <c r="L618">
        <v>1348</v>
      </c>
      <c r="N618">
        <v>1009</v>
      </c>
      <c r="O618" t="s">
        <v>104</v>
      </c>
      <c r="P618" t="s">
        <v>104</v>
      </c>
      <c r="Q618">
        <v>1000</v>
      </c>
      <c r="X618">
        <v>1.0000000000000001E-5</v>
      </c>
      <c r="Y618">
        <v>14690</v>
      </c>
      <c r="Z618">
        <v>0</v>
      </c>
      <c r="AA618">
        <v>0</v>
      </c>
      <c r="AB618">
        <v>0</v>
      </c>
      <c r="AC618">
        <v>0</v>
      </c>
      <c r="AD618">
        <v>1</v>
      </c>
      <c r="AE618">
        <v>0</v>
      </c>
      <c r="AF618" t="s">
        <v>2</v>
      </c>
      <c r="AG618">
        <v>1.0000000000000001E-5</v>
      </c>
      <c r="AH618">
        <v>2</v>
      </c>
      <c r="AI618">
        <v>41729049</v>
      </c>
      <c r="AJ618">
        <v>618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</row>
    <row r="619" spans="1:44" x14ac:dyDescent="0.2">
      <c r="A619">
        <f>ROW(Source!A381)</f>
        <v>381</v>
      </c>
      <c r="B619">
        <v>41729055</v>
      </c>
      <c r="C619">
        <v>41729045</v>
      </c>
      <c r="D619">
        <v>37292595</v>
      </c>
      <c r="E619">
        <v>70</v>
      </c>
      <c r="F619">
        <v>1</v>
      </c>
      <c r="G619">
        <v>1</v>
      </c>
      <c r="H619">
        <v>3</v>
      </c>
      <c r="I619" t="s">
        <v>565</v>
      </c>
      <c r="J619" t="s">
        <v>2</v>
      </c>
      <c r="K619" t="s">
        <v>566</v>
      </c>
      <c r="L619">
        <v>1374</v>
      </c>
      <c r="N619">
        <v>1013</v>
      </c>
      <c r="O619" t="s">
        <v>567</v>
      </c>
      <c r="P619" t="s">
        <v>567</v>
      </c>
      <c r="Q619">
        <v>1</v>
      </c>
      <c r="X619">
        <v>0.1</v>
      </c>
      <c r="Y619">
        <v>1</v>
      </c>
      <c r="Z619">
        <v>0</v>
      </c>
      <c r="AA619">
        <v>0</v>
      </c>
      <c r="AB619">
        <v>0</v>
      </c>
      <c r="AC619">
        <v>0</v>
      </c>
      <c r="AD619">
        <v>1</v>
      </c>
      <c r="AE619">
        <v>0</v>
      </c>
      <c r="AF619" t="s">
        <v>2</v>
      </c>
      <c r="AG619">
        <v>0.1</v>
      </c>
      <c r="AH619">
        <v>2</v>
      </c>
      <c r="AI619">
        <v>41729050</v>
      </c>
      <c r="AJ619">
        <v>619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</row>
    <row r="620" spans="1:44" x14ac:dyDescent="0.2">
      <c r="A620">
        <f>ROW(Source!A382)</f>
        <v>382</v>
      </c>
      <c r="B620">
        <v>41729051</v>
      </c>
      <c r="C620">
        <v>41729045</v>
      </c>
      <c r="D620">
        <v>37286958</v>
      </c>
      <c r="E620">
        <v>70</v>
      </c>
      <c r="F620">
        <v>1</v>
      </c>
      <c r="G620">
        <v>1</v>
      </c>
      <c r="H620">
        <v>1</v>
      </c>
      <c r="I620" t="s">
        <v>702</v>
      </c>
      <c r="J620" t="s">
        <v>2</v>
      </c>
      <c r="K620" t="s">
        <v>703</v>
      </c>
      <c r="L620">
        <v>1191</v>
      </c>
      <c r="N620">
        <v>1013</v>
      </c>
      <c r="O620" t="s">
        <v>551</v>
      </c>
      <c r="P620" t="s">
        <v>551</v>
      </c>
      <c r="Q620">
        <v>1</v>
      </c>
      <c r="X620">
        <v>0.5</v>
      </c>
      <c r="Y620">
        <v>0</v>
      </c>
      <c r="Z620">
        <v>0</v>
      </c>
      <c r="AA620">
        <v>0</v>
      </c>
      <c r="AB620">
        <v>9.76</v>
      </c>
      <c r="AC620">
        <v>0</v>
      </c>
      <c r="AD620">
        <v>1</v>
      </c>
      <c r="AE620">
        <v>1</v>
      </c>
      <c r="AF620" t="s">
        <v>21</v>
      </c>
      <c r="AG620">
        <v>0.67500000000000004</v>
      </c>
      <c r="AH620">
        <v>2</v>
      </c>
      <c r="AI620">
        <v>41729046</v>
      </c>
      <c r="AJ620">
        <v>620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</row>
    <row r="621" spans="1:44" x14ac:dyDescent="0.2">
      <c r="A621">
        <f>ROW(Source!A382)</f>
        <v>382</v>
      </c>
      <c r="B621">
        <v>41729052</v>
      </c>
      <c r="C621">
        <v>41729045</v>
      </c>
      <c r="D621">
        <v>37306264</v>
      </c>
      <c r="E621">
        <v>1</v>
      </c>
      <c r="F621">
        <v>1</v>
      </c>
      <c r="G621">
        <v>1</v>
      </c>
      <c r="H621">
        <v>3</v>
      </c>
      <c r="I621" t="s">
        <v>704</v>
      </c>
      <c r="J621" t="s">
        <v>705</v>
      </c>
      <c r="K621" t="s">
        <v>706</v>
      </c>
      <c r="L621">
        <v>1348</v>
      </c>
      <c r="N621">
        <v>1009</v>
      </c>
      <c r="O621" t="s">
        <v>104</v>
      </c>
      <c r="P621" t="s">
        <v>104</v>
      </c>
      <c r="Q621">
        <v>1000</v>
      </c>
      <c r="X621">
        <v>1.0000000000000001E-5</v>
      </c>
      <c r="Y621">
        <v>12430</v>
      </c>
      <c r="Z621">
        <v>0</v>
      </c>
      <c r="AA621">
        <v>0</v>
      </c>
      <c r="AB621">
        <v>0</v>
      </c>
      <c r="AC621">
        <v>0</v>
      </c>
      <c r="AD621">
        <v>1</v>
      </c>
      <c r="AE621">
        <v>0</v>
      </c>
      <c r="AF621" t="s">
        <v>2</v>
      </c>
      <c r="AG621">
        <v>1.0000000000000001E-5</v>
      </c>
      <c r="AH621">
        <v>2</v>
      </c>
      <c r="AI621">
        <v>41729047</v>
      </c>
      <c r="AJ621">
        <v>621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</row>
    <row r="622" spans="1:44" x14ac:dyDescent="0.2">
      <c r="A622">
        <f>ROW(Source!A382)</f>
        <v>382</v>
      </c>
      <c r="B622">
        <v>41729053</v>
      </c>
      <c r="C622">
        <v>41729045</v>
      </c>
      <c r="D622">
        <v>37309140</v>
      </c>
      <c r="E622">
        <v>1</v>
      </c>
      <c r="F622">
        <v>1</v>
      </c>
      <c r="G622">
        <v>1</v>
      </c>
      <c r="H622">
        <v>3</v>
      </c>
      <c r="I622" t="s">
        <v>616</v>
      </c>
      <c r="J622" t="s">
        <v>617</v>
      </c>
      <c r="K622" t="s">
        <v>618</v>
      </c>
      <c r="L622">
        <v>1348</v>
      </c>
      <c r="N622">
        <v>1009</v>
      </c>
      <c r="O622" t="s">
        <v>104</v>
      </c>
      <c r="P622" t="s">
        <v>104</v>
      </c>
      <c r="Q622">
        <v>1000</v>
      </c>
      <c r="X622">
        <v>5.0000000000000002E-5</v>
      </c>
      <c r="Y622">
        <v>729.98</v>
      </c>
      <c r="Z622">
        <v>0</v>
      </c>
      <c r="AA622">
        <v>0</v>
      </c>
      <c r="AB622">
        <v>0</v>
      </c>
      <c r="AC622">
        <v>0</v>
      </c>
      <c r="AD622">
        <v>1</v>
      </c>
      <c r="AE622">
        <v>0</v>
      </c>
      <c r="AF622" t="s">
        <v>2</v>
      </c>
      <c r="AG622">
        <v>5.0000000000000002E-5</v>
      </c>
      <c r="AH622">
        <v>2</v>
      </c>
      <c r="AI622">
        <v>41729048</v>
      </c>
      <c r="AJ622">
        <v>622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</row>
    <row r="623" spans="1:44" x14ac:dyDescent="0.2">
      <c r="A623">
        <f>ROW(Source!A382)</f>
        <v>382</v>
      </c>
      <c r="B623">
        <v>41729054</v>
      </c>
      <c r="C623">
        <v>41729045</v>
      </c>
      <c r="D623">
        <v>37336603</v>
      </c>
      <c r="E623">
        <v>1</v>
      </c>
      <c r="F623">
        <v>1</v>
      </c>
      <c r="G623">
        <v>1</v>
      </c>
      <c r="H623">
        <v>3</v>
      </c>
      <c r="I623" t="s">
        <v>707</v>
      </c>
      <c r="J623" t="s">
        <v>708</v>
      </c>
      <c r="K623" t="s">
        <v>709</v>
      </c>
      <c r="L623">
        <v>1348</v>
      </c>
      <c r="N623">
        <v>1009</v>
      </c>
      <c r="O623" t="s">
        <v>104</v>
      </c>
      <c r="P623" t="s">
        <v>104</v>
      </c>
      <c r="Q623">
        <v>1000</v>
      </c>
      <c r="X623">
        <v>1.0000000000000001E-5</v>
      </c>
      <c r="Y623">
        <v>14690</v>
      </c>
      <c r="Z623">
        <v>0</v>
      </c>
      <c r="AA623">
        <v>0</v>
      </c>
      <c r="AB623">
        <v>0</v>
      </c>
      <c r="AC623">
        <v>0</v>
      </c>
      <c r="AD623">
        <v>1</v>
      </c>
      <c r="AE623">
        <v>0</v>
      </c>
      <c r="AF623" t="s">
        <v>2</v>
      </c>
      <c r="AG623">
        <v>1.0000000000000001E-5</v>
      </c>
      <c r="AH623">
        <v>2</v>
      </c>
      <c r="AI623">
        <v>41729049</v>
      </c>
      <c r="AJ623">
        <v>623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</row>
    <row r="624" spans="1:44" x14ac:dyDescent="0.2">
      <c r="A624">
        <f>ROW(Source!A382)</f>
        <v>382</v>
      </c>
      <c r="B624">
        <v>41729055</v>
      </c>
      <c r="C624">
        <v>41729045</v>
      </c>
      <c r="D624">
        <v>37292595</v>
      </c>
      <c r="E624">
        <v>70</v>
      </c>
      <c r="F624">
        <v>1</v>
      </c>
      <c r="G624">
        <v>1</v>
      </c>
      <c r="H624">
        <v>3</v>
      </c>
      <c r="I624" t="s">
        <v>565</v>
      </c>
      <c r="J624" t="s">
        <v>2</v>
      </c>
      <c r="K624" t="s">
        <v>566</v>
      </c>
      <c r="L624">
        <v>1374</v>
      </c>
      <c r="N624">
        <v>1013</v>
      </c>
      <c r="O624" t="s">
        <v>567</v>
      </c>
      <c r="P624" t="s">
        <v>567</v>
      </c>
      <c r="Q624">
        <v>1</v>
      </c>
      <c r="X624">
        <v>0.1</v>
      </c>
      <c r="Y624">
        <v>1</v>
      </c>
      <c r="Z624">
        <v>0</v>
      </c>
      <c r="AA624">
        <v>0</v>
      </c>
      <c r="AB624">
        <v>0</v>
      </c>
      <c r="AC624">
        <v>0</v>
      </c>
      <c r="AD624">
        <v>1</v>
      </c>
      <c r="AE624">
        <v>0</v>
      </c>
      <c r="AF624" t="s">
        <v>2</v>
      </c>
      <c r="AG624">
        <v>0.1</v>
      </c>
      <c r="AH624">
        <v>2</v>
      </c>
      <c r="AI624">
        <v>41729050</v>
      </c>
      <c r="AJ624">
        <v>624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</row>
    <row r="625" spans="1:44" x14ac:dyDescent="0.2">
      <c r="A625">
        <f>ROW(Source!A383)</f>
        <v>383</v>
      </c>
      <c r="B625">
        <v>41729063</v>
      </c>
      <c r="C625">
        <v>41729056</v>
      </c>
      <c r="D625">
        <v>37286973</v>
      </c>
      <c r="E625">
        <v>70</v>
      </c>
      <c r="F625">
        <v>1</v>
      </c>
      <c r="G625">
        <v>1</v>
      </c>
      <c r="H625">
        <v>1</v>
      </c>
      <c r="I625" t="s">
        <v>669</v>
      </c>
      <c r="J625" t="s">
        <v>2</v>
      </c>
      <c r="K625" t="s">
        <v>670</v>
      </c>
      <c r="L625">
        <v>1191</v>
      </c>
      <c r="N625">
        <v>1013</v>
      </c>
      <c r="O625" t="s">
        <v>551</v>
      </c>
      <c r="P625" t="s">
        <v>551</v>
      </c>
      <c r="Q625">
        <v>1</v>
      </c>
      <c r="X625">
        <v>2.4</v>
      </c>
      <c r="Y625">
        <v>0</v>
      </c>
      <c r="Z625">
        <v>0</v>
      </c>
      <c r="AA625">
        <v>0</v>
      </c>
      <c r="AB625">
        <v>10.35</v>
      </c>
      <c r="AC625">
        <v>0</v>
      </c>
      <c r="AD625">
        <v>1</v>
      </c>
      <c r="AE625">
        <v>1</v>
      </c>
      <c r="AF625" t="s">
        <v>21</v>
      </c>
      <c r="AG625">
        <v>3.24</v>
      </c>
      <c r="AH625">
        <v>2</v>
      </c>
      <c r="AI625">
        <v>41729057</v>
      </c>
      <c r="AJ625">
        <v>625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</row>
    <row r="626" spans="1:44" x14ac:dyDescent="0.2">
      <c r="A626">
        <f>ROW(Source!A383)</f>
        <v>383</v>
      </c>
      <c r="B626">
        <v>41729064</v>
      </c>
      <c r="C626">
        <v>41729056</v>
      </c>
      <c r="D626">
        <v>37299205</v>
      </c>
      <c r="E626">
        <v>1</v>
      </c>
      <c r="F626">
        <v>1</v>
      </c>
      <c r="G626">
        <v>1</v>
      </c>
      <c r="H626">
        <v>3</v>
      </c>
      <c r="I626" t="s">
        <v>610</v>
      </c>
      <c r="J626" t="s">
        <v>611</v>
      </c>
      <c r="K626" t="s">
        <v>612</v>
      </c>
      <c r="L626">
        <v>1346</v>
      </c>
      <c r="N626">
        <v>1009</v>
      </c>
      <c r="O626" t="s">
        <v>564</v>
      </c>
      <c r="P626" t="s">
        <v>564</v>
      </c>
      <c r="Q626">
        <v>1</v>
      </c>
      <c r="X626">
        <v>1.6000000000000001E-3</v>
      </c>
      <c r="Y626">
        <v>27.74</v>
      </c>
      <c r="Z626">
        <v>0</v>
      </c>
      <c r="AA626">
        <v>0</v>
      </c>
      <c r="AB626">
        <v>0</v>
      </c>
      <c r="AC626">
        <v>0</v>
      </c>
      <c r="AD626">
        <v>1</v>
      </c>
      <c r="AE626">
        <v>0</v>
      </c>
      <c r="AF626" t="s">
        <v>2</v>
      </c>
      <c r="AG626">
        <v>1.6000000000000001E-3</v>
      </c>
      <c r="AH626">
        <v>2</v>
      </c>
      <c r="AI626">
        <v>41729058</v>
      </c>
      <c r="AJ626">
        <v>626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</row>
    <row r="627" spans="1:44" x14ac:dyDescent="0.2">
      <c r="A627">
        <f>ROW(Source!A383)</f>
        <v>383</v>
      </c>
      <c r="B627">
        <v>41729065</v>
      </c>
      <c r="C627">
        <v>41729056</v>
      </c>
      <c r="D627">
        <v>37305581</v>
      </c>
      <c r="E627">
        <v>1</v>
      </c>
      <c r="F627">
        <v>1</v>
      </c>
      <c r="G627">
        <v>1</v>
      </c>
      <c r="H627">
        <v>3</v>
      </c>
      <c r="I627" t="s">
        <v>613</v>
      </c>
      <c r="J627" t="s">
        <v>614</v>
      </c>
      <c r="K627" t="s">
        <v>615</v>
      </c>
      <c r="L627">
        <v>1425</v>
      </c>
      <c r="N627">
        <v>1013</v>
      </c>
      <c r="O627" t="s">
        <v>165</v>
      </c>
      <c r="P627" t="s">
        <v>165</v>
      </c>
      <c r="Q627">
        <v>1</v>
      </c>
      <c r="X627">
        <v>0.03</v>
      </c>
      <c r="Y627">
        <v>83</v>
      </c>
      <c r="Z627">
        <v>0</v>
      </c>
      <c r="AA627">
        <v>0</v>
      </c>
      <c r="AB627">
        <v>0</v>
      </c>
      <c r="AC627">
        <v>0</v>
      </c>
      <c r="AD627">
        <v>1</v>
      </c>
      <c r="AE627">
        <v>0</v>
      </c>
      <c r="AF627" t="s">
        <v>2</v>
      </c>
      <c r="AG627">
        <v>0.03</v>
      </c>
      <c r="AH627">
        <v>2</v>
      </c>
      <c r="AI627">
        <v>41729059</v>
      </c>
      <c r="AJ627">
        <v>627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</row>
    <row r="628" spans="1:44" x14ac:dyDescent="0.2">
      <c r="A628">
        <f>ROW(Source!A383)</f>
        <v>383</v>
      </c>
      <c r="B628">
        <v>41729066</v>
      </c>
      <c r="C628">
        <v>41729056</v>
      </c>
      <c r="D628">
        <v>37309140</v>
      </c>
      <c r="E628">
        <v>1</v>
      </c>
      <c r="F628">
        <v>1</v>
      </c>
      <c r="G628">
        <v>1</v>
      </c>
      <c r="H628">
        <v>3</v>
      </c>
      <c r="I628" t="s">
        <v>616</v>
      </c>
      <c r="J628" t="s">
        <v>617</v>
      </c>
      <c r="K628" t="s">
        <v>618</v>
      </c>
      <c r="L628">
        <v>1348</v>
      </c>
      <c r="N628">
        <v>1009</v>
      </c>
      <c r="O628" t="s">
        <v>104</v>
      </c>
      <c r="P628" t="s">
        <v>104</v>
      </c>
      <c r="Q628">
        <v>1000</v>
      </c>
      <c r="X628">
        <v>2.0000000000000002E-5</v>
      </c>
      <c r="Y628">
        <v>729.98</v>
      </c>
      <c r="Z628">
        <v>0</v>
      </c>
      <c r="AA628">
        <v>0</v>
      </c>
      <c r="AB628">
        <v>0</v>
      </c>
      <c r="AC628">
        <v>0</v>
      </c>
      <c r="AD628">
        <v>1</v>
      </c>
      <c r="AE628">
        <v>0</v>
      </c>
      <c r="AF628" t="s">
        <v>2</v>
      </c>
      <c r="AG628">
        <v>2.0000000000000002E-5</v>
      </c>
      <c r="AH628">
        <v>2</v>
      </c>
      <c r="AI628">
        <v>41729060</v>
      </c>
      <c r="AJ628">
        <v>628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</row>
    <row r="629" spans="1:44" x14ac:dyDescent="0.2">
      <c r="A629">
        <f>ROW(Source!A383)</f>
        <v>383</v>
      </c>
      <c r="B629">
        <v>41729067</v>
      </c>
      <c r="C629">
        <v>41729056</v>
      </c>
      <c r="D629">
        <v>37342602</v>
      </c>
      <c r="E629">
        <v>1</v>
      </c>
      <c r="F629">
        <v>1</v>
      </c>
      <c r="G629">
        <v>1</v>
      </c>
      <c r="H629">
        <v>3</v>
      </c>
      <c r="I629" t="s">
        <v>619</v>
      </c>
      <c r="J629" t="s">
        <v>620</v>
      </c>
      <c r="K629" t="s">
        <v>621</v>
      </c>
      <c r="L629">
        <v>1348</v>
      </c>
      <c r="N629">
        <v>1009</v>
      </c>
      <c r="O629" t="s">
        <v>104</v>
      </c>
      <c r="P629" t="s">
        <v>104</v>
      </c>
      <c r="Q629">
        <v>1000</v>
      </c>
      <c r="X629">
        <v>2.0000000000000002E-5</v>
      </c>
      <c r="Y629">
        <v>65750</v>
      </c>
      <c r="Z629">
        <v>0</v>
      </c>
      <c r="AA629">
        <v>0</v>
      </c>
      <c r="AB629">
        <v>0</v>
      </c>
      <c r="AC629">
        <v>0</v>
      </c>
      <c r="AD629">
        <v>1</v>
      </c>
      <c r="AE629">
        <v>0</v>
      </c>
      <c r="AF629" t="s">
        <v>2</v>
      </c>
      <c r="AG629">
        <v>2.0000000000000002E-5</v>
      </c>
      <c r="AH629">
        <v>2</v>
      </c>
      <c r="AI629">
        <v>41729061</v>
      </c>
      <c r="AJ629">
        <v>629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</row>
    <row r="630" spans="1:44" x14ac:dyDescent="0.2">
      <c r="A630">
        <f>ROW(Source!A383)</f>
        <v>383</v>
      </c>
      <c r="B630">
        <v>41729068</v>
      </c>
      <c r="C630">
        <v>41729056</v>
      </c>
      <c r="D630">
        <v>37292595</v>
      </c>
      <c r="E630">
        <v>70</v>
      </c>
      <c r="F630">
        <v>1</v>
      </c>
      <c r="G630">
        <v>1</v>
      </c>
      <c r="H630">
        <v>3</v>
      </c>
      <c r="I630" t="s">
        <v>565</v>
      </c>
      <c r="J630" t="s">
        <v>2</v>
      </c>
      <c r="K630" t="s">
        <v>566</v>
      </c>
      <c r="L630">
        <v>1374</v>
      </c>
      <c r="N630">
        <v>1013</v>
      </c>
      <c r="O630" t="s">
        <v>567</v>
      </c>
      <c r="P630" t="s">
        <v>567</v>
      </c>
      <c r="Q630">
        <v>1</v>
      </c>
      <c r="X630">
        <v>0.5</v>
      </c>
      <c r="Y630">
        <v>1</v>
      </c>
      <c r="Z630">
        <v>0</v>
      </c>
      <c r="AA630">
        <v>0</v>
      </c>
      <c r="AB630">
        <v>0</v>
      </c>
      <c r="AC630">
        <v>0</v>
      </c>
      <c r="AD630">
        <v>1</v>
      </c>
      <c r="AE630">
        <v>0</v>
      </c>
      <c r="AF630" t="s">
        <v>2</v>
      </c>
      <c r="AG630">
        <v>0.5</v>
      </c>
      <c r="AH630">
        <v>2</v>
      </c>
      <c r="AI630">
        <v>41729062</v>
      </c>
      <c r="AJ630">
        <v>630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</row>
    <row r="631" spans="1:44" x14ac:dyDescent="0.2">
      <c r="A631">
        <f>ROW(Source!A384)</f>
        <v>384</v>
      </c>
      <c r="B631">
        <v>41729063</v>
      </c>
      <c r="C631">
        <v>41729056</v>
      </c>
      <c r="D631">
        <v>37286973</v>
      </c>
      <c r="E631">
        <v>70</v>
      </c>
      <c r="F631">
        <v>1</v>
      </c>
      <c r="G631">
        <v>1</v>
      </c>
      <c r="H631">
        <v>1</v>
      </c>
      <c r="I631" t="s">
        <v>669</v>
      </c>
      <c r="J631" t="s">
        <v>2</v>
      </c>
      <c r="K631" t="s">
        <v>670</v>
      </c>
      <c r="L631">
        <v>1191</v>
      </c>
      <c r="N631">
        <v>1013</v>
      </c>
      <c r="O631" t="s">
        <v>551</v>
      </c>
      <c r="P631" t="s">
        <v>551</v>
      </c>
      <c r="Q631">
        <v>1</v>
      </c>
      <c r="X631">
        <v>2.4</v>
      </c>
      <c r="Y631">
        <v>0</v>
      </c>
      <c r="Z631">
        <v>0</v>
      </c>
      <c r="AA631">
        <v>0</v>
      </c>
      <c r="AB631">
        <v>10.35</v>
      </c>
      <c r="AC631">
        <v>0</v>
      </c>
      <c r="AD631">
        <v>1</v>
      </c>
      <c r="AE631">
        <v>1</v>
      </c>
      <c r="AF631" t="s">
        <v>21</v>
      </c>
      <c r="AG631">
        <v>3.24</v>
      </c>
      <c r="AH631">
        <v>2</v>
      </c>
      <c r="AI631">
        <v>41729057</v>
      </c>
      <c r="AJ631">
        <v>631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</row>
    <row r="632" spans="1:44" x14ac:dyDescent="0.2">
      <c r="A632">
        <f>ROW(Source!A384)</f>
        <v>384</v>
      </c>
      <c r="B632">
        <v>41729064</v>
      </c>
      <c r="C632">
        <v>41729056</v>
      </c>
      <c r="D632">
        <v>37299205</v>
      </c>
      <c r="E632">
        <v>1</v>
      </c>
      <c r="F632">
        <v>1</v>
      </c>
      <c r="G632">
        <v>1</v>
      </c>
      <c r="H632">
        <v>3</v>
      </c>
      <c r="I632" t="s">
        <v>610</v>
      </c>
      <c r="J632" t="s">
        <v>611</v>
      </c>
      <c r="K632" t="s">
        <v>612</v>
      </c>
      <c r="L632">
        <v>1346</v>
      </c>
      <c r="N632">
        <v>1009</v>
      </c>
      <c r="O632" t="s">
        <v>564</v>
      </c>
      <c r="P632" t="s">
        <v>564</v>
      </c>
      <c r="Q632">
        <v>1</v>
      </c>
      <c r="X632">
        <v>1.6000000000000001E-3</v>
      </c>
      <c r="Y632">
        <v>27.74</v>
      </c>
      <c r="Z632">
        <v>0</v>
      </c>
      <c r="AA632">
        <v>0</v>
      </c>
      <c r="AB632">
        <v>0</v>
      </c>
      <c r="AC632">
        <v>0</v>
      </c>
      <c r="AD632">
        <v>1</v>
      </c>
      <c r="AE632">
        <v>0</v>
      </c>
      <c r="AF632" t="s">
        <v>2</v>
      </c>
      <c r="AG632">
        <v>1.6000000000000001E-3</v>
      </c>
      <c r="AH632">
        <v>2</v>
      </c>
      <c r="AI632">
        <v>41729058</v>
      </c>
      <c r="AJ632">
        <v>632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</row>
    <row r="633" spans="1:44" x14ac:dyDescent="0.2">
      <c r="A633">
        <f>ROW(Source!A384)</f>
        <v>384</v>
      </c>
      <c r="B633">
        <v>41729065</v>
      </c>
      <c r="C633">
        <v>41729056</v>
      </c>
      <c r="D633">
        <v>37305581</v>
      </c>
      <c r="E633">
        <v>1</v>
      </c>
      <c r="F633">
        <v>1</v>
      </c>
      <c r="G633">
        <v>1</v>
      </c>
      <c r="H633">
        <v>3</v>
      </c>
      <c r="I633" t="s">
        <v>613</v>
      </c>
      <c r="J633" t="s">
        <v>614</v>
      </c>
      <c r="K633" t="s">
        <v>615</v>
      </c>
      <c r="L633">
        <v>1425</v>
      </c>
      <c r="N633">
        <v>1013</v>
      </c>
      <c r="O633" t="s">
        <v>165</v>
      </c>
      <c r="P633" t="s">
        <v>165</v>
      </c>
      <c r="Q633">
        <v>1</v>
      </c>
      <c r="X633">
        <v>0.03</v>
      </c>
      <c r="Y633">
        <v>83</v>
      </c>
      <c r="Z633">
        <v>0</v>
      </c>
      <c r="AA633">
        <v>0</v>
      </c>
      <c r="AB633">
        <v>0</v>
      </c>
      <c r="AC633">
        <v>0</v>
      </c>
      <c r="AD633">
        <v>1</v>
      </c>
      <c r="AE633">
        <v>0</v>
      </c>
      <c r="AF633" t="s">
        <v>2</v>
      </c>
      <c r="AG633">
        <v>0.03</v>
      </c>
      <c r="AH633">
        <v>2</v>
      </c>
      <c r="AI633">
        <v>41729059</v>
      </c>
      <c r="AJ633">
        <v>633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</row>
    <row r="634" spans="1:44" x14ac:dyDescent="0.2">
      <c r="A634">
        <f>ROW(Source!A384)</f>
        <v>384</v>
      </c>
      <c r="B634">
        <v>41729066</v>
      </c>
      <c r="C634">
        <v>41729056</v>
      </c>
      <c r="D634">
        <v>37309140</v>
      </c>
      <c r="E634">
        <v>1</v>
      </c>
      <c r="F634">
        <v>1</v>
      </c>
      <c r="G634">
        <v>1</v>
      </c>
      <c r="H634">
        <v>3</v>
      </c>
      <c r="I634" t="s">
        <v>616</v>
      </c>
      <c r="J634" t="s">
        <v>617</v>
      </c>
      <c r="K634" t="s">
        <v>618</v>
      </c>
      <c r="L634">
        <v>1348</v>
      </c>
      <c r="N634">
        <v>1009</v>
      </c>
      <c r="O634" t="s">
        <v>104</v>
      </c>
      <c r="P634" t="s">
        <v>104</v>
      </c>
      <c r="Q634">
        <v>1000</v>
      </c>
      <c r="X634">
        <v>2.0000000000000002E-5</v>
      </c>
      <c r="Y634">
        <v>729.98</v>
      </c>
      <c r="Z634">
        <v>0</v>
      </c>
      <c r="AA634">
        <v>0</v>
      </c>
      <c r="AB634">
        <v>0</v>
      </c>
      <c r="AC634">
        <v>0</v>
      </c>
      <c r="AD634">
        <v>1</v>
      </c>
      <c r="AE634">
        <v>0</v>
      </c>
      <c r="AF634" t="s">
        <v>2</v>
      </c>
      <c r="AG634">
        <v>2.0000000000000002E-5</v>
      </c>
      <c r="AH634">
        <v>2</v>
      </c>
      <c r="AI634">
        <v>41729060</v>
      </c>
      <c r="AJ634">
        <v>634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</row>
    <row r="635" spans="1:44" x14ac:dyDescent="0.2">
      <c r="A635">
        <f>ROW(Source!A384)</f>
        <v>384</v>
      </c>
      <c r="B635">
        <v>41729067</v>
      </c>
      <c r="C635">
        <v>41729056</v>
      </c>
      <c r="D635">
        <v>37342602</v>
      </c>
      <c r="E635">
        <v>1</v>
      </c>
      <c r="F635">
        <v>1</v>
      </c>
      <c r="G635">
        <v>1</v>
      </c>
      <c r="H635">
        <v>3</v>
      </c>
      <c r="I635" t="s">
        <v>619</v>
      </c>
      <c r="J635" t="s">
        <v>620</v>
      </c>
      <c r="K635" t="s">
        <v>621</v>
      </c>
      <c r="L635">
        <v>1348</v>
      </c>
      <c r="N635">
        <v>1009</v>
      </c>
      <c r="O635" t="s">
        <v>104</v>
      </c>
      <c r="P635" t="s">
        <v>104</v>
      </c>
      <c r="Q635">
        <v>1000</v>
      </c>
      <c r="X635">
        <v>2.0000000000000002E-5</v>
      </c>
      <c r="Y635">
        <v>65750</v>
      </c>
      <c r="Z635">
        <v>0</v>
      </c>
      <c r="AA635">
        <v>0</v>
      </c>
      <c r="AB635">
        <v>0</v>
      </c>
      <c r="AC635">
        <v>0</v>
      </c>
      <c r="AD635">
        <v>1</v>
      </c>
      <c r="AE635">
        <v>0</v>
      </c>
      <c r="AF635" t="s">
        <v>2</v>
      </c>
      <c r="AG635">
        <v>2.0000000000000002E-5</v>
      </c>
      <c r="AH635">
        <v>2</v>
      </c>
      <c r="AI635">
        <v>41729061</v>
      </c>
      <c r="AJ635">
        <v>635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</row>
    <row r="636" spans="1:44" x14ac:dyDescent="0.2">
      <c r="A636">
        <f>ROW(Source!A384)</f>
        <v>384</v>
      </c>
      <c r="B636">
        <v>41729068</v>
      </c>
      <c r="C636">
        <v>41729056</v>
      </c>
      <c r="D636">
        <v>37292595</v>
      </c>
      <c r="E636">
        <v>70</v>
      </c>
      <c r="F636">
        <v>1</v>
      </c>
      <c r="G636">
        <v>1</v>
      </c>
      <c r="H636">
        <v>3</v>
      </c>
      <c r="I636" t="s">
        <v>565</v>
      </c>
      <c r="J636" t="s">
        <v>2</v>
      </c>
      <c r="K636" t="s">
        <v>566</v>
      </c>
      <c r="L636">
        <v>1374</v>
      </c>
      <c r="N636">
        <v>1013</v>
      </c>
      <c r="O636" t="s">
        <v>567</v>
      </c>
      <c r="P636" t="s">
        <v>567</v>
      </c>
      <c r="Q636">
        <v>1</v>
      </c>
      <c r="X636">
        <v>0.5</v>
      </c>
      <c r="Y636">
        <v>1</v>
      </c>
      <c r="Z636">
        <v>0</v>
      </c>
      <c r="AA636">
        <v>0</v>
      </c>
      <c r="AB636">
        <v>0</v>
      </c>
      <c r="AC636">
        <v>0</v>
      </c>
      <c r="AD636">
        <v>1</v>
      </c>
      <c r="AE636">
        <v>0</v>
      </c>
      <c r="AF636" t="s">
        <v>2</v>
      </c>
      <c r="AG636">
        <v>0.5</v>
      </c>
      <c r="AH636">
        <v>2</v>
      </c>
      <c r="AI636">
        <v>41729062</v>
      </c>
      <c r="AJ636">
        <v>636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</row>
    <row r="637" spans="1:44" x14ac:dyDescent="0.2">
      <c r="A637">
        <f>ROW(Source!A387)</f>
        <v>387</v>
      </c>
      <c r="B637">
        <v>41729085</v>
      </c>
      <c r="C637">
        <v>41729070</v>
      </c>
      <c r="D637">
        <v>37286944</v>
      </c>
      <c r="E637">
        <v>70</v>
      </c>
      <c r="F637">
        <v>1</v>
      </c>
      <c r="G637">
        <v>1</v>
      </c>
      <c r="H637">
        <v>1</v>
      </c>
      <c r="I637" t="s">
        <v>765</v>
      </c>
      <c r="J637" t="s">
        <v>2</v>
      </c>
      <c r="K637" t="s">
        <v>766</v>
      </c>
      <c r="L637">
        <v>1191</v>
      </c>
      <c r="N637">
        <v>1013</v>
      </c>
      <c r="O637" t="s">
        <v>551</v>
      </c>
      <c r="P637" t="s">
        <v>551</v>
      </c>
      <c r="Q637">
        <v>1</v>
      </c>
      <c r="X637">
        <v>1.34</v>
      </c>
      <c r="Y637">
        <v>0</v>
      </c>
      <c r="Z637">
        <v>0</v>
      </c>
      <c r="AA637">
        <v>0</v>
      </c>
      <c r="AB637">
        <v>9.51</v>
      </c>
      <c r="AC637">
        <v>0</v>
      </c>
      <c r="AD637">
        <v>1</v>
      </c>
      <c r="AE637">
        <v>1</v>
      </c>
      <c r="AF637" t="s">
        <v>21</v>
      </c>
      <c r="AG637">
        <v>1.8090000000000002</v>
      </c>
      <c r="AH637">
        <v>2</v>
      </c>
      <c r="AI637">
        <v>41729071</v>
      </c>
      <c r="AJ637">
        <v>637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</row>
    <row r="638" spans="1:44" x14ac:dyDescent="0.2">
      <c r="A638">
        <f>ROW(Source!A387)</f>
        <v>387</v>
      </c>
      <c r="B638">
        <v>41729086</v>
      </c>
      <c r="C638">
        <v>41729070</v>
      </c>
      <c r="D638">
        <v>37511092</v>
      </c>
      <c r="E638">
        <v>1</v>
      </c>
      <c r="F638">
        <v>1</v>
      </c>
      <c r="G638">
        <v>1</v>
      </c>
      <c r="H638">
        <v>2</v>
      </c>
      <c r="I638" t="s">
        <v>576</v>
      </c>
      <c r="J638" t="s">
        <v>577</v>
      </c>
      <c r="K638" t="s">
        <v>578</v>
      </c>
      <c r="L638">
        <v>1367</v>
      </c>
      <c r="N638">
        <v>1011</v>
      </c>
      <c r="O638" t="s">
        <v>557</v>
      </c>
      <c r="P638" t="s">
        <v>557</v>
      </c>
      <c r="Q638">
        <v>1</v>
      </c>
      <c r="X638">
        <v>0.108</v>
      </c>
      <c r="Y638">
        <v>0</v>
      </c>
      <c r="Z638">
        <v>8.1</v>
      </c>
      <c r="AA638">
        <v>0</v>
      </c>
      <c r="AB638">
        <v>0</v>
      </c>
      <c r="AC638">
        <v>0</v>
      </c>
      <c r="AD638">
        <v>1</v>
      </c>
      <c r="AE638">
        <v>0</v>
      </c>
      <c r="AF638" t="s">
        <v>21</v>
      </c>
      <c r="AG638">
        <v>0.14580000000000001</v>
      </c>
      <c r="AH638">
        <v>2</v>
      </c>
      <c r="AI638">
        <v>41729072</v>
      </c>
      <c r="AJ638">
        <v>638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</row>
    <row r="639" spans="1:44" x14ac:dyDescent="0.2">
      <c r="A639">
        <f>ROW(Source!A387)</f>
        <v>387</v>
      </c>
      <c r="B639">
        <v>41729087</v>
      </c>
      <c r="C639">
        <v>41729070</v>
      </c>
      <c r="D639">
        <v>37298731</v>
      </c>
      <c r="E639">
        <v>1</v>
      </c>
      <c r="F639">
        <v>1</v>
      </c>
      <c r="G639">
        <v>1</v>
      </c>
      <c r="H639">
        <v>3</v>
      </c>
      <c r="I639" t="s">
        <v>639</v>
      </c>
      <c r="J639" t="s">
        <v>640</v>
      </c>
      <c r="K639" t="s">
        <v>641</v>
      </c>
      <c r="L639">
        <v>1346</v>
      </c>
      <c r="N639">
        <v>1009</v>
      </c>
      <c r="O639" t="s">
        <v>564</v>
      </c>
      <c r="P639" t="s">
        <v>564</v>
      </c>
      <c r="Q639">
        <v>1</v>
      </c>
      <c r="X639">
        <v>6.0000000000000001E-3</v>
      </c>
      <c r="Y639">
        <v>44.97</v>
      </c>
      <c r="Z639">
        <v>0</v>
      </c>
      <c r="AA639">
        <v>0</v>
      </c>
      <c r="AB639">
        <v>0</v>
      </c>
      <c r="AC639">
        <v>0</v>
      </c>
      <c r="AD639">
        <v>1</v>
      </c>
      <c r="AE639">
        <v>0</v>
      </c>
      <c r="AF639" t="s">
        <v>2</v>
      </c>
      <c r="AG639">
        <v>6.0000000000000001E-3</v>
      </c>
      <c r="AH639">
        <v>2</v>
      </c>
      <c r="AI639">
        <v>41729073</v>
      </c>
      <c r="AJ639">
        <v>639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</row>
    <row r="640" spans="1:44" x14ac:dyDescent="0.2">
      <c r="A640">
        <f>ROW(Source!A387)</f>
        <v>387</v>
      </c>
      <c r="B640">
        <v>41729088</v>
      </c>
      <c r="C640">
        <v>41729070</v>
      </c>
      <c r="D640">
        <v>37301501</v>
      </c>
      <c r="E640">
        <v>1</v>
      </c>
      <c r="F640">
        <v>1</v>
      </c>
      <c r="G640">
        <v>1</v>
      </c>
      <c r="H640">
        <v>3</v>
      </c>
      <c r="I640" t="s">
        <v>642</v>
      </c>
      <c r="J640" t="s">
        <v>643</v>
      </c>
      <c r="K640" t="s">
        <v>644</v>
      </c>
      <c r="L640">
        <v>1346</v>
      </c>
      <c r="N640">
        <v>1009</v>
      </c>
      <c r="O640" t="s">
        <v>564</v>
      </c>
      <c r="P640" t="s">
        <v>564</v>
      </c>
      <c r="Q640">
        <v>1</v>
      </c>
      <c r="X640">
        <v>1E-3</v>
      </c>
      <c r="Y640">
        <v>11.5</v>
      </c>
      <c r="Z640">
        <v>0</v>
      </c>
      <c r="AA640">
        <v>0</v>
      </c>
      <c r="AB640">
        <v>0</v>
      </c>
      <c r="AC640">
        <v>0</v>
      </c>
      <c r="AD640">
        <v>1</v>
      </c>
      <c r="AE640">
        <v>0</v>
      </c>
      <c r="AF640" t="s">
        <v>2</v>
      </c>
      <c r="AG640">
        <v>1E-3</v>
      </c>
      <c r="AH640">
        <v>2</v>
      </c>
      <c r="AI640">
        <v>41729074</v>
      </c>
      <c r="AJ640">
        <v>640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</row>
    <row r="641" spans="1:44" x14ac:dyDescent="0.2">
      <c r="A641">
        <f>ROW(Source!A387)</f>
        <v>387</v>
      </c>
      <c r="B641">
        <v>41729089</v>
      </c>
      <c r="C641">
        <v>41729070</v>
      </c>
      <c r="D641">
        <v>37301997</v>
      </c>
      <c r="E641">
        <v>1</v>
      </c>
      <c r="F641">
        <v>1</v>
      </c>
      <c r="G641">
        <v>1</v>
      </c>
      <c r="H641">
        <v>3</v>
      </c>
      <c r="I641" t="s">
        <v>645</v>
      </c>
      <c r="J641" t="s">
        <v>646</v>
      </c>
      <c r="K641" t="s">
        <v>647</v>
      </c>
      <c r="L641">
        <v>1346</v>
      </c>
      <c r="N641">
        <v>1009</v>
      </c>
      <c r="O641" t="s">
        <v>564</v>
      </c>
      <c r="P641" t="s">
        <v>564</v>
      </c>
      <c r="Q641">
        <v>1</v>
      </c>
      <c r="X641">
        <v>1.2E-2</v>
      </c>
      <c r="Y641">
        <v>30.4</v>
      </c>
      <c r="Z641">
        <v>0</v>
      </c>
      <c r="AA641">
        <v>0</v>
      </c>
      <c r="AB641">
        <v>0</v>
      </c>
      <c r="AC641">
        <v>0</v>
      </c>
      <c r="AD641">
        <v>1</v>
      </c>
      <c r="AE641">
        <v>0</v>
      </c>
      <c r="AF641" t="s">
        <v>2</v>
      </c>
      <c r="AG641">
        <v>1.2E-2</v>
      </c>
      <c r="AH641">
        <v>2</v>
      </c>
      <c r="AI641">
        <v>41729075</v>
      </c>
      <c r="AJ641">
        <v>641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</row>
    <row r="642" spans="1:44" x14ac:dyDescent="0.2">
      <c r="A642">
        <f>ROW(Source!A387)</f>
        <v>387</v>
      </c>
      <c r="B642">
        <v>41729090</v>
      </c>
      <c r="C642">
        <v>41729070</v>
      </c>
      <c r="D642">
        <v>37303175</v>
      </c>
      <c r="E642">
        <v>1</v>
      </c>
      <c r="F642">
        <v>1</v>
      </c>
      <c r="G642">
        <v>1</v>
      </c>
      <c r="H642">
        <v>3</v>
      </c>
      <c r="I642" t="s">
        <v>582</v>
      </c>
      <c r="J642" t="s">
        <v>583</v>
      </c>
      <c r="K642" t="s">
        <v>584</v>
      </c>
      <c r="L642">
        <v>1346</v>
      </c>
      <c r="N642">
        <v>1009</v>
      </c>
      <c r="O642" t="s">
        <v>564</v>
      </c>
      <c r="P642" t="s">
        <v>564</v>
      </c>
      <c r="Q642">
        <v>1</v>
      </c>
      <c r="X642">
        <v>7.0000000000000007E-2</v>
      </c>
      <c r="Y642">
        <v>10.57</v>
      </c>
      <c r="Z642">
        <v>0</v>
      </c>
      <c r="AA642">
        <v>0</v>
      </c>
      <c r="AB642">
        <v>0</v>
      </c>
      <c r="AC642">
        <v>0</v>
      </c>
      <c r="AD642">
        <v>1</v>
      </c>
      <c r="AE642">
        <v>0</v>
      </c>
      <c r="AF642" t="s">
        <v>2</v>
      </c>
      <c r="AG642">
        <v>7.0000000000000007E-2</v>
      </c>
      <c r="AH642">
        <v>2</v>
      </c>
      <c r="AI642">
        <v>41729076</v>
      </c>
      <c r="AJ642">
        <v>642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</row>
    <row r="643" spans="1:44" x14ac:dyDescent="0.2">
      <c r="A643">
        <f>ROW(Source!A387)</f>
        <v>387</v>
      </c>
      <c r="B643">
        <v>41729091</v>
      </c>
      <c r="C643">
        <v>41729070</v>
      </c>
      <c r="D643">
        <v>37305340</v>
      </c>
      <c r="E643">
        <v>1</v>
      </c>
      <c r="F643">
        <v>1</v>
      </c>
      <c r="G643">
        <v>1</v>
      </c>
      <c r="H643">
        <v>3</v>
      </c>
      <c r="I643" t="s">
        <v>585</v>
      </c>
      <c r="J643" t="s">
        <v>586</v>
      </c>
      <c r="K643" t="s">
        <v>587</v>
      </c>
      <c r="L643">
        <v>1346</v>
      </c>
      <c r="N643">
        <v>1009</v>
      </c>
      <c r="O643" t="s">
        <v>564</v>
      </c>
      <c r="P643" t="s">
        <v>564</v>
      </c>
      <c r="Q643">
        <v>1</v>
      </c>
      <c r="X643">
        <v>4.9000000000000002E-2</v>
      </c>
      <c r="Y643">
        <v>9.0399999999999991</v>
      </c>
      <c r="Z643">
        <v>0</v>
      </c>
      <c r="AA643">
        <v>0</v>
      </c>
      <c r="AB643">
        <v>0</v>
      </c>
      <c r="AC643">
        <v>0</v>
      </c>
      <c r="AD643">
        <v>1</v>
      </c>
      <c r="AE643">
        <v>0</v>
      </c>
      <c r="AF643" t="s">
        <v>2</v>
      </c>
      <c r="AG643">
        <v>4.9000000000000002E-2</v>
      </c>
      <c r="AH643">
        <v>2</v>
      </c>
      <c r="AI643">
        <v>41729077</v>
      </c>
      <c r="AJ643">
        <v>643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</row>
    <row r="644" spans="1:44" x14ac:dyDescent="0.2">
      <c r="A644">
        <f>ROW(Source!A387)</f>
        <v>387</v>
      </c>
      <c r="B644">
        <v>41729092</v>
      </c>
      <c r="C644">
        <v>41729070</v>
      </c>
      <c r="D644">
        <v>37305584</v>
      </c>
      <c r="E644">
        <v>1</v>
      </c>
      <c r="F644">
        <v>1</v>
      </c>
      <c r="G644">
        <v>1</v>
      </c>
      <c r="H644">
        <v>3</v>
      </c>
      <c r="I644" t="s">
        <v>648</v>
      </c>
      <c r="J644" t="s">
        <v>649</v>
      </c>
      <c r="K644" t="s">
        <v>650</v>
      </c>
      <c r="L644">
        <v>1425</v>
      </c>
      <c r="N644">
        <v>1013</v>
      </c>
      <c r="O644" t="s">
        <v>165</v>
      </c>
      <c r="P644" t="s">
        <v>165</v>
      </c>
      <c r="Q644">
        <v>1</v>
      </c>
      <c r="X644">
        <v>1.4E-2</v>
      </c>
      <c r="Y644">
        <v>86</v>
      </c>
      <c r="Z644">
        <v>0</v>
      </c>
      <c r="AA644">
        <v>0</v>
      </c>
      <c r="AB644">
        <v>0</v>
      </c>
      <c r="AC644">
        <v>0</v>
      </c>
      <c r="AD644">
        <v>1</v>
      </c>
      <c r="AE644">
        <v>0</v>
      </c>
      <c r="AF644" t="s">
        <v>2</v>
      </c>
      <c r="AG644">
        <v>1.4E-2</v>
      </c>
      <c r="AH644">
        <v>2</v>
      </c>
      <c r="AI644">
        <v>41729078</v>
      </c>
      <c r="AJ644">
        <v>644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</row>
    <row r="645" spans="1:44" x14ac:dyDescent="0.2">
      <c r="A645">
        <f>ROW(Source!A387)</f>
        <v>387</v>
      </c>
      <c r="B645">
        <v>41729093</v>
      </c>
      <c r="C645">
        <v>41729070</v>
      </c>
      <c r="D645">
        <v>37307407</v>
      </c>
      <c r="E645">
        <v>1</v>
      </c>
      <c r="F645">
        <v>1</v>
      </c>
      <c r="G645">
        <v>1</v>
      </c>
      <c r="H645">
        <v>3</v>
      </c>
      <c r="I645" t="s">
        <v>651</v>
      </c>
      <c r="J645" t="s">
        <v>652</v>
      </c>
      <c r="K645" t="s">
        <v>653</v>
      </c>
      <c r="L645">
        <v>1346</v>
      </c>
      <c r="N645">
        <v>1009</v>
      </c>
      <c r="O645" t="s">
        <v>564</v>
      </c>
      <c r="P645" t="s">
        <v>564</v>
      </c>
      <c r="Q645">
        <v>1</v>
      </c>
      <c r="X645">
        <v>1E-3</v>
      </c>
      <c r="Y645">
        <v>133.05000000000001</v>
      </c>
      <c r="Z645">
        <v>0</v>
      </c>
      <c r="AA645">
        <v>0</v>
      </c>
      <c r="AB645">
        <v>0</v>
      </c>
      <c r="AC645">
        <v>0</v>
      </c>
      <c r="AD645">
        <v>1</v>
      </c>
      <c r="AE645">
        <v>0</v>
      </c>
      <c r="AF645" t="s">
        <v>2</v>
      </c>
      <c r="AG645">
        <v>1E-3</v>
      </c>
      <c r="AH645">
        <v>2</v>
      </c>
      <c r="AI645">
        <v>41729079</v>
      </c>
      <c r="AJ645">
        <v>645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</row>
    <row r="646" spans="1:44" x14ac:dyDescent="0.2">
      <c r="A646">
        <f>ROW(Source!A387)</f>
        <v>387</v>
      </c>
      <c r="B646">
        <v>41729094</v>
      </c>
      <c r="C646">
        <v>41729070</v>
      </c>
      <c r="D646">
        <v>37332223</v>
      </c>
      <c r="E646">
        <v>1</v>
      </c>
      <c r="F646">
        <v>1</v>
      </c>
      <c r="G646">
        <v>1</v>
      </c>
      <c r="H646">
        <v>3</v>
      </c>
      <c r="I646" t="s">
        <v>654</v>
      </c>
      <c r="J646" t="s">
        <v>655</v>
      </c>
      <c r="K646" t="s">
        <v>656</v>
      </c>
      <c r="L646">
        <v>1348</v>
      </c>
      <c r="N646">
        <v>1009</v>
      </c>
      <c r="O646" t="s">
        <v>104</v>
      </c>
      <c r="P646" t="s">
        <v>104</v>
      </c>
      <c r="Q646">
        <v>1000</v>
      </c>
      <c r="X646">
        <v>1E-3</v>
      </c>
      <c r="Y646">
        <v>11500</v>
      </c>
      <c r="Z646">
        <v>0</v>
      </c>
      <c r="AA646">
        <v>0</v>
      </c>
      <c r="AB646">
        <v>0</v>
      </c>
      <c r="AC646">
        <v>0</v>
      </c>
      <c r="AD646">
        <v>1</v>
      </c>
      <c r="AE646">
        <v>0</v>
      </c>
      <c r="AF646" t="s">
        <v>2</v>
      </c>
      <c r="AG646">
        <v>1E-3</v>
      </c>
      <c r="AH646">
        <v>2</v>
      </c>
      <c r="AI646">
        <v>41729080</v>
      </c>
      <c r="AJ646">
        <v>646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</row>
    <row r="647" spans="1:44" x14ac:dyDescent="0.2">
      <c r="A647">
        <f>ROW(Source!A387)</f>
        <v>387</v>
      </c>
      <c r="B647">
        <v>41729095</v>
      </c>
      <c r="C647">
        <v>41729070</v>
      </c>
      <c r="D647">
        <v>37358272</v>
      </c>
      <c r="E647">
        <v>1</v>
      </c>
      <c r="F647">
        <v>1</v>
      </c>
      <c r="G647">
        <v>1</v>
      </c>
      <c r="H647">
        <v>3</v>
      </c>
      <c r="I647" t="s">
        <v>588</v>
      </c>
      <c r="J647" t="s">
        <v>589</v>
      </c>
      <c r="K647" t="s">
        <v>590</v>
      </c>
      <c r="L647">
        <v>1346</v>
      </c>
      <c r="N647">
        <v>1009</v>
      </c>
      <c r="O647" t="s">
        <v>564</v>
      </c>
      <c r="P647" t="s">
        <v>564</v>
      </c>
      <c r="Q647">
        <v>1</v>
      </c>
      <c r="X647">
        <v>3.5999999999999997E-2</v>
      </c>
      <c r="Y647">
        <v>28.6</v>
      </c>
      <c r="Z647">
        <v>0</v>
      </c>
      <c r="AA647">
        <v>0</v>
      </c>
      <c r="AB647">
        <v>0</v>
      </c>
      <c r="AC647">
        <v>0</v>
      </c>
      <c r="AD647">
        <v>1</v>
      </c>
      <c r="AE647">
        <v>0</v>
      </c>
      <c r="AF647" t="s">
        <v>2</v>
      </c>
      <c r="AG647">
        <v>3.5999999999999997E-2</v>
      </c>
      <c r="AH647">
        <v>2</v>
      </c>
      <c r="AI647">
        <v>41729081</v>
      </c>
      <c r="AJ647">
        <v>647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</row>
    <row r="648" spans="1:44" x14ac:dyDescent="0.2">
      <c r="A648">
        <f>ROW(Source!A387)</f>
        <v>387</v>
      </c>
      <c r="B648">
        <v>41729096</v>
      </c>
      <c r="C648">
        <v>41729070</v>
      </c>
      <c r="D648">
        <v>37358473</v>
      </c>
      <c r="E648">
        <v>1</v>
      </c>
      <c r="F648">
        <v>1</v>
      </c>
      <c r="G648">
        <v>1</v>
      </c>
      <c r="H648">
        <v>3</v>
      </c>
      <c r="I648" t="s">
        <v>657</v>
      </c>
      <c r="J648" t="s">
        <v>658</v>
      </c>
      <c r="K648" t="s">
        <v>659</v>
      </c>
      <c r="L648">
        <v>1346</v>
      </c>
      <c r="N648">
        <v>1009</v>
      </c>
      <c r="O648" t="s">
        <v>564</v>
      </c>
      <c r="P648" t="s">
        <v>564</v>
      </c>
      <c r="Q648">
        <v>1</v>
      </c>
      <c r="X648">
        <v>6.0000000000000001E-3</v>
      </c>
      <c r="Y648">
        <v>35.630000000000003</v>
      </c>
      <c r="Z648">
        <v>0</v>
      </c>
      <c r="AA648">
        <v>0</v>
      </c>
      <c r="AB648">
        <v>0</v>
      </c>
      <c r="AC648">
        <v>0</v>
      </c>
      <c r="AD648">
        <v>1</v>
      </c>
      <c r="AE648">
        <v>0</v>
      </c>
      <c r="AF648" t="s">
        <v>2</v>
      </c>
      <c r="AG648">
        <v>6.0000000000000001E-3</v>
      </c>
      <c r="AH648">
        <v>2</v>
      </c>
      <c r="AI648">
        <v>41729082</v>
      </c>
      <c r="AJ648">
        <v>648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</row>
    <row r="649" spans="1:44" x14ac:dyDescent="0.2">
      <c r="A649">
        <f>ROW(Source!A387)</f>
        <v>387</v>
      </c>
      <c r="B649">
        <v>41729097</v>
      </c>
      <c r="C649">
        <v>41729070</v>
      </c>
      <c r="D649">
        <v>37381899</v>
      </c>
      <c r="E649">
        <v>1</v>
      </c>
      <c r="F649">
        <v>1</v>
      </c>
      <c r="G649">
        <v>1</v>
      </c>
      <c r="H649">
        <v>3</v>
      </c>
      <c r="I649" t="s">
        <v>660</v>
      </c>
      <c r="J649" t="s">
        <v>661</v>
      </c>
      <c r="K649" t="s">
        <v>662</v>
      </c>
      <c r="L649">
        <v>1455</v>
      </c>
      <c r="N649">
        <v>1013</v>
      </c>
      <c r="O649" t="s">
        <v>160</v>
      </c>
      <c r="P649" t="s">
        <v>160</v>
      </c>
      <c r="Q649">
        <v>1</v>
      </c>
      <c r="X649">
        <v>0.1</v>
      </c>
      <c r="Y649">
        <v>39</v>
      </c>
      <c r="Z649">
        <v>0</v>
      </c>
      <c r="AA649">
        <v>0</v>
      </c>
      <c r="AB649">
        <v>0</v>
      </c>
      <c r="AC649">
        <v>0</v>
      </c>
      <c r="AD649">
        <v>1</v>
      </c>
      <c r="AE649">
        <v>0</v>
      </c>
      <c r="AF649" t="s">
        <v>2</v>
      </c>
      <c r="AG649">
        <v>0.1</v>
      </c>
      <c r="AH649">
        <v>2</v>
      </c>
      <c r="AI649">
        <v>41729083</v>
      </c>
      <c r="AJ649">
        <v>649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</row>
    <row r="650" spans="1:44" x14ac:dyDescent="0.2">
      <c r="A650">
        <f>ROW(Source!A387)</f>
        <v>387</v>
      </c>
      <c r="B650">
        <v>41729098</v>
      </c>
      <c r="C650">
        <v>41729070</v>
      </c>
      <c r="D650">
        <v>37292595</v>
      </c>
      <c r="E650">
        <v>70</v>
      </c>
      <c r="F650">
        <v>1</v>
      </c>
      <c r="G650">
        <v>1</v>
      </c>
      <c r="H650">
        <v>3</v>
      </c>
      <c r="I650" t="s">
        <v>565</v>
      </c>
      <c r="J650" t="s">
        <v>2</v>
      </c>
      <c r="K650" t="s">
        <v>566</v>
      </c>
      <c r="L650">
        <v>1374</v>
      </c>
      <c r="N650">
        <v>1013</v>
      </c>
      <c r="O650" t="s">
        <v>567</v>
      </c>
      <c r="P650" t="s">
        <v>567</v>
      </c>
      <c r="Q650">
        <v>1</v>
      </c>
      <c r="X650">
        <v>0.25</v>
      </c>
      <c r="Y650">
        <v>1</v>
      </c>
      <c r="Z650">
        <v>0</v>
      </c>
      <c r="AA650">
        <v>0</v>
      </c>
      <c r="AB650">
        <v>0</v>
      </c>
      <c r="AC650">
        <v>0</v>
      </c>
      <c r="AD650">
        <v>1</v>
      </c>
      <c r="AE650">
        <v>0</v>
      </c>
      <c r="AF650" t="s">
        <v>2</v>
      </c>
      <c r="AG650">
        <v>0.25</v>
      </c>
      <c r="AH650">
        <v>2</v>
      </c>
      <c r="AI650">
        <v>41729084</v>
      </c>
      <c r="AJ650">
        <v>650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</row>
    <row r="651" spans="1:44" x14ac:dyDescent="0.2">
      <c r="A651">
        <f>ROW(Source!A388)</f>
        <v>388</v>
      </c>
      <c r="B651">
        <v>41729085</v>
      </c>
      <c r="C651">
        <v>41729070</v>
      </c>
      <c r="D651">
        <v>37286944</v>
      </c>
      <c r="E651">
        <v>70</v>
      </c>
      <c r="F651">
        <v>1</v>
      </c>
      <c r="G651">
        <v>1</v>
      </c>
      <c r="H651">
        <v>1</v>
      </c>
      <c r="I651" t="s">
        <v>765</v>
      </c>
      <c r="J651" t="s">
        <v>2</v>
      </c>
      <c r="K651" t="s">
        <v>766</v>
      </c>
      <c r="L651">
        <v>1191</v>
      </c>
      <c r="N651">
        <v>1013</v>
      </c>
      <c r="O651" t="s">
        <v>551</v>
      </c>
      <c r="P651" t="s">
        <v>551</v>
      </c>
      <c r="Q651">
        <v>1</v>
      </c>
      <c r="X651">
        <v>1.34</v>
      </c>
      <c r="Y651">
        <v>0</v>
      </c>
      <c r="Z651">
        <v>0</v>
      </c>
      <c r="AA651">
        <v>0</v>
      </c>
      <c r="AB651">
        <v>9.51</v>
      </c>
      <c r="AC651">
        <v>0</v>
      </c>
      <c r="AD651">
        <v>1</v>
      </c>
      <c r="AE651">
        <v>1</v>
      </c>
      <c r="AF651" t="s">
        <v>21</v>
      </c>
      <c r="AG651">
        <v>1.8090000000000002</v>
      </c>
      <c r="AH651">
        <v>2</v>
      </c>
      <c r="AI651">
        <v>41729071</v>
      </c>
      <c r="AJ651">
        <v>651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</row>
    <row r="652" spans="1:44" x14ac:dyDescent="0.2">
      <c r="A652">
        <f>ROW(Source!A388)</f>
        <v>388</v>
      </c>
      <c r="B652">
        <v>41729086</v>
      </c>
      <c r="C652">
        <v>41729070</v>
      </c>
      <c r="D652">
        <v>37511092</v>
      </c>
      <c r="E652">
        <v>1</v>
      </c>
      <c r="F652">
        <v>1</v>
      </c>
      <c r="G652">
        <v>1</v>
      </c>
      <c r="H652">
        <v>2</v>
      </c>
      <c r="I652" t="s">
        <v>576</v>
      </c>
      <c r="J652" t="s">
        <v>577</v>
      </c>
      <c r="K652" t="s">
        <v>578</v>
      </c>
      <c r="L652">
        <v>1367</v>
      </c>
      <c r="N652">
        <v>1011</v>
      </c>
      <c r="O652" t="s">
        <v>557</v>
      </c>
      <c r="P652" t="s">
        <v>557</v>
      </c>
      <c r="Q652">
        <v>1</v>
      </c>
      <c r="X652">
        <v>0.108</v>
      </c>
      <c r="Y652">
        <v>0</v>
      </c>
      <c r="Z652">
        <v>8.1</v>
      </c>
      <c r="AA652">
        <v>0</v>
      </c>
      <c r="AB652">
        <v>0</v>
      </c>
      <c r="AC652">
        <v>0</v>
      </c>
      <c r="AD652">
        <v>1</v>
      </c>
      <c r="AE652">
        <v>0</v>
      </c>
      <c r="AF652" t="s">
        <v>21</v>
      </c>
      <c r="AG652">
        <v>0.14580000000000001</v>
      </c>
      <c r="AH652">
        <v>2</v>
      </c>
      <c r="AI652">
        <v>41729072</v>
      </c>
      <c r="AJ652">
        <v>652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</row>
    <row r="653" spans="1:44" x14ac:dyDescent="0.2">
      <c r="A653">
        <f>ROW(Source!A388)</f>
        <v>388</v>
      </c>
      <c r="B653">
        <v>41729087</v>
      </c>
      <c r="C653">
        <v>41729070</v>
      </c>
      <c r="D653">
        <v>37298731</v>
      </c>
      <c r="E653">
        <v>1</v>
      </c>
      <c r="F653">
        <v>1</v>
      </c>
      <c r="G653">
        <v>1</v>
      </c>
      <c r="H653">
        <v>3</v>
      </c>
      <c r="I653" t="s">
        <v>639</v>
      </c>
      <c r="J653" t="s">
        <v>640</v>
      </c>
      <c r="K653" t="s">
        <v>641</v>
      </c>
      <c r="L653">
        <v>1346</v>
      </c>
      <c r="N653">
        <v>1009</v>
      </c>
      <c r="O653" t="s">
        <v>564</v>
      </c>
      <c r="P653" t="s">
        <v>564</v>
      </c>
      <c r="Q653">
        <v>1</v>
      </c>
      <c r="X653">
        <v>6.0000000000000001E-3</v>
      </c>
      <c r="Y653">
        <v>44.97</v>
      </c>
      <c r="Z653">
        <v>0</v>
      </c>
      <c r="AA653">
        <v>0</v>
      </c>
      <c r="AB653">
        <v>0</v>
      </c>
      <c r="AC653">
        <v>0</v>
      </c>
      <c r="AD653">
        <v>1</v>
      </c>
      <c r="AE653">
        <v>0</v>
      </c>
      <c r="AF653" t="s">
        <v>2</v>
      </c>
      <c r="AG653">
        <v>6.0000000000000001E-3</v>
      </c>
      <c r="AH653">
        <v>2</v>
      </c>
      <c r="AI653">
        <v>41729073</v>
      </c>
      <c r="AJ653">
        <v>653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</row>
    <row r="654" spans="1:44" x14ac:dyDescent="0.2">
      <c r="A654">
        <f>ROW(Source!A388)</f>
        <v>388</v>
      </c>
      <c r="B654">
        <v>41729088</v>
      </c>
      <c r="C654">
        <v>41729070</v>
      </c>
      <c r="D654">
        <v>37301501</v>
      </c>
      <c r="E654">
        <v>1</v>
      </c>
      <c r="F654">
        <v>1</v>
      </c>
      <c r="G654">
        <v>1</v>
      </c>
      <c r="H654">
        <v>3</v>
      </c>
      <c r="I654" t="s">
        <v>642</v>
      </c>
      <c r="J654" t="s">
        <v>643</v>
      </c>
      <c r="K654" t="s">
        <v>644</v>
      </c>
      <c r="L654">
        <v>1346</v>
      </c>
      <c r="N654">
        <v>1009</v>
      </c>
      <c r="O654" t="s">
        <v>564</v>
      </c>
      <c r="P654" t="s">
        <v>564</v>
      </c>
      <c r="Q654">
        <v>1</v>
      </c>
      <c r="X654">
        <v>1E-3</v>
      </c>
      <c r="Y654">
        <v>11.5</v>
      </c>
      <c r="Z654">
        <v>0</v>
      </c>
      <c r="AA654">
        <v>0</v>
      </c>
      <c r="AB654">
        <v>0</v>
      </c>
      <c r="AC654">
        <v>0</v>
      </c>
      <c r="AD654">
        <v>1</v>
      </c>
      <c r="AE654">
        <v>0</v>
      </c>
      <c r="AF654" t="s">
        <v>2</v>
      </c>
      <c r="AG654">
        <v>1E-3</v>
      </c>
      <c r="AH654">
        <v>2</v>
      </c>
      <c r="AI654">
        <v>41729074</v>
      </c>
      <c r="AJ654">
        <v>654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</row>
    <row r="655" spans="1:44" x14ac:dyDescent="0.2">
      <c r="A655">
        <f>ROW(Source!A388)</f>
        <v>388</v>
      </c>
      <c r="B655">
        <v>41729089</v>
      </c>
      <c r="C655">
        <v>41729070</v>
      </c>
      <c r="D655">
        <v>37301997</v>
      </c>
      <c r="E655">
        <v>1</v>
      </c>
      <c r="F655">
        <v>1</v>
      </c>
      <c r="G655">
        <v>1</v>
      </c>
      <c r="H655">
        <v>3</v>
      </c>
      <c r="I655" t="s">
        <v>645</v>
      </c>
      <c r="J655" t="s">
        <v>646</v>
      </c>
      <c r="K655" t="s">
        <v>647</v>
      </c>
      <c r="L655">
        <v>1346</v>
      </c>
      <c r="N655">
        <v>1009</v>
      </c>
      <c r="O655" t="s">
        <v>564</v>
      </c>
      <c r="P655" t="s">
        <v>564</v>
      </c>
      <c r="Q655">
        <v>1</v>
      </c>
      <c r="X655">
        <v>1.2E-2</v>
      </c>
      <c r="Y655">
        <v>30.4</v>
      </c>
      <c r="Z655">
        <v>0</v>
      </c>
      <c r="AA655">
        <v>0</v>
      </c>
      <c r="AB655">
        <v>0</v>
      </c>
      <c r="AC655">
        <v>0</v>
      </c>
      <c r="AD655">
        <v>1</v>
      </c>
      <c r="AE655">
        <v>0</v>
      </c>
      <c r="AF655" t="s">
        <v>2</v>
      </c>
      <c r="AG655">
        <v>1.2E-2</v>
      </c>
      <c r="AH655">
        <v>2</v>
      </c>
      <c r="AI655">
        <v>41729075</v>
      </c>
      <c r="AJ655">
        <v>655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</row>
    <row r="656" spans="1:44" x14ac:dyDescent="0.2">
      <c r="A656">
        <f>ROW(Source!A388)</f>
        <v>388</v>
      </c>
      <c r="B656">
        <v>41729090</v>
      </c>
      <c r="C656">
        <v>41729070</v>
      </c>
      <c r="D656">
        <v>37303175</v>
      </c>
      <c r="E656">
        <v>1</v>
      </c>
      <c r="F656">
        <v>1</v>
      </c>
      <c r="G656">
        <v>1</v>
      </c>
      <c r="H656">
        <v>3</v>
      </c>
      <c r="I656" t="s">
        <v>582</v>
      </c>
      <c r="J656" t="s">
        <v>583</v>
      </c>
      <c r="K656" t="s">
        <v>584</v>
      </c>
      <c r="L656">
        <v>1346</v>
      </c>
      <c r="N656">
        <v>1009</v>
      </c>
      <c r="O656" t="s">
        <v>564</v>
      </c>
      <c r="P656" t="s">
        <v>564</v>
      </c>
      <c r="Q656">
        <v>1</v>
      </c>
      <c r="X656">
        <v>7.0000000000000007E-2</v>
      </c>
      <c r="Y656">
        <v>10.57</v>
      </c>
      <c r="Z656">
        <v>0</v>
      </c>
      <c r="AA656">
        <v>0</v>
      </c>
      <c r="AB656">
        <v>0</v>
      </c>
      <c r="AC656">
        <v>0</v>
      </c>
      <c r="AD656">
        <v>1</v>
      </c>
      <c r="AE656">
        <v>0</v>
      </c>
      <c r="AF656" t="s">
        <v>2</v>
      </c>
      <c r="AG656">
        <v>7.0000000000000007E-2</v>
      </c>
      <c r="AH656">
        <v>2</v>
      </c>
      <c r="AI656">
        <v>41729076</v>
      </c>
      <c r="AJ656">
        <v>656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</row>
    <row r="657" spans="1:44" x14ac:dyDescent="0.2">
      <c r="A657">
        <f>ROW(Source!A388)</f>
        <v>388</v>
      </c>
      <c r="B657">
        <v>41729091</v>
      </c>
      <c r="C657">
        <v>41729070</v>
      </c>
      <c r="D657">
        <v>37305340</v>
      </c>
      <c r="E657">
        <v>1</v>
      </c>
      <c r="F657">
        <v>1</v>
      </c>
      <c r="G657">
        <v>1</v>
      </c>
      <c r="H657">
        <v>3</v>
      </c>
      <c r="I657" t="s">
        <v>585</v>
      </c>
      <c r="J657" t="s">
        <v>586</v>
      </c>
      <c r="K657" t="s">
        <v>587</v>
      </c>
      <c r="L657">
        <v>1346</v>
      </c>
      <c r="N657">
        <v>1009</v>
      </c>
      <c r="O657" t="s">
        <v>564</v>
      </c>
      <c r="P657" t="s">
        <v>564</v>
      </c>
      <c r="Q657">
        <v>1</v>
      </c>
      <c r="X657">
        <v>4.9000000000000002E-2</v>
      </c>
      <c r="Y657">
        <v>9.0399999999999991</v>
      </c>
      <c r="Z657">
        <v>0</v>
      </c>
      <c r="AA657">
        <v>0</v>
      </c>
      <c r="AB657">
        <v>0</v>
      </c>
      <c r="AC657">
        <v>0</v>
      </c>
      <c r="AD657">
        <v>1</v>
      </c>
      <c r="AE657">
        <v>0</v>
      </c>
      <c r="AF657" t="s">
        <v>2</v>
      </c>
      <c r="AG657">
        <v>4.9000000000000002E-2</v>
      </c>
      <c r="AH657">
        <v>2</v>
      </c>
      <c r="AI657">
        <v>41729077</v>
      </c>
      <c r="AJ657">
        <v>657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</row>
    <row r="658" spans="1:44" x14ac:dyDescent="0.2">
      <c r="A658">
        <f>ROW(Source!A388)</f>
        <v>388</v>
      </c>
      <c r="B658">
        <v>41729092</v>
      </c>
      <c r="C658">
        <v>41729070</v>
      </c>
      <c r="D658">
        <v>37305584</v>
      </c>
      <c r="E658">
        <v>1</v>
      </c>
      <c r="F658">
        <v>1</v>
      </c>
      <c r="G658">
        <v>1</v>
      </c>
      <c r="H658">
        <v>3</v>
      </c>
      <c r="I658" t="s">
        <v>648</v>
      </c>
      <c r="J658" t="s">
        <v>649</v>
      </c>
      <c r="K658" t="s">
        <v>650</v>
      </c>
      <c r="L658">
        <v>1425</v>
      </c>
      <c r="N658">
        <v>1013</v>
      </c>
      <c r="O658" t="s">
        <v>165</v>
      </c>
      <c r="P658" t="s">
        <v>165</v>
      </c>
      <c r="Q658">
        <v>1</v>
      </c>
      <c r="X658">
        <v>1.4E-2</v>
      </c>
      <c r="Y658">
        <v>86</v>
      </c>
      <c r="Z658">
        <v>0</v>
      </c>
      <c r="AA658">
        <v>0</v>
      </c>
      <c r="AB658">
        <v>0</v>
      </c>
      <c r="AC658">
        <v>0</v>
      </c>
      <c r="AD658">
        <v>1</v>
      </c>
      <c r="AE658">
        <v>0</v>
      </c>
      <c r="AF658" t="s">
        <v>2</v>
      </c>
      <c r="AG658">
        <v>1.4E-2</v>
      </c>
      <c r="AH658">
        <v>2</v>
      </c>
      <c r="AI658">
        <v>41729078</v>
      </c>
      <c r="AJ658">
        <v>658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</row>
    <row r="659" spans="1:44" x14ac:dyDescent="0.2">
      <c r="A659">
        <f>ROW(Source!A388)</f>
        <v>388</v>
      </c>
      <c r="B659">
        <v>41729093</v>
      </c>
      <c r="C659">
        <v>41729070</v>
      </c>
      <c r="D659">
        <v>37307407</v>
      </c>
      <c r="E659">
        <v>1</v>
      </c>
      <c r="F659">
        <v>1</v>
      </c>
      <c r="G659">
        <v>1</v>
      </c>
      <c r="H659">
        <v>3</v>
      </c>
      <c r="I659" t="s">
        <v>651</v>
      </c>
      <c r="J659" t="s">
        <v>652</v>
      </c>
      <c r="K659" t="s">
        <v>653</v>
      </c>
      <c r="L659">
        <v>1346</v>
      </c>
      <c r="N659">
        <v>1009</v>
      </c>
      <c r="O659" t="s">
        <v>564</v>
      </c>
      <c r="P659" t="s">
        <v>564</v>
      </c>
      <c r="Q659">
        <v>1</v>
      </c>
      <c r="X659">
        <v>1E-3</v>
      </c>
      <c r="Y659">
        <v>133.05000000000001</v>
      </c>
      <c r="Z659">
        <v>0</v>
      </c>
      <c r="AA659">
        <v>0</v>
      </c>
      <c r="AB659">
        <v>0</v>
      </c>
      <c r="AC659">
        <v>0</v>
      </c>
      <c r="AD659">
        <v>1</v>
      </c>
      <c r="AE659">
        <v>0</v>
      </c>
      <c r="AF659" t="s">
        <v>2</v>
      </c>
      <c r="AG659">
        <v>1E-3</v>
      </c>
      <c r="AH659">
        <v>2</v>
      </c>
      <c r="AI659">
        <v>41729079</v>
      </c>
      <c r="AJ659">
        <v>659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</row>
    <row r="660" spans="1:44" x14ac:dyDescent="0.2">
      <c r="A660">
        <f>ROW(Source!A388)</f>
        <v>388</v>
      </c>
      <c r="B660">
        <v>41729094</v>
      </c>
      <c r="C660">
        <v>41729070</v>
      </c>
      <c r="D660">
        <v>37332223</v>
      </c>
      <c r="E660">
        <v>1</v>
      </c>
      <c r="F660">
        <v>1</v>
      </c>
      <c r="G660">
        <v>1</v>
      </c>
      <c r="H660">
        <v>3</v>
      </c>
      <c r="I660" t="s">
        <v>654</v>
      </c>
      <c r="J660" t="s">
        <v>655</v>
      </c>
      <c r="K660" t="s">
        <v>656</v>
      </c>
      <c r="L660">
        <v>1348</v>
      </c>
      <c r="N660">
        <v>1009</v>
      </c>
      <c r="O660" t="s">
        <v>104</v>
      </c>
      <c r="P660" t="s">
        <v>104</v>
      </c>
      <c r="Q660">
        <v>1000</v>
      </c>
      <c r="X660">
        <v>1E-3</v>
      </c>
      <c r="Y660">
        <v>11500</v>
      </c>
      <c r="Z660">
        <v>0</v>
      </c>
      <c r="AA660">
        <v>0</v>
      </c>
      <c r="AB660">
        <v>0</v>
      </c>
      <c r="AC660">
        <v>0</v>
      </c>
      <c r="AD660">
        <v>1</v>
      </c>
      <c r="AE660">
        <v>0</v>
      </c>
      <c r="AF660" t="s">
        <v>2</v>
      </c>
      <c r="AG660">
        <v>1E-3</v>
      </c>
      <c r="AH660">
        <v>2</v>
      </c>
      <c r="AI660">
        <v>41729080</v>
      </c>
      <c r="AJ660">
        <v>660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</row>
    <row r="661" spans="1:44" x14ac:dyDescent="0.2">
      <c r="A661">
        <f>ROW(Source!A388)</f>
        <v>388</v>
      </c>
      <c r="B661">
        <v>41729095</v>
      </c>
      <c r="C661">
        <v>41729070</v>
      </c>
      <c r="D661">
        <v>37358272</v>
      </c>
      <c r="E661">
        <v>1</v>
      </c>
      <c r="F661">
        <v>1</v>
      </c>
      <c r="G661">
        <v>1</v>
      </c>
      <c r="H661">
        <v>3</v>
      </c>
      <c r="I661" t="s">
        <v>588</v>
      </c>
      <c r="J661" t="s">
        <v>589</v>
      </c>
      <c r="K661" t="s">
        <v>590</v>
      </c>
      <c r="L661">
        <v>1346</v>
      </c>
      <c r="N661">
        <v>1009</v>
      </c>
      <c r="O661" t="s">
        <v>564</v>
      </c>
      <c r="P661" t="s">
        <v>564</v>
      </c>
      <c r="Q661">
        <v>1</v>
      </c>
      <c r="X661">
        <v>3.5999999999999997E-2</v>
      </c>
      <c r="Y661">
        <v>28.6</v>
      </c>
      <c r="Z661">
        <v>0</v>
      </c>
      <c r="AA661">
        <v>0</v>
      </c>
      <c r="AB661">
        <v>0</v>
      </c>
      <c r="AC661">
        <v>0</v>
      </c>
      <c r="AD661">
        <v>1</v>
      </c>
      <c r="AE661">
        <v>0</v>
      </c>
      <c r="AF661" t="s">
        <v>2</v>
      </c>
      <c r="AG661">
        <v>3.5999999999999997E-2</v>
      </c>
      <c r="AH661">
        <v>2</v>
      </c>
      <c r="AI661">
        <v>41729081</v>
      </c>
      <c r="AJ661">
        <v>661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</row>
    <row r="662" spans="1:44" x14ac:dyDescent="0.2">
      <c r="A662">
        <f>ROW(Source!A388)</f>
        <v>388</v>
      </c>
      <c r="B662">
        <v>41729096</v>
      </c>
      <c r="C662">
        <v>41729070</v>
      </c>
      <c r="D662">
        <v>37358473</v>
      </c>
      <c r="E662">
        <v>1</v>
      </c>
      <c r="F662">
        <v>1</v>
      </c>
      <c r="G662">
        <v>1</v>
      </c>
      <c r="H662">
        <v>3</v>
      </c>
      <c r="I662" t="s">
        <v>657</v>
      </c>
      <c r="J662" t="s">
        <v>658</v>
      </c>
      <c r="K662" t="s">
        <v>659</v>
      </c>
      <c r="L662">
        <v>1346</v>
      </c>
      <c r="N662">
        <v>1009</v>
      </c>
      <c r="O662" t="s">
        <v>564</v>
      </c>
      <c r="P662" t="s">
        <v>564</v>
      </c>
      <c r="Q662">
        <v>1</v>
      </c>
      <c r="X662">
        <v>6.0000000000000001E-3</v>
      </c>
      <c r="Y662">
        <v>35.630000000000003</v>
      </c>
      <c r="Z662">
        <v>0</v>
      </c>
      <c r="AA662">
        <v>0</v>
      </c>
      <c r="AB662">
        <v>0</v>
      </c>
      <c r="AC662">
        <v>0</v>
      </c>
      <c r="AD662">
        <v>1</v>
      </c>
      <c r="AE662">
        <v>0</v>
      </c>
      <c r="AF662" t="s">
        <v>2</v>
      </c>
      <c r="AG662">
        <v>6.0000000000000001E-3</v>
      </c>
      <c r="AH662">
        <v>2</v>
      </c>
      <c r="AI662">
        <v>41729082</v>
      </c>
      <c r="AJ662">
        <v>662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</row>
    <row r="663" spans="1:44" x14ac:dyDescent="0.2">
      <c r="A663">
        <f>ROW(Source!A388)</f>
        <v>388</v>
      </c>
      <c r="B663">
        <v>41729097</v>
      </c>
      <c r="C663">
        <v>41729070</v>
      </c>
      <c r="D663">
        <v>37381899</v>
      </c>
      <c r="E663">
        <v>1</v>
      </c>
      <c r="F663">
        <v>1</v>
      </c>
      <c r="G663">
        <v>1</v>
      </c>
      <c r="H663">
        <v>3</v>
      </c>
      <c r="I663" t="s">
        <v>660</v>
      </c>
      <c r="J663" t="s">
        <v>661</v>
      </c>
      <c r="K663" t="s">
        <v>662</v>
      </c>
      <c r="L663">
        <v>1455</v>
      </c>
      <c r="N663">
        <v>1013</v>
      </c>
      <c r="O663" t="s">
        <v>160</v>
      </c>
      <c r="P663" t="s">
        <v>160</v>
      </c>
      <c r="Q663">
        <v>1</v>
      </c>
      <c r="X663">
        <v>0.1</v>
      </c>
      <c r="Y663">
        <v>39</v>
      </c>
      <c r="Z663">
        <v>0</v>
      </c>
      <c r="AA663">
        <v>0</v>
      </c>
      <c r="AB663">
        <v>0</v>
      </c>
      <c r="AC663">
        <v>0</v>
      </c>
      <c r="AD663">
        <v>1</v>
      </c>
      <c r="AE663">
        <v>0</v>
      </c>
      <c r="AF663" t="s">
        <v>2</v>
      </c>
      <c r="AG663">
        <v>0.1</v>
      </c>
      <c r="AH663">
        <v>2</v>
      </c>
      <c r="AI663">
        <v>41729083</v>
      </c>
      <c r="AJ663">
        <v>663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</row>
    <row r="664" spans="1:44" x14ac:dyDescent="0.2">
      <c r="A664">
        <f>ROW(Source!A388)</f>
        <v>388</v>
      </c>
      <c r="B664">
        <v>41729098</v>
      </c>
      <c r="C664">
        <v>41729070</v>
      </c>
      <c r="D664">
        <v>37292595</v>
      </c>
      <c r="E664">
        <v>70</v>
      </c>
      <c r="F664">
        <v>1</v>
      </c>
      <c r="G664">
        <v>1</v>
      </c>
      <c r="H664">
        <v>3</v>
      </c>
      <c r="I664" t="s">
        <v>565</v>
      </c>
      <c r="J664" t="s">
        <v>2</v>
      </c>
      <c r="K664" t="s">
        <v>566</v>
      </c>
      <c r="L664">
        <v>1374</v>
      </c>
      <c r="N664">
        <v>1013</v>
      </c>
      <c r="O664" t="s">
        <v>567</v>
      </c>
      <c r="P664" t="s">
        <v>567</v>
      </c>
      <c r="Q664">
        <v>1</v>
      </c>
      <c r="X664">
        <v>0.25</v>
      </c>
      <c r="Y664">
        <v>1</v>
      </c>
      <c r="Z664">
        <v>0</v>
      </c>
      <c r="AA664">
        <v>0</v>
      </c>
      <c r="AB664">
        <v>0</v>
      </c>
      <c r="AC664">
        <v>0</v>
      </c>
      <c r="AD664">
        <v>1</v>
      </c>
      <c r="AE664">
        <v>0</v>
      </c>
      <c r="AF664" t="s">
        <v>2</v>
      </c>
      <c r="AG664">
        <v>0.25</v>
      </c>
      <c r="AH664">
        <v>2</v>
      </c>
      <c r="AI664">
        <v>41729084</v>
      </c>
      <c r="AJ664">
        <v>664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</row>
    <row r="665" spans="1:44" x14ac:dyDescent="0.2">
      <c r="A665">
        <f>ROW(Source!A391)</f>
        <v>391</v>
      </c>
      <c r="B665">
        <v>41729107</v>
      </c>
      <c r="C665">
        <v>41729100</v>
      </c>
      <c r="D665">
        <v>37286944</v>
      </c>
      <c r="E665">
        <v>70</v>
      </c>
      <c r="F665">
        <v>1</v>
      </c>
      <c r="G665">
        <v>1</v>
      </c>
      <c r="H665">
        <v>1</v>
      </c>
      <c r="I665" t="s">
        <v>765</v>
      </c>
      <c r="J665" t="s">
        <v>2</v>
      </c>
      <c r="K665" t="s">
        <v>766</v>
      </c>
      <c r="L665">
        <v>1191</v>
      </c>
      <c r="N665">
        <v>1013</v>
      </c>
      <c r="O665" t="s">
        <v>551</v>
      </c>
      <c r="P665" t="s">
        <v>551</v>
      </c>
      <c r="Q665">
        <v>1</v>
      </c>
      <c r="X665">
        <v>20.329999999999998</v>
      </c>
      <c r="Y665">
        <v>0</v>
      </c>
      <c r="Z665">
        <v>0</v>
      </c>
      <c r="AA665">
        <v>0</v>
      </c>
      <c r="AB665">
        <v>9.51</v>
      </c>
      <c r="AC665">
        <v>0</v>
      </c>
      <c r="AD665">
        <v>1</v>
      </c>
      <c r="AE665">
        <v>1</v>
      </c>
      <c r="AF665" t="s">
        <v>21</v>
      </c>
      <c r="AG665">
        <v>27.445499999999999</v>
      </c>
      <c r="AH665">
        <v>2</v>
      </c>
      <c r="AI665">
        <v>41729101</v>
      </c>
      <c r="AJ665">
        <v>665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</row>
    <row r="666" spans="1:44" x14ac:dyDescent="0.2">
      <c r="A666">
        <f>ROW(Source!A391)</f>
        <v>391</v>
      </c>
      <c r="B666">
        <v>41729108</v>
      </c>
      <c r="C666">
        <v>41729100</v>
      </c>
      <c r="D666">
        <v>37287167</v>
      </c>
      <c r="E666">
        <v>70</v>
      </c>
      <c r="F666">
        <v>1</v>
      </c>
      <c r="G666">
        <v>1</v>
      </c>
      <c r="H666">
        <v>1</v>
      </c>
      <c r="I666" t="s">
        <v>552</v>
      </c>
      <c r="J666" t="s">
        <v>2</v>
      </c>
      <c r="K666" t="s">
        <v>553</v>
      </c>
      <c r="L666">
        <v>1191</v>
      </c>
      <c r="N666">
        <v>1013</v>
      </c>
      <c r="O666" t="s">
        <v>551</v>
      </c>
      <c r="P666" t="s">
        <v>551</v>
      </c>
      <c r="Q666">
        <v>1</v>
      </c>
      <c r="X666">
        <v>0.01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1</v>
      </c>
      <c r="AE666">
        <v>2</v>
      </c>
      <c r="AF666" t="s">
        <v>21</v>
      </c>
      <c r="AG666">
        <v>1.3500000000000002E-2</v>
      </c>
      <c r="AH666">
        <v>2</v>
      </c>
      <c r="AI666">
        <v>41729102</v>
      </c>
      <c r="AJ666">
        <v>666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</row>
    <row r="667" spans="1:44" x14ac:dyDescent="0.2">
      <c r="A667">
        <f>ROW(Source!A391)</f>
        <v>391</v>
      </c>
      <c r="B667">
        <v>41729109</v>
      </c>
      <c r="C667">
        <v>41729100</v>
      </c>
      <c r="D667">
        <v>37509695</v>
      </c>
      <c r="E667">
        <v>1</v>
      </c>
      <c r="F667">
        <v>1</v>
      </c>
      <c r="G667">
        <v>1</v>
      </c>
      <c r="H667">
        <v>2</v>
      </c>
      <c r="I667" t="s">
        <v>767</v>
      </c>
      <c r="J667" t="s">
        <v>768</v>
      </c>
      <c r="K667" t="s">
        <v>769</v>
      </c>
      <c r="L667">
        <v>1367</v>
      </c>
      <c r="N667">
        <v>1011</v>
      </c>
      <c r="O667" t="s">
        <v>557</v>
      </c>
      <c r="P667" t="s">
        <v>557</v>
      </c>
      <c r="Q667">
        <v>1</v>
      </c>
      <c r="X667">
        <v>0.01</v>
      </c>
      <c r="Y667">
        <v>0</v>
      </c>
      <c r="Z667">
        <v>31.26</v>
      </c>
      <c r="AA667">
        <v>13.5</v>
      </c>
      <c r="AB667">
        <v>0</v>
      </c>
      <c r="AC667">
        <v>0</v>
      </c>
      <c r="AD667">
        <v>1</v>
      </c>
      <c r="AE667">
        <v>0</v>
      </c>
      <c r="AF667" t="s">
        <v>21</v>
      </c>
      <c r="AG667">
        <v>1.3500000000000002E-2</v>
      </c>
      <c r="AH667">
        <v>2</v>
      </c>
      <c r="AI667">
        <v>41729103</v>
      </c>
      <c r="AJ667">
        <v>667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</row>
    <row r="668" spans="1:44" x14ac:dyDescent="0.2">
      <c r="A668">
        <f>ROW(Source!A391)</f>
        <v>391</v>
      </c>
      <c r="B668">
        <v>41729110</v>
      </c>
      <c r="C668">
        <v>41729100</v>
      </c>
      <c r="D668">
        <v>37305588</v>
      </c>
      <c r="E668">
        <v>1</v>
      </c>
      <c r="F668">
        <v>1</v>
      </c>
      <c r="G668">
        <v>1</v>
      </c>
      <c r="H668">
        <v>3</v>
      </c>
      <c r="I668" t="s">
        <v>770</v>
      </c>
      <c r="J668" t="s">
        <v>771</v>
      </c>
      <c r="K668" t="s">
        <v>772</v>
      </c>
      <c r="L668">
        <v>1407</v>
      </c>
      <c r="N668">
        <v>1013</v>
      </c>
      <c r="O668" t="s">
        <v>701</v>
      </c>
      <c r="P668" t="s">
        <v>701</v>
      </c>
      <c r="Q668">
        <v>1</v>
      </c>
      <c r="X668">
        <v>0.4</v>
      </c>
      <c r="Y668">
        <v>180</v>
      </c>
      <c r="Z668">
        <v>0</v>
      </c>
      <c r="AA668">
        <v>0</v>
      </c>
      <c r="AB668">
        <v>0</v>
      </c>
      <c r="AC668">
        <v>0</v>
      </c>
      <c r="AD668">
        <v>1</v>
      </c>
      <c r="AE668">
        <v>0</v>
      </c>
      <c r="AF668" t="s">
        <v>2</v>
      </c>
      <c r="AG668">
        <v>0.4</v>
      </c>
      <c r="AH668">
        <v>2</v>
      </c>
      <c r="AI668">
        <v>41729104</v>
      </c>
      <c r="AJ668">
        <v>668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</row>
    <row r="669" spans="1:44" x14ac:dyDescent="0.2">
      <c r="A669">
        <f>ROW(Source!A391)</f>
        <v>391</v>
      </c>
      <c r="B669">
        <v>41729111</v>
      </c>
      <c r="C669">
        <v>41729100</v>
      </c>
      <c r="D669">
        <v>37306264</v>
      </c>
      <c r="E669">
        <v>1</v>
      </c>
      <c r="F669">
        <v>1</v>
      </c>
      <c r="G669">
        <v>1</v>
      </c>
      <c r="H669">
        <v>3</v>
      </c>
      <c r="I669" t="s">
        <v>704</v>
      </c>
      <c r="J669" t="s">
        <v>705</v>
      </c>
      <c r="K669" t="s">
        <v>706</v>
      </c>
      <c r="L669">
        <v>1348</v>
      </c>
      <c r="N669">
        <v>1009</v>
      </c>
      <c r="O669" t="s">
        <v>104</v>
      </c>
      <c r="P669" t="s">
        <v>104</v>
      </c>
      <c r="Q669">
        <v>1000</v>
      </c>
      <c r="X669">
        <v>1.4E-3</v>
      </c>
      <c r="Y669">
        <v>12430</v>
      </c>
      <c r="Z669">
        <v>0</v>
      </c>
      <c r="AA669">
        <v>0</v>
      </c>
      <c r="AB669">
        <v>0</v>
      </c>
      <c r="AC669">
        <v>0</v>
      </c>
      <c r="AD669">
        <v>1</v>
      </c>
      <c r="AE669">
        <v>0</v>
      </c>
      <c r="AF669" t="s">
        <v>2</v>
      </c>
      <c r="AG669">
        <v>1.4E-3</v>
      </c>
      <c r="AH669">
        <v>2</v>
      </c>
      <c r="AI669">
        <v>41729105</v>
      </c>
      <c r="AJ669">
        <v>669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</row>
    <row r="670" spans="1:44" x14ac:dyDescent="0.2">
      <c r="A670">
        <f>ROW(Source!A391)</f>
        <v>391</v>
      </c>
      <c r="B670">
        <v>41729112</v>
      </c>
      <c r="C670">
        <v>41729100</v>
      </c>
      <c r="D670">
        <v>37292595</v>
      </c>
      <c r="E670">
        <v>70</v>
      </c>
      <c r="F670">
        <v>1</v>
      </c>
      <c r="G670">
        <v>1</v>
      </c>
      <c r="H670">
        <v>3</v>
      </c>
      <c r="I670" t="s">
        <v>565</v>
      </c>
      <c r="J670" t="s">
        <v>2</v>
      </c>
      <c r="K670" t="s">
        <v>566</v>
      </c>
      <c r="L670">
        <v>1374</v>
      </c>
      <c r="N670">
        <v>1013</v>
      </c>
      <c r="O670" t="s">
        <v>567</v>
      </c>
      <c r="P670" t="s">
        <v>567</v>
      </c>
      <c r="Q670">
        <v>1</v>
      </c>
      <c r="X670">
        <v>3.87</v>
      </c>
      <c r="Y670">
        <v>1</v>
      </c>
      <c r="Z670">
        <v>0</v>
      </c>
      <c r="AA670">
        <v>0</v>
      </c>
      <c r="AB670">
        <v>0</v>
      </c>
      <c r="AC670">
        <v>0</v>
      </c>
      <c r="AD670">
        <v>1</v>
      </c>
      <c r="AE670">
        <v>0</v>
      </c>
      <c r="AF670" t="s">
        <v>2</v>
      </c>
      <c r="AG670">
        <v>3.87</v>
      </c>
      <c r="AH670">
        <v>2</v>
      </c>
      <c r="AI670">
        <v>41729106</v>
      </c>
      <c r="AJ670">
        <v>670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</row>
    <row r="671" spans="1:44" x14ac:dyDescent="0.2">
      <c r="A671">
        <f>ROW(Source!A392)</f>
        <v>392</v>
      </c>
      <c r="B671">
        <v>41729107</v>
      </c>
      <c r="C671">
        <v>41729100</v>
      </c>
      <c r="D671">
        <v>37286944</v>
      </c>
      <c r="E671">
        <v>70</v>
      </c>
      <c r="F671">
        <v>1</v>
      </c>
      <c r="G671">
        <v>1</v>
      </c>
      <c r="H671">
        <v>1</v>
      </c>
      <c r="I671" t="s">
        <v>765</v>
      </c>
      <c r="J671" t="s">
        <v>2</v>
      </c>
      <c r="K671" t="s">
        <v>766</v>
      </c>
      <c r="L671">
        <v>1191</v>
      </c>
      <c r="N671">
        <v>1013</v>
      </c>
      <c r="O671" t="s">
        <v>551</v>
      </c>
      <c r="P671" t="s">
        <v>551</v>
      </c>
      <c r="Q671">
        <v>1</v>
      </c>
      <c r="X671">
        <v>20.329999999999998</v>
      </c>
      <c r="Y671">
        <v>0</v>
      </c>
      <c r="Z671">
        <v>0</v>
      </c>
      <c r="AA671">
        <v>0</v>
      </c>
      <c r="AB671">
        <v>9.51</v>
      </c>
      <c r="AC671">
        <v>0</v>
      </c>
      <c r="AD671">
        <v>1</v>
      </c>
      <c r="AE671">
        <v>1</v>
      </c>
      <c r="AF671" t="s">
        <v>21</v>
      </c>
      <c r="AG671">
        <v>27.445499999999999</v>
      </c>
      <c r="AH671">
        <v>2</v>
      </c>
      <c r="AI671">
        <v>41729101</v>
      </c>
      <c r="AJ671">
        <v>671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</row>
    <row r="672" spans="1:44" x14ac:dyDescent="0.2">
      <c r="A672">
        <f>ROW(Source!A392)</f>
        <v>392</v>
      </c>
      <c r="B672">
        <v>41729108</v>
      </c>
      <c r="C672">
        <v>41729100</v>
      </c>
      <c r="D672">
        <v>37287167</v>
      </c>
      <c r="E672">
        <v>70</v>
      </c>
      <c r="F672">
        <v>1</v>
      </c>
      <c r="G672">
        <v>1</v>
      </c>
      <c r="H672">
        <v>1</v>
      </c>
      <c r="I672" t="s">
        <v>552</v>
      </c>
      <c r="J672" t="s">
        <v>2</v>
      </c>
      <c r="K672" t="s">
        <v>553</v>
      </c>
      <c r="L672">
        <v>1191</v>
      </c>
      <c r="N672">
        <v>1013</v>
      </c>
      <c r="O672" t="s">
        <v>551</v>
      </c>
      <c r="P672" t="s">
        <v>551</v>
      </c>
      <c r="Q672">
        <v>1</v>
      </c>
      <c r="X672">
        <v>0.01</v>
      </c>
      <c r="Y672">
        <v>0</v>
      </c>
      <c r="Z672">
        <v>0</v>
      </c>
      <c r="AA672">
        <v>0</v>
      </c>
      <c r="AB672">
        <v>0</v>
      </c>
      <c r="AC672">
        <v>0</v>
      </c>
      <c r="AD672">
        <v>1</v>
      </c>
      <c r="AE672">
        <v>2</v>
      </c>
      <c r="AF672" t="s">
        <v>21</v>
      </c>
      <c r="AG672">
        <v>1.3500000000000002E-2</v>
      </c>
      <c r="AH672">
        <v>2</v>
      </c>
      <c r="AI672">
        <v>41729102</v>
      </c>
      <c r="AJ672">
        <v>672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</row>
    <row r="673" spans="1:44" x14ac:dyDescent="0.2">
      <c r="A673">
        <f>ROW(Source!A392)</f>
        <v>392</v>
      </c>
      <c r="B673">
        <v>41729109</v>
      </c>
      <c r="C673">
        <v>41729100</v>
      </c>
      <c r="D673">
        <v>37509695</v>
      </c>
      <c r="E673">
        <v>1</v>
      </c>
      <c r="F673">
        <v>1</v>
      </c>
      <c r="G673">
        <v>1</v>
      </c>
      <c r="H673">
        <v>2</v>
      </c>
      <c r="I673" t="s">
        <v>767</v>
      </c>
      <c r="J673" t="s">
        <v>768</v>
      </c>
      <c r="K673" t="s">
        <v>769</v>
      </c>
      <c r="L673">
        <v>1367</v>
      </c>
      <c r="N673">
        <v>1011</v>
      </c>
      <c r="O673" t="s">
        <v>557</v>
      </c>
      <c r="P673" t="s">
        <v>557</v>
      </c>
      <c r="Q673">
        <v>1</v>
      </c>
      <c r="X673">
        <v>0.01</v>
      </c>
      <c r="Y673">
        <v>0</v>
      </c>
      <c r="Z673">
        <v>31.26</v>
      </c>
      <c r="AA673">
        <v>13.5</v>
      </c>
      <c r="AB673">
        <v>0</v>
      </c>
      <c r="AC673">
        <v>0</v>
      </c>
      <c r="AD673">
        <v>1</v>
      </c>
      <c r="AE673">
        <v>0</v>
      </c>
      <c r="AF673" t="s">
        <v>21</v>
      </c>
      <c r="AG673">
        <v>1.3500000000000002E-2</v>
      </c>
      <c r="AH673">
        <v>2</v>
      </c>
      <c r="AI673">
        <v>41729103</v>
      </c>
      <c r="AJ673">
        <v>673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</row>
    <row r="674" spans="1:44" x14ac:dyDescent="0.2">
      <c r="A674">
        <f>ROW(Source!A392)</f>
        <v>392</v>
      </c>
      <c r="B674">
        <v>41729110</v>
      </c>
      <c r="C674">
        <v>41729100</v>
      </c>
      <c r="D674">
        <v>37305588</v>
      </c>
      <c r="E674">
        <v>1</v>
      </c>
      <c r="F674">
        <v>1</v>
      </c>
      <c r="G674">
        <v>1</v>
      </c>
      <c r="H674">
        <v>3</v>
      </c>
      <c r="I674" t="s">
        <v>770</v>
      </c>
      <c r="J674" t="s">
        <v>771</v>
      </c>
      <c r="K674" t="s">
        <v>772</v>
      </c>
      <c r="L674">
        <v>1407</v>
      </c>
      <c r="N674">
        <v>1013</v>
      </c>
      <c r="O674" t="s">
        <v>701</v>
      </c>
      <c r="P674" t="s">
        <v>701</v>
      </c>
      <c r="Q674">
        <v>1</v>
      </c>
      <c r="X674">
        <v>0.4</v>
      </c>
      <c r="Y674">
        <v>180</v>
      </c>
      <c r="Z674">
        <v>0</v>
      </c>
      <c r="AA674">
        <v>0</v>
      </c>
      <c r="AB674">
        <v>0</v>
      </c>
      <c r="AC674">
        <v>0</v>
      </c>
      <c r="AD674">
        <v>1</v>
      </c>
      <c r="AE674">
        <v>0</v>
      </c>
      <c r="AF674" t="s">
        <v>2</v>
      </c>
      <c r="AG674">
        <v>0.4</v>
      </c>
      <c r="AH674">
        <v>2</v>
      </c>
      <c r="AI674">
        <v>41729104</v>
      </c>
      <c r="AJ674">
        <v>674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</row>
    <row r="675" spans="1:44" x14ac:dyDescent="0.2">
      <c r="A675">
        <f>ROW(Source!A392)</f>
        <v>392</v>
      </c>
      <c r="B675">
        <v>41729111</v>
      </c>
      <c r="C675">
        <v>41729100</v>
      </c>
      <c r="D675">
        <v>37306264</v>
      </c>
      <c r="E675">
        <v>1</v>
      </c>
      <c r="F675">
        <v>1</v>
      </c>
      <c r="G675">
        <v>1</v>
      </c>
      <c r="H675">
        <v>3</v>
      </c>
      <c r="I675" t="s">
        <v>704</v>
      </c>
      <c r="J675" t="s">
        <v>705</v>
      </c>
      <c r="K675" t="s">
        <v>706</v>
      </c>
      <c r="L675">
        <v>1348</v>
      </c>
      <c r="N675">
        <v>1009</v>
      </c>
      <c r="O675" t="s">
        <v>104</v>
      </c>
      <c r="P675" t="s">
        <v>104</v>
      </c>
      <c r="Q675">
        <v>1000</v>
      </c>
      <c r="X675">
        <v>1.4E-3</v>
      </c>
      <c r="Y675">
        <v>12430</v>
      </c>
      <c r="Z675">
        <v>0</v>
      </c>
      <c r="AA675">
        <v>0</v>
      </c>
      <c r="AB675">
        <v>0</v>
      </c>
      <c r="AC675">
        <v>0</v>
      </c>
      <c r="AD675">
        <v>1</v>
      </c>
      <c r="AE675">
        <v>0</v>
      </c>
      <c r="AF675" t="s">
        <v>2</v>
      </c>
      <c r="AG675">
        <v>1.4E-3</v>
      </c>
      <c r="AH675">
        <v>2</v>
      </c>
      <c r="AI675">
        <v>41729105</v>
      </c>
      <c r="AJ675">
        <v>675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</row>
    <row r="676" spans="1:44" x14ac:dyDescent="0.2">
      <c r="A676">
        <f>ROW(Source!A392)</f>
        <v>392</v>
      </c>
      <c r="B676">
        <v>41729112</v>
      </c>
      <c r="C676">
        <v>41729100</v>
      </c>
      <c r="D676">
        <v>37292595</v>
      </c>
      <c r="E676">
        <v>70</v>
      </c>
      <c r="F676">
        <v>1</v>
      </c>
      <c r="G676">
        <v>1</v>
      </c>
      <c r="H676">
        <v>3</v>
      </c>
      <c r="I676" t="s">
        <v>565</v>
      </c>
      <c r="J676" t="s">
        <v>2</v>
      </c>
      <c r="K676" t="s">
        <v>566</v>
      </c>
      <c r="L676">
        <v>1374</v>
      </c>
      <c r="N676">
        <v>1013</v>
      </c>
      <c r="O676" t="s">
        <v>567</v>
      </c>
      <c r="P676" t="s">
        <v>567</v>
      </c>
      <c r="Q676">
        <v>1</v>
      </c>
      <c r="X676">
        <v>3.87</v>
      </c>
      <c r="Y676">
        <v>1</v>
      </c>
      <c r="Z676">
        <v>0</v>
      </c>
      <c r="AA676">
        <v>0</v>
      </c>
      <c r="AB676">
        <v>0</v>
      </c>
      <c r="AC676">
        <v>0</v>
      </c>
      <c r="AD676">
        <v>1</v>
      </c>
      <c r="AE676">
        <v>0</v>
      </c>
      <c r="AF676" t="s">
        <v>2</v>
      </c>
      <c r="AG676">
        <v>3.87</v>
      </c>
      <c r="AH676">
        <v>2</v>
      </c>
      <c r="AI676">
        <v>41729106</v>
      </c>
      <c r="AJ676">
        <v>676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Смета по ФЕР 421пр (12гр.)</vt:lpstr>
      <vt:lpstr>Source</vt:lpstr>
      <vt:lpstr>SourceObSm</vt:lpstr>
      <vt:lpstr>SmtRes</vt:lpstr>
      <vt:lpstr>EtalonRes</vt:lpstr>
      <vt:lpstr>'Смета по ФЕР 421пр (12гр.)'!Заголовки_для_печати</vt:lpstr>
      <vt:lpstr>'Смета по ФЕР 421пр (12гр.)'!Область_печати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Smeta2</cp:lastModifiedBy>
  <dcterms:created xsi:type="dcterms:W3CDTF">2023-01-30T06:46:58Z</dcterms:created>
  <dcterms:modified xsi:type="dcterms:W3CDTF">2023-01-30T07:07:04Z</dcterms:modified>
</cp:coreProperties>
</file>