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с рабочего стола\форум\"/>
    </mc:Choice>
  </mc:AlternateContent>
  <bookViews>
    <workbookView xWindow="0" yWindow="0" windowWidth="21570" windowHeight="7755"/>
  </bookViews>
  <sheets>
    <sheet name="Смета СН-2012 по гл. 1-5" sheetId="5" r:id="rId1"/>
    <sheet name="Source" sheetId="1" r:id="rId2"/>
    <sheet name="SourceObSm" sheetId="2" r:id="rId3"/>
    <sheet name="SmtRes" sheetId="3" r:id="rId4"/>
    <sheet name="EtalonRes" sheetId="4" r:id="rId5"/>
  </sheets>
  <definedNames>
    <definedName name="_xlnm.Print_Titles" localSheetId="0">'Смета СН-2012 по гл. 1-5'!$30:$30</definedName>
    <definedName name="_xlnm.Print_Area" localSheetId="0">'Смета СН-2012 по гл. 1-5'!$A$1:$K$329</definedName>
  </definedNames>
  <calcPr calcId="162913"/>
</workbook>
</file>

<file path=xl/calcChain.xml><?xml version="1.0" encoding="utf-8"?>
<calcChain xmlns="http://schemas.openxmlformats.org/spreadsheetml/2006/main">
  <c r="H327" i="5" l="1"/>
  <c r="H324" i="5"/>
  <c r="C327" i="5"/>
  <c r="C324" i="5"/>
  <c r="AF321" i="5"/>
  <c r="I321" i="5"/>
  <c r="A321" i="5"/>
  <c r="I25" i="5"/>
  <c r="I24" i="5"/>
  <c r="I23" i="5"/>
  <c r="I22" i="5"/>
  <c r="I21" i="5"/>
  <c r="I20" i="5"/>
  <c r="I318" i="5"/>
  <c r="A318" i="5"/>
  <c r="I315" i="5"/>
  <c r="A315" i="5"/>
  <c r="K313" i="5"/>
  <c r="P313" i="5"/>
  <c r="I313" i="5"/>
  <c r="K312" i="5"/>
  <c r="H312" i="5"/>
  <c r="G312" i="5"/>
  <c r="E312" i="5"/>
  <c r="J311" i="5"/>
  <c r="E311" i="5"/>
  <c r="J310" i="5"/>
  <c r="E310" i="5"/>
  <c r="J309" i="5"/>
  <c r="I309" i="5"/>
  <c r="H309" i="5"/>
  <c r="G309" i="5"/>
  <c r="F309" i="5"/>
  <c r="V308" i="5"/>
  <c r="T308" i="5"/>
  <c r="R308" i="5"/>
  <c r="U308" i="5"/>
  <c r="S308" i="5"/>
  <c r="Q308" i="5"/>
  <c r="E308" i="5"/>
  <c r="D308" i="5"/>
  <c r="C308" i="5"/>
  <c r="B308" i="5"/>
  <c r="A308" i="5"/>
  <c r="K307" i="5"/>
  <c r="P307" i="5"/>
  <c r="I307" i="5"/>
  <c r="K306" i="5"/>
  <c r="H306" i="5"/>
  <c r="G306" i="5"/>
  <c r="E306" i="5"/>
  <c r="J305" i="5"/>
  <c r="E305" i="5"/>
  <c r="J304" i="5"/>
  <c r="E304" i="5"/>
  <c r="J303" i="5"/>
  <c r="I303" i="5"/>
  <c r="H303" i="5"/>
  <c r="G303" i="5"/>
  <c r="F303" i="5"/>
  <c r="V302" i="5"/>
  <c r="T302" i="5"/>
  <c r="R302" i="5"/>
  <c r="U302" i="5"/>
  <c r="S302" i="5"/>
  <c r="Q302" i="5"/>
  <c r="E302" i="5"/>
  <c r="D302" i="5"/>
  <c r="C302" i="5"/>
  <c r="B302" i="5"/>
  <c r="A302" i="5"/>
  <c r="A301" i="5"/>
  <c r="I298" i="5"/>
  <c r="A298" i="5"/>
  <c r="K296" i="5"/>
  <c r="P296" i="5"/>
  <c r="I296" i="5"/>
  <c r="K295" i="5"/>
  <c r="H295" i="5"/>
  <c r="G295" i="5"/>
  <c r="E295" i="5"/>
  <c r="J294" i="5"/>
  <c r="E294" i="5"/>
  <c r="J293" i="5"/>
  <c r="E293" i="5"/>
  <c r="J292" i="5"/>
  <c r="I292" i="5"/>
  <c r="H292" i="5"/>
  <c r="G292" i="5"/>
  <c r="F292" i="5"/>
  <c r="J291" i="5"/>
  <c r="I291" i="5"/>
  <c r="H291" i="5"/>
  <c r="G291" i="5"/>
  <c r="F291" i="5"/>
  <c r="J290" i="5"/>
  <c r="I290" i="5"/>
  <c r="H290" i="5"/>
  <c r="G290" i="5"/>
  <c r="F290" i="5"/>
  <c r="V289" i="5"/>
  <c r="T289" i="5"/>
  <c r="R289" i="5"/>
  <c r="U289" i="5"/>
  <c r="S289" i="5"/>
  <c r="Q289" i="5"/>
  <c r="E289" i="5"/>
  <c r="D289" i="5"/>
  <c r="C289" i="5"/>
  <c r="B289" i="5"/>
  <c r="A289" i="5"/>
  <c r="K288" i="5"/>
  <c r="P288" i="5"/>
  <c r="I288" i="5"/>
  <c r="K287" i="5"/>
  <c r="H287" i="5"/>
  <c r="G287" i="5"/>
  <c r="E287" i="5"/>
  <c r="J286" i="5"/>
  <c r="E286" i="5"/>
  <c r="J285" i="5"/>
  <c r="E285" i="5"/>
  <c r="J284" i="5"/>
  <c r="I284" i="5"/>
  <c r="H284" i="5"/>
  <c r="G284" i="5"/>
  <c r="F284" i="5"/>
  <c r="J283" i="5"/>
  <c r="I283" i="5"/>
  <c r="H283" i="5"/>
  <c r="G283" i="5"/>
  <c r="F283" i="5"/>
  <c r="J282" i="5"/>
  <c r="I282" i="5"/>
  <c r="H282" i="5"/>
  <c r="G282" i="5"/>
  <c r="F282" i="5"/>
  <c r="V281" i="5"/>
  <c r="T281" i="5"/>
  <c r="R281" i="5"/>
  <c r="U281" i="5"/>
  <c r="S281" i="5"/>
  <c r="Q281" i="5"/>
  <c r="E281" i="5"/>
  <c r="D281" i="5"/>
  <c r="C281" i="5"/>
  <c r="B281" i="5"/>
  <c r="A281" i="5"/>
  <c r="K280" i="5"/>
  <c r="P280" i="5"/>
  <c r="I280" i="5"/>
  <c r="K279" i="5"/>
  <c r="H279" i="5"/>
  <c r="G279" i="5"/>
  <c r="E279" i="5"/>
  <c r="J278" i="5"/>
  <c r="E278" i="5"/>
  <c r="J277" i="5"/>
  <c r="E277" i="5"/>
  <c r="J276" i="5"/>
  <c r="I276" i="5"/>
  <c r="H276" i="5"/>
  <c r="G276" i="5"/>
  <c r="F276" i="5"/>
  <c r="J275" i="5"/>
  <c r="I275" i="5"/>
  <c r="H275" i="5"/>
  <c r="G275" i="5"/>
  <c r="F275" i="5"/>
  <c r="J274" i="5"/>
  <c r="I274" i="5"/>
  <c r="H274" i="5"/>
  <c r="G274" i="5"/>
  <c r="F274" i="5"/>
  <c r="V273" i="5"/>
  <c r="T273" i="5"/>
  <c r="R273" i="5"/>
  <c r="U273" i="5"/>
  <c r="S273" i="5"/>
  <c r="Q273" i="5"/>
  <c r="E273" i="5"/>
  <c r="D273" i="5"/>
  <c r="C273" i="5"/>
  <c r="B273" i="5"/>
  <c r="A273" i="5"/>
  <c r="K272" i="5"/>
  <c r="P272" i="5"/>
  <c r="I272" i="5"/>
  <c r="K271" i="5"/>
  <c r="H271" i="5"/>
  <c r="G271" i="5"/>
  <c r="E271" i="5"/>
  <c r="J270" i="5"/>
  <c r="E270" i="5"/>
  <c r="J269" i="5"/>
  <c r="E269" i="5"/>
  <c r="J268" i="5"/>
  <c r="I268" i="5"/>
  <c r="H268" i="5"/>
  <c r="G268" i="5"/>
  <c r="F268" i="5"/>
  <c r="J267" i="5"/>
  <c r="I267" i="5"/>
  <c r="H267" i="5"/>
  <c r="G267" i="5"/>
  <c r="F267" i="5"/>
  <c r="J266" i="5"/>
  <c r="I266" i="5"/>
  <c r="H266" i="5"/>
  <c r="G266" i="5"/>
  <c r="F266" i="5"/>
  <c r="V265" i="5"/>
  <c r="T265" i="5"/>
  <c r="R265" i="5"/>
  <c r="U265" i="5"/>
  <c r="S265" i="5"/>
  <c r="Q265" i="5"/>
  <c r="E265" i="5"/>
  <c r="D265" i="5"/>
  <c r="C265" i="5"/>
  <c r="B265" i="5"/>
  <c r="A265" i="5"/>
  <c r="A264" i="5"/>
  <c r="I261" i="5"/>
  <c r="A261" i="5"/>
  <c r="K259" i="5"/>
  <c r="P259" i="5"/>
  <c r="I259" i="5"/>
  <c r="K258" i="5"/>
  <c r="H258" i="5"/>
  <c r="G258" i="5"/>
  <c r="E258" i="5"/>
  <c r="J257" i="5"/>
  <c r="E257" i="5"/>
  <c r="J256" i="5"/>
  <c r="E256" i="5"/>
  <c r="J255" i="5"/>
  <c r="I255" i="5"/>
  <c r="H255" i="5"/>
  <c r="G255" i="5"/>
  <c r="F255" i="5"/>
  <c r="J254" i="5"/>
  <c r="I254" i="5"/>
  <c r="H254" i="5"/>
  <c r="G254" i="5"/>
  <c r="F254" i="5"/>
  <c r="J253" i="5"/>
  <c r="I253" i="5"/>
  <c r="H253" i="5"/>
  <c r="G253" i="5"/>
  <c r="F253" i="5"/>
  <c r="V252" i="5"/>
  <c r="T252" i="5"/>
  <c r="R252" i="5"/>
  <c r="U252" i="5"/>
  <c r="S252" i="5"/>
  <c r="Q252" i="5"/>
  <c r="E252" i="5"/>
  <c r="D252" i="5"/>
  <c r="C252" i="5"/>
  <c r="B252" i="5"/>
  <c r="A252" i="5"/>
  <c r="K251" i="5"/>
  <c r="P251" i="5"/>
  <c r="I251" i="5"/>
  <c r="K250" i="5"/>
  <c r="H250" i="5"/>
  <c r="G250" i="5"/>
  <c r="E250" i="5"/>
  <c r="J249" i="5"/>
  <c r="E249" i="5"/>
  <c r="J248" i="5"/>
  <c r="E248" i="5"/>
  <c r="J247" i="5"/>
  <c r="I247" i="5"/>
  <c r="H247" i="5"/>
  <c r="G247" i="5"/>
  <c r="F247" i="5"/>
  <c r="J246" i="5"/>
  <c r="I246" i="5"/>
  <c r="H246" i="5"/>
  <c r="G246" i="5"/>
  <c r="F246" i="5"/>
  <c r="J245" i="5"/>
  <c r="I245" i="5"/>
  <c r="H245" i="5"/>
  <c r="G245" i="5"/>
  <c r="F245" i="5"/>
  <c r="V244" i="5"/>
  <c r="T244" i="5"/>
  <c r="R244" i="5"/>
  <c r="U244" i="5"/>
  <c r="S244" i="5"/>
  <c r="Q244" i="5"/>
  <c r="E244" i="5"/>
  <c r="D244" i="5"/>
  <c r="C244" i="5"/>
  <c r="B244" i="5"/>
  <c r="A244" i="5"/>
  <c r="K243" i="5"/>
  <c r="P243" i="5"/>
  <c r="I243" i="5"/>
  <c r="K242" i="5"/>
  <c r="H242" i="5"/>
  <c r="G242" i="5"/>
  <c r="E242" i="5"/>
  <c r="J241" i="5"/>
  <c r="E241" i="5"/>
  <c r="J240" i="5"/>
  <c r="E240" i="5"/>
  <c r="J239" i="5"/>
  <c r="I239" i="5"/>
  <c r="H239" i="5"/>
  <c r="G239" i="5"/>
  <c r="F239" i="5"/>
  <c r="J238" i="5"/>
  <c r="I238" i="5"/>
  <c r="H238" i="5"/>
  <c r="G238" i="5"/>
  <c r="F238" i="5"/>
  <c r="J237" i="5"/>
  <c r="I237" i="5"/>
  <c r="H237" i="5"/>
  <c r="G237" i="5"/>
  <c r="F237" i="5"/>
  <c r="V236" i="5"/>
  <c r="T236" i="5"/>
  <c r="R236" i="5"/>
  <c r="U236" i="5"/>
  <c r="S236" i="5"/>
  <c r="Q236" i="5"/>
  <c r="E236" i="5"/>
  <c r="D236" i="5"/>
  <c r="C236" i="5"/>
  <c r="B236" i="5"/>
  <c r="A236" i="5"/>
  <c r="K235" i="5"/>
  <c r="P235" i="5"/>
  <c r="I235" i="5"/>
  <c r="K234" i="5"/>
  <c r="H234" i="5"/>
  <c r="G234" i="5"/>
  <c r="E234" i="5"/>
  <c r="J233" i="5"/>
  <c r="E233" i="5"/>
  <c r="J232" i="5"/>
  <c r="E232" i="5"/>
  <c r="J231" i="5"/>
  <c r="I231" i="5"/>
  <c r="H231" i="5"/>
  <c r="G231" i="5"/>
  <c r="F231" i="5"/>
  <c r="J230" i="5"/>
  <c r="I230" i="5"/>
  <c r="H230" i="5"/>
  <c r="G230" i="5"/>
  <c r="F230" i="5"/>
  <c r="J229" i="5"/>
  <c r="I229" i="5"/>
  <c r="H229" i="5"/>
  <c r="G229" i="5"/>
  <c r="F229" i="5"/>
  <c r="V228" i="5"/>
  <c r="T228" i="5"/>
  <c r="R228" i="5"/>
  <c r="U228" i="5"/>
  <c r="S228" i="5"/>
  <c r="Q228" i="5"/>
  <c r="E228" i="5"/>
  <c r="D228" i="5"/>
  <c r="C228" i="5"/>
  <c r="B228" i="5"/>
  <c r="A228" i="5"/>
  <c r="A227" i="5"/>
  <c r="I224" i="5"/>
  <c r="A224" i="5"/>
  <c r="I221" i="5"/>
  <c r="A221" i="5"/>
  <c r="K219" i="5"/>
  <c r="P219" i="5"/>
  <c r="I219" i="5"/>
  <c r="K218" i="5"/>
  <c r="H218" i="5"/>
  <c r="G218" i="5"/>
  <c r="E218" i="5"/>
  <c r="J217" i="5"/>
  <c r="E217" i="5"/>
  <c r="J216" i="5"/>
  <c r="E216" i="5"/>
  <c r="J215" i="5"/>
  <c r="I215" i="5"/>
  <c r="H215" i="5"/>
  <c r="G215" i="5"/>
  <c r="F215" i="5"/>
  <c r="J214" i="5"/>
  <c r="I214" i="5"/>
  <c r="H214" i="5"/>
  <c r="G214" i="5"/>
  <c r="F214" i="5"/>
  <c r="J213" i="5"/>
  <c r="I213" i="5"/>
  <c r="H213" i="5"/>
  <c r="G213" i="5"/>
  <c r="F213" i="5"/>
  <c r="V212" i="5"/>
  <c r="T212" i="5"/>
  <c r="R212" i="5"/>
  <c r="U212" i="5"/>
  <c r="S212" i="5"/>
  <c r="Q212" i="5"/>
  <c r="E212" i="5"/>
  <c r="D212" i="5"/>
  <c r="C212" i="5"/>
  <c r="B212" i="5"/>
  <c r="A212" i="5"/>
  <c r="K211" i="5"/>
  <c r="P211" i="5"/>
  <c r="I211" i="5"/>
  <c r="K210" i="5"/>
  <c r="H210" i="5"/>
  <c r="G210" i="5"/>
  <c r="E210" i="5"/>
  <c r="J209" i="5"/>
  <c r="E209" i="5"/>
  <c r="J208" i="5"/>
  <c r="E208" i="5"/>
  <c r="J207" i="5"/>
  <c r="I207" i="5"/>
  <c r="H207" i="5"/>
  <c r="G207" i="5"/>
  <c r="F207" i="5"/>
  <c r="J206" i="5"/>
  <c r="I206" i="5"/>
  <c r="H206" i="5"/>
  <c r="G206" i="5"/>
  <c r="F206" i="5"/>
  <c r="J205" i="5"/>
  <c r="I205" i="5"/>
  <c r="H205" i="5"/>
  <c r="G205" i="5"/>
  <c r="F205" i="5"/>
  <c r="V204" i="5"/>
  <c r="T204" i="5"/>
  <c r="R204" i="5"/>
  <c r="U204" i="5"/>
  <c r="S204" i="5"/>
  <c r="Q204" i="5"/>
  <c r="E204" i="5"/>
  <c r="D204" i="5"/>
  <c r="C204" i="5"/>
  <c r="B204" i="5"/>
  <c r="A204" i="5"/>
  <c r="K203" i="5"/>
  <c r="P203" i="5"/>
  <c r="I203" i="5"/>
  <c r="K202" i="5"/>
  <c r="H202" i="5"/>
  <c r="G202" i="5"/>
  <c r="E202" i="5"/>
  <c r="J201" i="5"/>
  <c r="E201" i="5"/>
  <c r="J200" i="5"/>
  <c r="E200" i="5"/>
  <c r="J199" i="5"/>
  <c r="I199" i="5"/>
  <c r="H199" i="5"/>
  <c r="G199" i="5"/>
  <c r="F199" i="5"/>
  <c r="J198" i="5"/>
  <c r="I198" i="5"/>
  <c r="H198" i="5"/>
  <c r="G198" i="5"/>
  <c r="F198" i="5"/>
  <c r="J197" i="5"/>
  <c r="I197" i="5"/>
  <c r="H197" i="5"/>
  <c r="G197" i="5"/>
  <c r="F197" i="5"/>
  <c r="V196" i="5"/>
  <c r="T196" i="5"/>
  <c r="R196" i="5"/>
  <c r="U196" i="5"/>
  <c r="S196" i="5"/>
  <c r="Q196" i="5"/>
  <c r="E196" i="5"/>
  <c r="D196" i="5"/>
  <c r="C196" i="5"/>
  <c r="B196" i="5"/>
  <c r="A196" i="5"/>
  <c r="K195" i="5"/>
  <c r="P195" i="5"/>
  <c r="I195" i="5"/>
  <c r="K194" i="5"/>
  <c r="H194" i="5"/>
  <c r="G194" i="5"/>
  <c r="E194" i="5"/>
  <c r="J193" i="5"/>
  <c r="E193" i="5"/>
  <c r="J192" i="5"/>
  <c r="E192" i="5"/>
  <c r="J191" i="5"/>
  <c r="I191" i="5"/>
  <c r="H191" i="5"/>
  <c r="G191" i="5"/>
  <c r="F191" i="5"/>
  <c r="J190" i="5"/>
  <c r="I190" i="5"/>
  <c r="H190" i="5"/>
  <c r="G190" i="5"/>
  <c r="F190" i="5"/>
  <c r="J189" i="5"/>
  <c r="I189" i="5"/>
  <c r="H189" i="5"/>
  <c r="G189" i="5"/>
  <c r="F189" i="5"/>
  <c r="V188" i="5"/>
  <c r="T188" i="5"/>
  <c r="R188" i="5"/>
  <c r="U188" i="5"/>
  <c r="S188" i="5"/>
  <c r="Q188" i="5"/>
  <c r="E188" i="5"/>
  <c r="D188" i="5"/>
  <c r="C188" i="5"/>
  <c r="B188" i="5"/>
  <c r="A188" i="5"/>
  <c r="A187" i="5"/>
  <c r="I184" i="5"/>
  <c r="A184" i="5"/>
  <c r="K182" i="5"/>
  <c r="P182" i="5"/>
  <c r="I182" i="5"/>
  <c r="K181" i="5"/>
  <c r="H181" i="5"/>
  <c r="G181" i="5"/>
  <c r="E181" i="5"/>
  <c r="J180" i="5"/>
  <c r="E180" i="5"/>
  <c r="J179" i="5"/>
  <c r="E179" i="5"/>
  <c r="J178" i="5"/>
  <c r="I178" i="5"/>
  <c r="H178" i="5"/>
  <c r="G178" i="5"/>
  <c r="F178" i="5"/>
  <c r="J177" i="5"/>
  <c r="I177" i="5"/>
  <c r="H177" i="5"/>
  <c r="G177" i="5"/>
  <c r="F177" i="5"/>
  <c r="J176" i="5"/>
  <c r="I176" i="5"/>
  <c r="H176" i="5"/>
  <c r="G176" i="5"/>
  <c r="F176" i="5"/>
  <c r="V175" i="5"/>
  <c r="T175" i="5"/>
  <c r="R175" i="5"/>
  <c r="U175" i="5"/>
  <c r="S175" i="5"/>
  <c r="Q175" i="5"/>
  <c r="E175" i="5"/>
  <c r="D175" i="5"/>
  <c r="C175" i="5"/>
  <c r="B175" i="5"/>
  <c r="A175" i="5"/>
  <c r="K174" i="5"/>
  <c r="P174" i="5"/>
  <c r="I174" i="5"/>
  <c r="K173" i="5"/>
  <c r="H173" i="5"/>
  <c r="G173" i="5"/>
  <c r="E173" i="5"/>
  <c r="J172" i="5"/>
  <c r="E172" i="5"/>
  <c r="J171" i="5"/>
  <c r="E171" i="5"/>
  <c r="J170" i="5"/>
  <c r="I170" i="5"/>
  <c r="H170" i="5"/>
  <c r="G170" i="5"/>
  <c r="F170" i="5"/>
  <c r="J169" i="5"/>
  <c r="I169" i="5"/>
  <c r="H169" i="5"/>
  <c r="G169" i="5"/>
  <c r="F169" i="5"/>
  <c r="J168" i="5"/>
  <c r="I168" i="5"/>
  <c r="H168" i="5"/>
  <c r="G168" i="5"/>
  <c r="F168" i="5"/>
  <c r="V167" i="5"/>
  <c r="T167" i="5"/>
  <c r="R167" i="5"/>
  <c r="U167" i="5"/>
  <c r="S167" i="5"/>
  <c r="Q167" i="5"/>
  <c r="E167" i="5"/>
  <c r="D167" i="5"/>
  <c r="C167" i="5"/>
  <c r="B167" i="5"/>
  <c r="A167" i="5"/>
  <c r="K166" i="5"/>
  <c r="P166" i="5"/>
  <c r="I166" i="5"/>
  <c r="K165" i="5"/>
  <c r="H165" i="5"/>
  <c r="G165" i="5"/>
  <c r="E165" i="5"/>
  <c r="J164" i="5"/>
  <c r="E164" i="5"/>
  <c r="J163" i="5"/>
  <c r="E163" i="5"/>
  <c r="J162" i="5"/>
  <c r="I162" i="5"/>
  <c r="H162" i="5"/>
  <c r="G162" i="5"/>
  <c r="F162" i="5"/>
  <c r="J161" i="5"/>
  <c r="I161" i="5"/>
  <c r="H161" i="5"/>
  <c r="G161" i="5"/>
  <c r="F161" i="5"/>
  <c r="J160" i="5"/>
  <c r="I160" i="5"/>
  <c r="H160" i="5"/>
  <c r="G160" i="5"/>
  <c r="F160" i="5"/>
  <c r="V159" i="5"/>
  <c r="T159" i="5"/>
  <c r="R159" i="5"/>
  <c r="U159" i="5"/>
  <c r="S159" i="5"/>
  <c r="Q159" i="5"/>
  <c r="E159" i="5"/>
  <c r="D159" i="5"/>
  <c r="C159" i="5"/>
  <c r="B159" i="5"/>
  <c r="A159" i="5"/>
  <c r="K158" i="5"/>
  <c r="P158" i="5"/>
  <c r="I158" i="5"/>
  <c r="K157" i="5"/>
  <c r="H157" i="5"/>
  <c r="G157" i="5"/>
  <c r="E157" i="5"/>
  <c r="J156" i="5"/>
  <c r="E156" i="5"/>
  <c r="J155" i="5"/>
  <c r="E155" i="5"/>
  <c r="J154" i="5"/>
  <c r="I154" i="5"/>
  <c r="H154" i="5"/>
  <c r="G154" i="5"/>
  <c r="F154" i="5"/>
  <c r="J153" i="5"/>
  <c r="I153" i="5"/>
  <c r="H153" i="5"/>
  <c r="G153" i="5"/>
  <c r="F153" i="5"/>
  <c r="J152" i="5"/>
  <c r="I152" i="5"/>
  <c r="H152" i="5"/>
  <c r="G152" i="5"/>
  <c r="F152" i="5"/>
  <c r="V151" i="5"/>
  <c r="T151" i="5"/>
  <c r="R151" i="5"/>
  <c r="U151" i="5"/>
  <c r="S151" i="5"/>
  <c r="Q151" i="5"/>
  <c r="E151" i="5"/>
  <c r="D151" i="5"/>
  <c r="C151" i="5"/>
  <c r="B151" i="5"/>
  <c r="A151" i="5"/>
  <c r="A150" i="5"/>
  <c r="A148" i="5"/>
  <c r="I145" i="5"/>
  <c r="A145" i="5"/>
  <c r="K143" i="5"/>
  <c r="P143" i="5"/>
  <c r="I143" i="5"/>
  <c r="K142" i="5"/>
  <c r="H142" i="5"/>
  <c r="G142" i="5"/>
  <c r="E142" i="5"/>
  <c r="J141" i="5"/>
  <c r="E141" i="5"/>
  <c r="J140" i="5"/>
  <c r="E140" i="5"/>
  <c r="J139" i="5"/>
  <c r="I139" i="5"/>
  <c r="H139" i="5"/>
  <c r="G139" i="5"/>
  <c r="F139" i="5"/>
  <c r="J138" i="5"/>
  <c r="I138" i="5"/>
  <c r="H138" i="5"/>
  <c r="G138" i="5"/>
  <c r="F138" i="5"/>
  <c r="J137" i="5"/>
  <c r="I137" i="5"/>
  <c r="H137" i="5"/>
  <c r="G137" i="5"/>
  <c r="F137" i="5"/>
  <c r="V136" i="5"/>
  <c r="T136" i="5"/>
  <c r="R136" i="5"/>
  <c r="U136" i="5"/>
  <c r="S136" i="5"/>
  <c r="Q136" i="5"/>
  <c r="E136" i="5"/>
  <c r="D136" i="5"/>
  <c r="C136" i="5"/>
  <c r="B136" i="5"/>
  <c r="A136" i="5"/>
  <c r="K135" i="5"/>
  <c r="P135" i="5"/>
  <c r="I135" i="5"/>
  <c r="K134" i="5"/>
  <c r="H134" i="5"/>
  <c r="G134" i="5"/>
  <c r="E134" i="5"/>
  <c r="J133" i="5"/>
  <c r="E133" i="5"/>
  <c r="J132" i="5"/>
  <c r="E132" i="5"/>
  <c r="J131" i="5"/>
  <c r="I131" i="5"/>
  <c r="H131" i="5"/>
  <c r="G131" i="5"/>
  <c r="F131" i="5"/>
  <c r="J130" i="5"/>
  <c r="I130" i="5"/>
  <c r="H130" i="5"/>
  <c r="G130" i="5"/>
  <c r="F130" i="5"/>
  <c r="J129" i="5"/>
  <c r="I129" i="5"/>
  <c r="H129" i="5"/>
  <c r="G129" i="5"/>
  <c r="F129" i="5"/>
  <c r="V128" i="5"/>
  <c r="T128" i="5"/>
  <c r="R128" i="5"/>
  <c r="U128" i="5"/>
  <c r="S128" i="5"/>
  <c r="Q128" i="5"/>
  <c r="E128" i="5"/>
  <c r="D128" i="5"/>
  <c r="C128" i="5"/>
  <c r="B128" i="5"/>
  <c r="A128" i="5"/>
  <c r="K127" i="5"/>
  <c r="P127" i="5"/>
  <c r="I127" i="5"/>
  <c r="K126" i="5"/>
  <c r="H126" i="5"/>
  <c r="G126" i="5"/>
  <c r="E126" i="5"/>
  <c r="J125" i="5"/>
  <c r="E125" i="5"/>
  <c r="J124" i="5"/>
  <c r="E124" i="5"/>
  <c r="J123" i="5"/>
  <c r="I123" i="5"/>
  <c r="H123" i="5"/>
  <c r="G123" i="5"/>
  <c r="F123" i="5"/>
  <c r="J122" i="5"/>
  <c r="I122" i="5"/>
  <c r="H122" i="5"/>
  <c r="G122" i="5"/>
  <c r="F122" i="5"/>
  <c r="J121" i="5"/>
  <c r="I121" i="5"/>
  <c r="H121" i="5"/>
  <c r="G121" i="5"/>
  <c r="F121" i="5"/>
  <c r="V120" i="5"/>
  <c r="T120" i="5"/>
  <c r="R120" i="5"/>
  <c r="U120" i="5"/>
  <c r="S120" i="5"/>
  <c r="Q120" i="5"/>
  <c r="E120" i="5"/>
  <c r="D120" i="5"/>
  <c r="C120" i="5"/>
  <c r="B120" i="5"/>
  <c r="A120" i="5"/>
  <c r="K119" i="5"/>
  <c r="P119" i="5"/>
  <c r="I119" i="5"/>
  <c r="K118" i="5"/>
  <c r="H118" i="5"/>
  <c r="G118" i="5"/>
  <c r="E118" i="5"/>
  <c r="J117" i="5"/>
  <c r="E117" i="5"/>
  <c r="J116" i="5"/>
  <c r="E116" i="5"/>
  <c r="J115" i="5"/>
  <c r="I115" i="5"/>
  <c r="H115" i="5"/>
  <c r="G115" i="5"/>
  <c r="F115" i="5"/>
  <c r="J114" i="5"/>
  <c r="I114" i="5"/>
  <c r="H114" i="5"/>
  <c r="G114" i="5"/>
  <c r="F114" i="5"/>
  <c r="J113" i="5"/>
  <c r="I113" i="5"/>
  <c r="H113" i="5"/>
  <c r="G113" i="5"/>
  <c r="F113" i="5"/>
  <c r="V112" i="5"/>
  <c r="T112" i="5"/>
  <c r="R112" i="5"/>
  <c r="U112" i="5"/>
  <c r="S112" i="5"/>
  <c r="Q112" i="5"/>
  <c r="E112" i="5"/>
  <c r="D112" i="5"/>
  <c r="C112" i="5"/>
  <c r="B112" i="5"/>
  <c r="A112" i="5"/>
  <c r="A111" i="5"/>
  <c r="I108" i="5"/>
  <c r="A108" i="5"/>
  <c r="I105" i="5"/>
  <c r="A105" i="5"/>
  <c r="K103" i="5"/>
  <c r="P103" i="5"/>
  <c r="I103" i="5"/>
  <c r="K102" i="5"/>
  <c r="H102" i="5"/>
  <c r="G102" i="5"/>
  <c r="E102" i="5"/>
  <c r="J101" i="5"/>
  <c r="E101" i="5"/>
  <c r="J100" i="5"/>
  <c r="E100" i="5"/>
  <c r="J99" i="5"/>
  <c r="I99" i="5"/>
  <c r="H99" i="5"/>
  <c r="G99" i="5"/>
  <c r="F99" i="5"/>
  <c r="J98" i="5"/>
  <c r="I98" i="5"/>
  <c r="H98" i="5"/>
  <c r="G98" i="5"/>
  <c r="F98" i="5"/>
  <c r="J97" i="5"/>
  <c r="I97" i="5"/>
  <c r="H97" i="5"/>
  <c r="G97" i="5"/>
  <c r="F97" i="5"/>
  <c r="V96" i="5"/>
  <c r="T96" i="5"/>
  <c r="R96" i="5"/>
  <c r="U96" i="5"/>
  <c r="S96" i="5"/>
  <c r="Q96" i="5"/>
  <c r="E96" i="5"/>
  <c r="D96" i="5"/>
  <c r="C96" i="5"/>
  <c r="B96" i="5"/>
  <c r="A96" i="5"/>
  <c r="K95" i="5"/>
  <c r="P95" i="5"/>
  <c r="I95" i="5"/>
  <c r="K94" i="5"/>
  <c r="H94" i="5"/>
  <c r="G94" i="5"/>
  <c r="E94" i="5"/>
  <c r="J93" i="5"/>
  <c r="E93" i="5"/>
  <c r="J92" i="5"/>
  <c r="E92" i="5"/>
  <c r="J91" i="5"/>
  <c r="I91" i="5"/>
  <c r="H91" i="5"/>
  <c r="G91" i="5"/>
  <c r="F91" i="5"/>
  <c r="J90" i="5"/>
  <c r="I90" i="5"/>
  <c r="H90" i="5"/>
  <c r="G90" i="5"/>
  <c r="F90" i="5"/>
  <c r="J89" i="5"/>
  <c r="I89" i="5"/>
  <c r="H89" i="5"/>
  <c r="G89" i="5"/>
  <c r="F89" i="5"/>
  <c r="V88" i="5"/>
  <c r="T88" i="5"/>
  <c r="R88" i="5"/>
  <c r="U88" i="5"/>
  <c r="S88" i="5"/>
  <c r="Q88" i="5"/>
  <c r="E88" i="5"/>
  <c r="D88" i="5"/>
  <c r="C88" i="5"/>
  <c r="B88" i="5"/>
  <c r="A88" i="5"/>
  <c r="K87" i="5"/>
  <c r="P87" i="5"/>
  <c r="I87" i="5"/>
  <c r="K86" i="5"/>
  <c r="H86" i="5"/>
  <c r="G86" i="5"/>
  <c r="E86" i="5"/>
  <c r="J85" i="5"/>
  <c r="E85" i="5"/>
  <c r="J84" i="5"/>
  <c r="E84" i="5"/>
  <c r="J83" i="5"/>
  <c r="I83" i="5"/>
  <c r="H83" i="5"/>
  <c r="G83" i="5"/>
  <c r="F83" i="5"/>
  <c r="J82" i="5"/>
  <c r="I82" i="5"/>
  <c r="H82" i="5"/>
  <c r="G82" i="5"/>
  <c r="F82" i="5"/>
  <c r="J81" i="5"/>
  <c r="I81" i="5"/>
  <c r="H81" i="5"/>
  <c r="G81" i="5"/>
  <c r="F81" i="5"/>
  <c r="V80" i="5"/>
  <c r="T80" i="5"/>
  <c r="R80" i="5"/>
  <c r="U80" i="5"/>
  <c r="S80" i="5"/>
  <c r="Q80" i="5"/>
  <c r="E80" i="5"/>
  <c r="D80" i="5"/>
  <c r="C80" i="5"/>
  <c r="B80" i="5"/>
  <c r="A80" i="5"/>
  <c r="K79" i="5"/>
  <c r="P79" i="5"/>
  <c r="I79" i="5"/>
  <c r="K78" i="5"/>
  <c r="H78" i="5"/>
  <c r="G78" i="5"/>
  <c r="E78" i="5"/>
  <c r="J77" i="5"/>
  <c r="E77" i="5"/>
  <c r="J76" i="5"/>
  <c r="E76" i="5"/>
  <c r="J75" i="5"/>
  <c r="I75" i="5"/>
  <c r="H75" i="5"/>
  <c r="G75" i="5"/>
  <c r="F75" i="5"/>
  <c r="J74" i="5"/>
  <c r="I74" i="5"/>
  <c r="H74" i="5"/>
  <c r="G74" i="5"/>
  <c r="F74" i="5"/>
  <c r="J73" i="5"/>
  <c r="I73" i="5"/>
  <c r="H73" i="5"/>
  <c r="G73" i="5"/>
  <c r="F73" i="5"/>
  <c r="V72" i="5"/>
  <c r="T72" i="5"/>
  <c r="R72" i="5"/>
  <c r="U72" i="5"/>
  <c r="S72" i="5"/>
  <c r="Q72" i="5"/>
  <c r="E72" i="5"/>
  <c r="D72" i="5"/>
  <c r="C72" i="5"/>
  <c r="B72" i="5"/>
  <c r="A72" i="5"/>
  <c r="A71" i="5"/>
  <c r="I68" i="5"/>
  <c r="A68" i="5"/>
  <c r="K66" i="5"/>
  <c r="P66" i="5"/>
  <c r="I66" i="5"/>
  <c r="K65" i="5"/>
  <c r="H65" i="5"/>
  <c r="G65" i="5"/>
  <c r="E65" i="5"/>
  <c r="J64" i="5"/>
  <c r="E64" i="5"/>
  <c r="J63" i="5"/>
  <c r="E63" i="5"/>
  <c r="J62" i="5"/>
  <c r="I62" i="5"/>
  <c r="H62" i="5"/>
  <c r="G62" i="5"/>
  <c r="F62" i="5"/>
  <c r="J61" i="5"/>
  <c r="I61" i="5"/>
  <c r="H61" i="5"/>
  <c r="G61" i="5"/>
  <c r="F61" i="5"/>
  <c r="J60" i="5"/>
  <c r="I60" i="5"/>
  <c r="H60" i="5"/>
  <c r="G60" i="5"/>
  <c r="F60" i="5"/>
  <c r="V59" i="5"/>
  <c r="T59" i="5"/>
  <c r="R59" i="5"/>
  <c r="U59" i="5"/>
  <c r="S59" i="5"/>
  <c r="Q59" i="5"/>
  <c r="E59" i="5"/>
  <c r="D59" i="5"/>
  <c r="C59" i="5"/>
  <c r="B59" i="5"/>
  <c r="A59" i="5"/>
  <c r="K58" i="5"/>
  <c r="P58" i="5"/>
  <c r="I58" i="5"/>
  <c r="K57" i="5"/>
  <c r="H57" i="5"/>
  <c r="G57" i="5"/>
  <c r="E57" i="5"/>
  <c r="J56" i="5"/>
  <c r="E56" i="5"/>
  <c r="J55" i="5"/>
  <c r="E55" i="5"/>
  <c r="J54" i="5"/>
  <c r="I54" i="5"/>
  <c r="H54" i="5"/>
  <c r="G54" i="5"/>
  <c r="F54" i="5"/>
  <c r="J53" i="5"/>
  <c r="I53" i="5"/>
  <c r="H53" i="5"/>
  <c r="G53" i="5"/>
  <c r="F53" i="5"/>
  <c r="J52" i="5"/>
  <c r="I52" i="5"/>
  <c r="H52" i="5"/>
  <c r="G52" i="5"/>
  <c r="F52" i="5"/>
  <c r="V51" i="5"/>
  <c r="T51" i="5"/>
  <c r="R51" i="5"/>
  <c r="U51" i="5"/>
  <c r="S51" i="5"/>
  <c r="Q51" i="5"/>
  <c r="E51" i="5"/>
  <c r="D51" i="5"/>
  <c r="C51" i="5"/>
  <c r="B51" i="5"/>
  <c r="A51" i="5"/>
  <c r="K50" i="5"/>
  <c r="P50" i="5"/>
  <c r="I50" i="5"/>
  <c r="K49" i="5"/>
  <c r="H49" i="5"/>
  <c r="G49" i="5"/>
  <c r="E49" i="5"/>
  <c r="J48" i="5"/>
  <c r="E48" i="5"/>
  <c r="J47" i="5"/>
  <c r="E47" i="5"/>
  <c r="J46" i="5"/>
  <c r="I46" i="5"/>
  <c r="H46" i="5"/>
  <c r="G46" i="5"/>
  <c r="F46" i="5"/>
  <c r="J45" i="5"/>
  <c r="I45" i="5"/>
  <c r="H45" i="5"/>
  <c r="G45" i="5"/>
  <c r="F45" i="5"/>
  <c r="J44" i="5"/>
  <c r="I44" i="5"/>
  <c r="H44" i="5"/>
  <c r="G44" i="5"/>
  <c r="F44" i="5"/>
  <c r="V43" i="5"/>
  <c r="T43" i="5"/>
  <c r="R43" i="5"/>
  <c r="U43" i="5"/>
  <c r="S43" i="5"/>
  <c r="Q43" i="5"/>
  <c r="E43" i="5"/>
  <c r="D43" i="5"/>
  <c r="C43" i="5"/>
  <c r="B43" i="5"/>
  <c r="A43" i="5"/>
  <c r="K42" i="5"/>
  <c r="P42" i="5"/>
  <c r="I42" i="5"/>
  <c r="K41" i="5"/>
  <c r="H41" i="5"/>
  <c r="G41" i="5"/>
  <c r="E41" i="5"/>
  <c r="J40" i="5"/>
  <c r="E40" i="5"/>
  <c r="J39" i="5"/>
  <c r="E39" i="5"/>
  <c r="J38" i="5"/>
  <c r="I38" i="5"/>
  <c r="H38" i="5"/>
  <c r="G38" i="5"/>
  <c r="F38" i="5"/>
  <c r="J37" i="5"/>
  <c r="I37" i="5"/>
  <c r="H37" i="5"/>
  <c r="G37" i="5"/>
  <c r="F37" i="5"/>
  <c r="J36" i="5"/>
  <c r="I36" i="5"/>
  <c r="H36" i="5"/>
  <c r="G36" i="5"/>
  <c r="F36" i="5"/>
  <c r="V35" i="5"/>
  <c r="T35" i="5"/>
  <c r="R35" i="5"/>
  <c r="U35" i="5"/>
  <c r="S35" i="5"/>
  <c r="Q35" i="5"/>
  <c r="E35" i="5"/>
  <c r="D35" i="5"/>
  <c r="C35" i="5"/>
  <c r="B35" i="5"/>
  <c r="A35" i="5"/>
  <c r="A34" i="5"/>
  <c r="A32" i="5"/>
  <c r="A18" i="5"/>
  <c r="AE15" i="5"/>
  <c r="A15" i="5"/>
  <c r="A13" i="5"/>
  <c r="A10" i="5"/>
  <c r="G6" i="5"/>
  <c r="B6" i="5"/>
  <c r="A1" i="5"/>
  <c r="A1" i="4" l="1"/>
  <c r="A2" i="4"/>
  <c r="A3" i="4"/>
  <c r="A4" i="4"/>
  <c r="A5" i="4"/>
  <c r="A6" i="4"/>
  <c r="A7" i="4"/>
  <c r="A8" i="4"/>
  <c r="A9" i="4"/>
  <c r="A10" i="4"/>
  <c r="A11" i="4"/>
  <c r="A12" i="4"/>
  <c r="A13" i="4"/>
  <c r="A14" i="4"/>
  <c r="A15" i="4"/>
  <c r="A16" i="4"/>
  <c r="A17" i="4"/>
  <c r="A18" i="4"/>
  <c r="A19" i="4"/>
  <c r="A20" i="4"/>
  <c r="A21" i="4"/>
  <c r="A22" i="4"/>
  <c r="A23" i="4"/>
  <c r="A24" i="4"/>
  <c r="A25" i="4"/>
  <c r="A26" i="4"/>
  <c r="A27" i="4"/>
  <c r="A28" i="4"/>
  <c r="A29" i="4"/>
  <c r="A30" i="4"/>
  <c r="A1" i="3"/>
  <c r="CX1" i="3"/>
  <c r="CY1" i="3"/>
  <c r="CZ1" i="3"/>
  <c r="DB1" i="3" s="1"/>
  <c r="DA1" i="3"/>
  <c r="DC1" i="3"/>
  <c r="A2" i="3"/>
  <c r="CX2" i="3"/>
  <c r="CY2" i="3"/>
  <c r="CZ2" i="3"/>
  <c r="DA2" i="3"/>
  <c r="DB2" i="3"/>
  <c r="DC2" i="3"/>
  <c r="A3" i="3"/>
  <c r="CX3" i="3"/>
  <c r="CY3" i="3"/>
  <c r="CZ3" i="3"/>
  <c r="DB3" i="3" s="1"/>
  <c r="DA3" i="3"/>
  <c r="DC3" i="3"/>
  <c r="A4" i="3"/>
  <c r="CX4" i="3"/>
  <c r="CY4" i="3"/>
  <c r="CZ4" i="3"/>
  <c r="DB4" i="3" s="1"/>
  <c r="DA4" i="3"/>
  <c r="DC4" i="3"/>
  <c r="A5" i="3"/>
  <c r="CX5" i="3"/>
  <c r="CY5" i="3"/>
  <c r="CZ5" i="3"/>
  <c r="DA5" i="3"/>
  <c r="DB5" i="3"/>
  <c r="DC5" i="3"/>
  <c r="A6" i="3"/>
  <c r="CX6" i="3"/>
  <c r="CY6" i="3"/>
  <c r="CZ6" i="3"/>
  <c r="DB6" i="3" s="1"/>
  <c r="DA6" i="3"/>
  <c r="DC6" i="3"/>
  <c r="A7" i="3"/>
  <c r="CX7" i="3"/>
  <c r="CY7" i="3"/>
  <c r="CZ7" i="3"/>
  <c r="DB7" i="3" s="1"/>
  <c r="DA7" i="3"/>
  <c r="DC7" i="3"/>
  <c r="A8" i="3"/>
  <c r="CX8" i="3"/>
  <c r="CY8" i="3"/>
  <c r="CZ8" i="3"/>
  <c r="DB8" i="3" s="1"/>
  <c r="DA8" i="3"/>
  <c r="DC8" i="3"/>
  <c r="A9" i="3"/>
  <c r="CX9" i="3"/>
  <c r="CY9" i="3"/>
  <c r="CZ9" i="3"/>
  <c r="DA9" i="3"/>
  <c r="DB9" i="3"/>
  <c r="DC9" i="3"/>
  <c r="A10" i="3"/>
  <c r="CX10" i="3"/>
  <c r="CY10" i="3"/>
  <c r="CZ10" i="3"/>
  <c r="DA10" i="3"/>
  <c r="DB10" i="3"/>
  <c r="DC10" i="3"/>
  <c r="A11" i="3"/>
  <c r="CX11" i="3"/>
  <c r="CY11" i="3"/>
  <c r="CZ11" i="3"/>
  <c r="DB11" i="3" s="1"/>
  <c r="DA11" i="3"/>
  <c r="DC11" i="3"/>
  <c r="A12" i="3"/>
  <c r="CX12" i="3"/>
  <c r="CY12" i="3"/>
  <c r="CZ12" i="3"/>
  <c r="DA12" i="3"/>
  <c r="DB12" i="3"/>
  <c r="DC12" i="3"/>
  <c r="A13" i="3"/>
  <c r="CX13" i="3"/>
  <c r="CY13" i="3"/>
  <c r="CZ13" i="3"/>
  <c r="DA13" i="3"/>
  <c r="DB13" i="3"/>
  <c r="DC13" i="3"/>
  <c r="A14" i="3"/>
  <c r="CX14" i="3"/>
  <c r="CY14" i="3"/>
  <c r="CZ14" i="3"/>
  <c r="DB14" i="3" s="1"/>
  <c r="DA14" i="3"/>
  <c r="DC14" i="3"/>
  <c r="A15" i="3"/>
  <c r="CX15" i="3"/>
  <c r="CY15" i="3"/>
  <c r="CZ15" i="3"/>
  <c r="DB15" i="3" s="1"/>
  <c r="DA15" i="3"/>
  <c r="DC15" i="3"/>
  <c r="A16" i="3"/>
  <c r="CX16" i="3"/>
  <c r="CY16" i="3"/>
  <c r="CZ16" i="3"/>
  <c r="DB16" i="3" s="1"/>
  <c r="DA16" i="3"/>
  <c r="DC16" i="3"/>
  <c r="A17" i="3"/>
  <c r="CX17" i="3"/>
  <c r="CY17" i="3"/>
  <c r="CZ17" i="3"/>
  <c r="DA17" i="3"/>
  <c r="DB17" i="3"/>
  <c r="DC17" i="3"/>
  <c r="A18" i="3"/>
  <c r="CX18" i="3"/>
  <c r="CY18" i="3"/>
  <c r="CZ18" i="3"/>
  <c r="DA18" i="3"/>
  <c r="DB18" i="3"/>
  <c r="DC18" i="3"/>
  <c r="A19" i="3"/>
  <c r="CX19" i="3"/>
  <c r="CY19" i="3"/>
  <c r="CZ19" i="3"/>
  <c r="DB19" i="3" s="1"/>
  <c r="DA19" i="3"/>
  <c r="DC19" i="3"/>
  <c r="A20" i="3"/>
  <c r="CX20" i="3"/>
  <c r="CY20" i="3"/>
  <c r="CZ20" i="3"/>
  <c r="DA20" i="3"/>
  <c r="DB20" i="3"/>
  <c r="DC20" i="3"/>
  <c r="A21" i="3"/>
  <c r="CX21" i="3"/>
  <c r="CY21" i="3"/>
  <c r="CZ21" i="3"/>
  <c r="DA21" i="3"/>
  <c r="DB21" i="3"/>
  <c r="DC21" i="3"/>
  <c r="A22" i="3"/>
  <c r="CX22" i="3"/>
  <c r="CY22" i="3"/>
  <c r="CZ22" i="3"/>
  <c r="DB22" i="3" s="1"/>
  <c r="DA22" i="3"/>
  <c r="DC22" i="3"/>
  <c r="A23" i="3"/>
  <c r="CX23" i="3"/>
  <c r="CY23" i="3"/>
  <c r="CZ23" i="3"/>
  <c r="DB23" i="3" s="1"/>
  <c r="DA23" i="3"/>
  <c r="DC23" i="3"/>
  <c r="A24" i="3"/>
  <c r="CX24" i="3"/>
  <c r="CY24" i="3"/>
  <c r="CZ24" i="3"/>
  <c r="DB24" i="3" s="1"/>
  <c r="DA24" i="3"/>
  <c r="DC24" i="3"/>
  <c r="A25" i="3"/>
  <c r="CX25" i="3"/>
  <c r="CY25" i="3"/>
  <c r="CZ25" i="3"/>
  <c r="DA25" i="3"/>
  <c r="DB25" i="3"/>
  <c r="DC25" i="3"/>
  <c r="A26" i="3"/>
  <c r="CX26" i="3"/>
  <c r="CY26" i="3"/>
  <c r="CZ26" i="3"/>
  <c r="DA26" i="3"/>
  <c r="DB26" i="3"/>
  <c r="DC26" i="3"/>
  <c r="A27" i="3"/>
  <c r="CX27" i="3"/>
  <c r="CY27" i="3"/>
  <c r="CZ27" i="3"/>
  <c r="DB27" i="3" s="1"/>
  <c r="DA27" i="3"/>
  <c r="DC27" i="3"/>
  <c r="A28" i="3"/>
  <c r="CX28" i="3"/>
  <c r="CY28" i="3"/>
  <c r="CZ28" i="3"/>
  <c r="DA28" i="3"/>
  <c r="DB28" i="3"/>
  <c r="DC28" i="3"/>
  <c r="A29" i="3"/>
  <c r="CX29" i="3"/>
  <c r="CY29" i="3"/>
  <c r="CZ29" i="3"/>
  <c r="DA29" i="3"/>
  <c r="DB29" i="3"/>
  <c r="DC29" i="3"/>
  <c r="A30" i="3"/>
  <c r="CX30" i="3"/>
  <c r="CY30" i="3"/>
  <c r="CZ30" i="3"/>
  <c r="DB30" i="3" s="1"/>
  <c r="DA30" i="3"/>
  <c r="DC30" i="3"/>
  <c r="D12" i="1"/>
  <c r="E18" i="1"/>
  <c r="Z18" i="1"/>
  <c r="AA18" i="1"/>
  <c r="AB18" i="1"/>
  <c r="AC18" i="1"/>
  <c r="AD18" i="1"/>
  <c r="AE18" i="1"/>
  <c r="AF18" i="1"/>
  <c r="AG18" i="1"/>
  <c r="AH18" i="1"/>
  <c r="AI18" i="1"/>
  <c r="AJ18" i="1"/>
  <c r="AK18" i="1"/>
  <c r="AL18" i="1"/>
  <c r="AM18" i="1"/>
  <c r="AN18" i="1"/>
  <c r="BE18" i="1"/>
  <c r="BF18" i="1"/>
  <c r="BG18" i="1"/>
  <c r="BH18" i="1"/>
  <c r="BI18" i="1"/>
  <c r="BJ18" i="1"/>
  <c r="BK18" i="1"/>
  <c r="BL18" i="1"/>
  <c r="BM18" i="1"/>
  <c r="BN18" i="1"/>
  <c r="BO18" i="1"/>
  <c r="BP18" i="1"/>
  <c r="BQ18" i="1"/>
  <c r="BR18" i="1"/>
  <c r="BS18" i="1"/>
  <c r="BT18" i="1"/>
  <c r="BU18" i="1"/>
  <c r="BV18" i="1"/>
  <c r="BW18" i="1"/>
  <c r="BX18" i="1"/>
  <c r="BY18" i="1"/>
  <c r="BZ18" i="1"/>
  <c r="CA18" i="1"/>
  <c r="CB18" i="1"/>
  <c r="CC18" i="1"/>
  <c r="CD18" i="1"/>
  <c r="CE18" i="1"/>
  <c r="CF18" i="1"/>
  <c r="CG18" i="1"/>
  <c r="CH18" i="1"/>
  <c r="CI18" i="1"/>
  <c r="CJ18" i="1"/>
  <c r="CK18" i="1"/>
  <c r="CL18" i="1"/>
  <c r="CM18" i="1"/>
  <c r="CN18" i="1"/>
  <c r="CO18" i="1"/>
  <c r="CP18" i="1"/>
  <c r="CQ18" i="1"/>
  <c r="CR18" i="1"/>
  <c r="CS18" i="1"/>
  <c r="CT18" i="1"/>
  <c r="CU18" i="1"/>
  <c r="CV18" i="1"/>
  <c r="CW18" i="1"/>
  <c r="CX18" i="1"/>
  <c r="CY18" i="1"/>
  <c r="CZ18" i="1"/>
  <c r="DA18" i="1"/>
  <c r="DB18" i="1"/>
  <c r="DC18" i="1"/>
  <c r="DD18" i="1"/>
  <c r="DE18" i="1"/>
  <c r="DF18" i="1"/>
  <c r="DG18" i="1"/>
  <c r="DH18" i="1"/>
  <c r="DI18" i="1"/>
  <c r="DJ18" i="1"/>
  <c r="DK18" i="1"/>
  <c r="DL18" i="1"/>
  <c r="DM18" i="1"/>
  <c r="DN18" i="1"/>
  <c r="DO18" i="1"/>
  <c r="DP18" i="1"/>
  <c r="DQ18" i="1"/>
  <c r="DR18" i="1"/>
  <c r="DS18" i="1"/>
  <c r="DT18" i="1"/>
  <c r="DU18" i="1"/>
  <c r="DV18" i="1"/>
  <c r="DW18" i="1"/>
  <c r="DX18" i="1"/>
  <c r="DY18" i="1"/>
  <c r="DZ18" i="1"/>
  <c r="EA18" i="1"/>
  <c r="EB18" i="1"/>
  <c r="EC18" i="1"/>
  <c r="ED18" i="1"/>
  <c r="EE18" i="1"/>
  <c r="EF18" i="1"/>
  <c r="EG18" i="1"/>
  <c r="EH18" i="1"/>
  <c r="EI18" i="1"/>
  <c r="EJ18" i="1"/>
  <c r="EK18" i="1"/>
  <c r="EL18" i="1"/>
  <c r="EM18" i="1"/>
  <c r="EN18" i="1"/>
  <c r="EO18" i="1"/>
  <c r="EP18" i="1"/>
  <c r="EQ18" i="1"/>
  <c r="ER18" i="1"/>
  <c r="ES18" i="1"/>
  <c r="ET18" i="1"/>
  <c r="EU18" i="1"/>
  <c r="EV18" i="1"/>
  <c r="EW18" i="1"/>
  <c r="EX18" i="1"/>
  <c r="EY18" i="1"/>
  <c r="EZ18" i="1"/>
  <c r="FA18" i="1"/>
  <c r="FB18" i="1"/>
  <c r="FC18" i="1"/>
  <c r="FD18" i="1"/>
  <c r="FE18" i="1"/>
  <c r="FF18" i="1"/>
  <c r="FG18" i="1"/>
  <c r="FH18" i="1"/>
  <c r="FI18" i="1"/>
  <c r="FJ18" i="1"/>
  <c r="FK18" i="1"/>
  <c r="FL18" i="1"/>
  <c r="FM18" i="1"/>
  <c r="FN18" i="1"/>
  <c r="FO18" i="1"/>
  <c r="FP18" i="1"/>
  <c r="FQ18" i="1"/>
  <c r="FR18" i="1"/>
  <c r="FS18" i="1"/>
  <c r="FT18" i="1"/>
  <c r="FU18" i="1"/>
  <c r="FV18" i="1"/>
  <c r="FW18" i="1"/>
  <c r="FX18" i="1"/>
  <c r="FY18" i="1"/>
  <c r="FZ18" i="1"/>
  <c r="GA18" i="1"/>
  <c r="GB18" i="1"/>
  <c r="GC18" i="1"/>
  <c r="GD18" i="1"/>
  <c r="GE18" i="1"/>
  <c r="GF18" i="1"/>
  <c r="GG18" i="1"/>
  <c r="GH18" i="1"/>
  <c r="GI18" i="1"/>
  <c r="GJ18" i="1"/>
  <c r="GK18" i="1"/>
  <c r="GL18" i="1"/>
  <c r="GM18" i="1"/>
  <c r="GN18" i="1"/>
  <c r="GO18" i="1"/>
  <c r="GP18" i="1"/>
  <c r="GQ18" i="1"/>
  <c r="GR18" i="1"/>
  <c r="GS18" i="1"/>
  <c r="GT18" i="1"/>
  <c r="GU18" i="1"/>
  <c r="GV18" i="1"/>
  <c r="GW18" i="1"/>
  <c r="GX18" i="1"/>
  <c r="D20" i="1"/>
  <c r="E22" i="1"/>
  <c r="Z22" i="1"/>
  <c r="AA22" i="1"/>
  <c r="AB22" i="1"/>
  <c r="AC22" i="1"/>
  <c r="AD22" i="1"/>
  <c r="AE22" i="1"/>
  <c r="AF22" i="1"/>
  <c r="AG22" i="1"/>
  <c r="AH22" i="1"/>
  <c r="AI22" i="1"/>
  <c r="AJ22" i="1"/>
  <c r="AK22" i="1"/>
  <c r="AL22" i="1"/>
  <c r="AM22" i="1"/>
  <c r="AN22" i="1"/>
  <c r="BE22" i="1"/>
  <c r="BF22" i="1"/>
  <c r="BG22" i="1"/>
  <c r="BH22" i="1"/>
  <c r="BI22" i="1"/>
  <c r="BJ22" i="1"/>
  <c r="BK22" i="1"/>
  <c r="BL22" i="1"/>
  <c r="BM22" i="1"/>
  <c r="BN22" i="1"/>
  <c r="BO22" i="1"/>
  <c r="BP22" i="1"/>
  <c r="BQ22" i="1"/>
  <c r="BR22" i="1"/>
  <c r="BS22" i="1"/>
  <c r="BT22" i="1"/>
  <c r="BU22" i="1"/>
  <c r="BV22" i="1"/>
  <c r="BW22" i="1"/>
  <c r="BX22" i="1"/>
  <c r="BY22" i="1"/>
  <c r="BZ22" i="1"/>
  <c r="CA22" i="1"/>
  <c r="CB22" i="1"/>
  <c r="CC22" i="1"/>
  <c r="CD22" i="1"/>
  <c r="CE22" i="1"/>
  <c r="CF22" i="1"/>
  <c r="CG22" i="1"/>
  <c r="CH22" i="1"/>
  <c r="CI22" i="1"/>
  <c r="CJ22" i="1"/>
  <c r="CK22" i="1"/>
  <c r="CL22" i="1"/>
  <c r="CM22" i="1"/>
  <c r="CN22" i="1"/>
  <c r="CO22" i="1"/>
  <c r="CP22" i="1"/>
  <c r="CQ22" i="1"/>
  <c r="CR22" i="1"/>
  <c r="CS22" i="1"/>
  <c r="CT22" i="1"/>
  <c r="CU22" i="1"/>
  <c r="CV22" i="1"/>
  <c r="CW22" i="1"/>
  <c r="CX22" i="1"/>
  <c r="CY22" i="1"/>
  <c r="CZ22" i="1"/>
  <c r="DA22" i="1"/>
  <c r="DB22" i="1"/>
  <c r="DC22" i="1"/>
  <c r="DD22" i="1"/>
  <c r="DE22" i="1"/>
  <c r="DF22" i="1"/>
  <c r="DG22" i="1"/>
  <c r="DH22" i="1"/>
  <c r="DI22" i="1"/>
  <c r="DJ22" i="1"/>
  <c r="DK22" i="1"/>
  <c r="DL22" i="1"/>
  <c r="DM22" i="1"/>
  <c r="DN22" i="1"/>
  <c r="DO22" i="1"/>
  <c r="DP22" i="1"/>
  <c r="DQ22" i="1"/>
  <c r="DR22" i="1"/>
  <c r="DS22" i="1"/>
  <c r="DT22" i="1"/>
  <c r="DU22" i="1"/>
  <c r="DV22" i="1"/>
  <c r="DW22" i="1"/>
  <c r="DX22" i="1"/>
  <c r="DY22" i="1"/>
  <c r="DZ22" i="1"/>
  <c r="EA22" i="1"/>
  <c r="EB22" i="1"/>
  <c r="EC22" i="1"/>
  <c r="ED22" i="1"/>
  <c r="EE22" i="1"/>
  <c r="EF22" i="1"/>
  <c r="EG22" i="1"/>
  <c r="EH22" i="1"/>
  <c r="EI22" i="1"/>
  <c r="EJ22" i="1"/>
  <c r="EK22" i="1"/>
  <c r="EL22" i="1"/>
  <c r="EM22" i="1"/>
  <c r="EN22" i="1"/>
  <c r="EO22" i="1"/>
  <c r="EP22" i="1"/>
  <c r="EQ22" i="1"/>
  <c r="ER22" i="1"/>
  <c r="ES22" i="1"/>
  <c r="ET22" i="1"/>
  <c r="EU22" i="1"/>
  <c r="EV22" i="1"/>
  <c r="EW22" i="1"/>
  <c r="EX22" i="1"/>
  <c r="EY22" i="1"/>
  <c r="EZ22" i="1"/>
  <c r="FA22" i="1"/>
  <c r="FB22" i="1"/>
  <c r="FC22" i="1"/>
  <c r="FD22" i="1"/>
  <c r="FE22" i="1"/>
  <c r="FF22" i="1"/>
  <c r="FG22" i="1"/>
  <c r="FH22" i="1"/>
  <c r="FI22" i="1"/>
  <c r="FJ22" i="1"/>
  <c r="FK22" i="1"/>
  <c r="FL22" i="1"/>
  <c r="FM22" i="1"/>
  <c r="FN22" i="1"/>
  <c r="FO22" i="1"/>
  <c r="FP22" i="1"/>
  <c r="FQ22" i="1"/>
  <c r="FR22" i="1"/>
  <c r="FS22" i="1"/>
  <c r="FT22" i="1"/>
  <c r="FU22" i="1"/>
  <c r="FV22" i="1"/>
  <c r="FW22" i="1"/>
  <c r="FX22" i="1"/>
  <c r="FY22" i="1"/>
  <c r="FZ22" i="1"/>
  <c r="GA22" i="1"/>
  <c r="GB22" i="1"/>
  <c r="GC22" i="1"/>
  <c r="GD22" i="1"/>
  <c r="GE22" i="1"/>
  <c r="GF22" i="1"/>
  <c r="GG22" i="1"/>
  <c r="GH22" i="1"/>
  <c r="GI22" i="1"/>
  <c r="GJ22" i="1"/>
  <c r="GK22" i="1"/>
  <c r="GL22" i="1"/>
  <c r="GM22" i="1"/>
  <c r="GN22" i="1"/>
  <c r="GO22" i="1"/>
  <c r="GP22" i="1"/>
  <c r="GQ22" i="1"/>
  <c r="GR22" i="1"/>
  <c r="GS22" i="1"/>
  <c r="GT22" i="1"/>
  <c r="GU22" i="1"/>
  <c r="GV22" i="1"/>
  <c r="GW22" i="1"/>
  <c r="GX22" i="1"/>
  <c r="D24" i="1"/>
  <c r="E26" i="1"/>
  <c r="Z26" i="1"/>
  <c r="AA26" i="1"/>
  <c r="AB26" i="1"/>
  <c r="AC26" i="1"/>
  <c r="AD26" i="1"/>
  <c r="AE26" i="1"/>
  <c r="AF26" i="1"/>
  <c r="AG26" i="1"/>
  <c r="AH26" i="1"/>
  <c r="AI26" i="1"/>
  <c r="AJ26" i="1"/>
  <c r="AK26" i="1"/>
  <c r="AL26" i="1"/>
  <c r="AM26" i="1"/>
  <c r="AN26" i="1"/>
  <c r="BE26" i="1"/>
  <c r="BF26" i="1"/>
  <c r="BG26" i="1"/>
  <c r="BH26" i="1"/>
  <c r="BI26" i="1"/>
  <c r="BJ26" i="1"/>
  <c r="BK26" i="1"/>
  <c r="BL26" i="1"/>
  <c r="BM26" i="1"/>
  <c r="BN26" i="1"/>
  <c r="BO26" i="1"/>
  <c r="BP26" i="1"/>
  <c r="BQ26" i="1"/>
  <c r="BR26" i="1"/>
  <c r="BS26" i="1"/>
  <c r="BT26" i="1"/>
  <c r="BU26" i="1"/>
  <c r="BV26" i="1"/>
  <c r="BW26" i="1"/>
  <c r="BX26" i="1"/>
  <c r="BY26" i="1"/>
  <c r="BZ26" i="1"/>
  <c r="CA26" i="1"/>
  <c r="CB26" i="1"/>
  <c r="CC26" i="1"/>
  <c r="CD26" i="1"/>
  <c r="CE26" i="1"/>
  <c r="CF26" i="1"/>
  <c r="CG26" i="1"/>
  <c r="CH26" i="1"/>
  <c r="CI26" i="1"/>
  <c r="CJ26" i="1"/>
  <c r="CK26" i="1"/>
  <c r="CL26" i="1"/>
  <c r="CM26" i="1"/>
  <c r="CN26" i="1"/>
  <c r="CO26" i="1"/>
  <c r="CP26" i="1"/>
  <c r="CQ26" i="1"/>
  <c r="CR26" i="1"/>
  <c r="CS26" i="1"/>
  <c r="CT26" i="1"/>
  <c r="CU26" i="1"/>
  <c r="CV26" i="1"/>
  <c r="CW26" i="1"/>
  <c r="CX26" i="1"/>
  <c r="CY26" i="1"/>
  <c r="CZ26" i="1"/>
  <c r="DA26" i="1"/>
  <c r="DB26" i="1"/>
  <c r="DC26" i="1"/>
  <c r="DD26" i="1"/>
  <c r="DE26" i="1"/>
  <c r="DF26" i="1"/>
  <c r="DG26" i="1"/>
  <c r="DH26" i="1"/>
  <c r="DI26" i="1"/>
  <c r="DJ26" i="1"/>
  <c r="DK26" i="1"/>
  <c r="DL26" i="1"/>
  <c r="DM26" i="1"/>
  <c r="DN26" i="1"/>
  <c r="DO26" i="1"/>
  <c r="DP26" i="1"/>
  <c r="DQ26" i="1"/>
  <c r="DR26" i="1"/>
  <c r="DS26" i="1"/>
  <c r="DT26" i="1"/>
  <c r="DU26" i="1"/>
  <c r="DV26" i="1"/>
  <c r="DW26" i="1"/>
  <c r="DX26" i="1"/>
  <c r="DY26" i="1"/>
  <c r="DZ26" i="1"/>
  <c r="EA26" i="1"/>
  <c r="EB26" i="1"/>
  <c r="EC26" i="1"/>
  <c r="ED26" i="1"/>
  <c r="EE26" i="1"/>
  <c r="EF26" i="1"/>
  <c r="EG26" i="1"/>
  <c r="EH26" i="1"/>
  <c r="EI26" i="1"/>
  <c r="EJ26" i="1"/>
  <c r="EK26" i="1"/>
  <c r="EL26" i="1"/>
  <c r="EM26" i="1"/>
  <c r="EN26" i="1"/>
  <c r="EO26" i="1"/>
  <c r="EP26" i="1"/>
  <c r="EQ26" i="1"/>
  <c r="ER26" i="1"/>
  <c r="ES26" i="1"/>
  <c r="ET26" i="1"/>
  <c r="EU26" i="1"/>
  <c r="EV26" i="1"/>
  <c r="EW26" i="1"/>
  <c r="EX26" i="1"/>
  <c r="EY26" i="1"/>
  <c r="EZ26" i="1"/>
  <c r="FA26" i="1"/>
  <c r="FB26" i="1"/>
  <c r="FC26" i="1"/>
  <c r="FD26" i="1"/>
  <c r="FE26" i="1"/>
  <c r="FF26" i="1"/>
  <c r="FG26" i="1"/>
  <c r="FH26" i="1"/>
  <c r="FI26" i="1"/>
  <c r="FJ26" i="1"/>
  <c r="FK26" i="1"/>
  <c r="FL26" i="1"/>
  <c r="FM26" i="1"/>
  <c r="FN26" i="1"/>
  <c r="FO26" i="1"/>
  <c r="FP26" i="1"/>
  <c r="FQ26" i="1"/>
  <c r="FR26" i="1"/>
  <c r="FS26" i="1"/>
  <c r="FT26" i="1"/>
  <c r="FU26" i="1"/>
  <c r="FV26" i="1"/>
  <c r="FW26" i="1"/>
  <c r="FX26" i="1"/>
  <c r="FY26" i="1"/>
  <c r="FZ26" i="1"/>
  <c r="GA26" i="1"/>
  <c r="GB26" i="1"/>
  <c r="GC26" i="1"/>
  <c r="GD26" i="1"/>
  <c r="GE26" i="1"/>
  <c r="GF26" i="1"/>
  <c r="GG26" i="1"/>
  <c r="GH26" i="1"/>
  <c r="GI26" i="1"/>
  <c r="GJ26" i="1"/>
  <c r="GK26" i="1"/>
  <c r="GL26" i="1"/>
  <c r="GM26" i="1"/>
  <c r="GN26" i="1"/>
  <c r="GO26" i="1"/>
  <c r="GP26" i="1"/>
  <c r="GQ26" i="1"/>
  <c r="GR26" i="1"/>
  <c r="GS26" i="1"/>
  <c r="GT26" i="1"/>
  <c r="GU26" i="1"/>
  <c r="GV26" i="1"/>
  <c r="GW26" i="1"/>
  <c r="GX26" i="1"/>
  <c r="D28" i="1"/>
  <c r="E30" i="1"/>
  <c r="Z30" i="1"/>
  <c r="AA30" i="1"/>
  <c r="AM30" i="1"/>
  <c r="AN30" i="1"/>
  <c r="BE30" i="1"/>
  <c r="BF30" i="1"/>
  <c r="BG30" i="1"/>
  <c r="BH30" i="1"/>
  <c r="BI30" i="1"/>
  <c r="BJ30" i="1"/>
  <c r="BK30" i="1"/>
  <c r="BL30" i="1"/>
  <c r="BM30" i="1"/>
  <c r="BN30" i="1"/>
  <c r="BO30" i="1"/>
  <c r="BP30" i="1"/>
  <c r="BQ30" i="1"/>
  <c r="BR30" i="1"/>
  <c r="BS30" i="1"/>
  <c r="BT30" i="1"/>
  <c r="BU30" i="1"/>
  <c r="BV30" i="1"/>
  <c r="BW30" i="1"/>
  <c r="CN30" i="1"/>
  <c r="CO30" i="1"/>
  <c r="CP30" i="1"/>
  <c r="CQ30" i="1"/>
  <c r="CR30" i="1"/>
  <c r="CS30" i="1"/>
  <c r="CT30" i="1"/>
  <c r="CU30" i="1"/>
  <c r="CV30" i="1"/>
  <c r="CW30" i="1"/>
  <c r="CX30" i="1"/>
  <c r="CY30" i="1"/>
  <c r="CZ30" i="1"/>
  <c r="DA30" i="1"/>
  <c r="DB30" i="1"/>
  <c r="DC30" i="1"/>
  <c r="DD30" i="1"/>
  <c r="DE30" i="1"/>
  <c r="DF30" i="1"/>
  <c r="DG30" i="1"/>
  <c r="DH30" i="1"/>
  <c r="DI30" i="1"/>
  <c r="DJ30" i="1"/>
  <c r="DK30" i="1"/>
  <c r="DL30" i="1"/>
  <c r="DM30" i="1"/>
  <c r="DN30" i="1"/>
  <c r="DO30" i="1"/>
  <c r="DP30" i="1"/>
  <c r="DQ30" i="1"/>
  <c r="DR30" i="1"/>
  <c r="DS30" i="1"/>
  <c r="DT30" i="1"/>
  <c r="DU30" i="1"/>
  <c r="DV30" i="1"/>
  <c r="DW30" i="1"/>
  <c r="DX30" i="1"/>
  <c r="DY30" i="1"/>
  <c r="DZ30" i="1"/>
  <c r="EA30" i="1"/>
  <c r="EB30" i="1"/>
  <c r="EC30" i="1"/>
  <c r="ED30" i="1"/>
  <c r="EE30" i="1"/>
  <c r="EF30" i="1"/>
  <c r="EG30" i="1"/>
  <c r="EH30" i="1"/>
  <c r="EI30" i="1"/>
  <c r="EJ30" i="1"/>
  <c r="EK30" i="1"/>
  <c r="EL30" i="1"/>
  <c r="EM30" i="1"/>
  <c r="EN30" i="1"/>
  <c r="EO30" i="1"/>
  <c r="EP30" i="1"/>
  <c r="EQ30" i="1"/>
  <c r="ER30" i="1"/>
  <c r="ES30" i="1"/>
  <c r="ET30" i="1"/>
  <c r="EU30" i="1"/>
  <c r="EV30" i="1"/>
  <c r="EW30" i="1"/>
  <c r="EX30" i="1"/>
  <c r="EY30" i="1"/>
  <c r="EZ30" i="1"/>
  <c r="FA30" i="1"/>
  <c r="FB30" i="1"/>
  <c r="FC30" i="1"/>
  <c r="FD30" i="1"/>
  <c r="FE30" i="1"/>
  <c r="FF30" i="1"/>
  <c r="FG30" i="1"/>
  <c r="FH30" i="1"/>
  <c r="FI30" i="1"/>
  <c r="FJ30" i="1"/>
  <c r="FK30" i="1"/>
  <c r="FL30" i="1"/>
  <c r="FM30" i="1"/>
  <c r="FN30" i="1"/>
  <c r="FO30" i="1"/>
  <c r="FP30" i="1"/>
  <c r="FQ30" i="1"/>
  <c r="FR30" i="1"/>
  <c r="FS30" i="1"/>
  <c r="FT30" i="1"/>
  <c r="FU30" i="1"/>
  <c r="FV30" i="1"/>
  <c r="FW30" i="1"/>
  <c r="FX30" i="1"/>
  <c r="FY30" i="1"/>
  <c r="FZ30" i="1"/>
  <c r="GA30" i="1"/>
  <c r="GB30" i="1"/>
  <c r="GC30" i="1"/>
  <c r="GD30" i="1"/>
  <c r="GE30" i="1"/>
  <c r="GF30" i="1"/>
  <c r="GG30" i="1"/>
  <c r="GH30" i="1"/>
  <c r="GI30" i="1"/>
  <c r="GJ30" i="1"/>
  <c r="GK30" i="1"/>
  <c r="GL30" i="1"/>
  <c r="GM30" i="1"/>
  <c r="GN30" i="1"/>
  <c r="GO30" i="1"/>
  <c r="GP30" i="1"/>
  <c r="GQ30" i="1"/>
  <c r="GR30" i="1"/>
  <c r="GS30" i="1"/>
  <c r="GT30" i="1"/>
  <c r="GU30" i="1"/>
  <c r="GV30" i="1"/>
  <c r="GW30" i="1"/>
  <c r="GX30" i="1"/>
  <c r="C32" i="1"/>
  <c r="D32" i="1"/>
  <c r="X32" i="1"/>
  <c r="AC32" i="1"/>
  <c r="AE32" i="1"/>
  <c r="AD32" i="1" s="1"/>
  <c r="AF32" i="1"/>
  <c r="CT32" i="1" s="1"/>
  <c r="S32" i="1" s="1"/>
  <c r="AG32" i="1"/>
  <c r="AH32" i="1"/>
  <c r="CV32" i="1" s="1"/>
  <c r="U32" i="1" s="1"/>
  <c r="AI32" i="1"/>
  <c r="AJ32" i="1"/>
  <c r="CR32" i="1"/>
  <c r="Q32" i="1" s="1"/>
  <c r="CU32" i="1"/>
  <c r="T32" i="1" s="1"/>
  <c r="CW32" i="1"/>
  <c r="V32" i="1" s="1"/>
  <c r="CX32" i="1"/>
  <c r="W32" i="1" s="1"/>
  <c r="AJ37" i="1" s="1"/>
  <c r="CY32" i="1"/>
  <c r="CZ32" i="1"/>
  <c r="Y32" i="1" s="1"/>
  <c r="FR32" i="1"/>
  <c r="GL32" i="1"/>
  <c r="GN32" i="1"/>
  <c r="GO32" i="1"/>
  <c r="GV32" i="1"/>
  <c r="HC32" i="1"/>
  <c r="GX32" i="1" s="1"/>
  <c r="CJ37" i="1" s="1"/>
  <c r="C33" i="1"/>
  <c r="D33" i="1"/>
  <c r="W33" i="1"/>
  <c r="AC33" i="1"/>
  <c r="AB33" i="1" s="1"/>
  <c r="AD33" i="1"/>
  <c r="AE33" i="1"/>
  <c r="CS33" i="1" s="1"/>
  <c r="R33" i="1" s="1"/>
  <c r="AF33" i="1"/>
  <c r="AG33" i="1"/>
  <c r="CU33" i="1" s="1"/>
  <c r="T33" i="1" s="1"/>
  <c r="AH33" i="1"/>
  <c r="CV33" i="1" s="1"/>
  <c r="U33" i="1" s="1"/>
  <c r="AI33" i="1"/>
  <c r="CW33" i="1" s="1"/>
  <c r="V33" i="1" s="1"/>
  <c r="AJ33" i="1"/>
  <c r="CQ33" i="1"/>
  <c r="P33" i="1" s="1"/>
  <c r="CR33" i="1"/>
  <c r="Q33" i="1" s="1"/>
  <c r="CT33" i="1"/>
  <c r="S33" i="1" s="1"/>
  <c r="CX33" i="1"/>
  <c r="CY33" i="1"/>
  <c r="X33" i="1" s="1"/>
  <c r="AK37" i="1" s="1"/>
  <c r="CZ33" i="1"/>
  <c r="Y33" i="1" s="1"/>
  <c r="FR33" i="1"/>
  <c r="GL33" i="1"/>
  <c r="GN33" i="1"/>
  <c r="GO33" i="1"/>
  <c r="GV33" i="1"/>
  <c r="HC33" i="1" s="1"/>
  <c r="GX33" i="1" s="1"/>
  <c r="C34" i="1"/>
  <c r="D34" i="1"/>
  <c r="S34" i="1"/>
  <c r="AC34" i="1"/>
  <c r="AE34" i="1"/>
  <c r="CS34" i="1" s="1"/>
  <c r="R34" i="1" s="1"/>
  <c r="AF34" i="1"/>
  <c r="AG34" i="1"/>
  <c r="CU34" i="1" s="1"/>
  <c r="T34" i="1" s="1"/>
  <c r="AH34" i="1"/>
  <c r="CV34" i="1" s="1"/>
  <c r="U34" i="1" s="1"/>
  <c r="AI34" i="1"/>
  <c r="AJ34" i="1"/>
  <c r="CR34" i="1"/>
  <c r="Q34" i="1" s="1"/>
  <c r="CT34" i="1"/>
  <c r="CW34" i="1"/>
  <c r="V34" i="1" s="1"/>
  <c r="CX34" i="1"/>
  <c r="W34" i="1" s="1"/>
  <c r="CY34" i="1"/>
  <c r="X34" i="1" s="1"/>
  <c r="CZ34" i="1"/>
  <c r="Y34" i="1" s="1"/>
  <c r="FR34" i="1"/>
  <c r="GL34" i="1"/>
  <c r="GN34" i="1"/>
  <c r="GO34" i="1"/>
  <c r="GV34" i="1"/>
  <c r="HC34" i="1" s="1"/>
  <c r="GX34" i="1" s="1"/>
  <c r="C35" i="1"/>
  <c r="D35" i="1"/>
  <c r="Q35" i="1"/>
  <c r="S35" i="1"/>
  <c r="X35" i="1"/>
  <c r="Y35" i="1"/>
  <c r="AC35" i="1"/>
  <c r="CQ35" i="1" s="1"/>
  <c r="P35" i="1" s="1"/>
  <c r="CP35" i="1" s="1"/>
  <c r="O35" i="1" s="1"/>
  <c r="AE35" i="1"/>
  <c r="AD35" i="1" s="1"/>
  <c r="AF35" i="1"/>
  <c r="AG35" i="1"/>
  <c r="AH35" i="1"/>
  <c r="AI35" i="1"/>
  <c r="CW35" i="1" s="1"/>
  <c r="V35" i="1" s="1"/>
  <c r="AJ35" i="1"/>
  <c r="CR35" i="1"/>
  <c r="CT35" i="1"/>
  <c r="CU35" i="1"/>
  <c r="T35" i="1" s="1"/>
  <c r="CV35" i="1"/>
  <c r="U35" i="1" s="1"/>
  <c r="CX35" i="1"/>
  <c r="W35" i="1" s="1"/>
  <c r="CY35" i="1"/>
  <c r="CZ35" i="1"/>
  <c r="FR35" i="1"/>
  <c r="GL35" i="1"/>
  <c r="GN35" i="1"/>
  <c r="GO35" i="1"/>
  <c r="GV35" i="1"/>
  <c r="HC35" i="1" s="1"/>
  <c r="GX35" i="1" s="1"/>
  <c r="B37" i="1"/>
  <c r="B30" i="1" s="1"/>
  <c r="C37" i="1"/>
  <c r="C30" i="1" s="1"/>
  <c r="D37" i="1"/>
  <c r="D30" i="1" s="1"/>
  <c r="F37" i="1"/>
  <c r="F30" i="1" s="1"/>
  <c r="G37" i="1"/>
  <c r="G30" i="1" s="1"/>
  <c r="BX37" i="1"/>
  <c r="BX30" i="1" s="1"/>
  <c r="BY37" i="1"/>
  <c r="AP37" i="1" s="1"/>
  <c r="BZ37" i="1"/>
  <c r="AQ37" i="1" s="1"/>
  <c r="CB37" i="1"/>
  <c r="AS37" i="1" s="1"/>
  <c r="CC37" i="1"/>
  <c r="AT37" i="1" s="1"/>
  <c r="CG37" i="1"/>
  <c r="AX37" i="1" s="1"/>
  <c r="CK37" i="1"/>
  <c r="BB37" i="1" s="1"/>
  <c r="CL37" i="1"/>
  <c r="BC37" i="1" s="1"/>
  <c r="CM37" i="1"/>
  <c r="CM30" i="1" s="1"/>
  <c r="D67" i="1"/>
  <c r="E69" i="1"/>
  <c r="Z69" i="1"/>
  <c r="AA69" i="1"/>
  <c r="AM69" i="1"/>
  <c r="AN69" i="1"/>
  <c r="BE69" i="1"/>
  <c r="BF69" i="1"/>
  <c r="BG69" i="1"/>
  <c r="BH69" i="1"/>
  <c r="BI69" i="1"/>
  <c r="BJ69" i="1"/>
  <c r="BK69" i="1"/>
  <c r="BL69" i="1"/>
  <c r="BM69" i="1"/>
  <c r="BN69" i="1"/>
  <c r="BO69" i="1"/>
  <c r="BP69" i="1"/>
  <c r="BQ69" i="1"/>
  <c r="BR69" i="1"/>
  <c r="BS69" i="1"/>
  <c r="BT69" i="1"/>
  <c r="BU69" i="1"/>
  <c r="BV69" i="1"/>
  <c r="BW69" i="1"/>
  <c r="CN69" i="1"/>
  <c r="CO69" i="1"/>
  <c r="CP69" i="1"/>
  <c r="CQ69" i="1"/>
  <c r="CR69" i="1"/>
  <c r="CS69" i="1"/>
  <c r="CT69" i="1"/>
  <c r="CU69" i="1"/>
  <c r="CV69" i="1"/>
  <c r="CW69" i="1"/>
  <c r="CX69" i="1"/>
  <c r="CY69" i="1"/>
  <c r="CZ69" i="1"/>
  <c r="DA69" i="1"/>
  <c r="DB69" i="1"/>
  <c r="DC69" i="1"/>
  <c r="DD69" i="1"/>
  <c r="DE69" i="1"/>
  <c r="DF69" i="1"/>
  <c r="DG69" i="1"/>
  <c r="DH69" i="1"/>
  <c r="DI69" i="1"/>
  <c r="DJ69" i="1"/>
  <c r="DK69" i="1"/>
  <c r="DL69" i="1"/>
  <c r="DM69" i="1"/>
  <c r="DN69" i="1"/>
  <c r="DO69" i="1"/>
  <c r="DP69" i="1"/>
  <c r="DQ69" i="1"/>
  <c r="DR69" i="1"/>
  <c r="DS69" i="1"/>
  <c r="DT69" i="1"/>
  <c r="DU69" i="1"/>
  <c r="DV69" i="1"/>
  <c r="DW69" i="1"/>
  <c r="DX69" i="1"/>
  <c r="DY69" i="1"/>
  <c r="DZ69" i="1"/>
  <c r="EA69" i="1"/>
  <c r="EB69" i="1"/>
  <c r="EC69" i="1"/>
  <c r="ED69" i="1"/>
  <c r="EE69" i="1"/>
  <c r="EF69" i="1"/>
  <c r="EG69" i="1"/>
  <c r="EH69" i="1"/>
  <c r="EI69" i="1"/>
  <c r="EJ69" i="1"/>
  <c r="EK69" i="1"/>
  <c r="EL69" i="1"/>
  <c r="EM69" i="1"/>
  <c r="EN69" i="1"/>
  <c r="EO69" i="1"/>
  <c r="EP69" i="1"/>
  <c r="EQ69" i="1"/>
  <c r="ER69" i="1"/>
  <c r="ES69" i="1"/>
  <c r="ET69" i="1"/>
  <c r="EU69" i="1"/>
  <c r="EV69" i="1"/>
  <c r="EW69" i="1"/>
  <c r="EX69" i="1"/>
  <c r="EY69" i="1"/>
  <c r="EZ69" i="1"/>
  <c r="FA69" i="1"/>
  <c r="FB69" i="1"/>
  <c r="FC69" i="1"/>
  <c r="FD69" i="1"/>
  <c r="FE69" i="1"/>
  <c r="FF69" i="1"/>
  <c r="FG69" i="1"/>
  <c r="FH69" i="1"/>
  <c r="FI69" i="1"/>
  <c r="FJ69" i="1"/>
  <c r="FK69" i="1"/>
  <c r="FL69" i="1"/>
  <c r="FM69" i="1"/>
  <c r="FN69" i="1"/>
  <c r="FO69" i="1"/>
  <c r="FP69" i="1"/>
  <c r="FQ69" i="1"/>
  <c r="FR69" i="1"/>
  <c r="FS69" i="1"/>
  <c r="FT69" i="1"/>
  <c r="FU69" i="1"/>
  <c r="FV69" i="1"/>
  <c r="FW69" i="1"/>
  <c r="FX69" i="1"/>
  <c r="FY69" i="1"/>
  <c r="FZ69" i="1"/>
  <c r="GA69" i="1"/>
  <c r="GB69" i="1"/>
  <c r="GC69" i="1"/>
  <c r="GD69" i="1"/>
  <c r="GE69" i="1"/>
  <c r="GF69" i="1"/>
  <c r="GG69" i="1"/>
  <c r="GH69" i="1"/>
  <c r="GI69" i="1"/>
  <c r="GJ69" i="1"/>
  <c r="GK69" i="1"/>
  <c r="GL69" i="1"/>
  <c r="GM69" i="1"/>
  <c r="GN69" i="1"/>
  <c r="GO69" i="1"/>
  <c r="GP69" i="1"/>
  <c r="GQ69" i="1"/>
  <c r="GR69" i="1"/>
  <c r="GS69" i="1"/>
  <c r="GT69" i="1"/>
  <c r="GU69" i="1"/>
  <c r="GV69" i="1"/>
  <c r="GW69" i="1"/>
  <c r="GX69" i="1"/>
  <c r="C71" i="1"/>
  <c r="D71" i="1"/>
  <c r="AC71" i="1"/>
  <c r="CQ71" i="1" s="1"/>
  <c r="P71" i="1" s="1"/>
  <c r="AE71" i="1"/>
  <c r="AD71" i="1" s="1"/>
  <c r="AF71" i="1"/>
  <c r="AG71" i="1"/>
  <c r="AH71" i="1"/>
  <c r="CV71" i="1" s="1"/>
  <c r="U71" i="1" s="1"/>
  <c r="AI71" i="1"/>
  <c r="CW71" i="1" s="1"/>
  <c r="V71" i="1" s="1"/>
  <c r="AI76" i="1" s="1"/>
  <c r="AJ71" i="1"/>
  <c r="CR71" i="1"/>
  <c r="Q71" i="1" s="1"/>
  <c r="AD76" i="1" s="1"/>
  <c r="CT71" i="1"/>
  <c r="S71" i="1" s="1"/>
  <c r="AF76" i="1" s="1"/>
  <c r="CU71" i="1"/>
  <c r="T71" i="1" s="1"/>
  <c r="CX71" i="1"/>
  <c r="W71" i="1" s="1"/>
  <c r="CY71" i="1"/>
  <c r="X71" i="1" s="1"/>
  <c r="CZ71" i="1"/>
  <c r="Y71" i="1" s="1"/>
  <c r="FR71" i="1"/>
  <c r="GL71" i="1"/>
  <c r="GN71" i="1"/>
  <c r="GO71" i="1"/>
  <c r="GV71" i="1"/>
  <c r="HC71" i="1" s="1"/>
  <c r="GX71" i="1" s="1"/>
  <c r="C72" i="1"/>
  <c r="D72" i="1"/>
  <c r="X72" i="1"/>
  <c r="AC72" i="1"/>
  <c r="AE72" i="1"/>
  <c r="AD72" i="1" s="1"/>
  <c r="AF72" i="1"/>
  <c r="CT72" i="1" s="1"/>
  <c r="S72" i="1" s="1"/>
  <c r="AG72" i="1"/>
  <c r="CU72" i="1" s="1"/>
  <c r="T72" i="1" s="1"/>
  <c r="AH72" i="1"/>
  <c r="AI72" i="1"/>
  <c r="CW72" i="1" s="1"/>
  <c r="V72" i="1" s="1"/>
  <c r="AJ72" i="1"/>
  <c r="CR72" i="1"/>
  <c r="Q72" i="1" s="1"/>
  <c r="CS72" i="1"/>
  <c r="R72" i="1" s="1"/>
  <c r="CV72" i="1"/>
  <c r="U72" i="1" s="1"/>
  <c r="CX72" i="1"/>
  <c r="W72" i="1" s="1"/>
  <c r="CY72" i="1"/>
  <c r="CZ72" i="1"/>
  <c r="Y72" i="1" s="1"/>
  <c r="FR72" i="1"/>
  <c r="GL72" i="1"/>
  <c r="GN72" i="1"/>
  <c r="GO72" i="1"/>
  <c r="GV72" i="1"/>
  <c r="HC72" i="1"/>
  <c r="GX72" i="1" s="1"/>
  <c r="C73" i="1"/>
  <c r="D73" i="1"/>
  <c r="Q73" i="1"/>
  <c r="Y73" i="1"/>
  <c r="AC73" i="1"/>
  <c r="AB73" i="1" s="1"/>
  <c r="AD73" i="1"/>
  <c r="AE73" i="1"/>
  <c r="CS73" i="1" s="1"/>
  <c r="R73" i="1" s="1"/>
  <c r="AF73" i="1"/>
  <c r="AG73" i="1"/>
  <c r="CU73" i="1" s="1"/>
  <c r="T73" i="1" s="1"/>
  <c r="AH73" i="1"/>
  <c r="AI73" i="1"/>
  <c r="CW73" i="1" s="1"/>
  <c r="V73" i="1" s="1"/>
  <c r="AJ73" i="1"/>
  <c r="CQ73" i="1"/>
  <c r="P73" i="1" s="1"/>
  <c r="CR73" i="1"/>
  <c r="CT73" i="1"/>
  <c r="S73" i="1" s="1"/>
  <c r="CV73" i="1"/>
  <c r="U73" i="1" s="1"/>
  <c r="CX73" i="1"/>
  <c r="W73" i="1" s="1"/>
  <c r="CY73" i="1"/>
  <c r="X73" i="1" s="1"/>
  <c r="CZ73" i="1"/>
  <c r="FR73" i="1"/>
  <c r="GL73" i="1"/>
  <c r="BZ76" i="1" s="1"/>
  <c r="GN73" i="1"/>
  <c r="GO73" i="1"/>
  <c r="GV73" i="1"/>
  <c r="HC73" i="1" s="1"/>
  <c r="GX73" i="1" s="1"/>
  <c r="C74" i="1"/>
  <c r="D74" i="1"/>
  <c r="AC74" i="1"/>
  <c r="CQ74" i="1" s="1"/>
  <c r="P74" i="1" s="1"/>
  <c r="AE74" i="1"/>
  <c r="CS74" i="1" s="1"/>
  <c r="R74" i="1" s="1"/>
  <c r="AF74" i="1"/>
  <c r="AG74" i="1"/>
  <c r="CU74" i="1" s="1"/>
  <c r="T74" i="1" s="1"/>
  <c r="AH74" i="1"/>
  <c r="AI74" i="1"/>
  <c r="AJ74" i="1"/>
  <c r="CX74" i="1" s="1"/>
  <c r="W74" i="1" s="1"/>
  <c r="CR74" i="1"/>
  <c r="Q74" i="1" s="1"/>
  <c r="CT74" i="1"/>
  <c r="S74" i="1" s="1"/>
  <c r="CV74" i="1"/>
  <c r="U74" i="1" s="1"/>
  <c r="CW74" i="1"/>
  <c r="V74" i="1" s="1"/>
  <c r="CY74" i="1"/>
  <c r="X74" i="1" s="1"/>
  <c r="CZ74" i="1"/>
  <c r="Y74" i="1" s="1"/>
  <c r="FR74" i="1"/>
  <c r="GL74" i="1"/>
  <c r="GN74" i="1"/>
  <c r="GO74" i="1"/>
  <c r="GV74" i="1"/>
  <c r="GX74" i="1"/>
  <c r="HC74" i="1"/>
  <c r="B76" i="1"/>
  <c r="B69" i="1" s="1"/>
  <c r="C76" i="1"/>
  <c r="C69" i="1" s="1"/>
  <c r="D76" i="1"/>
  <c r="D69" i="1" s="1"/>
  <c r="F76" i="1"/>
  <c r="F69" i="1" s="1"/>
  <c r="G76" i="1"/>
  <c r="G69" i="1" s="1"/>
  <c r="BX76" i="1"/>
  <c r="BY76" i="1"/>
  <c r="AP76" i="1" s="1"/>
  <c r="CB76" i="1"/>
  <c r="AS76" i="1" s="1"/>
  <c r="CC76" i="1"/>
  <c r="AT76" i="1" s="1"/>
  <c r="AT69" i="1" s="1"/>
  <c r="CK76" i="1"/>
  <c r="BB76" i="1" s="1"/>
  <c r="CL76" i="1"/>
  <c r="BC76" i="1" s="1"/>
  <c r="CM76" i="1"/>
  <c r="BD76" i="1" s="1"/>
  <c r="F94" i="1"/>
  <c r="B106" i="1"/>
  <c r="B26" i="1" s="1"/>
  <c r="C106" i="1"/>
  <c r="C26" i="1" s="1"/>
  <c r="D106" i="1"/>
  <c r="D26" i="1" s="1"/>
  <c r="F106" i="1"/>
  <c r="F26" i="1" s="1"/>
  <c r="G106" i="1"/>
  <c r="G26" i="1" s="1"/>
  <c r="AS106" i="1"/>
  <c r="D136" i="1"/>
  <c r="E138" i="1"/>
  <c r="Z138" i="1"/>
  <c r="AA138" i="1"/>
  <c r="AM138" i="1"/>
  <c r="AN138" i="1"/>
  <c r="BE138" i="1"/>
  <c r="BF138" i="1"/>
  <c r="BG138" i="1"/>
  <c r="BH138" i="1"/>
  <c r="BI138" i="1"/>
  <c r="BJ138" i="1"/>
  <c r="BK138" i="1"/>
  <c r="BL138" i="1"/>
  <c r="BM138" i="1"/>
  <c r="BN138" i="1"/>
  <c r="BO138" i="1"/>
  <c r="BP138" i="1"/>
  <c r="BQ138" i="1"/>
  <c r="BR138" i="1"/>
  <c r="BS138" i="1"/>
  <c r="BT138" i="1"/>
  <c r="BU138" i="1"/>
  <c r="BV138" i="1"/>
  <c r="BW138" i="1"/>
  <c r="CK138" i="1"/>
  <c r="CL138" i="1"/>
  <c r="CN138" i="1"/>
  <c r="CO138" i="1"/>
  <c r="CP138" i="1"/>
  <c r="CQ138" i="1"/>
  <c r="CR138" i="1"/>
  <c r="CS138" i="1"/>
  <c r="CT138" i="1"/>
  <c r="CU138" i="1"/>
  <c r="CV138" i="1"/>
  <c r="CW138" i="1"/>
  <c r="CX138" i="1"/>
  <c r="CY138" i="1"/>
  <c r="CZ138" i="1"/>
  <c r="DA138" i="1"/>
  <c r="DB138" i="1"/>
  <c r="DC138" i="1"/>
  <c r="DD138" i="1"/>
  <c r="DE138" i="1"/>
  <c r="DF138" i="1"/>
  <c r="DG138" i="1"/>
  <c r="DH138" i="1"/>
  <c r="DI138" i="1"/>
  <c r="DJ138" i="1"/>
  <c r="DK138" i="1"/>
  <c r="DL138" i="1"/>
  <c r="DM138" i="1"/>
  <c r="DN138" i="1"/>
  <c r="DO138" i="1"/>
  <c r="DP138" i="1"/>
  <c r="DQ138" i="1"/>
  <c r="DR138" i="1"/>
  <c r="DS138" i="1"/>
  <c r="DT138" i="1"/>
  <c r="DU138" i="1"/>
  <c r="DV138" i="1"/>
  <c r="DW138" i="1"/>
  <c r="DX138" i="1"/>
  <c r="DY138" i="1"/>
  <c r="DZ138" i="1"/>
  <c r="EA138" i="1"/>
  <c r="EB138" i="1"/>
  <c r="EC138" i="1"/>
  <c r="ED138" i="1"/>
  <c r="EE138" i="1"/>
  <c r="EF138" i="1"/>
  <c r="EG138" i="1"/>
  <c r="EH138" i="1"/>
  <c r="EI138" i="1"/>
  <c r="EJ138" i="1"/>
  <c r="EK138" i="1"/>
  <c r="EL138" i="1"/>
  <c r="EM138" i="1"/>
  <c r="EN138" i="1"/>
  <c r="EO138" i="1"/>
  <c r="EP138" i="1"/>
  <c r="EQ138" i="1"/>
  <c r="ER138" i="1"/>
  <c r="ES138" i="1"/>
  <c r="ET138" i="1"/>
  <c r="EU138" i="1"/>
  <c r="EV138" i="1"/>
  <c r="EW138" i="1"/>
  <c r="EX138" i="1"/>
  <c r="EY138" i="1"/>
  <c r="EZ138" i="1"/>
  <c r="FA138" i="1"/>
  <c r="FB138" i="1"/>
  <c r="FC138" i="1"/>
  <c r="FD138" i="1"/>
  <c r="FE138" i="1"/>
  <c r="FF138" i="1"/>
  <c r="FG138" i="1"/>
  <c r="FH138" i="1"/>
  <c r="FI138" i="1"/>
  <c r="FJ138" i="1"/>
  <c r="FK138" i="1"/>
  <c r="FL138" i="1"/>
  <c r="FM138" i="1"/>
  <c r="FN138" i="1"/>
  <c r="FO138" i="1"/>
  <c r="FP138" i="1"/>
  <c r="FQ138" i="1"/>
  <c r="FR138" i="1"/>
  <c r="FS138" i="1"/>
  <c r="FT138" i="1"/>
  <c r="FU138" i="1"/>
  <c r="FV138" i="1"/>
  <c r="FW138" i="1"/>
  <c r="FX138" i="1"/>
  <c r="FY138" i="1"/>
  <c r="FZ138" i="1"/>
  <c r="GA138" i="1"/>
  <c r="GB138" i="1"/>
  <c r="GC138" i="1"/>
  <c r="GD138" i="1"/>
  <c r="GE138" i="1"/>
  <c r="GF138" i="1"/>
  <c r="GG138" i="1"/>
  <c r="GH138" i="1"/>
  <c r="GI138" i="1"/>
  <c r="GJ138" i="1"/>
  <c r="GK138" i="1"/>
  <c r="GL138" i="1"/>
  <c r="GM138" i="1"/>
  <c r="GN138" i="1"/>
  <c r="GO138" i="1"/>
  <c r="GP138" i="1"/>
  <c r="GQ138" i="1"/>
  <c r="GR138" i="1"/>
  <c r="GS138" i="1"/>
  <c r="GT138" i="1"/>
  <c r="GU138" i="1"/>
  <c r="GV138" i="1"/>
  <c r="GW138" i="1"/>
  <c r="GX138" i="1"/>
  <c r="C140" i="1"/>
  <c r="D140" i="1"/>
  <c r="P140" i="1"/>
  <c r="Q140" i="1"/>
  <c r="X140" i="1"/>
  <c r="Y140" i="1"/>
  <c r="AC140" i="1"/>
  <c r="AE140" i="1"/>
  <c r="AD140" i="1" s="1"/>
  <c r="AB140" i="1" s="1"/>
  <c r="AF140" i="1"/>
  <c r="CT140" i="1" s="1"/>
  <c r="S140" i="1" s="1"/>
  <c r="AF145" i="1" s="1"/>
  <c r="AG140" i="1"/>
  <c r="AH140" i="1"/>
  <c r="AI140" i="1"/>
  <c r="CW140" i="1" s="1"/>
  <c r="V140" i="1" s="1"/>
  <c r="AJ140" i="1"/>
  <c r="CX140" i="1" s="1"/>
  <c r="W140" i="1" s="1"/>
  <c r="CQ140" i="1"/>
  <c r="CR140" i="1"/>
  <c r="CS140" i="1"/>
  <c r="R140" i="1" s="1"/>
  <c r="CU140" i="1"/>
  <c r="T140" i="1" s="1"/>
  <c r="AG145" i="1" s="1"/>
  <c r="CV140" i="1"/>
  <c r="U140" i="1" s="1"/>
  <c r="CY140" i="1"/>
  <c r="CZ140" i="1"/>
  <c r="FR140" i="1"/>
  <c r="GL140" i="1"/>
  <c r="GN140" i="1"/>
  <c r="CB145" i="1" s="1"/>
  <c r="GO140" i="1"/>
  <c r="CC145" i="1" s="1"/>
  <c r="GV140" i="1"/>
  <c r="HC140" i="1"/>
  <c r="GX140" i="1" s="1"/>
  <c r="C141" i="1"/>
  <c r="D141" i="1"/>
  <c r="V141" i="1"/>
  <c r="W141" i="1"/>
  <c r="AC141" i="1"/>
  <c r="AB141" i="1" s="1"/>
  <c r="AD141" i="1"/>
  <c r="AE141" i="1"/>
  <c r="AF141" i="1"/>
  <c r="AG141" i="1"/>
  <c r="CU141" i="1" s="1"/>
  <c r="T141" i="1" s="1"/>
  <c r="AH141" i="1"/>
  <c r="CV141" i="1" s="1"/>
  <c r="U141" i="1" s="1"/>
  <c r="AI141" i="1"/>
  <c r="AJ141" i="1"/>
  <c r="CQ141" i="1"/>
  <c r="P141" i="1" s="1"/>
  <c r="CP141" i="1" s="1"/>
  <c r="O141" i="1" s="1"/>
  <c r="CR141" i="1"/>
  <c r="Q141" i="1" s="1"/>
  <c r="CS141" i="1"/>
  <c r="R141" i="1" s="1"/>
  <c r="CT141" i="1"/>
  <c r="S141" i="1" s="1"/>
  <c r="CW141" i="1"/>
  <c r="CX141" i="1"/>
  <c r="CY141" i="1"/>
  <c r="X141" i="1" s="1"/>
  <c r="AK145" i="1" s="1"/>
  <c r="CZ141" i="1"/>
  <c r="Y141" i="1" s="1"/>
  <c r="FR141" i="1"/>
  <c r="GL141" i="1"/>
  <c r="BZ145" i="1" s="1"/>
  <c r="GN141" i="1"/>
  <c r="GO141" i="1"/>
  <c r="GV141" i="1"/>
  <c r="HC141" i="1"/>
  <c r="GX141" i="1" s="1"/>
  <c r="C142" i="1"/>
  <c r="D142" i="1"/>
  <c r="U142" i="1"/>
  <c r="AC142" i="1"/>
  <c r="AE142" i="1"/>
  <c r="AF142" i="1"/>
  <c r="CT142" i="1" s="1"/>
  <c r="S142" i="1" s="1"/>
  <c r="AG142" i="1"/>
  <c r="CU142" i="1" s="1"/>
  <c r="T142" i="1" s="1"/>
  <c r="AH142" i="1"/>
  <c r="AI142" i="1"/>
  <c r="AJ142" i="1"/>
  <c r="CX142" i="1" s="1"/>
  <c r="W142" i="1" s="1"/>
  <c r="CQ142" i="1"/>
  <c r="P142" i="1" s="1"/>
  <c r="CP142" i="1" s="1"/>
  <c r="O142" i="1" s="1"/>
  <c r="CR142" i="1"/>
  <c r="Q142" i="1" s="1"/>
  <c r="CV142" i="1"/>
  <c r="CW142" i="1"/>
  <c r="V142" i="1" s="1"/>
  <c r="CY142" i="1"/>
  <c r="X142" i="1" s="1"/>
  <c r="CZ142" i="1"/>
  <c r="Y142" i="1" s="1"/>
  <c r="FR142" i="1"/>
  <c r="GL142" i="1"/>
  <c r="GN142" i="1"/>
  <c r="GO142" i="1"/>
  <c r="GV142" i="1"/>
  <c r="HC142" i="1" s="1"/>
  <c r="GX142" i="1"/>
  <c r="C143" i="1"/>
  <c r="D143" i="1"/>
  <c r="Q143" i="1"/>
  <c r="S143" i="1"/>
  <c r="X143" i="1"/>
  <c r="Y143" i="1"/>
  <c r="AC143" i="1"/>
  <c r="AD143" i="1"/>
  <c r="AE143" i="1"/>
  <c r="CS143" i="1" s="1"/>
  <c r="R143" i="1" s="1"/>
  <c r="AF143" i="1"/>
  <c r="AG143" i="1"/>
  <c r="AH143" i="1"/>
  <c r="CV143" i="1" s="1"/>
  <c r="U143" i="1" s="1"/>
  <c r="AI143" i="1"/>
  <c r="AJ143" i="1"/>
  <c r="CR143" i="1"/>
  <c r="CT143" i="1"/>
  <c r="CU143" i="1"/>
  <c r="T143" i="1" s="1"/>
  <c r="CW143" i="1"/>
  <c r="V143" i="1" s="1"/>
  <c r="CX143" i="1"/>
  <c r="W143" i="1" s="1"/>
  <c r="CY143" i="1"/>
  <c r="CZ143" i="1"/>
  <c r="FR143" i="1"/>
  <c r="GL143" i="1"/>
  <c r="GN143" i="1"/>
  <c r="GO143" i="1"/>
  <c r="GV143" i="1"/>
  <c r="HC143" i="1" s="1"/>
  <c r="GX143" i="1" s="1"/>
  <c r="B145" i="1"/>
  <c r="B138" i="1" s="1"/>
  <c r="C145" i="1"/>
  <c r="C138" i="1" s="1"/>
  <c r="D145" i="1"/>
  <c r="D138" i="1" s="1"/>
  <c r="F145" i="1"/>
  <c r="F138" i="1" s="1"/>
  <c r="G145" i="1"/>
  <c r="G138" i="1" s="1"/>
  <c r="AP145" i="1"/>
  <c r="BX145" i="1"/>
  <c r="BX138" i="1" s="1"/>
  <c r="BY145" i="1"/>
  <c r="CK145" i="1"/>
  <c r="BB145" i="1" s="1"/>
  <c r="CL145" i="1"/>
  <c r="BC145" i="1" s="1"/>
  <c r="CM145" i="1"/>
  <c r="CM138" i="1" s="1"/>
  <c r="D175" i="1"/>
  <c r="E177" i="1"/>
  <c r="Z177" i="1"/>
  <c r="AA177" i="1"/>
  <c r="AB177" i="1"/>
  <c r="AC177" i="1"/>
  <c r="AD177" i="1"/>
  <c r="AE177" i="1"/>
  <c r="AF177" i="1"/>
  <c r="AG177" i="1"/>
  <c r="AH177" i="1"/>
  <c r="AI177" i="1"/>
  <c r="AJ177" i="1"/>
  <c r="AK177" i="1"/>
  <c r="AL177" i="1"/>
  <c r="AM177" i="1"/>
  <c r="AN177" i="1"/>
  <c r="BE177" i="1"/>
  <c r="BF177" i="1"/>
  <c r="BG177" i="1"/>
  <c r="BH177" i="1"/>
  <c r="BI177" i="1"/>
  <c r="BJ177" i="1"/>
  <c r="BK177" i="1"/>
  <c r="BL177" i="1"/>
  <c r="BM177" i="1"/>
  <c r="BN177" i="1"/>
  <c r="BO177" i="1"/>
  <c r="BP177" i="1"/>
  <c r="BQ177" i="1"/>
  <c r="BR177" i="1"/>
  <c r="BS177" i="1"/>
  <c r="BT177" i="1"/>
  <c r="BU177" i="1"/>
  <c r="BV177" i="1"/>
  <c r="BW177" i="1"/>
  <c r="BX177" i="1"/>
  <c r="BY177" i="1"/>
  <c r="BZ177" i="1"/>
  <c r="CA177" i="1"/>
  <c r="CB177" i="1"/>
  <c r="CC177" i="1"/>
  <c r="CD177" i="1"/>
  <c r="CE177" i="1"/>
  <c r="CF177" i="1"/>
  <c r="CG177" i="1"/>
  <c r="CH177" i="1"/>
  <c r="CI177" i="1"/>
  <c r="CJ177" i="1"/>
  <c r="CK177" i="1"/>
  <c r="CL177" i="1"/>
  <c r="CM177" i="1"/>
  <c r="CN177" i="1"/>
  <c r="CO177" i="1"/>
  <c r="CP177" i="1"/>
  <c r="CQ177" i="1"/>
  <c r="CR177" i="1"/>
  <c r="CS177" i="1"/>
  <c r="CT177" i="1"/>
  <c r="CU177" i="1"/>
  <c r="CV177" i="1"/>
  <c r="CW177" i="1"/>
  <c r="CX177" i="1"/>
  <c r="CY177" i="1"/>
  <c r="CZ177" i="1"/>
  <c r="DA177" i="1"/>
  <c r="DB177" i="1"/>
  <c r="DC177" i="1"/>
  <c r="DD177" i="1"/>
  <c r="DE177" i="1"/>
  <c r="DF177" i="1"/>
  <c r="DG177" i="1"/>
  <c r="DH177" i="1"/>
  <c r="DI177" i="1"/>
  <c r="DJ177" i="1"/>
  <c r="DK177" i="1"/>
  <c r="DL177" i="1"/>
  <c r="DM177" i="1"/>
  <c r="DN177" i="1"/>
  <c r="DO177" i="1"/>
  <c r="DP177" i="1"/>
  <c r="DQ177" i="1"/>
  <c r="DR177" i="1"/>
  <c r="DS177" i="1"/>
  <c r="DT177" i="1"/>
  <c r="DU177" i="1"/>
  <c r="DV177" i="1"/>
  <c r="DW177" i="1"/>
  <c r="DX177" i="1"/>
  <c r="DY177" i="1"/>
  <c r="DZ177" i="1"/>
  <c r="EA177" i="1"/>
  <c r="EB177" i="1"/>
  <c r="EC177" i="1"/>
  <c r="ED177" i="1"/>
  <c r="EE177" i="1"/>
  <c r="EF177" i="1"/>
  <c r="EG177" i="1"/>
  <c r="EH177" i="1"/>
  <c r="EI177" i="1"/>
  <c r="EJ177" i="1"/>
  <c r="EK177" i="1"/>
  <c r="EL177" i="1"/>
  <c r="EM177" i="1"/>
  <c r="EN177" i="1"/>
  <c r="EO177" i="1"/>
  <c r="EP177" i="1"/>
  <c r="EQ177" i="1"/>
  <c r="ER177" i="1"/>
  <c r="ES177" i="1"/>
  <c r="ET177" i="1"/>
  <c r="EU177" i="1"/>
  <c r="EV177" i="1"/>
  <c r="EW177" i="1"/>
  <c r="EX177" i="1"/>
  <c r="EY177" i="1"/>
  <c r="EZ177" i="1"/>
  <c r="FA177" i="1"/>
  <c r="FB177" i="1"/>
  <c r="FC177" i="1"/>
  <c r="FD177" i="1"/>
  <c r="FE177" i="1"/>
  <c r="FF177" i="1"/>
  <c r="FG177" i="1"/>
  <c r="FH177" i="1"/>
  <c r="FI177" i="1"/>
  <c r="FJ177" i="1"/>
  <c r="FK177" i="1"/>
  <c r="FL177" i="1"/>
  <c r="FM177" i="1"/>
  <c r="FN177" i="1"/>
  <c r="FO177" i="1"/>
  <c r="FP177" i="1"/>
  <c r="FQ177" i="1"/>
  <c r="FR177" i="1"/>
  <c r="FS177" i="1"/>
  <c r="FT177" i="1"/>
  <c r="FU177" i="1"/>
  <c r="FV177" i="1"/>
  <c r="FW177" i="1"/>
  <c r="FX177" i="1"/>
  <c r="FY177" i="1"/>
  <c r="FZ177" i="1"/>
  <c r="GA177" i="1"/>
  <c r="GB177" i="1"/>
  <c r="GC177" i="1"/>
  <c r="GD177" i="1"/>
  <c r="GE177" i="1"/>
  <c r="GF177" i="1"/>
  <c r="GG177" i="1"/>
  <c r="GH177" i="1"/>
  <c r="GI177" i="1"/>
  <c r="GJ177" i="1"/>
  <c r="GK177" i="1"/>
  <c r="GL177" i="1"/>
  <c r="GM177" i="1"/>
  <c r="GN177" i="1"/>
  <c r="GO177" i="1"/>
  <c r="GP177" i="1"/>
  <c r="GQ177" i="1"/>
  <c r="GR177" i="1"/>
  <c r="GS177" i="1"/>
  <c r="GT177" i="1"/>
  <c r="GU177" i="1"/>
  <c r="GV177" i="1"/>
  <c r="GW177" i="1"/>
  <c r="GX177" i="1"/>
  <c r="D179" i="1"/>
  <c r="E181" i="1"/>
  <c r="Z181" i="1"/>
  <c r="AA181" i="1"/>
  <c r="AM181" i="1"/>
  <c r="AN181" i="1"/>
  <c r="BC181" i="1"/>
  <c r="BE181" i="1"/>
  <c r="BF181" i="1"/>
  <c r="BG181" i="1"/>
  <c r="BH181" i="1"/>
  <c r="BI181" i="1"/>
  <c r="BJ181" i="1"/>
  <c r="BK181" i="1"/>
  <c r="BL181" i="1"/>
  <c r="BM181" i="1"/>
  <c r="BN181" i="1"/>
  <c r="BO181" i="1"/>
  <c r="BP181" i="1"/>
  <c r="BQ181" i="1"/>
  <c r="BR181" i="1"/>
  <c r="BS181" i="1"/>
  <c r="BT181" i="1"/>
  <c r="BU181" i="1"/>
  <c r="BV181" i="1"/>
  <c r="BW181" i="1"/>
  <c r="BX181" i="1"/>
  <c r="CN181" i="1"/>
  <c r="CO181" i="1"/>
  <c r="CP181" i="1"/>
  <c r="CQ181" i="1"/>
  <c r="CR181" i="1"/>
  <c r="CS181" i="1"/>
  <c r="CT181" i="1"/>
  <c r="CU181" i="1"/>
  <c r="CV181" i="1"/>
  <c r="CW181" i="1"/>
  <c r="CX181" i="1"/>
  <c r="CY181" i="1"/>
  <c r="CZ181" i="1"/>
  <c r="DA181" i="1"/>
  <c r="DB181" i="1"/>
  <c r="DC181" i="1"/>
  <c r="DD181" i="1"/>
  <c r="DE181" i="1"/>
  <c r="DF181" i="1"/>
  <c r="DG181" i="1"/>
  <c r="DH181" i="1"/>
  <c r="DI181" i="1"/>
  <c r="DJ181" i="1"/>
  <c r="DK181" i="1"/>
  <c r="DL181" i="1"/>
  <c r="DM181" i="1"/>
  <c r="DN181" i="1"/>
  <c r="DO181" i="1"/>
  <c r="DP181" i="1"/>
  <c r="DQ181" i="1"/>
  <c r="DR181" i="1"/>
  <c r="DS181" i="1"/>
  <c r="DT181" i="1"/>
  <c r="DU181" i="1"/>
  <c r="DV181" i="1"/>
  <c r="DW181" i="1"/>
  <c r="DX181" i="1"/>
  <c r="DY181" i="1"/>
  <c r="DZ181" i="1"/>
  <c r="EA181" i="1"/>
  <c r="EB181" i="1"/>
  <c r="EC181" i="1"/>
  <c r="ED181" i="1"/>
  <c r="EE181" i="1"/>
  <c r="EF181" i="1"/>
  <c r="EG181" i="1"/>
  <c r="EH181" i="1"/>
  <c r="EI181" i="1"/>
  <c r="EJ181" i="1"/>
  <c r="EK181" i="1"/>
  <c r="EL181" i="1"/>
  <c r="EM181" i="1"/>
  <c r="EN181" i="1"/>
  <c r="EO181" i="1"/>
  <c r="EP181" i="1"/>
  <c r="EQ181" i="1"/>
  <c r="ER181" i="1"/>
  <c r="ES181" i="1"/>
  <c r="ET181" i="1"/>
  <c r="EU181" i="1"/>
  <c r="EV181" i="1"/>
  <c r="EW181" i="1"/>
  <c r="EX181" i="1"/>
  <c r="EY181" i="1"/>
  <c r="EZ181" i="1"/>
  <c r="FA181" i="1"/>
  <c r="FB181" i="1"/>
  <c r="FC181" i="1"/>
  <c r="FD181" i="1"/>
  <c r="FE181" i="1"/>
  <c r="FF181" i="1"/>
  <c r="FG181" i="1"/>
  <c r="FH181" i="1"/>
  <c r="FI181" i="1"/>
  <c r="FJ181" i="1"/>
  <c r="FK181" i="1"/>
  <c r="FL181" i="1"/>
  <c r="FM181" i="1"/>
  <c r="FN181" i="1"/>
  <c r="FO181" i="1"/>
  <c r="FP181" i="1"/>
  <c r="FQ181" i="1"/>
  <c r="FR181" i="1"/>
  <c r="FS181" i="1"/>
  <c r="FT181" i="1"/>
  <c r="FU181" i="1"/>
  <c r="FV181" i="1"/>
  <c r="FW181" i="1"/>
  <c r="FX181" i="1"/>
  <c r="FY181" i="1"/>
  <c r="FZ181" i="1"/>
  <c r="GA181" i="1"/>
  <c r="GB181" i="1"/>
  <c r="GC181" i="1"/>
  <c r="GD181" i="1"/>
  <c r="GE181" i="1"/>
  <c r="GF181" i="1"/>
  <c r="GG181" i="1"/>
  <c r="GH181" i="1"/>
  <c r="GI181" i="1"/>
  <c r="GJ181" i="1"/>
  <c r="GK181" i="1"/>
  <c r="GL181" i="1"/>
  <c r="GM181" i="1"/>
  <c r="GN181" i="1"/>
  <c r="GO181" i="1"/>
  <c r="GP181" i="1"/>
  <c r="GQ181" i="1"/>
  <c r="GR181" i="1"/>
  <c r="GS181" i="1"/>
  <c r="GT181" i="1"/>
  <c r="GU181" i="1"/>
  <c r="GV181" i="1"/>
  <c r="GW181" i="1"/>
  <c r="GX181" i="1"/>
  <c r="C183" i="1"/>
  <c r="D183" i="1"/>
  <c r="U183" i="1"/>
  <c r="AC183" i="1"/>
  <c r="AE183" i="1"/>
  <c r="AF183" i="1"/>
  <c r="AG183" i="1"/>
  <c r="CU183" i="1" s="1"/>
  <c r="T183" i="1" s="1"/>
  <c r="AG188" i="1" s="1"/>
  <c r="AH183" i="1"/>
  <c r="AI183" i="1"/>
  <c r="AJ183" i="1"/>
  <c r="CX183" i="1" s="1"/>
  <c r="W183" i="1" s="1"/>
  <c r="CQ183" i="1"/>
  <c r="P183" i="1" s="1"/>
  <c r="CT183" i="1"/>
  <c r="S183" i="1" s="1"/>
  <c r="CV183" i="1"/>
  <c r="CW183" i="1"/>
  <c r="V183" i="1" s="1"/>
  <c r="AI188" i="1" s="1"/>
  <c r="CY183" i="1"/>
  <c r="X183" i="1" s="1"/>
  <c r="CZ183" i="1"/>
  <c r="Y183" i="1" s="1"/>
  <c r="FR183" i="1"/>
  <c r="GL183" i="1"/>
  <c r="GN183" i="1"/>
  <c r="GO183" i="1"/>
  <c r="GV183" i="1"/>
  <c r="HC183" i="1" s="1"/>
  <c r="GX183" i="1"/>
  <c r="CJ188" i="1" s="1"/>
  <c r="C184" i="1"/>
  <c r="D184" i="1"/>
  <c r="S184" i="1"/>
  <c r="X184" i="1"/>
  <c r="AC184" i="1"/>
  <c r="AE184" i="1"/>
  <c r="AD184" i="1" s="1"/>
  <c r="AF184" i="1"/>
  <c r="AG184" i="1"/>
  <c r="AH184" i="1"/>
  <c r="CV184" i="1" s="1"/>
  <c r="U184" i="1" s="1"/>
  <c r="AI184" i="1"/>
  <c r="AJ184" i="1"/>
  <c r="CR184" i="1"/>
  <c r="Q184" i="1" s="1"/>
  <c r="CT184" i="1"/>
  <c r="CU184" i="1"/>
  <c r="T184" i="1" s="1"/>
  <c r="CW184" i="1"/>
  <c r="V184" i="1" s="1"/>
  <c r="CX184" i="1"/>
  <c r="W184" i="1" s="1"/>
  <c r="AJ188" i="1" s="1"/>
  <c r="CY184" i="1"/>
  <c r="CZ184" i="1"/>
  <c r="Y184" i="1" s="1"/>
  <c r="FR184" i="1"/>
  <c r="GL184" i="1"/>
  <c r="GN184" i="1"/>
  <c r="GO184" i="1"/>
  <c r="GV184" i="1"/>
  <c r="HC184" i="1" s="1"/>
  <c r="GX184" i="1" s="1"/>
  <c r="C185" i="1"/>
  <c r="D185" i="1"/>
  <c r="Q185" i="1"/>
  <c r="X185" i="1"/>
  <c r="Y185" i="1"/>
  <c r="AL188" i="1" s="1"/>
  <c r="AC185" i="1"/>
  <c r="AE185" i="1"/>
  <c r="AD185" i="1" s="1"/>
  <c r="AF185" i="1"/>
  <c r="CT185" i="1" s="1"/>
  <c r="S185" i="1" s="1"/>
  <c r="AG185" i="1"/>
  <c r="AH185" i="1"/>
  <c r="AI185" i="1"/>
  <c r="CW185" i="1" s="1"/>
  <c r="V185" i="1" s="1"/>
  <c r="AJ185" i="1"/>
  <c r="CR185" i="1"/>
  <c r="CS185" i="1"/>
  <c r="R185" i="1" s="1"/>
  <c r="CU185" i="1"/>
  <c r="T185" i="1" s="1"/>
  <c r="CV185" i="1"/>
  <c r="U185" i="1" s="1"/>
  <c r="CX185" i="1"/>
  <c r="W185" i="1" s="1"/>
  <c r="CY185" i="1"/>
  <c r="CZ185" i="1"/>
  <c r="FR185" i="1"/>
  <c r="BY188" i="1" s="1"/>
  <c r="GL185" i="1"/>
  <c r="GN185" i="1"/>
  <c r="CB188" i="1" s="1"/>
  <c r="GO185" i="1"/>
  <c r="GV185" i="1"/>
  <c r="HC185" i="1"/>
  <c r="GX185" i="1" s="1"/>
  <c r="C186" i="1"/>
  <c r="D186" i="1"/>
  <c r="Q186" i="1"/>
  <c r="W186" i="1"/>
  <c r="Y186" i="1"/>
  <c r="AC186" i="1"/>
  <c r="AB186" i="1" s="1"/>
  <c r="AD186" i="1"/>
  <c r="AE186" i="1"/>
  <c r="AF186" i="1"/>
  <c r="AG186" i="1"/>
  <c r="CU186" i="1" s="1"/>
  <c r="T186" i="1" s="1"/>
  <c r="AH186" i="1"/>
  <c r="AI186" i="1"/>
  <c r="CW186" i="1" s="1"/>
  <c r="V186" i="1" s="1"/>
  <c r="AJ186" i="1"/>
  <c r="CQ186" i="1"/>
  <c r="P186" i="1" s="1"/>
  <c r="CP186" i="1" s="1"/>
  <c r="O186" i="1" s="1"/>
  <c r="CR186" i="1"/>
  <c r="CS186" i="1"/>
  <c r="R186" i="1" s="1"/>
  <c r="CT186" i="1"/>
  <c r="S186" i="1" s="1"/>
  <c r="CV186" i="1"/>
  <c r="U186" i="1" s="1"/>
  <c r="CX186" i="1"/>
  <c r="CY186" i="1"/>
  <c r="X186" i="1" s="1"/>
  <c r="CZ186" i="1"/>
  <c r="FR186" i="1"/>
  <c r="GL186" i="1"/>
  <c r="GN186" i="1"/>
  <c r="GO186" i="1"/>
  <c r="GV186" i="1"/>
  <c r="HC186" i="1" s="1"/>
  <c r="GX186" i="1" s="1"/>
  <c r="B188" i="1"/>
  <c r="B181" i="1" s="1"/>
  <c r="C188" i="1"/>
  <c r="C181" i="1" s="1"/>
  <c r="D188" i="1"/>
  <c r="D181" i="1" s="1"/>
  <c r="F188" i="1"/>
  <c r="F181" i="1" s="1"/>
  <c r="G188" i="1"/>
  <c r="G181" i="1" s="1"/>
  <c r="AT188" i="1"/>
  <c r="BB188" i="1"/>
  <c r="BX188" i="1"/>
  <c r="AO188" i="1" s="1"/>
  <c r="AO181" i="1" s="1"/>
  <c r="BZ188" i="1"/>
  <c r="AQ188" i="1" s="1"/>
  <c r="CC188" i="1"/>
  <c r="CC181" i="1" s="1"/>
  <c r="CK188" i="1"/>
  <c r="CK181" i="1" s="1"/>
  <c r="CL188" i="1"/>
  <c r="BC188" i="1" s="1"/>
  <c r="CM188" i="1"/>
  <c r="CM181" i="1" s="1"/>
  <c r="F192" i="1"/>
  <c r="D218" i="1"/>
  <c r="E220" i="1"/>
  <c r="Z220" i="1"/>
  <c r="AA220" i="1"/>
  <c r="AM220" i="1"/>
  <c r="AN220" i="1"/>
  <c r="BE220" i="1"/>
  <c r="BF220" i="1"/>
  <c r="BG220" i="1"/>
  <c r="BH220" i="1"/>
  <c r="BI220" i="1"/>
  <c r="BJ220" i="1"/>
  <c r="BK220" i="1"/>
  <c r="BL220" i="1"/>
  <c r="BM220" i="1"/>
  <c r="BN220" i="1"/>
  <c r="BO220" i="1"/>
  <c r="BP220" i="1"/>
  <c r="BQ220" i="1"/>
  <c r="BR220" i="1"/>
  <c r="BS220" i="1"/>
  <c r="BT220" i="1"/>
  <c r="BU220" i="1"/>
  <c r="BV220" i="1"/>
  <c r="BW220" i="1"/>
  <c r="CK220" i="1"/>
  <c r="CN220" i="1"/>
  <c r="CO220" i="1"/>
  <c r="CP220" i="1"/>
  <c r="CQ220" i="1"/>
  <c r="CR220" i="1"/>
  <c r="CS220" i="1"/>
  <c r="CT220" i="1"/>
  <c r="CU220" i="1"/>
  <c r="CV220" i="1"/>
  <c r="CW220" i="1"/>
  <c r="CX220" i="1"/>
  <c r="CY220" i="1"/>
  <c r="CZ220" i="1"/>
  <c r="DA220" i="1"/>
  <c r="DB220" i="1"/>
  <c r="DC220" i="1"/>
  <c r="DD220" i="1"/>
  <c r="DE220" i="1"/>
  <c r="DF220" i="1"/>
  <c r="DG220" i="1"/>
  <c r="DH220" i="1"/>
  <c r="DI220" i="1"/>
  <c r="DJ220" i="1"/>
  <c r="DK220" i="1"/>
  <c r="DL220" i="1"/>
  <c r="DM220" i="1"/>
  <c r="DN220" i="1"/>
  <c r="DO220" i="1"/>
  <c r="DP220" i="1"/>
  <c r="DQ220" i="1"/>
  <c r="DR220" i="1"/>
  <c r="DS220" i="1"/>
  <c r="DT220" i="1"/>
  <c r="DU220" i="1"/>
  <c r="DV220" i="1"/>
  <c r="DW220" i="1"/>
  <c r="DX220" i="1"/>
  <c r="DY220" i="1"/>
  <c r="DZ220" i="1"/>
  <c r="EA220" i="1"/>
  <c r="EB220" i="1"/>
  <c r="EC220" i="1"/>
  <c r="ED220" i="1"/>
  <c r="EE220" i="1"/>
  <c r="EF220" i="1"/>
  <c r="EG220" i="1"/>
  <c r="EH220" i="1"/>
  <c r="EI220" i="1"/>
  <c r="EJ220" i="1"/>
  <c r="EK220" i="1"/>
  <c r="EL220" i="1"/>
  <c r="EM220" i="1"/>
  <c r="EN220" i="1"/>
  <c r="EO220" i="1"/>
  <c r="EP220" i="1"/>
  <c r="EQ220" i="1"/>
  <c r="ER220" i="1"/>
  <c r="ES220" i="1"/>
  <c r="ET220" i="1"/>
  <c r="EU220" i="1"/>
  <c r="EV220" i="1"/>
  <c r="EW220" i="1"/>
  <c r="EX220" i="1"/>
  <c r="EY220" i="1"/>
  <c r="EZ220" i="1"/>
  <c r="FA220" i="1"/>
  <c r="FB220" i="1"/>
  <c r="FC220" i="1"/>
  <c r="FD220" i="1"/>
  <c r="FE220" i="1"/>
  <c r="FF220" i="1"/>
  <c r="FG220" i="1"/>
  <c r="FH220" i="1"/>
  <c r="FI220" i="1"/>
  <c r="FJ220" i="1"/>
  <c r="FK220" i="1"/>
  <c r="FL220" i="1"/>
  <c r="FM220" i="1"/>
  <c r="FN220" i="1"/>
  <c r="FO220" i="1"/>
  <c r="FP220" i="1"/>
  <c r="FQ220" i="1"/>
  <c r="FR220" i="1"/>
  <c r="FS220" i="1"/>
  <c r="FT220" i="1"/>
  <c r="FU220" i="1"/>
  <c r="FV220" i="1"/>
  <c r="FW220" i="1"/>
  <c r="FX220" i="1"/>
  <c r="FY220" i="1"/>
  <c r="FZ220" i="1"/>
  <c r="GA220" i="1"/>
  <c r="GB220" i="1"/>
  <c r="GC220" i="1"/>
  <c r="GD220" i="1"/>
  <c r="GE220" i="1"/>
  <c r="GF220" i="1"/>
  <c r="GG220" i="1"/>
  <c r="GH220" i="1"/>
  <c r="GI220" i="1"/>
  <c r="GJ220" i="1"/>
  <c r="GK220" i="1"/>
  <c r="GL220" i="1"/>
  <c r="GM220" i="1"/>
  <c r="GN220" i="1"/>
  <c r="GO220" i="1"/>
  <c r="GP220" i="1"/>
  <c r="GQ220" i="1"/>
  <c r="GR220" i="1"/>
  <c r="GS220" i="1"/>
  <c r="GT220" i="1"/>
  <c r="GU220" i="1"/>
  <c r="GV220" i="1"/>
  <c r="GW220" i="1"/>
  <c r="GX220" i="1"/>
  <c r="C222" i="1"/>
  <c r="D222" i="1"/>
  <c r="P222" i="1"/>
  <c r="W222" i="1"/>
  <c r="AC222" i="1"/>
  <c r="AE222" i="1"/>
  <c r="AF222" i="1"/>
  <c r="AG222" i="1"/>
  <c r="AH222" i="1"/>
  <c r="CV222" i="1" s="1"/>
  <c r="U222" i="1" s="1"/>
  <c r="AI222" i="1"/>
  <c r="AJ222" i="1"/>
  <c r="CX222" i="1" s="1"/>
  <c r="CQ222" i="1"/>
  <c r="CT222" i="1"/>
  <c r="S222" i="1" s="1"/>
  <c r="CU222" i="1"/>
  <c r="T222" i="1" s="1"/>
  <c r="CW222" i="1"/>
  <c r="V222" i="1" s="1"/>
  <c r="CY222" i="1"/>
  <c r="X222" i="1" s="1"/>
  <c r="AK227" i="1" s="1"/>
  <c r="CZ222" i="1"/>
  <c r="Y222" i="1" s="1"/>
  <c r="FR222" i="1"/>
  <c r="GL222" i="1"/>
  <c r="GN222" i="1"/>
  <c r="GO222" i="1"/>
  <c r="GV222" i="1"/>
  <c r="HC222" i="1" s="1"/>
  <c r="GX222" i="1" s="1"/>
  <c r="C223" i="1"/>
  <c r="D223" i="1"/>
  <c r="P223" i="1"/>
  <c r="S223" i="1"/>
  <c r="U223" i="1"/>
  <c r="X223" i="1"/>
  <c r="AC223" i="1"/>
  <c r="CQ223" i="1" s="1"/>
  <c r="AE223" i="1"/>
  <c r="AD223" i="1" s="1"/>
  <c r="AB223" i="1" s="1"/>
  <c r="AF223" i="1"/>
  <c r="CT223" i="1" s="1"/>
  <c r="AG223" i="1"/>
  <c r="AH223" i="1"/>
  <c r="CV223" i="1" s="1"/>
  <c r="AI223" i="1"/>
  <c r="AJ223" i="1"/>
  <c r="CS223" i="1"/>
  <c r="R223" i="1" s="1"/>
  <c r="CU223" i="1"/>
  <c r="T223" i="1" s="1"/>
  <c r="CW223" i="1"/>
  <c r="V223" i="1" s="1"/>
  <c r="CX223" i="1"/>
  <c r="W223" i="1" s="1"/>
  <c r="CY223" i="1"/>
  <c r="CZ223" i="1"/>
  <c r="Y223" i="1" s="1"/>
  <c r="FR223" i="1"/>
  <c r="GL223" i="1"/>
  <c r="GN223" i="1"/>
  <c r="GO223" i="1"/>
  <c r="GV223" i="1"/>
  <c r="HC223" i="1" s="1"/>
  <c r="GX223" i="1" s="1"/>
  <c r="C224" i="1"/>
  <c r="D224" i="1"/>
  <c r="P224" i="1"/>
  <c r="Q224" i="1"/>
  <c r="R224" i="1"/>
  <c r="X224" i="1"/>
  <c r="Y224" i="1"/>
  <c r="AB224" i="1"/>
  <c r="AC224" i="1"/>
  <c r="AD224" i="1"/>
  <c r="AE224" i="1"/>
  <c r="AF224" i="1"/>
  <c r="CT224" i="1" s="1"/>
  <c r="S224" i="1" s="1"/>
  <c r="AG224" i="1"/>
  <c r="AH224" i="1"/>
  <c r="AI224" i="1"/>
  <c r="CW224" i="1" s="1"/>
  <c r="V224" i="1" s="1"/>
  <c r="AJ224" i="1"/>
  <c r="CX224" i="1" s="1"/>
  <c r="W224" i="1" s="1"/>
  <c r="CQ224" i="1"/>
  <c r="CR224" i="1"/>
  <c r="CS224" i="1"/>
  <c r="CU224" i="1"/>
  <c r="T224" i="1" s="1"/>
  <c r="CV224" i="1"/>
  <c r="U224" i="1" s="1"/>
  <c r="CY224" i="1"/>
  <c r="CZ224" i="1"/>
  <c r="FR224" i="1"/>
  <c r="GL224" i="1"/>
  <c r="GN224" i="1"/>
  <c r="GO224" i="1"/>
  <c r="GV224" i="1"/>
  <c r="HC224" i="1"/>
  <c r="GX224" i="1" s="1"/>
  <c r="C225" i="1"/>
  <c r="D225" i="1"/>
  <c r="P225" i="1"/>
  <c r="CP225" i="1" s="1"/>
  <c r="O225" i="1" s="1"/>
  <c r="V225" i="1"/>
  <c r="X225" i="1"/>
  <c r="AC225" i="1"/>
  <c r="AD225" i="1"/>
  <c r="AB225" i="1" s="1"/>
  <c r="AE225" i="1"/>
  <c r="AF225" i="1"/>
  <c r="AG225" i="1"/>
  <c r="CU225" i="1" s="1"/>
  <c r="T225" i="1" s="1"/>
  <c r="AH225" i="1"/>
  <c r="CV225" i="1" s="1"/>
  <c r="U225" i="1" s="1"/>
  <c r="AI225" i="1"/>
  <c r="AJ225" i="1"/>
  <c r="CX225" i="1" s="1"/>
  <c r="W225" i="1" s="1"/>
  <c r="AJ227" i="1" s="1"/>
  <c r="CQ225" i="1"/>
  <c r="CR225" i="1"/>
  <c r="Q225" i="1" s="1"/>
  <c r="CS225" i="1"/>
  <c r="R225" i="1" s="1"/>
  <c r="CT225" i="1"/>
  <c r="S225" i="1" s="1"/>
  <c r="CW225" i="1"/>
  <c r="CY225" i="1"/>
  <c r="CZ225" i="1"/>
  <c r="Y225" i="1" s="1"/>
  <c r="FR225" i="1"/>
  <c r="GL225" i="1"/>
  <c r="BZ227" i="1" s="1"/>
  <c r="GN225" i="1"/>
  <c r="GO225" i="1"/>
  <c r="GV225" i="1"/>
  <c r="HC225" i="1"/>
  <c r="GX225" i="1" s="1"/>
  <c r="B227" i="1"/>
  <c r="B220" i="1" s="1"/>
  <c r="C227" i="1"/>
  <c r="C220" i="1" s="1"/>
  <c r="D227" i="1"/>
  <c r="D220" i="1" s="1"/>
  <c r="F227" i="1"/>
  <c r="F220" i="1" s="1"/>
  <c r="G227" i="1"/>
  <c r="G220" i="1" s="1"/>
  <c r="AI227" i="1"/>
  <c r="BB227" i="1"/>
  <c r="BX227" i="1"/>
  <c r="BX220" i="1" s="1"/>
  <c r="CB227" i="1"/>
  <c r="CB220" i="1" s="1"/>
  <c r="CC227" i="1"/>
  <c r="CC220" i="1" s="1"/>
  <c r="CJ227" i="1"/>
  <c r="CK227" i="1"/>
  <c r="CL227" i="1"/>
  <c r="CL220" i="1" s="1"/>
  <c r="CM227" i="1"/>
  <c r="CM220" i="1" s="1"/>
  <c r="B257" i="1"/>
  <c r="B177" i="1" s="1"/>
  <c r="C257" i="1"/>
  <c r="C177" i="1" s="1"/>
  <c r="D257" i="1"/>
  <c r="D177" i="1" s="1"/>
  <c r="F257" i="1"/>
  <c r="F177" i="1" s="1"/>
  <c r="G257" i="1"/>
  <c r="G177" i="1" s="1"/>
  <c r="D287" i="1"/>
  <c r="E289" i="1"/>
  <c r="G289" i="1"/>
  <c r="Z289" i="1"/>
  <c r="AA289" i="1"/>
  <c r="AM289" i="1"/>
  <c r="AN289" i="1"/>
  <c r="BE289" i="1"/>
  <c r="BF289" i="1"/>
  <c r="BG289" i="1"/>
  <c r="BH289" i="1"/>
  <c r="BI289" i="1"/>
  <c r="BJ289" i="1"/>
  <c r="BK289" i="1"/>
  <c r="BL289" i="1"/>
  <c r="BM289" i="1"/>
  <c r="BN289" i="1"/>
  <c r="BO289" i="1"/>
  <c r="BP289" i="1"/>
  <c r="BQ289" i="1"/>
  <c r="BR289" i="1"/>
  <c r="BS289" i="1"/>
  <c r="BT289" i="1"/>
  <c r="BU289" i="1"/>
  <c r="BV289" i="1"/>
  <c r="BW289" i="1"/>
  <c r="CN289" i="1"/>
  <c r="CO289" i="1"/>
  <c r="CP289" i="1"/>
  <c r="CQ289" i="1"/>
  <c r="CR289" i="1"/>
  <c r="CS289" i="1"/>
  <c r="CT289" i="1"/>
  <c r="CU289" i="1"/>
  <c r="CV289" i="1"/>
  <c r="CW289" i="1"/>
  <c r="CX289" i="1"/>
  <c r="CY289" i="1"/>
  <c r="CZ289" i="1"/>
  <c r="DA289" i="1"/>
  <c r="DB289" i="1"/>
  <c r="DC289" i="1"/>
  <c r="DD289" i="1"/>
  <c r="DE289" i="1"/>
  <c r="DF289" i="1"/>
  <c r="DG289" i="1"/>
  <c r="DH289" i="1"/>
  <c r="DI289" i="1"/>
  <c r="DJ289" i="1"/>
  <c r="DK289" i="1"/>
  <c r="DL289" i="1"/>
  <c r="DM289" i="1"/>
  <c r="DN289" i="1"/>
  <c r="DO289" i="1"/>
  <c r="DP289" i="1"/>
  <c r="DQ289" i="1"/>
  <c r="DR289" i="1"/>
  <c r="DS289" i="1"/>
  <c r="DT289" i="1"/>
  <c r="DU289" i="1"/>
  <c r="DV289" i="1"/>
  <c r="DW289" i="1"/>
  <c r="DX289" i="1"/>
  <c r="DY289" i="1"/>
  <c r="DZ289" i="1"/>
  <c r="EA289" i="1"/>
  <c r="EB289" i="1"/>
  <c r="EC289" i="1"/>
  <c r="ED289" i="1"/>
  <c r="EE289" i="1"/>
  <c r="EF289" i="1"/>
  <c r="EG289" i="1"/>
  <c r="EH289" i="1"/>
  <c r="EI289" i="1"/>
  <c r="EJ289" i="1"/>
  <c r="EK289" i="1"/>
  <c r="EL289" i="1"/>
  <c r="EM289" i="1"/>
  <c r="EN289" i="1"/>
  <c r="EO289" i="1"/>
  <c r="EP289" i="1"/>
  <c r="EQ289" i="1"/>
  <c r="ER289" i="1"/>
  <c r="ES289" i="1"/>
  <c r="ET289" i="1"/>
  <c r="EU289" i="1"/>
  <c r="EV289" i="1"/>
  <c r="EW289" i="1"/>
  <c r="EX289" i="1"/>
  <c r="EY289" i="1"/>
  <c r="EZ289" i="1"/>
  <c r="FA289" i="1"/>
  <c r="FB289" i="1"/>
  <c r="FC289" i="1"/>
  <c r="FD289" i="1"/>
  <c r="FE289" i="1"/>
  <c r="FF289" i="1"/>
  <c r="FG289" i="1"/>
  <c r="FH289" i="1"/>
  <c r="FI289" i="1"/>
  <c r="FJ289" i="1"/>
  <c r="FK289" i="1"/>
  <c r="FL289" i="1"/>
  <c r="FM289" i="1"/>
  <c r="FN289" i="1"/>
  <c r="FO289" i="1"/>
  <c r="FP289" i="1"/>
  <c r="FQ289" i="1"/>
  <c r="FR289" i="1"/>
  <c r="FS289" i="1"/>
  <c r="FT289" i="1"/>
  <c r="FU289" i="1"/>
  <c r="FV289" i="1"/>
  <c r="FW289" i="1"/>
  <c r="FX289" i="1"/>
  <c r="FY289" i="1"/>
  <c r="FZ289" i="1"/>
  <c r="GA289" i="1"/>
  <c r="GB289" i="1"/>
  <c r="GC289" i="1"/>
  <c r="GD289" i="1"/>
  <c r="GE289" i="1"/>
  <c r="GF289" i="1"/>
  <c r="GG289" i="1"/>
  <c r="GH289" i="1"/>
  <c r="GI289" i="1"/>
  <c r="GJ289" i="1"/>
  <c r="GK289" i="1"/>
  <c r="GL289" i="1"/>
  <c r="GM289" i="1"/>
  <c r="GN289" i="1"/>
  <c r="GO289" i="1"/>
  <c r="GP289" i="1"/>
  <c r="GQ289" i="1"/>
  <c r="GR289" i="1"/>
  <c r="GS289" i="1"/>
  <c r="GT289" i="1"/>
  <c r="GU289" i="1"/>
  <c r="GV289" i="1"/>
  <c r="GW289" i="1"/>
  <c r="GX289" i="1"/>
  <c r="C291" i="1"/>
  <c r="D291" i="1"/>
  <c r="T291" i="1"/>
  <c r="V291" i="1"/>
  <c r="AC291" i="1"/>
  <c r="AE291" i="1"/>
  <c r="AD291" i="1" s="1"/>
  <c r="AB291" i="1" s="1"/>
  <c r="AF291" i="1"/>
  <c r="CT291" i="1" s="1"/>
  <c r="S291" i="1" s="1"/>
  <c r="AF296" i="1" s="1"/>
  <c r="AG291" i="1"/>
  <c r="AH291" i="1"/>
  <c r="CV291" i="1" s="1"/>
  <c r="U291" i="1" s="1"/>
  <c r="AI291" i="1"/>
  <c r="AJ291" i="1"/>
  <c r="CX291" i="1" s="1"/>
  <c r="W291" i="1" s="1"/>
  <c r="CQ291" i="1"/>
  <c r="P291" i="1" s="1"/>
  <c r="CS291" i="1"/>
  <c r="R291" i="1" s="1"/>
  <c r="CU291" i="1"/>
  <c r="CW291" i="1"/>
  <c r="CY291" i="1"/>
  <c r="X291" i="1" s="1"/>
  <c r="CZ291" i="1"/>
  <c r="Y291" i="1" s="1"/>
  <c r="FR291" i="1"/>
  <c r="GL291" i="1"/>
  <c r="GN291" i="1"/>
  <c r="GO291" i="1"/>
  <c r="GV291" i="1"/>
  <c r="HC291" i="1" s="1"/>
  <c r="GX291" i="1" s="1"/>
  <c r="C292" i="1"/>
  <c r="D292" i="1"/>
  <c r="Q292" i="1"/>
  <c r="R292" i="1"/>
  <c r="S292" i="1"/>
  <c r="T292" i="1"/>
  <c r="Y292" i="1"/>
  <c r="AC292" i="1"/>
  <c r="AB292" i="1" s="1"/>
  <c r="AD292" i="1"/>
  <c r="AE292" i="1"/>
  <c r="AF292" i="1"/>
  <c r="CT292" i="1" s="1"/>
  <c r="AG292" i="1"/>
  <c r="AH292" i="1"/>
  <c r="AI292" i="1"/>
  <c r="AJ292" i="1"/>
  <c r="CR292" i="1"/>
  <c r="CS292" i="1"/>
  <c r="CU292" i="1"/>
  <c r="CV292" i="1"/>
  <c r="U292" i="1" s="1"/>
  <c r="CW292" i="1"/>
  <c r="V292" i="1" s="1"/>
  <c r="CX292" i="1"/>
  <c r="W292" i="1" s="1"/>
  <c r="CY292" i="1"/>
  <c r="X292" i="1" s="1"/>
  <c r="CZ292" i="1"/>
  <c r="FR292" i="1"/>
  <c r="GL292" i="1"/>
  <c r="GN292" i="1"/>
  <c r="GO292" i="1"/>
  <c r="GV292" i="1"/>
  <c r="HC292" i="1" s="1"/>
  <c r="GX292" i="1" s="1"/>
  <c r="C293" i="1"/>
  <c r="D293" i="1"/>
  <c r="P293" i="1"/>
  <c r="CP293" i="1" s="1"/>
  <c r="O293" i="1" s="1"/>
  <c r="Q293" i="1"/>
  <c r="R293" i="1"/>
  <c r="X293" i="1"/>
  <c r="Y293" i="1"/>
  <c r="AB293" i="1"/>
  <c r="AC293" i="1"/>
  <c r="AD293" i="1"/>
  <c r="AE293" i="1"/>
  <c r="AF293" i="1"/>
  <c r="AG293" i="1"/>
  <c r="AH293" i="1"/>
  <c r="AI293" i="1"/>
  <c r="AJ293" i="1"/>
  <c r="CX293" i="1" s="1"/>
  <c r="W293" i="1" s="1"/>
  <c r="CQ293" i="1"/>
  <c r="CR293" i="1"/>
  <c r="CS293" i="1"/>
  <c r="CT293" i="1"/>
  <c r="S293" i="1" s="1"/>
  <c r="CU293" i="1"/>
  <c r="T293" i="1" s="1"/>
  <c r="CV293" i="1"/>
  <c r="U293" i="1" s="1"/>
  <c r="CW293" i="1"/>
  <c r="V293" i="1" s="1"/>
  <c r="CY293" i="1"/>
  <c r="CZ293" i="1"/>
  <c r="FR293" i="1"/>
  <c r="GL293" i="1"/>
  <c r="GN293" i="1"/>
  <c r="CB296" i="1" s="1"/>
  <c r="GO293" i="1"/>
  <c r="GV293" i="1"/>
  <c r="HC293" i="1"/>
  <c r="GX293" i="1" s="1"/>
  <c r="C294" i="1"/>
  <c r="D294" i="1"/>
  <c r="P294" i="1"/>
  <c r="T294" i="1"/>
  <c r="V294" i="1"/>
  <c r="AI296" i="1" s="1"/>
  <c r="W294" i="1"/>
  <c r="AC294" i="1"/>
  <c r="AD294" i="1"/>
  <c r="AE294" i="1"/>
  <c r="AF294" i="1"/>
  <c r="AG294" i="1"/>
  <c r="AH294" i="1"/>
  <c r="CV294" i="1" s="1"/>
  <c r="U294" i="1" s="1"/>
  <c r="AI294" i="1"/>
  <c r="AJ294" i="1"/>
  <c r="CQ294" i="1"/>
  <c r="CR294" i="1"/>
  <c r="Q294" i="1" s="1"/>
  <c r="CS294" i="1"/>
  <c r="R294" i="1" s="1"/>
  <c r="CT294" i="1"/>
  <c r="S294" i="1" s="1"/>
  <c r="CU294" i="1"/>
  <c r="CW294" i="1"/>
  <c r="CX294" i="1"/>
  <c r="CY294" i="1"/>
  <c r="X294" i="1" s="1"/>
  <c r="CZ294" i="1"/>
  <c r="Y294" i="1" s="1"/>
  <c r="FR294" i="1"/>
  <c r="GL294" i="1"/>
  <c r="BZ296" i="1" s="1"/>
  <c r="BZ289" i="1" s="1"/>
  <c r="GN294" i="1"/>
  <c r="GO294" i="1"/>
  <c r="GV294" i="1"/>
  <c r="HC294" i="1"/>
  <c r="GX294" i="1" s="1"/>
  <c r="B296" i="1"/>
  <c r="B289" i="1" s="1"/>
  <c r="C296" i="1"/>
  <c r="C289" i="1" s="1"/>
  <c r="D296" i="1"/>
  <c r="D289" i="1" s="1"/>
  <c r="F296" i="1"/>
  <c r="F289" i="1" s="1"/>
  <c r="G296" i="1"/>
  <c r="AJ296" i="1"/>
  <c r="AJ289" i="1" s="1"/>
  <c r="AK296" i="1"/>
  <c r="AK289" i="1" s="1"/>
  <c r="AQ296" i="1"/>
  <c r="BB296" i="1"/>
  <c r="BX296" i="1"/>
  <c r="AO296" i="1" s="1"/>
  <c r="AO289" i="1" s="1"/>
  <c r="CK296" i="1"/>
  <c r="CK289" i="1" s="1"/>
  <c r="CL296" i="1"/>
  <c r="CL289" i="1" s="1"/>
  <c r="CM296" i="1"/>
  <c r="BD296" i="1" s="1"/>
  <c r="F300" i="1"/>
  <c r="D326" i="1"/>
  <c r="B328" i="1"/>
  <c r="C328" i="1"/>
  <c r="E328" i="1"/>
  <c r="Z328" i="1"/>
  <c r="AA328" i="1"/>
  <c r="AM328" i="1"/>
  <c r="AN328" i="1"/>
  <c r="BE328" i="1"/>
  <c r="BF328" i="1"/>
  <c r="BG328" i="1"/>
  <c r="BH328" i="1"/>
  <c r="BI328" i="1"/>
  <c r="BJ328" i="1"/>
  <c r="BK328" i="1"/>
  <c r="BL328" i="1"/>
  <c r="BM328" i="1"/>
  <c r="BN328" i="1"/>
  <c r="BO328" i="1"/>
  <c r="BP328" i="1"/>
  <c r="BQ328" i="1"/>
  <c r="BR328" i="1"/>
  <c r="BS328" i="1"/>
  <c r="BT328" i="1"/>
  <c r="BU328" i="1"/>
  <c r="BV328" i="1"/>
  <c r="BW328" i="1"/>
  <c r="CK328" i="1"/>
  <c r="CN328" i="1"/>
  <c r="CO328" i="1"/>
  <c r="CP328" i="1"/>
  <c r="CQ328" i="1"/>
  <c r="CR328" i="1"/>
  <c r="CS328" i="1"/>
  <c r="CT328" i="1"/>
  <c r="CU328" i="1"/>
  <c r="CV328" i="1"/>
  <c r="CW328" i="1"/>
  <c r="CX328" i="1"/>
  <c r="CY328" i="1"/>
  <c r="CZ328" i="1"/>
  <c r="DA328" i="1"/>
  <c r="DB328" i="1"/>
  <c r="DC328" i="1"/>
  <c r="DD328" i="1"/>
  <c r="DE328" i="1"/>
  <c r="DF328" i="1"/>
  <c r="DG328" i="1"/>
  <c r="DH328" i="1"/>
  <c r="DI328" i="1"/>
  <c r="DJ328" i="1"/>
  <c r="DK328" i="1"/>
  <c r="DL328" i="1"/>
  <c r="DM328" i="1"/>
  <c r="DN328" i="1"/>
  <c r="DO328" i="1"/>
  <c r="DP328" i="1"/>
  <c r="DQ328" i="1"/>
  <c r="DR328" i="1"/>
  <c r="DS328" i="1"/>
  <c r="DT328" i="1"/>
  <c r="DU328" i="1"/>
  <c r="DV328" i="1"/>
  <c r="DW328" i="1"/>
  <c r="DX328" i="1"/>
  <c r="DY328" i="1"/>
  <c r="DZ328" i="1"/>
  <c r="EA328" i="1"/>
  <c r="EB328" i="1"/>
  <c r="EC328" i="1"/>
  <c r="ED328" i="1"/>
  <c r="EE328" i="1"/>
  <c r="EF328" i="1"/>
  <c r="EG328" i="1"/>
  <c r="EH328" i="1"/>
  <c r="EI328" i="1"/>
  <c r="EJ328" i="1"/>
  <c r="EK328" i="1"/>
  <c r="EL328" i="1"/>
  <c r="EM328" i="1"/>
  <c r="EN328" i="1"/>
  <c r="EO328" i="1"/>
  <c r="EP328" i="1"/>
  <c r="EQ328" i="1"/>
  <c r="ER328" i="1"/>
  <c r="ES328" i="1"/>
  <c r="ET328" i="1"/>
  <c r="EU328" i="1"/>
  <c r="EV328" i="1"/>
  <c r="EW328" i="1"/>
  <c r="EX328" i="1"/>
  <c r="EY328" i="1"/>
  <c r="EZ328" i="1"/>
  <c r="FA328" i="1"/>
  <c r="FB328" i="1"/>
  <c r="FC328" i="1"/>
  <c r="FD328" i="1"/>
  <c r="FE328" i="1"/>
  <c r="FF328" i="1"/>
  <c r="FG328" i="1"/>
  <c r="FH328" i="1"/>
  <c r="FI328" i="1"/>
  <c r="FJ328" i="1"/>
  <c r="FK328" i="1"/>
  <c r="FL328" i="1"/>
  <c r="FM328" i="1"/>
  <c r="FN328" i="1"/>
  <c r="FO328" i="1"/>
  <c r="FP328" i="1"/>
  <c r="FQ328" i="1"/>
  <c r="FR328" i="1"/>
  <c r="FS328" i="1"/>
  <c r="FT328" i="1"/>
  <c r="FU328" i="1"/>
  <c r="FV328" i="1"/>
  <c r="FW328" i="1"/>
  <c r="FX328" i="1"/>
  <c r="FY328" i="1"/>
  <c r="FZ328" i="1"/>
  <c r="GA328" i="1"/>
  <c r="GB328" i="1"/>
  <c r="GC328" i="1"/>
  <c r="GD328" i="1"/>
  <c r="GE328" i="1"/>
  <c r="GF328" i="1"/>
  <c r="GG328" i="1"/>
  <c r="GH328" i="1"/>
  <c r="GI328" i="1"/>
  <c r="GJ328" i="1"/>
  <c r="GK328" i="1"/>
  <c r="GL328" i="1"/>
  <c r="GM328" i="1"/>
  <c r="GN328" i="1"/>
  <c r="GO328" i="1"/>
  <c r="GP328" i="1"/>
  <c r="GQ328" i="1"/>
  <c r="GR328" i="1"/>
  <c r="GS328" i="1"/>
  <c r="GT328" i="1"/>
  <c r="GU328" i="1"/>
  <c r="GV328" i="1"/>
  <c r="GW328" i="1"/>
  <c r="GX328" i="1"/>
  <c r="C330" i="1"/>
  <c r="D330" i="1"/>
  <c r="W330" i="1"/>
  <c r="AJ335" i="1" s="1"/>
  <c r="AJ328" i="1" s="1"/>
  <c r="X330" i="1"/>
  <c r="Y330" i="1"/>
  <c r="AL335" i="1" s="1"/>
  <c r="AC330" i="1"/>
  <c r="AB330" i="1" s="1"/>
  <c r="AE330" i="1"/>
  <c r="AD330" i="1" s="1"/>
  <c r="AF330" i="1"/>
  <c r="AG330" i="1"/>
  <c r="CU330" i="1" s="1"/>
  <c r="T330" i="1" s="1"/>
  <c r="AH330" i="1"/>
  <c r="AI330" i="1"/>
  <c r="CW330" i="1" s="1"/>
  <c r="V330" i="1" s="1"/>
  <c r="AJ330" i="1"/>
  <c r="CR330" i="1"/>
  <c r="Q330" i="1" s="1"/>
  <c r="CS330" i="1"/>
  <c r="R330" i="1" s="1"/>
  <c r="CT330" i="1"/>
  <c r="S330" i="1" s="1"/>
  <c r="CV330" i="1"/>
  <c r="U330" i="1" s="1"/>
  <c r="CX330" i="1"/>
  <c r="CY330" i="1"/>
  <c r="CZ330" i="1"/>
  <c r="FR330" i="1"/>
  <c r="BY335" i="1" s="1"/>
  <c r="GL330" i="1"/>
  <c r="BZ335" i="1" s="1"/>
  <c r="GN330" i="1"/>
  <c r="GO330" i="1"/>
  <c r="GV330" i="1"/>
  <c r="GX330" i="1"/>
  <c r="HC330" i="1"/>
  <c r="C331" i="1"/>
  <c r="D331" i="1"/>
  <c r="U331" i="1"/>
  <c r="AC331" i="1"/>
  <c r="AD331" i="1"/>
  <c r="AE331" i="1"/>
  <c r="CS331" i="1" s="1"/>
  <c r="R331" i="1" s="1"/>
  <c r="AF331" i="1"/>
  <c r="AG331" i="1"/>
  <c r="CU331" i="1" s="1"/>
  <c r="T331" i="1" s="1"/>
  <c r="AG335" i="1" s="1"/>
  <c r="AH331" i="1"/>
  <c r="AI331" i="1"/>
  <c r="CW331" i="1" s="1"/>
  <c r="V331" i="1" s="1"/>
  <c r="AJ331" i="1"/>
  <c r="CQ331" i="1"/>
  <c r="P331" i="1" s="1"/>
  <c r="CP331" i="1" s="1"/>
  <c r="O331" i="1" s="1"/>
  <c r="CR331" i="1"/>
  <c r="Q331" i="1" s="1"/>
  <c r="CT331" i="1"/>
  <c r="S331" i="1" s="1"/>
  <c r="CV331" i="1"/>
  <c r="CX331" i="1"/>
  <c r="W331" i="1" s="1"/>
  <c r="CY331" i="1"/>
  <c r="X331" i="1" s="1"/>
  <c r="CZ331" i="1"/>
  <c r="Y331" i="1" s="1"/>
  <c r="FR331" i="1"/>
  <c r="GL331" i="1"/>
  <c r="GN331" i="1"/>
  <c r="GO331" i="1"/>
  <c r="GV331" i="1"/>
  <c r="HC331" i="1" s="1"/>
  <c r="GX331" i="1" s="1"/>
  <c r="C332" i="1"/>
  <c r="D332" i="1"/>
  <c r="S332" i="1"/>
  <c r="T332" i="1"/>
  <c r="Y332" i="1"/>
  <c r="AC332" i="1"/>
  <c r="CQ332" i="1" s="1"/>
  <c r="P332" i="1" s="1"/>
  <c r="CP332" i="1" s="1"/>
  <c r="O332" i="1" s="1"/>
  <c r="AE332" i="1"/>
  <c r="CS332" i="1" s="1"/>
  <c r="R332" i="1" s="1"/>
  <c r="AF332" i="1"/>
  <c r="AG332" i="1"/>
  <c r="CU332" i="1" s="1"/>
  <c r="AH332" i="1"/>
  <c r="AI332" i="1"/>
  <c r="CW332" i="1" s="1"/>
  <c r="V332" i="1" s="1"/>
  <c r="AJ332" i="1"/>
  <c r="CR332" i="1"/>
  <c r="Q332" i="1" s="1"/>
  <c r="CT332" i="1"/>
  <c r="CV332" i="1"/>
  <c r="U332" i="1" s="1"/>
  <c r="CX332" i="1"/>
  <c r="W332" i="1" s="1"/>
  <c r="CY332" i="1"/>
  <c r="X332" i="1" s="1"/>
  <c r="CZ332" i="1"/>
  <c r="FR332" i="1"/>
  <c r="GL332" i="1"/>
  <c r="GN332" i="1"/>
  <c r="GO332" i="1"/>
  <c r="CC335" i="1" s="1"/>
  <c r="GV332" i="1"/>
  <c r="HC332" i="1" s="1"/>
  <c r="GX332" i="1" s="1"/>
  <c r="C333" i="1"/>
  <c r="D333" i="1"/>
  <c r="R333" i="1"/>
  <c r="S333" i="1"/>
  <c r="Y333" i="1"/>
  <c r="AC333" i="1"/>
  <c r="AB333" i="1" s="1"/>
  <c r="AD333" i="1"/>
  <c r="AE333" i="1"/>
  <c r="CS333" i="1" s="1"/>
  <c r="AF333" i="1"/>
  <c r="AG333" i="1"/>
  <c r="CU333" i="1" s="1"/>
  <c r="T333" i="1" s="1"/>
  <c r="AH333" i="1"/>
  <c r="AI333" i="1"/>
  <c r="CW333" i="1" s="1"/>
  <c r="V333" i="1" s="1"/>
  <c r="AJ333" i="1"/>
  <c r="CR333" i="1"/>
  <c r="Q333" i="1" s="1"/>
  <c r="CT333" i="1"/>
  <c r="CV333" i="1"/>
  <c r="U333" i="1" s="1"/>
  <c r="CX333" i="1"/>
  <c r="W333" i="1" s="1"/>
  <c r="CY333" i="1"/>
  <c r="X333" i="1" s="1"/>
  <c r="CZ333" i="1"/>
  <c r="FR333" i="1"/>
  <c r="GL333" i="1"/>
  <c r="GN333" i="1"/>
  <c r="CB335" i="1" s="1"/>
  <c r="GO333" i="1"/>
  <c r="GV333" i="1"/>
  <c r="HC333" i="1" s="1"/>
  <c r="GX333" i="1" s="1"/>
  <c r="B335" i="1"/>
  <c r="C335" i="1"/>
  <c r="D335" i="1"/>
  <c r="D328" i="1" s="1"/>
  <c r="F335" i="1"/>
  <c r="F328" i="1" s="1"/>
  <c r="G335" i="1"/>
  <c r="G328" i="1" s="1"/>
  <c r="AD335" i="1"/>
  <c r="AF335" i="1"/>
  <c r="BD335" i="1"/>
  <c r="BD328" i="1" s="1"/>
  <c r="BX335" i="1"/>
  <c r="BX328" i="1" s="1"/>
  <c r="CK335" i="1"/>
  <c r="BB335" i="1" s="1"/>
  <c r="CL335" i="1"/>
  <c r="CL328" i="1" s="1"/>
  <c r="CM335" i="1"/>
  <c r="CM328" i="1" s="1"/>
  <c r="D365" i="1"/>
  <c r="E367" i="1"/>
  <c r="G367" i="1"/>
  <c r="Z367" i="1"/>
  <c r="AA367" i="1"/>
  <c r="AM367" i="1"/>
  <c r="AN367" i="1"/>
  <c r="AZ367" i="1"/>
  <c r="BE367" i="1"/>
  <c r="BF367" i="1"/>
  <c r="BG367" i="1"/>
  <c r="BH367" i="1"/>
  <c r="BI367" i="1"/>
  <c r="BJ367" i="1"/>
  <c r="BK367" i="1"/>
  <c r="BL367" i="1"/>
  <c r="BM367" i="1"/>
  <c r="BN367" i="1"/>
  <c r="BO367" i="1"/>
  <c r="BP367" i="1"/>
  <c r="BQ367" i="1"/>
  <c r="BR367" i="1"/>
  <c r="BS367" i="1"/>
  <c r="BT367" i="1"/>
  <c r="BU367" i="1"/>
  <c r="BV367" i="1"/>
  <c r="BW367" i="1"/>
  <c r="BZ367" i="1"/>
  <c r="CN367" i="1"/>
  <c r="CO367" i="1"/>
  <c r="CP367" i="1"/>
  <c r="CQ367" i="1"/>
  <c r="CR367" i="1"/>
  <c r="CS367" i="1"/>
  <c r="CT367" i="1"/>
  <c r="CU367" i="1"/>
  <c r="CV367" i="1"/>
  <c r="CW367" i="1"/>
  <c r="CX367" i="1"/>
  <c r="CY367" i="1"/>
  <c r="CZ367" i="1"/>
  <c r="DA367" i="1"/>
  <c r="DB367" i="1"/>
  <c r="DC367" i="1"/>
  <c r="DD367" i="1"/>
  <c r="DE367" i="1"/>
  <c r="DF367" i="1"/>
  <c r="DG367" i="1"/>
  <c r="DH367" i="1"/>
  <c r="DI367" i="1"/>
  <c r="DJ367" i="1"/>
  <c r="DK367" i="1"/>
  <c r="DL367" i="1"/>
  <c r="DM367" i="1"/>
  <c r="DN367" i="1"/>
  <c r="DO367" i="1"/>
  <c r="DP367" i="1"/>
  <c r="DQ367" i="1"/>
  <c r="DR367" i="1"/>
  <c r="DS367" i="1"/>
  <c r="DT367" i="1"/>
  <c r="DU367" i="1"/>
  <c r="DV367" i="1"/>
  <c r="DW367" i="1"/>
  <c r="DX367" i="1"/>
  <c r="DY367" i="1"/>
  <c r="DZ367" i="1"/>
  <c r="EA367" i="1"/>
  <c r="EB367" i="1"/>
  <c r="EC367" i="1"/>
  <c r="ED367" i="1"/>
  <c r="EE367" i="1"/>
  <c r="EF367" i="1"/>
  <c r="EG367" i="1"/>
  <c r="EH367" i="1"/>
  <c r="EI367" i="1"/>
  <c r="EJ367" i="1"/>
  <c r="EK367" i="1"/>
  <c r="EL367" i="1"/>
  <c r="EM367" i="1"/>
  <c r="EN367" i="1"/>
  <c r="EO367" i="1"/>
  <c r="EP367" i="1"/>
  <c r="EQ367" i="1"/>
  <c r="ER367" i="1"/>
  <c r="ES367" i="1"/>
  <c r="ET367" i="1"/>
  <c r="EU367" i="1"/>
  <c r="EV367" i="1"/>
  <c r="EW367" i="1"/>
  <c r="EX367" i="1"/>
  <c r="EY367" i="1"/>
  <c r="EZ367" i="1"/>
  <c r="FA367" i="1"/>
  <c r="FB367" i="1"/>
  <c r="FC367" i="1"/>
  <c r="FD367" i="1"/>
  <c r="FE367" i="1"/>
  <c r="FF367" i="1"/>
  <c r="FG367" i="1"/>
  <c r="FH367" i="1"/>
  <c r="FI367" i="1"/>
  <c r="FJ367" i="1"/>
  <c r="FK367" i="1"/>
  <c r="FL367" i="1"/>
  <c r="FM367" i="1"/>
  <c r="FN367" i="1"/>
  <c r="FO367" i="1"/>
  <c r="FP367" i="1"/>
  <c r="FQ367" i="1"/>
  <c r="FR367" i="1"/>
  <c r="FS367" i="1"/>
  <c r="FT367" i="1"/>
  <c r="FU367" i="1"/>
  <c r="FV367" i="1"/>
  <c r="FW367" i="1"/>
  <c r="FX367" i="1"/>
  <c r="FY367" i="1"/>
  <c r="FZ367" i="1"/>
  <c r="GA367" i="1"/>
  <c r="GB367" i="1"/>
  <c r="GC367" i="1"/>
  <c r="GD367" i="1"/>
  <c r="GE367" i="1"/>
  <c r="GF367" i="1"/>
  <c r="GG367" i="1"/>
  <c r="GH367" i="1"/>
  <c r="GI367" i="1"/>
  <c r="GJ367" i="1"/>
  <c r="GK367" i="1"/>
  <c r="GL367" i="1"/>
  <c r="GM367" i="1"/>
  <c r="GN367" i="1"/>
  <c r="GO367" i="1"/>
  <c r="GP367" i="1"/>
  <c r="GQ367" i="1"/>
  <c r="GR367" i="1"/>
  <c r="GS367" i="1"/>
  <c r="GT367" i="1"/>
  <c r="GU367" i="1"/>
  <c r="GV367" i="1"/>
  <c r="GW367" i="1"/>
  <c r="GX367" i="1"/>
  <c r="C369" i="1"/>
  <c r="D369" i="1"/>
  <c r="T369" i="1"/>
  <c r="U369" i="1"/>
  <c r="AC369" i="1"/>
  <c r="AE369" i="1"/>
  <c r="CS369" i="1" s="1"/>
  <c r="R369" i="1" s="1"/>
  <c r="AF369" i="1"/>
  <c r="CT369" i="1" s="1"/>
  <c r="S369" i="1" s="1"/>
  <c r="AF372" i="1" s="1"/>
  <c r="AF367" i="1" s="1"/>
  <c r="AG369" i="1"/>
  <c r="AH369" i="1"/>
  <c r="AI369" i="1"/>
  <c r="AJ369" i="1"/>
  <c r="CX369" i="1" s="1"/>
  <c r="W369" i="1" s="1"/>
  <c r="CQ369" i="1"/>
  <c r="P369" i="1" s="1"/>
  <c r="CU369" i="1"/>
  <c r="CV369" i="1"/>
  <c r="CW369" i="1"/>
  <c r="V369" i="1" s="1"/>
  <c r="FR369" i="1"/>
  <c r="BY372" i="1" s="1"/>
  <c r="GL369" i="1"/>
  <c r="GN369" i="1"/>
  <c r="GO369" i="1"/>
  <c r="GV369" i="1"/>
  <c r="HC369" i="1" s="1"/>
  <c r="GX369" i="1" s="1"/>
  <c r="CJ372" i="1" s="1"/>
  <c r="C370" i="1"/>
  <c r="D370" i="1"/>
  <c r="Q370" i="1"/>
  <c r="W370" i="1"/>
  <c r="AB370" i="1"/>
  <c r="AC370" i="1"/>
  <c r="CQ370" i="1" s="1"/>
  <c r="P370" i="1" s="1"/>
  <c r="AE370" i="1"/>
  <c r="AD370" i="1" s="1"/>
  <c r="AF370" i="1"/>
  <c r="AG370" i="1"/>
  <c r="CU370" i="1" s="1"/>
  <c r="T370" i="1" s="1"/>
  <c r="AH370" i="1"/>
  <c r="AI370" i="1"/>
  <c r="CW370" i="1" s="1"/>
  <c r="V370" i="1" s="1"/>
  <c r="AJ370" i="1"/>
  <c r="CX370" i="1" s="1"/>
  <c r="CR370" i="1"/>
  <c r="CT370" i="1"/>
  <c r="S370" i="1" s="1"/>
  <c r="CV370" i="1"/>
  <c r="U370" i="1" s="1"/>
  <c r="FR370" i="1"/>
  <c r="GL370" i="1"/>
  <c r="GN370" i="1"/>
  <c r="GO370" i="1"/>
  <c r="CC372" i="1" s="1"/>
  <c r="GV370" i="1"/>
  <c r="HC370" i="1"/>
  <c r="GX370" i="1" s="1"/>
  <c r="B372" i="1"/>
  <c r="B367" i="1" s="1"/>
  <c r="C372" i="1"/>
  <c r="C367" i="1" s="1"/>
  <c r="D372" i="1"/>
  <c r="D367" i="1" s="1"/>
  <c r="F372" i="1"/>
  <c r="F367" i="1" s="1"/>
  <c r="G372" i="1"/>
  <c r="AC372" i="1"/>
  <c r="BX372" i="1"/>
  <c r="CG372" i="1" s="1"/>
  <c r="BZ372" i="1"/>
  <c r="AQ372" i="1" s="1"/>
  <c r="AQ367" i="1" s="1"/>
  <c r="CB372" i="1"/>
  <c r="CB367" i="1" s="1"/>
  <c r="CI372" i="1"/>
  <c r="AZ372" i="1" s="1"/>
  <c r="F383" i="1" s="1"/>
  <c r="CK372" i="1"/>
  <c r="CK367" i="1" s="1"/>
  <c r="CL372" i="1"/>
  <c r="CL367" i="1" s="1"/>
  <c r="CM372" i="1"/>
  <c r="CM367" i="1" s="1"/>
  <c r="F382" i="1"/>
  <c r="B402" i="1"/>
  <c r="B22" i="1" s="1"/>
  <c r="C402" i="1"/>
  <c r="C22" i="1" s="1"/>
  <c r="D402" i="1"/>
  <c r="D22" i="1" s="1"/>
  <c r="F402" i="1"/>
  <c r="F22" i="1" s="1"/>
  <c r="G402" i="1"/>
  <c r="G22" i="1" s="1"/>
  <c r="B432" i="1"/>
  <c r="B18" i="1" s="1"/>
  <c r="C432" i="1"/>
  <c r="C18" i="1" s="1"/>
  <c r="D432" i="1"/>
  <c r="D18" i="1" s="1"/>
  <c r="F432" i="1"/>
  <c r="F18" i="1" s="1"/>
  <c r="G432" i="1"/>
  <c r="G18" i="1" s="1"/>
  <c r="T335" i="1" l="1"/>
  <c r="AG328" i="1"/>
  <c r="GK369" i="1"/>
  <c r="AJ220" i="1"/>
  <c r="W227" i="1"/>
  <c r="CJ367" i="1"/>
  <c r="BA372" i="1"/>
  <c r="GM331" i="1"/>
  <c r="GP331" i="1"/>
  <c r="AI372" i="1"/>
  <c r="BZ328" i="1"/>
  <c r="AQ335" i="1"/>
  <c r="CG335" i="1"/>
  <c r="AL328" i="1"/>
  <c r="Y335" i="1"/>
  <c r="BY328" i="1"/>
  <c r="CI335" i="1"/>
  <c r="AP335" i="1"/>
  <c r="S335" i="1"/>
  <c r="AF328" i="1"/>
  <c r="F306" i="1"/>
  <c r="AQ289" i="1"/>
  <c r="P372" i="1"/>
  <c r="AC367" i="1"/>
  <c r="BB328" i="1"/>
  <c r="F348" i="1"/>
  <c r="AS372" i="1"/>
  <c r="CR369" i="1"/>
  <c r="Q369" i="1" s="1"/>
  <c r="AD372" i="1" s="1"/>
  <c r="AD369" i="1"/>
  <c r="AB369" i="1" s="1"/>
  <c r="BX367" i="1"/>
  <c r="W335" i="1"/>
  <c r="AI289" i="1"/>
  <c r="V296" i="1"/>
  <c r="CB289" i="1"/>
  <c r="AS296" i="1"/>
  <c r="CJ296" i="1"/>
  <c r="CC138" i="1"/>
  <c r="AT145" i="1"/>
  <c r="AI335" i="1"/>
  <c r="AX372" i="1"/>
  <c r="CG367" i="1"/>
  <c r="AO372" i="1"/>
  <c r="CJ335" i="1"/>
  <c r="GM293" i="1"/>
  <c r="GM332" i="1"/>
  <c r="GP332" i="1"/>
  <c r="AJ372" i="1"/>
  <c r="AH335" i="1"/>
  <c r="X296" i="1"/>
  <c r="AG296" i="1"/>
  <c r="GP225" i="1"/>
  <c r="GM225" i="1"/>
  <c r="AD328" i="1"/>
  <c r="Q335" i="1"/>
  <c r="CJ220" i="1"/>
  <c r="BA227" i="1"/>
  <c r="BD372" i="1"/>
  <c r="AP372" i="1"/>
  <c r="BY367" i="1"/>
  <c r="CH372" i="1"/>
  <c r="BC372" i="1"/>
  <c r="S372" i="1"/>
  <c r="CZ369" i="1"/>
  <c r="Y369" i="1" s="1"/>
  <c r="AH372" i="1"/>
  <c r="CI367" i="1"/>
  <c r="AB331" i="1"/>
  <c r="CC328" i="1"/>
  <c r="AT335" i="1"/>
  <c r="AF289" i="1"/>
  <c r="S296" i="1"/>
  <c r="CF372" i="1"/>
  <c r="CC367" i="1"/>
  <c r="AT372" i="1"/>
  <c r="CY370" i="1"/>
  <c r="X370" i="1" s="1"/>
  <c r="CZ370" i="1"/>
  <c r="Y370" i="1" s="1"/>
  <c r="CP370" i="1"/>
  <c r="O370" i="1" s="1"/>
  <c r="CY369" i="1"/>
  <c r="X369" i="1" s="1"/>
  <c r="AK372" i="1" s="1"/>
  <c r="AG372" i="1"/>
  <c r="F360" i="1"/>
  <c r="CB328" i="1"/>
  <c r="AS335" i="1"/>
  <c r="AK335" i="1"/>
  <c r="AE335" i="1"/>
  <c r="BB289" i="1"/>
  <c r="F309" i="1"/>
  <c r="CE372" i="1"/>
  <c r="CQ333" i="1"/>
  <c r="P333" i="1" s="1"/>
  <c r="CP333" i="1" s="1"/>
  <c r="O333" i="1" s="1"/>
  <c r="CC296" i="1"/>
  <c r="AH296" i="1"/>
  <c r="F201" i="1"/>
  <c r="BB181" i="1"/>
  <c r="BB257" i="1"/>
  <c r="AE296" i="1"/>
  <c r="AI220" i="1"/>
  <c r="V227" i="1"/>
  <c r="AC227" i="1"/>
  <c r="GM142" i="1"/>
  <c r="GP142" i="1"/>
  <c r="GM141" i="1"/>
  <c r="GP141" i="1"/>
  <c r="BB372" i="1"/>
  <c r="AO335" i="1"/>
  <c r="W296" i="1"/>
  <c r="CP294" i="1"/>
  <c r="O294" i="1" s="1"/>
  <c r="CR291" i="1"/>
  <c r="Q291" i="1" s="1"/>
  <c r="AD296" i="1" s="1"/>
  <c r="CP224" i="1"/>
  <c r="O224" i="1" s="1"/>
  <c r="AG181" i="1"/>
  <c r="T188" i="1"/>
  <c r="F321" i="1"/>
  <c r="BD289" i="1"/>
  <c r="GP293" i="1"/>
  <c r="AH227" i="1"/>
  <c r="F204" i="1"/>
  <c r="AJ181" i="1"/>
  <c r="W188" i="1"/>
  <c r="CJ181" i="1"/>
  <c r="BA188" i="1"/>
  <c r="AI181" i="1"/>
  <c r="V188" i="1"/>
  <c r="CS370" i="1"/>
  <c r="R370" i="1" s="1"/>
  <c r="GK370" i="1" s="1"/>
  <c r="BC335" i="1"/>
  <c r="CQ292" i="1"/>
  <c r="P292" i="1" s="1"/>
  <c r="CP292" i="1" s="1"/>
  <c r="O292" i="1" s="1"/>
  <c r="BY296" i="1"/>
  <c r="BB220" i="1"/>
  <c r="F240" i="1"/>
  <c r="AK220" i="1"/>
  <c r="X227" i="1"/>
  <c r="GM186" i="1"/>
  <c r="GP186" i="1"/>
  <c r="AB294" i="1"/>
  <c r="AL296" i="1"/>
  <c r="BY227" i="1"/>
  <c r="AD332" i="1"/>
  <c r="AB332" i="1" s="1"/>
  <c r="AT227" i="1"/>
  <c r="AL227" i="1"/>
  <c r="AG227" i="1"/>
  <c r="AD222" i="1"/>
  <c r="AB222" i="1" s="1"/>
  <c r="CS222" i="1"/>
  <c r="R222" i="1" s="1"/>
  <c r="AE227" i="1" s="1"/>
  <c r="CR222" i="1"/>
  <c r="Q222" i="1" s="1"/>
  <c r="F198" i="1"/>
  <c r="AQ181" i="1"/>
  <c r="AL181" i="1"/>
  <c r="Y188" i="1"/>
  <c r="BC296" i="1"/>
  <c r="AS227" i="1"/>
  <c r="BZ220" i="1"/>
  <c r="AQ227" i="1"/>
  <c r="AF227" i="1"/>
  <c r="AF138" i="1"/>
  <c r="S145" i="1"/>
  <c r="BC227" i="1"/>
  <c r="BC257" i="1" s="1"/>
  <c r="BD188" i="1"/>
  <c r="AK188" i="1"/>
  <c r="AQ145" i="1"/>
  <c r="BZ138" i="1"/>
  <c r="AD145" i="1"/>
  <c r="AG138" i="1"/>
  <c r="T145" i="1"/>
  <c r="AF69" i="1"/>
  <c r="S76" i="1"/>
  <c r="AC76" i="1"/>
  <c r="CP71" i="1"/>
  <c r="O71" i="1" s="1"/>
  <c r="BC30" i="1"/>
  <c r="F53" i="1"/>
  <c r="BC106" i="1"/>
  <c r="CB181" i="1"/>
  <c r="AS188" i="1"/>
  <c r="AB185" i="1"/>
  <c r="AP138" i="1"/>
  <c r="F154" i="1"/>
  <c r="CB138" i="1"/>
  <c r="AS145" i="1"/>
  <c r="AF188" i="1"/>
  <c r="CS183" i="1"/>
  <c r="R183" i="1" s="1"/>
  <c r="AE188" i="1" s="1"/>
  <c r="AD183" i="1"/>
  <c r="AB183" i="1" s="1"/>
  <c r="X145" i="1"/>
  <c r="AK138" i="1"/>
  <c r="AL145" i="1"/>
  <c r="BX289" i="1"/>
  <c r="F206" i="1"/>
  <c r="AT181" i="1"/>
  <c r="AP188" i="1"/>
  <c r="BY181" i="1"/>
  <c r="CI188" i="1"/>
  <c r="CQ184" i="1"/>
  <c r="P184" i="1" s="1"/>
  <c r="CP184" i="1" s="1"/>
  <c r="O184" i="1" s="1"/>
  <c r="AB184" i="1"/>
  <c r="CR183" i="1"/>
  <c r="Q183" i="1" s="1"/>
  <c r="AD188" i="1" s="1"/>
  <c r="BC138" i="1"/>
  <c r="F161" i="1"/>
  <c r="AJ145" i="1"/>
  <c r="CQ330" i="1"/>
  <c r="P330" i="1" s="1"/>
  <c r="CG296" i="1"/>
  <c r="CM289" i="1"/>
  <c r="CG227" i="1"/>
  <c r="CR223" i="1"/>
  <c r="Q223" i="1" s="1"/>
  <c r="CP223" i="1" s="1"/>
  <c r="O223" i="1" s="1"/>
  <c r="AH188" i="1"/>
  <c r="BB138" i="1"/>
  <c r="F158" i="1"/>
  <c r="AI145" i="1"/>
  <c r="AO227" i="1"/>
  <c r="CG188" i="1"/>
  <c r="BZ181" i="1"/>
  <c r="CG145" i="1"/>
  <c r="CP140" i="1"/>
  <c r="O140" i="1" s="1"/>
  <c r="AC145" i="1"/>
  <c r="BD227" i="1"/>
  <c r="CI145" i="1"/>
  <c r="BY138" i="1"/>
  <c r="CQ143" i="1"/>
  <c r="P143" i="1" s="1"/>
  <c r="CP143" i="1" s="1"/>
  <c r="O143" i="1" s="1"/>
  <c r="AB143" i="1"/>
  <c r="CS142" i="1"/>
  <c r="R142" i="1" s="1"/>
  <c r="AD142" i="1"/>
  <c r="AB142" i="1" s="1"/>
  <c r="AE145" i="1"/>
  <c r="CJ145" i="1"/>
  <c r="AH145" i="1"/>
  <c r="AS26" i="1"/>
  <c r="F123" i="1"/>
  <c r="AO145" i="1"/>
  <c r="AD69" i="1"/>
  <c r="Q76" i="1"/>
  <c r="F50" i="1"/>
  <c r="BB30" i="1"/>
  <c r="AK30" i="1"/>
  <c r="X37" i="1"/>
  <c r="BA37" i="1"/>
  <c r="CJ30" i="1"/>
  <c r="AJ30" i="1"/>
  <c r="W37" i="1"/>
  <c r="AF37" i="1"/>
  <c r="BD145" i="1"/>
  <c r="BB106" i="1"/>
  <c r="F93" i="1"/>
  <c r="AS69" i="1"/>
  <c r="F44" i="1"/>
  <c r="AX30" i="1"/>
  <c r="AI37" i="1"/>
  <c r="F85" i="1"/>
  <c r="AP69" i="1"/>
  <c r="AB72" i="1"/>
  <c r="AI69" i="1"/>
  <c r="V76" i="1"/>
  <c r="AT30" i="1"/>
  <c r="F55" i="1"/>
  <c r="AG37" i="1"/>
  <c r="AB32" i="1"/>
  <c r="AO76" i="1"/>
  <c r="CG76" i="1"/>
  <c r="BX69" i="1"/>
  <c r="BZ69" i="1"/>
  <c r="AQ76" i="1"/>
  <c r="CP73" i="1"/>
  <c r="O73" i="1" s="1"/>
  <c r="AL76" i="1"/>
  <c r="AH76" i="1"/>
  <c r="AS30" i="1"/>
  <c r="F54" i="1"/>
  <c r="AD37" i="1"/>
  <c r="CQ185" i="1"/>
  <c r="P185" i="1" s="1"/>
  <c r="CP185" i="1" s="1"/>
  <c r="O185" i="1" s="1"/>
  <c r="CS184" i="1"/>
  <c r="R184" i="1" s="1"/>
  <c r="CL181" i="1"/>
  <c r="BD69" i="1"/>
  <c r="F101" i="1"/>
  <c r="AK76" i="1"/>
  <c r="AQ30" i="1"/>
  <c r="F47" i="1"/>
  <c r="CP33" i="1"/>
  <c r="O33" i="1" s="1"/>
  <c r="BC69" i="1"/>
  <c r="F92" i="1"/>
  <c r="CP74" i="1"/>
  <c r="O74" i="1" s="1"/>
  <c r="AJ76" i="1"/>
  <c r="AP106" i="1"/>
  <c r="F46" i="1"/>
  <c r="AP30" i="1"/>
  <c r="AT106" i="1"/>
  <c r="BB69" i="1"/>
  <c r="F89" i="1"/>
  <c r="CJ76" i="1"/>
  <c r="AG76" i="1"/>
  <c r="GP35" i="1"/>
  <c r="GM35" i="1"/>
  <c r="AL37" i="1"/>
  <c r="AH37" i="1"/>
  <c r="CI76" i="1"/>
  <c r="BY69" i="1"/>
  <c r="AO37" i="1"/>
  <c r="AB35" i="1"/>
  <c r="CQ34" i="1"/>
  <c r="P34" i="1" s="1"/>
  <c r="CP34" i="1" s="1"/>
  <c r="O34" i="1" s="1"/>
  <c r="AD34" i="1"/>
  <c r="AB34" i="1" s="1"/>
  <c r="CL30" i="1"/>
  <c r="AD74" i="1"/>
  <c r="AB74" i="1" s="1"/>
  <c r="AB71" i="1"/>
  <c r="BD37" i="1"/>
  <c r="CK30" i="1"/>
  <c r="CC30" i="1"/>
  <c r="CM69" i="1"/>
  <c r="CS32" i="1"/>
  <c r="R32" i="1" s="1"/>
  <c r="AE37" i="1" s="1"/>
  <c r="CB30" i="1"/>
  <c r="CL69" i="1"/>
  <c r="CK69" i="1"/>
  <c r="CC69" i="1"/>
  <c r="CS35" i="1"/>
  <c r="R35" i="1" s="1"/>
  <c r="CQ32" i="1"/>
  <c r="P32" i="1" s="1"/>
  <c r="BZ30" i="1"/>
  <c r="CQ72" i="1"/>
  <c r="P72" i="1" s="1"/>
  <c r="CP72" i="1" s="1"/>
  <c r="O72" i="1" s="1"/>
  <c r="CS71" i="1"/>
  <c r="R71" i="1" s="1"/>
  <c r="AE76" i="1" s="1"/>
  <c r="CB69" i="1"/>
  <c r="CI37" i="1"/>
  <c r="CG30" i="1"/>
  <c r="BY30" i="1"/>
  <c r="BC177" i="1" l="1"/>
  <c r="F273" i="1"/>
  <c r="GM223" i="1"/>
  <c r="GP223" i="1"/>
  <c r="GM292" i="1"/>
  <c r="GP292" i="1"/>
  <c r="BB367" i="1"/>
  <c r="F385" i="1"/>
  <c r="CE367" i="1"/>
  <c r="AV372" i="1"/>
  <c r="AG367" i="1"/>
  <c r="T372" i="1"/>
  <c r="S289" i="1"/>
  <c r="F311" i="1"/>
  <c r="S367" i="1"/>
  <c r="F387" i="1"/>
  <c r="Q328" i="1"/>
  <c r="F347" i="1"/>
  <c r="AI328" i="1"/>
  <c r="V335" i="1"/>
  <c r="F359" i="1"/>
  <c r="W328" i="1"/>
  <c r="P367" i="1"/>
  <c r="F375" i="1"/>
  <c r="Y328" i="1"/>
  <c r="F362" i="1"/>
  <c r="BA367" i="1"/>
  <c r="F392" i="1"/>
  <c r="F41" i="1"/>
  <c r="AO30" i="1"/>
  <c r="AO106" i="1"/>
  <c r="AG69" i="1"/>
  <c r="T76" i="1"/>
  <c r="AJ69" i="1"/>
  <c r="W76" i="1"/>
  <c r="AH69" i="1"/>
  <c r="U76" i="1"/>
  <c r="BD138" i="1"/>
  <c r="F170" i="1"/>
  <c r="CJ138" i="1"/>
  <c r="BA145" i="1"/>
  <c r="BD220" i="1"/>
  <c r="F252" i="1"/>
  <c r="AX296" i="1"/>
  <c r="CG289" i="1"/>
  <c r="AZ188" i="1"/>
  <c r="CI181" i="1"/>
  <c r="X138" i="1"/>
  <c r="F171" i="1"/>
  <c r="S69" i="1"/>
  <c r="F91" i="1"/>
  <c r="BD181" i="1"/>
  <c r="F213" i="1"/>
  <c r="BD257" i="1"/>
  <c r="BC289" i="1"/>
  <c r="F312" i="1"/>
  <c r="AG220" i="1"/>
  <c r="T227" i="1"/>
  <c r="BC328" i="1"/>
  <c r="F351" i="1"/>
  <c r="T181" i="1"/>
  <c r="F209" i="1"/>
  <c r="T257" i="1"/>
  <c r="R296" i="1"/>
  <c r="AE289" i="1"/>
  <c r="X372" i="1"/>
  <c r="AK367" i="1"/>
  <c r="BC367" i="1"/>
  <c r="F388" i="1"/>
  <c r="AT138" i="1"/>
  <c r="F163" i="1"/>
  <c r="AH138" i="1"/>
  <c r="U145" i="1"/>
  <c r="AF30" i="1"/>
  <c r="S37" i="1"/>
  <c r="CH145" i="1"/>
  <c r="P145" i="1"/>
  <c r="CE145" i="1"/>
  <c r="CF145" i="1"/>
  <c r="AC138" i="1"/>
  <c r="CP330" i="1"/>
  <c r="O330" i="1" s="1"/>
  <c r="AC335" i="1"/>
  <c r="AS181" i="1"/>
  <c r="AS257" i="1"/>
  <c r="F205" i="1"/>
  <c r="BC220" i="1"/>
  <c r="F243" i="1"/>
  <c r="Y181" i="1"/>
  <c r="F215" i="1"/>
  <c r="AL220" i="1"/>
  <c r="Y227" i="1"/>
  <c r="BB177" i="1"/>
  <c r="F270" i="1"/>
  <c r="GP370" i="1"/>
  <c r="GM370" i="1"/>
  <c r="AT328" i="1"/>
  <c r="F353" i="1"/>
  <c r="AY372" i="1"/>
  <c r="CH367" i="1"/>
  <c r="CG328" i="1"/>
  <c r="AX335" i="1"/>
  <c r="W220" i="1"/>
  <c r="F251" i="1"/>
  <c r="F119" i="1"/>
  <c r="BB26" i="1"/>
  <c r="BB402" i="1"/>
  <c r="AZ145" i="1"/>
  <c r="CI138" i="1"/>
  <c r="BA76" i="1"/>
  <c r="CJ69" i="1"/>
  <c r="AI30" i="1"/>
  <c r="V37" i="1"/>
  <c r="GM73" i="1"/>
  <c r="GP73" i="1"/>
  <c r="Q69" i="1"/>
  <c r="F88" i="1"/>
  <c r="AH181" i="1"/>
  <c r="U188" i="1"/>
  <c r="AP181" i="1"/>
  <c r="F197" i="1"/>
  <c r="S138" i="1"/>
  <c r="F160" i="1"/>
  <c r="AT220" i="1"/>
  <c r="F245" i="1"/>
  <c r="AT257" i="1"/>
  <c r="V181" i="1"/>
  <c r="V257" i="1"/>
  <c r="F211" i="1"/>
  <c r="R335" i="1"/>
  <c r="AE328" i="1"/>
  <c r="BA335" i="1"/>
  <c r="CJ328" i="1"/>
  <c r="CJ289" i="1"/>
  <c r="BA296" i="1"/>
  <c r="Q372" i="1"/>
  <c r="AD367" i="1"/>
  <c r="AQ328" i="1"/>
  <c r="F345" i="1"/>
  <c r="AP26" i="1"/>
  <c r="F115" i="1"/>
  <c r="AK181" i="1"/>
  <c r="X188" i="1"/>
  <c r="AL69" i="1"/>
  <c r="Y76" i="1"/>
  <c r="AE138" i="1"/>
  <c r="R145" i="1"/>
  <c r="CI69" i="1"/>
  <c r="AZ76" i="1"/>
  <c r="W30" i="1"/>
  <c r="F61" i="1"/>
  <c r="W106" i="1"/>
  <c r="GP140" i="1"/>
  <c r="AB145" i="1"/>
  <c r="GM140" i="1"/>
  <c r="AE181" i="1"/>
  <c r="R188" i="1"/>
  <c r="T138" i="1"/>
  <c r="F166" i="1"/>
  <c r="X220" i="1"/>
  <c r="F253" i="1"/>
  <c r="GP224" i="1"/>
  <c r="GM224" i="1"/>
  <c r="AH30" i="1"/>
  <c r="U37" i="1"/>
  <c r="AQ69" i="1"/>
  <c r="F86" i="1"/>
  <c r="AQ106" i="1"/>
  <c r="CG138" i="1"/>
  <c r="AX145" i="1"/>
  <c r="CP183" i="1"/>
  <c r="O183" i="1" s="1"/>
  <c r="AF181" i="1"/>
  <c r="S188" i="1"/>
  <c r="BC26" i="1"/>
  <c r="F122" i="1"/>
  <c r="BC402" i="1"/>
  <c r="AC296" i="1"/>
  <c r="Q296" i="1"/>
  <c r="AD289" i="1"/>
  <c r="AK328" i="1"/>
  <c r="X335" i="1"/>
  <c r="AP367" i="1"/>
  <c r="F381" i="1"/>
  <c r="AG289" i="1"/>
  <c r="T296" i="1"/>
  <c r="CP369" i="1"/>
  <c r="O369" i="1" s="1"/>
  <c r="F313" i="1"/>
  <c r="AS289" i="1"/>
  <c r="AS367" i="1"/>
  <c r="F389" i="1"/>
  <c r="F350" i="1"/>
  <c r="S328" i="1"/>
  <c r="AE372" i="1"/>
  <c r="AO69" i="1"/>
  <c r="F80" i="1"/>
  <c r="AI138" i="1"/>
  <c r="V145" i="1"/>
  <c r="GM74" i="1"/>
  <c r="GP74" i="1"/>
  <c r="AG30" i="1"/>
  <c r="T37" i="1"/>
  <c r="AZ37" i="1"/>
  <c r="CI30" i="1"/>
  <c r="AJ138" i="1"/>
  <c r="W145" i="1"/>
  <c r="AH220" i="1"/>
  <c r="U227" i="1"/>
  <c r="AE69" i="1"/>
  <c r="R76" i="1"/>
  <c r="AL30" i="1"/>
  <c r="Y37" i="1"/>
  <c r="AT26" i="1"/>
  <c r="F124" i="1"/>
  <c r="AT402" i="1"/>
  <c r="GM33" i="1"/>
  <c r="GP33" i="1"/>
  <c r="GP185" i="1"/>
  <c r="GM185" i="1"/>
  <c r="V69" i="1"/>
  <c r="F99" i="1"/>
  <c r="F149" i="1"/>
  <c r="AO138" i="1"/>
  <c r="AC188" i="1"/>
  <c r="AS138" i="1"/>
  <c r="F162" i="1"/>
  <c r="AS402" i="1"/>
  <c r="AD138" i="1"/>
  <c r="Q145" i="1"/>
  <c r="AF220" i="1"/>
  <c r="S227" i="1"/>
  <c r="BA181" i="1"/>
  <c r="BA257" i="1"/>
  <c r="F208" i="1"/>
  <c r="CP291" i="1"/>
  <c r="O291" i="1" s="1"/>
  <c r="GP294" i="1"/>
  <c r="GM294" i="1"/>
  <c r="AC220" i="1"/>
  <c r="CE227" i="1"/>
  <c r="CF227" i="1"/>
  <c r="CH227" i="1"/>
  <c r="P227" i="1"/>
  <c r="AH289" i="1"/>
  <c r="U296" i="1"/>
  <c r="AS328" i="1"/>
  <c r="F352" i="1"/>
  <c r="F390" i="1"/>
  <c r="AT367" i="1"/>
  <c r="BD367" i="1"/>
  <c r="F397" i="1"/>
  <c r="F322" i="1"/>
  <c r="X289" i="1"/>
  <c r="AO367" i="1"/>
  <c r="F376" i="1"/>
  <c r="AP328" i="1"/>
  <c r="F344" i="1"/>
  <c r="V372" i="1"/>
  <c r="AI367" i="1"/>
  <c r="AK69" i="1"/>
  <c r="X76" i="1"/>
  <c r="X106" i="1" s="1"/>
  <c r="CE76" i="1"/>
  <c r="CH76" i="1"/>
  <c r="AC69" i="1"/>
  <c r="P76" i="1"/>
  <c r="CF76" i="1"/>
  <c r="BD30" i="1"/>
  <c r="F62" i="1"/>
  <c r="BD106" i="1"/>
  <c r="AE30" i="1"/>
  <c r="R37" i="1"/>
  <c r="GM143" i="1"/>
  <c r="GP143" i="1"/>
  <c r="AD227" i="1"/>
  <c r="W289" i="1"/>
  <c r="F320" i="1"/>
  <c r="CC289" i="1"/>
  <c r="AT296" i="1"/>
  <c r="AH367" i="1"/>
  <c r="U372" i="1"/>
  <c r="BA220" i="1"/>
  <c r="F247" i="1"/>
  <c r="U335" i="1"/>
  <c r="AH328" i="1"/>
  <c r="V289" i="1"/>
  <c r="F319" i="1"/>
  <c r="AZ335" i="1"/>
  <c r="CI328" i="1"/>
  <c r="CP32" i="1"/>
  <c r="O32" i="1" s="1"/>
  <c r="AC37" i="1"/>
  <c r="GM184" i="1"/>
  <c r="GP184" i="1"/>
  <c r="AS220" i="1"/>
  <c r="F244" i="1"/>
  <c r="GP72" i="1"/>
  <c r="GM72" i="1"/>
  <c r="AD30" i="1"/>
  <c r="Q37" i="1"/>
  <c r="F57" i="1"/>
  <c r="BA30" i="1"/>
  <c r="BA106" i="1"/>
  <c r="AX188" i="1"/>
  <c r="CG181" i="1"/>
  <c r="AD181" i="1"/>
  <c r="Q188" i="1"/>
  <c r="AQ220" i="1"/>
  <c r="F237" i="1"/>
  <c r="AQ257" i="1"/>
  <c r="BY220" i="1"/>
  <c r="AP227" i="1"/>
  <c r="CI227" i="1"/>
  <c r="CP222" i="1"/>
  <c r="O222" i="1" s="1"/>
  <c r="GM34" i="1"/>
  <c r="GP34" i="1"/>
  <c r="AX76" i="1"/>
  <c r="CG69" i="1"/>
  <c r="X30" i="1"/>
  <c r="F63" i="1"/>
  <c r="F231" i="1"/>
  <c r="AO257" i="1"/>
  <c r="AO220" i="1"/>
  <c r="CG220" i="1"/>
  <c r="AX227" i="1"/>
  <c r="AL138" i="1"/>
  <c r="Y145" i="1"/>
  <c r="AB76" i="1"/>
  <c r="GM71" i="1"/>
  <c r="CA76" i="1" s="1"/>
  <c r="GP71" i="1"/>
  <c r="CD76" i="1" s="1"/>
  <c r="AQ138" i="1"/>
  <c r="F155" i="1"/>
  <c r="AE220" i="1"/>
  <c r="R227" i="1"/>
  <c r="AL289" i="1"/>
  <c r="Y296" i="1"/>
  <c r="AP296" i="1"/>
  <c r="BY289" i="1"/>
  <c r="CI296" i="1"/>
  <c r="F212" i="1"/>
  <c r="W257" i="1"/>
  <c r="W181" i="1"/>
  <c r="AO328" i="1"/>
  <c r="F339" i="1"/>
  <c r="V220" i="1"/>
  <c r="F250" i="1"/>
  <c r="GM333" i="1"/>
  <c r="GP333" i="1"/>
  <c r="CF367" i="1"/>
  <c r="AW372" i="1"/>
  <c r="AL372" i="1"/>
  <c r="W372" i="1"/>
  <c r="AJ367" i="1"/>
  <c r="AX367" i="1"/>
  <c r="F379" i="1"/>
  <c r="T328" i="1"/>
  <c r="F356" i="1"/>
  <c r="X26" i="1" l="1"/>
  <c r="F132" i="1"/>
  <c r="AO177" i="1"/>
  <c r="F261" i="1"/>
  <c r="R289" i="1"/>
  <c r="F310" i="1"/>
  <c r="F396" i="1"/>
  <c r="W367" i="1"/>
  <c r="Y289" i="1"/>
  <c r="F323" i="1"/>
  <c r="AB69" i="1"/>
  <c r="O76" i="1"/>
  <c r="AZ227" i="1"/>
  <c r="CI220" i="1"/>
  <c r="AZ328" i="1"/>
  <c r="F346" i="1"/>
  <c r="F51" i="1"/>
  <c r="R30" i="1"/>
  <c r="R106" i="1"/>
  <c r="CH69" i="1"/>
  <c r="AY76" i="1"/>
  <c r="W138" i="1"/>
  <c r="F169" i="1"/>
  <c r="V138" i="1"/>
  <c r="F168" i="1"/>
  <c r="X328" i="1"/>
  <c r="F361" i="1"/>
  <c r="S181" i="1"/>
  <c r="F203" i="1"/>
  <c r="S257" i="1"/>
  <c r="U30" i="1"/>
  <c r="U106" i="1"/>
  <c r="F59" i="1"/>
  <c r="R181" i="1"/>
  <c r="F202" i="1"/>
  <c r="R257" i="1"/>
  <c r="F87" i="1"/>
  <c r="AZ69" i="1"/>
  <c r="AT177" i="1"/>
  <c r="F275" i="1"/>
  <c r="U181" i="1"/>
  <c r="F210" i="1"/>
  <c r="U257" i="1"/>
  <c r="CF138" i="1"/>
  <c r="AW145" i="1"/>
  <c r="T177" i="1"/>
  <c r="F278" i="1"/>
  <c r="AO26" i="1"/>
  <c r="F110" i="1"/>
  <c r="AO402" i="1"/>
  <c r="AU76" i="1"/>
  <c r="CD69" i="1"/>
  <c r="F305" i="1"/>
  <c r="AP289" i="1"/>
  <c r="Y138" i="1"/>
  <c r="F172" i="1"/>
  <c r="AX181" i="1"/>
  <c r="F195" i="1"/>
  <c r="AX257" i="1"/>
  <c r="F314" i="1"/>
  <c r="AT289" i="1"/>
  <c r="AV76" i="1"/>
  <c r="CE69" i="1"/>
  <c r="F157" i="1"/>
  <c r="Q138" i="1"/>
  <c r="F96" i="1"/>
  <c r="BA69" i="1"/>
  <c r="AX328" i="1"/>
  <c r="F342" i="1"/>
  <c r="CE138" i="1"/>
  <c r="AV145" i="1"/>
  <c r="BD177" i="1"/>
  <c r="F282" i="1"/>
  <c r="F199" i="1"/>
  <c r="AZ181" i="1"/>
  <c r="AZ257" i="1"/>
  <c r="CA69" i="1"/>
  <c r="AR76" i="1"/>
  <c r="U367" i="1"/>
  <c r="F394" i="1"/>
  <c r="U289" i="1"/>
  <c r="F318" i="1"/>
  <c r="GM183" i="1"/>
  <c r="CA188" i="1" s="1"/>
  <c r="GP183" i="1"/>
  <c r="CD188" i="1" s="1"/>
  <c r="AB188" i="1"/>
  <c r="CA145" i="1"/>
  <c r="R138" i="1"/>
  <c r="F159" i="1"/>
  <c r="BA328" i="1"/>
  <c r="F355" i="1"/>
  <c r="P138" i="1"/>
  <c r="F148" i="1"/>
  <c r="F98" i="1"/>
  <c r="U69" i="1"/>
  <c r="GP222" i="1"/>
  <c r="CD227" i="1" s="1"/>
  <c r="GM222" i="1"/>
  <c r="CA227" i="1" s="1"/>
  <c r="AB227" i="1"/>
  <c r="AT22" i="1"/>
  <c r="F420" i="1"/>
  <c r="F16" i="2" s="1"/>
  <c r="F18" i="2" s="1"/>
  <c r="AT432" i="1"/>
  <c r="AL367" i="1"/>
  <c r="Y372" i="1"/>
  <c r="F236" i="1"/>
  <c r="AP220" i="1"/>
  <c r="BA26" i="1"/>
  <c r="F126" i="1"/>
  <c r="BA402" i="1"/>
  <c r="BD26" i="1"/>
  <c r="F131" i="1"/>
  <c r="BD402" i="1"/>
  <c r="F64" i="1"/>
  <c r="Y30" i="1"/>
  <c r="Y106" i="1"/>
  <c r="W177" i="1"/>
  <c r="F281" i="1"/>
  <c r="AX220" i="1"/>
  <c r="F234" i="1"/>
  <c r="AQ177" i="1"/>
  <c r="F267" i="1"/>
  <c r="GM291" i="1"/>
  <c r="CA296" i="1" s="1"/>
  <c r="GP291" i="1"/>
  <c r="CD296" i="1" s="1"/>
  <c r="AB296" i="1"/>
  <c r="AS22" i="1"/>
  <c r="F419" i="1"/>
  <c r="E16" i="2" s="1"/>
  <c r="AS432" i="1"/>
  <c r="F48" i="1"/>
  <c r="AZ30" i="1"/>
  <c r="AZ106" i="1"/>
  <c r="GM369" i="1"/>
  <c r="CA372" i="1" s="1"/>
  <c r="AB372" i="1"/>
  <c r="GP369" i="1"/>
  <c r="CD372" i="1" s="1"/>
  <c r="Q289" i="1"/>
  <c r="F308" i="1"/>
  <c r="F152" i="1"/>
  <c r="AX138" i="1"/>
  <c r="AB138" i="1"/>
  <c r="O145" i="1"/>
  <c r="AZ138" i="1"/>
  <c r="F156" i="1"/>
  <c r="F254" i="1"/>
  <c r="Y220" i="1"/>
  <c r="AS177" i="1"/>
  <c r="F274" i="1"/>
  <c r="AY145" i="1"/>
  <c r="CH138" i="1"/>
  <c r="AX289" i="1"/>
  <c r="F303" i="1"/>
  <c r="V328" i="1"/>
  <c r="F358" i="1"/>
  <c r="T367" i="1"/>
  <c r="F393" i="1"/>
  <c r="CE220" i="1"/>
  <c r="AV227" i="1"/>
  <c r="BA289" i="1"/>
  <c r="F316" i="1"/>
  <c r="R220" i="1"/>
  <c r="F241" i="1"/>
  <c r="AX69" i="1"/>
  <c r="F83" i="1"/>
  <c r="AX106" i="1"/>
  <c r="P220" i="1"/>
  <c r="F230" i="1"/>
  <c r="F90" i="1"/>
  <c r="R69" i="1"/>
  <c r="T30" i="1"/>
  <c r="F58" i="1"/>
  <c r="T106" i="1"/>
  <c r="R372" i="1"/>
  <c r="AE367" i="1"/>
  <c r="T289" i="1"/>
  <c r="F317" i="1"/>
  <c r="CE296" i="1"/>
  <c r="CF296" i="1"/>
  <c r="AC289" i="1"/>
  <c r="P296" i="1"/>
  <c r="CH296" i="1"/>
  <c r="CD145" i="1"/>
  <c r="Y69" i="1"/>
  <c r="F103" i="1"/>
  <c r="F349" i="1"/>
  <c r="R328" i="1"/>
  <c r="BB22" i="1"/>
  <c r="BB432" i="1"/>
  <c r="F415" i="1"/>
  <c r="AY367" i="1"/>
  <c r="F380" i="1"/>
  <c r="S30" i="1"/>
  <c r="S106" i="1"/>
  <c r="F52" i="1"/>
  <c r="W69" i="1"/>
  <c r="F100" i="1"/>
  <c r="S220" i="1"/>
  <c r="F242" i="1"/>
  <c r="AW367" i="1"/>
  <c r="F378" i="1"/>
  <c r="X69" i="1"/>
  <c r="F102" i="1"/>
  <c r="U328" i="1"/>
  <c r="F357" i="1"/>
  <c r="CI289" i="1"/>
  <c r="AZ296" i="1"/>
  <c r="F49" i="1"/>
  <c r="Q30" i="1"/>
  <c r="Q106" i="1"/>
  <c r="CH37" i="1"/>
  <c r="AC30" i="1"/>
  <c r="P37" i="1"/>
  <c r="CE37" i="1"/>
  <c r="CF37" i="1"/>
  <c r="AD220" i="1"/>
  <c r="Q227" i="1"/>
  <c r="CF69" i="1"/>
  <c r="AW76" i="1"/>
  <c r="F395" i="1"/>
  <c r="V367" i="1"/>
  <c r="CH220" i="1"/>
  <c r="AY227" i="1"/>
  <c r="BA177" i="1"/>
  <c r="F277" i="1"/>
  <c r="BC22" i="1"/>
  <c r="F418" i="1"/>
  <c r="BC432" i="1"/>
  <c r="AQ26" i="1"/>
  <c r="F116" i="1"/>
  <c r="AQ402" i="1"/>
  <c r="W26" i="1"/>
  <c r="F130" i="1"/>
  <c r="W402" i="1"/>
  <c r="AP257" i="1"/>
  <c r="Y257" i="1"/>
  <c r="AC328" i="1"/>
  <c r="P335" i="1"/>
  <c r="CF335" i="1"/>
  <c r="CE335" i="1"/>
  <c r="CH335" i="1"/>
  <c r="X367" i="1"/>
  <c r="F398" i="1"/>
  <c r="T220" i="1"/>
  <c r="F248" i="1"/>
  <c r="AV367" i="1"/>
  <c r="F377" i="1"/>
  <c r="Q181" i="1"/>
  <c r="F200" i="1"/>
  <c r="Q257" i="1"/>
  <c r="GP32" i="1"/>
  <c r="CD37" i="1" s="1"/>
  <c r="AB37" i="1"/>
  <c r="GM32" i="1"/>
  <c r="CA37" i="1" s="1"/>
  <c r="P69" i="1"/>
  <c r="F79" i="1"/>
  <c r="AW227" i="1"/>
  <c r="CF220" i="1"/>
  <c r="CF188" i="1"/>
  <c r="AC181" i="1"/>
  <c r="P188" i="1"/>
  <c r="CE188" i="1"/>
  <c r="CH188" i="1"/>
  <c r="U220" i="1"/>
  <c r="F249" i="1"/>
  <c r="X181" i="1"/>
  <c r="F214" i="1"/>
  <c r="X257" i="1"/>
  <c r="Q367" i="1"/>
  <c r="F384" i="1"/>
  <c r="F280" i="1"/>
  <c r="V177" i="1"/>
  <c r="V30" i="1"/>
  <c r="F60" i="1"/>
  <c r="V106" i="1"/>
  <c r="GP330" i="1"/>
  <c r="CD335" i="1" s="1"/>
  <c r="GM330" i="1"/>
  <c r="CA335" i="1" s="1"/>
  <c r="AB335" i="1"/>
  <c r="U138" i="1"/>
  <c r="F167" i="1"/>
  <c r="F165" i="1"/>
  <c r="BA138" i="1"/>
  <c r="T69" i="1"/>
  <c r="F97" i="1"/>
  <c r="CH181" i="1" l="1"/>
  <c r="AY188" i="1"/>
  <c r="AB328" i="1"/>
  <c r="O335" i="1"/>
  <c r="CE181" i="1"/>
  <c r="AV188" i="1"/>
  <c r="AR37" i="1"/>
  <c r="CA30" i="1"/>
  <c r="F40" i="1"/>
  <c r="P30" i="1"/>
  <c r="P106" i="1"/>
  <c r="BB18" i="1"/>
  <c r="F445" i="1"/>
  <c r="F299" i="1"/>
  <c r="P289" i="1"/>
  <c r="T26" i="1"/>
  <c r="F127" i="1"/>
  <c r="T402" i="1"/>
  <c r="CD220" i="1"/>
  <c r="AU227" i="1"/>
  <c r="AV138" i="1"/>
  <c r="F150" i="1"/>
  <c r="Y177" i="1"/>
  <c r="F284" i="1"/>
  <c r="BD22" i="1"/>
  <c r="BD432" i="1"/>
  <c r="F427" i="1"/>
  <c r="Y367" i="1"/>
  <c r="F399" i="1"/>
  <c r="AR145" i="1"/>
  <c r="CA138" i="1"/>
  <c r="AR69" i="1"/>
  <c r="F104" i="1"/>
  <c r="AV69" i="1"/>
  <c r="F81" i="1"/>
  <c r="S177" i="1"/>
  <c r="F272" i="1"/>
  <c r="CA328" i="1"/>
  <c r="AR335" i="1"/>
  <c r="CD328" i="1"/>
  <c r="AU335" i="1"/>
  <c r="X177" i="1"/>
  <c r="F283" i="1"/>
  <c r="AU37" i="1"/>
  <c r="CD30" i="1"/>
  <c r="AP177" i="1"/>
  <c r="F266" i="1"/>
  <c r="AP402" i="1"/>
  <c r="F82" i="1"/>
  <c r="AW69" i="1"/>
  <c r="AY37" i="1"/>
  <c r="CH30" i="1"/>
  <c r="AW296" i="1"/>
  <c r="CF289" i="1"/>
  <c r="AS18" i="1"/>
  <c r="F449" i="1"/>
  <c r="AB181" i="1"/>
  <c r="O188" i="1"/>
  <c r="F151" i="1"/>
  <c r="AW138" i="1"/>
  <c r="F84" i="1"/>
  <c r="AY69" i="1"/>
  <c r="F238" i="1"/>
  <c r="AZ220" i="1"/>
  <c r="P181" i="1"/>
  <c r="F191" i="1"/>
  <c r="P257" i="1"/>
  <c r="AW188" i="1"/>
  <c r="CF181" i="1"/>
  <c r="Q26" i="1"/>
  <c r="F118" i="1"/>
  <c r="Q402" i="1"/>
  <c r="AV296" i="1"/>
  <c r="CE289" i="1"/>
  <c r="E18" i="2"/>
  <c r="AT18" i="1"/>
  <c r="F450" i="1"/>
  <c r="AU188" i="1"/>
  <c r="CD181" i="1"/>
  <c r="AZ177" i="1"/>
  <c r="F268" i="1"/>
  <c r="R177" i="1"/>
  <c r="F271" i="1"/>
  <c r="O69" i="1"/>
  <c r="F78" i="1"/>
  <c r="V26" i="1"/>
  <c r="F129" i="1"/>
  <c r="V402" i="1"/>
  <c r="W22" i="1"/>
  <c r="F426" i="1"/>
  <c r="W432" i="1"/>
  <c r="F239" i="1"/>
  <c r="Q220" i="1"/>
  <c r="CD367" i="1"/>
  <c r="AU372" i="1"/>
  <c r="BA22" i="1"/>
  <c r="F422" i="1"/>
  <c r="BA432" i="1"/>
  <c r="AR188" i="1"/>
  <c r="CA181" i="1"/>
  <c r="AX177" i="1"/>
  <c r="F264" i="1"/>
  <c r="AU69" i="1"/>
  <c r="F95" i="1"/>
  <c r="U177" i="1"/>
  <c r="F279" i="1"/>
  <c r="R26" i="1"/>
  <c r="F120" i="1"/>
  <c r="R402" i="1"/>
  <c r="AB30" i="1"/>
  <c r="O37" i="1"/>
  <c r="Q177" i="1"/>
  <c r="F269" i="1"/>
  <c r="S26" i="1"/>
  <c r="F121" i="1"/>
  <c r="S402" i="1"/>
  <c r="CH328" i="1"/>
  <c r="AY335" i="1"/>
  <c r="AW220" i="1"/>
  <c r="F233" i="1"/>
  <c r="CE328" i="1"/>
  <c r="AV335" i="1"/>
  <c r="O372" i="1"/>
  <c r="AB367" i="1"/>
  <c r="AB289" i="1"/>
  <c r="O296" i="1"/>
  <c r="AO22" i="1"/>
  <c r="F406" i="1"/>
  <c r="AO432" i="1"/>
  <c r="X402" i="1"/>
  <c r="BC18" i="1"/>
  <c r="F448" i="1"/>
  <c r="CF328" i="1"/>
  <c r="AW335" i="1"/>
  <c r="AQ22" i="1"/>
  <c r="AQ432" i="1"/>
  <c r="F412" i="1"/>
  <c r="AY220" i="1"/>
  <c r="F235" i="1"/>
  <c r="CF30" i="1"/>
  <c r="AW37" i="1"/>
  <c r="F307" i="1"/>
  <c r="AZ289" i="1"/>
  <c r="CD138" i="1"/>
  <c r="AU145" i="1"/>
  <c r="AV220" i="1"/>
  <c r="F232" i="1"/>
  <c r="O138" i="1"/>
  <c r="F147" i="1"/>
  <c r="AR372" i="1"/>
  <c r="CA367" i="1"/>
  <c r="CD289" i="1"/>
  <c r="AU296" i="1"/>
  <c r="F133" i="1"/>
  <c r="Y26" i="1"/>
  <c r="Y402" i="1"/>
  <c r="O227" i="1"/>
  <c r="AB220" i="1"/>
  <c r="P328" i="1"/>
  <c r="F338" i="1"/>
  <c r="CE30" i="1"/>
  <c r="AV37" i="1"/>
  <c r="CH289" i="1"/>
  <c r="AY296" i="1"/>
  <c r="R367" i="1"/>
  <c r="F386" i="1"/>
  <c r="AX26" i="1"/>
  <c r="F113" i="1"/>
  <c r="AX402" i="1"/>
  <c r="F153" i="1"/>
  <c r="AY138" i="1"/>
  <c r="F117" i="1"/>
  <c r="AZ26" i="1"/>
  <c r="AZ402" i="1"/>
  <c r="AR296" i="1"/>
  <c r="CA289" i="1"/>
  <c r="CA220" i="1"/>
  <c r="AR227" i="1"/>
  <c r="U26" i="1"/>
  <c r="F128" i="1"/>
  <c r="U402" i="1"/>
  <c r="AU328" i="1" l="1"/>
  <c r="F354" i="1"/>
  <c r="AR289" i="1"/>
  <c r="F324" i="1"/>
  <c r="O30" i="1"/>
  <c r="F39" i="1"/>
  <c r="O106" i="1"/>
  <c r="F391" i="1"/>
  <c r="AU367" i="1"/>
  <c r="Q22" i="1"/>
  <c r="F414" i="1"/>
  <c r="Q432" i="1"/>
  <c r="AP22" i="1"/>
  <c r="F411" i="1"/>
  <c r="G16" i="2" s="1"/>
  <c r="AP432" i="1"/>
  <c r="AQ18" i="1"/>
  <c r="F442" i="1"/>
  <c r="F400" i="1"/>
  <c r="AR367" i="1"/>
  <c r="AW328" i="1"/>
  <c r="F341" i="1"/>
  <c r="F298" i="1"/>
  <c r="O289" i="1"/>
  <c r="AY328" i="1"/>
  <c r="F343" i="1"/>
  <c r="F207" i="1"/>
  <c r="AU257" i="1"/>
  <c r="AU181" i="1"/>
  <c r="AR328" i="1"/>
  <c r="F363" i="1"/>
  <c r="AR30" i="1"/>
  <c r="F65" i="1"/>
  <c r="AR106" i="1"/>
  <c r="U22" i="1"/>
  <c r="U432" i="1"/>
  <c r="F424" i="1"/>
  <c r="F43" i="1"/>
  <c r="AW30" i="1"/>
  <c r="AW106" i="1"/>
  <c r="R22" i="1"/>
  <c r="R432" i="1"/>
  <c r="F416" i="1"/>
  <c r="AR138" i="1"/>
  <c r="F173" i="1"/>
  <c r="AV181" i="1"/>
  <c r="F193" i="1"/>
  <c r="AV257" i="1"/>
  <c r="AV289" i="1"/>
  <c r="F301" i="1"/>
  <c r="AZ22" i="1"/>
  <c r="AZ432" i="1"/>
  <c r="F413" i="1"/>
  <c r="Y22" i="1"/>
  <c r="Y432" i="1"/>
  <c r="F429" i="1"/>
  <c r="F374" i="1"/>
  <c r="O367" i="1"/>
  <c r="AR181" i="1"/>
  <c r="F216" i="1"/>
  <c r="AR257" i="1"/>
  <c r="W18" i="1"/>
  <c r="F456" i="1"/>
  <c r="AW181" i="1"/>
  <c r="F194" i="1"/>
  <c r="AW257" i="1"/>
  <c r="F56" i="1"/>
  <c r="AU30" i="1"/>
  <c r="AU106" i="1"/>
  <c r="AU220" i="1"/>
  <c r="F246" i="1"/>
  <c r="O328" i="1"/>
  <c r="F337" i="1"/>
  <c r="F229" i="1"/>
  <c r="O220" i="1"/>
  <c r="AY289" i="1"/>
  <c r="F304" i="1"/>
  <c r="F340" i="1"/>
  <c r="AV328" i="1"/>
  <c r="BA18" i="1"/>
  <c r="F452" i="1"/>
  <c r="P177" i="1"/>
  <c r="F260" i="1"/>
  <c r="AY30" i="1"/>
  <c r="F45" i="1"/>
  <c r="AY106" i="1"/>
  <c r="F109" i="1"/>
  <c r="P26" i="1"/>
  <c r="P402" i="1"/>
  <c r="V22" i="1"/>
  <c r="V432" i="1"/>
  <c r="F425" i="1"/>
  <c r="S22" i="1"/>
  <c r="S432" i="1"/>
  <c r="F417" i="1"/>
  <c r="J16" i="2" s="1"/>
  <c r="J18" i="2" s="1"/>
  <c r="AW289" i="1"/>
  <c r="F302" i="1"/>
  <c r="F255" i="1"/>
  <c r="AR220" i="1"/>
  <c r="F42" i="1"/>
  <c r="AV30" i="1"/>
  <c r="AV106" i="1"/>
  <c r="X22" i="1"/>
  <c r="X432" i="1"/>
  <c r="F428" i="1"/>
  <c r="AX22" i="1"/>
  <c r="F409" i="1"/>
  <c r="AX432" i="1"/>
  <c r="F315" i="1"/>
  <c r="AU289" i="1"/>
  <c r="AU138" i="1"/>
  <c r="F164" i="1"/>
  <c r="AO18" i="1"/>
  <c r="F436" i="1"/>
  <c r="F190" i="1"/>
  <c r="O257" i="1"/>
  <c r="O181" i="1"/>
  <c r="BD18" i="1"/>
  <c r="F457" i="1"/>
  <c r="T22" i="1"/>
  <c r="T432" i="1"/>
  <c r="F423" i="1"/>
  <c r="F196" i="1"/>
  <c r="AY181" i="1"/>
  <c r="AY257" i="1"/>
  <c r="V18" i="1" l="1"/>
  <c r="F455" i="1"/>
  <c r="AW177" i="1"/>
  <c r="F263" i="1"/>
  <c r="R18" i="1"/>
  <c r="F446" i="1"/>
  <c r="T18" i="1"/>
  <c r="F453" i="1"/>
  <c r="P22" i="1"/>
  <c r="F405" i="1"/>
  <c r="P432" i="1"/>
  <c r="AR26" i="1"/>
  <c r="F134" i="1"/>
  <c r="AR402" i="1"/>
  <c r="X18" i="1"/>
  <c r="F458" i="1"/>
  <c r="AV177" i="1"/>
  <c r="F262" i="1"/>
  <c r="AW26" i="1"/>
  <c r="F112" i="1"/>
  <c r="AW402" i="1"/>
  <c r="AP18" i="1"/>
  <c r="F441" i="1"/>
  <c r="O26" i="1"/>
  <c r="F108" i="1"/>
  <c r="O402" i="1"/>
  <c r="Y18" i="1"/>
  <c r="F459" i="1"/>
  <c r="G18" i="2"/>
  <c r="F111" i="1"/>
  <c r="AV26" i="1"/>
  <c r="AV402" i="1"/>
  <c r="AY26" i="1"/>
  <c r="F114" i="1"/>
  <c r="AY402" i="1"/>
  <c r="AR177" i="1"/>
  <c r="F285" i="1"/>
  <c r="Q18" i="1"/>
  <c r="F444" i="1"/>
  <c r="S18" i="1"/>
  <c r="F447" i="1"/>
  <c r="AY177" i="1"/>
  <c r="F265" i="1"/>
  <c r="F125" i="1"/>
  <c r="AU26" i="1"/>
  <c r="AU402" i="1"/>
  <c r="O177" i="1"/>
  <c r="F259" i="1"/>
  <c r="AX18" i="1"/>
  <c r="F439" i="1"/>
  <c r="AZ18" i="1"/>
  <c r="F443" i="1"/>
  <c r="U18" i="1"/>
  <c r="F454" i="1"/>
  <c r="AU177" i="1"/>
  <c r="F276" i="1"/>
  <c r="AV22" i="1" l="1"/>
  <c r="AV432" i="1"/>
  <c r="F407" i="1"/>
  <c r="AU22" i="1"/>
  <c r="F421" i="1"/>
  <c r="H16" i="2" s="1"/>
  <c r="AU432" i="1"/>
  <c r="AW22" i="1"/>
  <c r="F408" i="1"/>
  <c r="AW432" i="1"/>
  <c r="AY22" i="1"/>
  <c r="F410" i="1"/>
  <c r="AY432" i="1"/>
  <c r="O22" i="1"/>
  <c r="O432" i="1"/>
  <c r="F404" i="1"/>
  <c r="AR22" i="1"/>
  <c r="AR432" i="1"/>
  <c r="F430" i="1"/>
  <c r="P18" i="1"/>
  <c r="F435" i="1"/>
  <c r="H18" i="2" l="1"/>
  <c r="I16" i="2"/>
  <c r="I18" i="2" s="1"/>
  <c r="AU18" i="1"/>
  <c r="F451" i="1"/>
  <c r="AY18" i="1"/>
  <c r="F440" i="1"/>
  <c r="O18" i="1"/>
  <c r="F434" i="1"/>
  <c r="AV18" i="1"/>
  <c r="F437" i="1"/>
  <c r="AR18" i="1"/>
  <c r="F460" i="1"/>
  <c r="AW18" i="1"/>
  <c r="F438" i="1"/>
</calcChain>
</file>

<file path=xl/sharedStrings.xml><?xml version="1.0" encoding="utf-8"?>
<sst xmlns="http://schemas.openxmlformats.org/spreadsheetml/2006/main" count="3130" uniqueCount="249">
  <si>
    <t>Smeta.RU  (495) 974-1589</t>
  </si>
  <si>
    <t>_PS_</t>
  </si>
  <si>
    <t>Smeta.RU</t>
  </si>
  <si>
    <t/>
  </si>
  <si>
    <t>Новый объект</t>
  </si>
  <si>
    <t>Оказание услуг по круглосуточному обслуживанию и текущему ремонту лифтового оборудования ГБУЗ "ГКБ № 29 им. Н.Э. Баумана"</t>
  </si>
  <si>
    <t>Сметные нормы списания</t>
  </si>
  <si>
    <t>Коды ОКП для СН-2012 - 2020 г.</t>
  </si>
  <si>
    <t>СН-2012 - 2020 г_глава_1-5,7</t>
  </si>
  <si>
    <t>Типовой расчет для СН-2012 - 2020 г</t>
  </si>
  <si>
    <t>СН-2012-2020 г. База данных "Сборник стоимостных нормативов"</t>
  </si>
  <si>
    <t>Поправки для СН-2012-2020 в ценах на 01.10.2019 г доп.2</t>
  </si>
  <si>
    <t>Новая локальная смета</t>
  </si>
  <si>
    <t>Новый раздел</t>
  </si>
  <si>
    <t>ТО лифтов 8 этажей</t>
  </si>
  <si>
    <t>Новый подраздел</t>
  </si>
  <si>
    <t>Лифты с автоматическими дверями</t>
  </si>
  <si>
    <t>1</t>
  </si>
  <si>
    <t>6.4-0122-1-6</t>
  </si>
  <si>
    <t>Техническое обслуживание лифтов пассажирских с верхним машинным помещением, с раздвижными автоматическими дверями, грузоподъемность 1000 кг, скорость движения кабины 1 м/с, ежемесячное, на количество этажей 8</t>
  </si>
  <si>
    <t>1 лифт</t>
  </si>
  <si>
    <t>СН-2012-2020.6. Доп.3. Сб.4-0122-1-6</t>
  </si>
  <si>
    <t>)*7</t>
  </si>
  <si>
    <t>СН-2012</t>
  </si>
  <si>
    <t>Укрупненка,  глава 6</t>
  </si>
  <si>
    <t>работа</t>
  </si>
  <si>
    <t>2</t>
  </si>
  <si>
    <t>6.4-0122-2-6</t>
  </si>
  <si>
    <t>Техническое обслуживание лифтов пассажирских с верхним машинным помещением, с раздвижными автоматическими дверями, грузоподъемность 1000 кг, скорость движения кабины 1 м/с, ежеквартальное, на количество этажей 8</t>
  </si>
  <si>
    <t>СН-2012-2020.6. Доп.3. Сб.4-0122-2-6</t>
  </si>
  <si>
    <t>)*3</t>
  </si>
  <si>
    <t>3</t>
  </si>
  <si>
    <t>6.4-0122-3-6</t>
  </si>
  <si>
    <t>Техническое обслуживание лифтов пассажирских с верхним машинным помещением, с раздвижными автоматическими дверями, грузоподъемность 1000 кг, скорость движения кабины 1 м/с, полугодовое, на количество этажей 8</t>
  </si>
  <si>
    <t>СН-2012-2020.6. Доп.3. Сб.4-0122-3-6</t>
  </si>
  <si>
    <t>4</t>
  </si>
  <si>
    <t>6.4-0122-4-6</t>
  </si>
  <si>
    <t>Техническое обслуживание лифтов пассажирских с верхним машинным помещением, с раздвижными автоматическими дверями, грузоподъемность 1000 кг, скорость движения кабины 1 м/с, годовое, на количество этажей 8</t>
  </si>
  <si>
    <t>СН-2012-2020.6. Доп.3. Сб.4-0122-4-6</t>
  </si>
  <si>
    <t>ПЗ</t>
  </si>
  <si>
    <t>Прямые затраты</t>
  </si>
  <si>
    <t>СтМатОб</t>
  </si>
  <si>
    <t>Стоимость материальных ресурсов (всего)</t>
  </si>
  <si>
    <t>СтМатОбЗак</t>
  </si>
  <si>
    <t>Стоимость материалов и оборудования заказчика</t>
  </si>
  <si>
    <t>СтМатОбПод</t>
  </si>
  <si>
    <t>Стоимость материалов и оборудования подрядчика</t>
  </si>
  <si>
    <t>СтМат</t>
  </si>
  <si>
    <t>Стоимость материалов (всего)</t>
  </si>
  <si>
    <t>СтМатЗак</t>
  </si>
  <si>
    <t>Стоимость материалов заказчика</t>
  </si>
  <si>
    <t>СтМатПод</t>
  </si>
  <si>
    <t>Стоимость материалов подрядчика</t>
  </si>
  <si>
    <t>Оборуд</t>
  </si>
  <si>
    <t>Стоимость оборудования (всего)</t>
  </si>
  <si>
    <t>ОборудЗак</t>
  </si>
  <si>
    <t>Стоимость оборудования заказчика</t>
  </si>
  <si>
    <t>ОборудПод</t>
  </si>
  <si>
    <t>Стоимость оборудования подрядчика</t>
  </si>
  <si>
    <t>ЭММ</t>
  </si>
  <si>
    <t>Эксплуатация машин</t>
  </si>
  <si>
    <t>ЭММсНРиСП</t>
  </si>
  <si>
    <t>Эксплуатация машин по ТСН-2001.16</t>
  </si>
  <si>
    <t>ЗПМ</t>
  </si>
  <si>
    <t>ЗП машинистов</t>
  </si>
  <si>
    <t>ОЗП</t>
  </si>
  <si>
    <t>Основная ЗП рабочих</t>
  </si>
  <si>
    <t>ОЗПсНРиСП</t>
  </si>
  <si>
    <t>Основная ЗП рабочих по ТСН-2001.16</t>
  </si>
  <si>
    <t>Строит</t>
  </si>
  <si>
    <t>Строительные работы с НР и СП</t>
  </si>
  <si>
    <t>Монтаж</t>
  </si>
  <si>
    <t>Монтажные работы с НР и СП</t>
  </si>
  <si>
    <t>Прочие</t>
  </si>
  <si>
    <t>Прочие работы с НР и СП</t>
  </si>
  <si>
    <t>ПрочиеЗатр</t>
  </si>
  <si>
    <t>Прочие затраты по ТСН-2001.16</t>
  </si>
  <si>
    <t>ВозврМат</t>
  </si>
  <si>
    <t>Возврат материалов</t>
  </si>
  <si>
    <t>ТрудСтр</t>
  </si>
  <si>
    <t>Трудозатраты строителей</t>
  </si>
  <si>
    <t>ТрудМаш</t>
  </si>
  <si>
    <t>Трудозатраты машинистов</t>
  </si>
  <si>
    <t>ТранспМат</t>
  </si>
  <si>
    <t>Транспорт материалов</t>
  </si>
  <si>
    <t>Перевозка</t>
  </si>
  <si>
    <t>Перевозка грузов</t>
  </si>
  <si>
    <t>НР</t>
  </si>
  <si>
    <t>Накладные расходы</t>
  </si>
  <si>
    <t>СмПриб</t>
  </si>
  <si>
    <t>Сметная прибыль</t>
  </si>
  <si>
    <t>Всего</t>
  </si>
  <si>
    <t>Всего с НР и СП</t>
  </si>
  <si>
    <t>Лифты с распашными дверями</t>
  </si>
  <si>
    <t>5</t>
  </si>
  <si>
    <t>6.4-0122-12-7</t>
  </si>
  <si>
    <t>Техническое обслуживание лифтов  грузовых с верхним машинным помещением, с дверями кабины решетчатыми раздвижными типа "боствиг", дверями шахты распашными,  г/п  1000 кг, скорость движения кабины  0,5 м/с, ежемесячное, на количество этажей 8</t>
  </si>
  <si>
    <t>СН-2012-2020.6. Доп.3. Сб.4-0122-12-7</t>
  </si>
  <si>
    <t>6</t>
  </si>
  <si>
    <t>6.4-0122-13-7</t>
  </si>
  <si>
    <t>Техническое обслуживание лифтов  грузовых с верхним машинным помещением, с дверями кабины решетчатыми раздвижными типа "боствиг", дверями шахты распашными,  г/п  1000 кг, скорость движения кабины  0,5 м/с, ежеквартальное, на количество этажей 8</t>
  </si>
  <si>
    <t>СН-2012-2020.6. Доп.3. Сб.4-0122-13-7</t>
  </si>
  <si>
    <t>7</t>
  </si>
  <si>
    <t>6.4-0122-14-7</t>
  </si>
  <si>
    <t>Техническое обслуживание лифтов  грузовых с верхним машинным помещением, с дверями кабины решетчатыми раздвижными типа "боствиг", дверями шахты распашными,  г/п  1000 кг, скорость  движения кабины 0,5 м/с, полугодовое, на количество этажей 8</t>
  </si>
  <si>
    <t>СН-2012-2020.6. Доп.3. Сб.4-0122-14-7</t>
  </si>
  <si>
    <t>8</t>
  </si>
  <si>
    <t>6.4-0122-15-7</t>
  </si>
  <si>
    <t>Техническое обслуживание лифтов  грузовых с верхним машинным помещением, с дверями кабины решетчатыми раздвижными типа "боствиг", дверями шахты распашными,  г/п  1000 кг, скорость  движения кабины 0,5 м/с, годовое, на количество этажей 8</t>
  </si>
  <si>
    <t>СН-2012-2020.6. Доп.3. Сб.4-0122-15-7</t>
  </si>
  <si>
    <t>ТО лифтов 7 этажей</t>
  </si>
  <si>
    <t>9</t>
  </si>
  <si>
    <t>6.4-0122-1-5</t>
  </si>
  <si>
    <t>Техническое обслуживание лифтов пассажирских с верхним машинным помещением, с раздвижными автоматическими дверями, грузоподъемность 1000 кг, скорость движения кабины 1 м/с, ежемесячное, на количество этажей 7</t>
  </si>
  <si>
    <t>СН-2012-2020.6. Доп.3. Сб.4-0122-1-5</t>
  </si>
  <si>
    <t>10</t>
  </si>
  <si>
    <t>6.4-0122-2-5</t>
  </si>
  <si>
    <t>Техническое обслуживание лифтов пассажирских с верхним машинным помещением, с раздвижными автоматическими дверями, грузоподъемность 1000 кг, скорость движения кабины 1 м/с, ежеквартальное, на количество этажей 7</t>
  </si>
  <si>
    <t>СН-2012-2020.6. Доп.3. Сб.4-0122-2-5</t>
  </si>
  <si>
    <t>11</t>
  </si>
  <si>
    <t>6.4-0122-3-5</t>
  </si>
  <si>
    <t>Техническое обслуживание лифтов пассажирских с верхним машинным помещением, с раздвижными автоматическими дверями, грузоподъемность 1000 кг, скорость движения кабины 1 м/с, полугодовое, на количество этажей 7</t>
  </si>
  <si>
    <t>СН-2012-2020.6. Доп.3. Сб.4-0122-3-5</t>
  </si>
  <si>
    <t>12</t>
  </si>
  <si>
    <t>6.4-0122-4-5</t>
  </si>
  <si>
    <t>Техническое обслуживание лифтов пассажирских с верхним машинным помещением, с раздвижными автоматическими дверями, грузоподъемность 1000 кг, скорость движения кабины 1 м/с, годовое, на количество этажей 7</t>
  </si>
  <si>
    <t>СН-2012-2020.6. Доп.3. Сб.4-0122-4-5</t>
  </si>
  <si>
    <t>ТО лифтов 5 этажей</t>
  </si>
  <si>
    <t>13</t>
  </si>
  <si>
    <t>6.4-0122-1-3</t>
  </si>
  <si>
    <t>Техническое обслуживание лифтов пассажирских с верхним машинным помещением, с раздвижными автоматическими дверями, грузоподъемность 1000 кг, скорость движения кабины 1 м/с, ежемесячное, на количество этажей 5</t>
  </si>
  <si>
    <t>СН-2012-2020.6. Доп.3. Сб.4-0122-1-3</t>
  </si>
  <si>
    <t>14</t>
  </si>
  <si>
    <t>6.4-0122-2-3</t>
  </si>
  <si>
    <t>Техническое обслуживание лифтов пассажирских с верхним машинным помещением, с раздвижными автоматическими дверями, грузоподъемность 1000 кг, скорость движения кабины 1 м/с, ежеквартальное, на количество этажей 5</t>
  </si>
  <si>
    <t>СН-2012-2020.6. Доп.3. Сб.4-0122-2-3</t>
  </si>
  <si>
    <t>15</t>
  </si>
  <si>
    <t>6.4-0122-3-3</t>
  </si>
  <si>
    <t>Техническое обслуживание лифтов пассажирских с верхним машинным помещением, с раздвижными автоматическими дверями, грузоподъемность 1000 кг, скорость движения кабины 1 м/с, полугодовое, на количество этажей 5</t>
  </si>
  <si>
    <t>СН-2012-2020.6. Доп.3. Сб.4-0122-3-3</t>
  </si>
  <si>
    <t>16</t>
  </si>
  <si>
    <t>6.4-0122-4-3</t>
  </si>
  <si>
    <t>Техническое обслуживание лифтов пассажирских с верхним машинным помещением, с раздвижными автоматическими дверями, грузоподъемность 1000 кг, скорость движения кабины 1 м/с, годовое, на количество этажей 5</t>
  </si>
  <si>
    <t>СН-2012-2020.6. Доп.3. Сб.4-0122-4-3</t>
  </si>
  <si>
    <t>17</t>
  </si>
  <si>
    <t>6.4-0122-12-4</t>
  </si>
  <si>
    <t>Техническое обслуживание лифтов  грузовых с верхним машинным помещением, с дверями кабины решетчатыми раздвижными типа "боствиг", дверями шахты распашными,  г/п  1000 кг, скорость движения кабины  0,5 м/с, ежемесячное, на количество этажей 5</t>
  </si>
  <si>
    <t>СН-2012-2020.6. Доп.3. Сб.4-0122-12-4</t>
  </si>
  <si>
    <t>18</t>
  </si>
  <si>
    <t>6.4-0122-13-4</t>
  </si>
  <si>
    <t>Техническое обслуживание лифтов  грузовых с верхним машинным помещением, с дверями кабины решетчатыми раздвижными типа "боствиг", дверями шахты распашными,  г/п  1000 кг, скорость движения кабины  0,5 м/с, ежеквартальное, на количество этажей 5</t>
  </si>
  <si>
    <t>СН-2012-2020.6. Доп.3. Сб.4-0122-13-4</t>
  </si>
  <si>
    <t>19</t>
  </si>
  <si>
    <t>6.4-0122-14-4</t>
  </si>
  <si>
    <t>Техническое обслуживание лифтов  грузовых с верхним машинным помещением, с дверями кабины решетчатыми раздвижными типа "боствиг", дверями шахты распашными,  г/п  1000 кг, скорость  движения кабины 0,5 м/с, полугодовое, на количество этажей 5</t>
  </si>
  <si>
    <t>СН-2012-2020.6. Доп.3. Сб.4-0122-14-4</t>
  </si>
  <si>
    <t>20</t>
  </si>
  <si>
    <t>6.4-0122-15-4</t>
  </si>
  <si>
    <t>Техническое обслуживание лифтов  грузовых с верхним машинным помещением, с дверями кабины решетчатыми раздвижными типа "боствиг", дверями шахты распашными,  г/п  1000 кг, скорость  движения кабины 0,5 м/с, годовое, на количество этажей 5</t>
  </si>
  <si>
    <t>СН-2012-2020.6. Доп.3. Сб.4-0122-15-4</t>
  </si>
  <si>
    <t>ТО лифтов 3 этажа</t>
  </si>
  <si>
    <t>21</t>
  </si>
  <si>
    <t>6.4-0122-1-1</t>
  </si>
  <si>
    <t>Техническое обслуживание лифтов пассажирских с верхним машинным помещением, с раздвижными автоматическими дверями, грузоподъемность 1000 кг, скорость движения кабины 1 м/с, ежемесячное, на количество этажей 3</t>
  </si>
  <si>
    <t>СН-2012-2020.6. Доп.3. Сб.4-0122-1-1</t>
  </si>
  <si>
    <t>22</t>
  </si>
  <si>
    <t>6.4-0122-2-1</t>
  </si>
  <si>
    <t>Техническое обслуживание лифтов пассажирских с верхним машинным помещением, с раздвижными автоматическими дверями, грузоподъемность 1000 кг, скорость движения кабины 1 м/с, ежеквартальное, на количество этажей 3</t>
  </si>
  <si>
    <t>СН-2012-2020.6. Доп.3. Сб.4-0122-2-1</t>
  </si>
  <si>
    <t>23</t>
  </si>
  <si>
    <t>6.4-0122-3-1</t>
  </si>
  <si>
    <t>Техническое обслуживание лифтов пассажирских с верхним машинным помещением, с раздвижными автоматическими дверями, грузоподъемность 1000 кг, скорость движения кабины 1 м/с, полугодовое, на количество этажей 3</t>
  </si>
  <si>
    <t>СН-2012-2020.6. Доп.3. Сб.4-0122-3-1</t>
  </si>
  <si>
    <t>24</t>
  </si>
  <si>
    <t>6.4-0122-4-1</t>
  </si>
  <si>
    <t>Техническое обслуживание лифтов пассажирских с верхним машинным помещением, с раздвижными автоматическими дверями, грузоподъемность 1000 кг, скорость движения кабины 1 м/с, годовое, на количество этажей 3</t>
  </si>
  <si>
    <t>СН-2012-2020.6. Доп.3. Сб.4-0122-4-1</t>
  </si>
  <si>
    <t>ТО лифтов 2 этажа</t>
  </si>
  <si>
    <t>25</t>
  </si>
  <si>
    <t>6.4-0222-5-1</t>
  </si>
  <si>
    <t>Техническое обслуживание лифта малого грузового г/п  100 кг скоростью движения кабины до 0,3 м/с, ежемесячное, на количество этажей 2</t>
  </si>
  <si>
    <t>СН-2012-2020.6. Доп.3. Сб.4-0222-5-1</t>
  </si>
  <si>
    <t>26</t>
  </si>
  <si>
    <t>6.4-0222-6-1</t>
  </si>
  <si>
    <t>Техническое обслуживание лифта малого грузового г/п 100 кг скоростью движения кабины до 0,3 м/с, ежеквартальное, на количество этажей 2</t>
  </si>
  <si>
    <t>СН-2012-2020.6. Доп.3. Сб.4-0222-6-1</t>
  </si>
  <si>
    <t>27</t>
  </si>
  <si>
    <t>6.4-0222-7-1</t>
  </si>
  <si>
    <t>Техническое обслуживание лифта малого грузового г/п 100 кг скоростью движения кабины до 0,3 м/с, полугодовое, на количество этажей 2</t>
  </si>
  <si>
    <t>СН-2012-2020.6. Доп.3. Сб.4-0222-7-1</t>
  </si>
  <si>
    <t>28</t>
  </si>
  <si>
    <t>6.4-0222-8-1</t>
  </si>
  <si>
    <t>Техническое обслуживание лифта малого грузового г/п 100 кг скоростью движения кабины до 0,3 м/с, годовое, на количество этажей 2</t>
  </si>
  <si>
    <t>СН-2012-2020.6. Доп.3. Сб.4-0222-8-1</t>
  </si>
  <si>
    <t>Освидетельствование</t>
  </si>
  <si>
    <t>29</t>
  </si>
  <si>
    <t>1.25-2302-16-1/1</t>
  </si>
  <si>
    <t>Периодическое техническое освидетельствование лифта, лифт на 2 остановки</t>
  </si>
  <si>
    <t>лифт на 2 остановки</t>
  </si>
  <si>
    <t>СН-2012-2020.1. Доп.3. Сб.25-2302-16-1/1</t>
  </si>
  <si>
    <t>Подрядные работы, гл. 1-5,7</t>
  </si>
  <si>
    <t>30</t>
  </si>
  <si>
    <t>1.25-2302-16-2/1</t>
  </si>
  <si>
    <t>Периодическое техническое освидетельствование лифта, на дополнительную остановку добавлять к поз. 25-2302-16-1</t>
  </si>
  <si>
    <t>остановка</t>
  </si>
  <si>
    <t>СН-2012-2020.1. Доп.3. Сб.25-2302-16-2/1</t>
  </si>
  <si>
    <t>Уровень цен на 01.10.2019 г</t>
  </si>
  <si>
    <t>_OBSM_</t>
  </si>
  <si>
    <t>9999990008</t>
  </si>
  <si>
    <t>Трудозатраты рабочих</t>
  </si>
  <si>
    <t>чел.-ч.</t>
  </si>
  <si>
    <t>"СОГЛАСОВАНО"</t>
  </si>
  <si>
    <t>"УТВЕРЖДАЮ"</t>
  </si>
  <si>
    <t>Форма № 1а (глава 1-5)</t>
  </si>
  <si>
    <t>"_____"________________ 2020 г.</t>
  </si>
  <si>
    <t>(локальный сметный расчет)</t>
  </si>
  <si>
    <t>(наименование работ и затрат, наименование объекта)</t>
  </si>
  <si>
    <t>Сметная стоимость</t>
  </si>
  <si>
    <t>тыс.руб</t>
  </si>
  <si>
    <t>Строительные работы</t>
  </si>
  <si>
    <t>Монтажные работы</t>
  </si>
  <si>
    <t>Оборудование</t>
  </si>
  <si>
    <t>Прочие работы</t>
  </si>
  <si>
    <t>Средства на оплату труда</t>
  </si>
  <si>
    <t>№№ п/п</t>
  </si>
  <si>
    <t>Шифр расценки и коды ресурсов</t>
  </si>
  <si>
    <t>Наименование работ и затрат</t>
  </si>
  <si>
    <t>Единица измерения</t>
  </si>
  <si>
    <t>Кол-во единиц</t>
  </si>
  <si>
    <t>Цена на ед. изм. руб.</t>
  </si>
  <si>
    <t>Попра-вочные коэфф.</t>
  </si>
  <si>
    <t>Коэфф. зимних удоро-жаний</t>
  </si>
  <si>
    <t>Коэфф. пересчета</t>
  </si>
  <si>
    <t>ВСЕГО затрат, руб.</t>
  </si>
  <si>
    <t>Справочно</t>
  </si>
  <si>
    <t>ЗТР, всего чел.-час</t>
  </si>
  <si>
    <t>Ст-ть ед. с начислен.</t>
  </si>
  <si>
    <t>Составлен(а) в уровне текущих (прогнозных) цен октябрь 2019 года</t>
  </si>
  <si>
    <t>ЗП</t>
  </si>
  <si>
    <t>ЭМ</t>
  </si>
  <si>
    <t>МР</t>
  </si>
  <si>
    <t>НР от ЗП</t>
  </si>
  <si>
    <t>%</t>
  </si>
  <si>
    <t>СП от ЗП</t>
  </si>
  <si>
    <t>ЗТР</t>
  </si>
  <si>
    <t>чел-ч</t>
  </si>
  <si>
    <t xml:space="preserve">Составил   </t>
  </si>
  <si>
    <t>[должность,подпись(инициалы,фамилия)]</t>
  </si>
  <si>
    <t xml:space="preserve">Проверил 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</si>
</sst>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164" formatCode="mmmm"/>
    <numFmt numFmtId="165" formatCode="#,##0.00####;[Red]\-\ #,##0.00####"/>
    <numFmt numFmtId="166" formatCode="#,##0.00;[Red]\-\ #,##0.00"/>
  </numFmts>
  <fonts count="16" x14ac:knownFonts="1">
    <font>
      <sz val="10"/>
      <name val="Arial"/>
      <charset val="204"/>
    </font>
    <font>
      <b/>
      <sz val="10"/>
      <color indexed="12"/>
      <name val="Arial"/>
      <charset val="204"/>
    </font>
    <font>
      <b/>
      <sz val="10"/>
      <color indexed="16"/>
      <name val="Arial"/>
      <charset val="204"/>
    </font>
    <font>
      <b/>
      <sz val="10"/>
      <color indexed="20"/>
      <name val="Arial"/>
      <charset val="204"/>
    </font>
    <font>
      <b/>
      <sz val="10"/>
      <color indexed="17"/>
      <name val="Arial"/>
      <charset val="204"/>
    </font>
    <font>
      <sz val="10"/>
      <color indexed="12"/>
      <name val="Arial"/>
      <charset val="204"/>
    </font>
    <font>
      <sz val="10"/>
      <color indexed="14"/>
      <name val="Arial"/>
      <charset val="204"/>
    </font>
    <font>
      <b/>
      <sz val="10"/>
      <color indexed="14"/>
      <name val="Arial"/>
      <charset val="204"/>
    </font>
    <font>
      <sz val="9"/>
      <name val="Arial"/>
      <family val="2"/>
      <charset val="204"/>
    </font>
    <font>
      <sz val="11"/>
      <name val="Arial"/>
      <family val="2"/>
      <charset val="204"/>
    </font>
    <font>
      <b/>
      <sz val="13"/>
      <name val="Arial"/>
      <family val="2"/>
      <charset val="204"/>
    </font>
    <font>
      <b/>
      <sz val="12"/>
      <name val="Arial"/>
      <family val="2"/>
      <charset val="204"/>
    </font>
    <font>
      <sz val="12"/>
      <name val="Arial"/>
      <family val="2"/>
      <charset val="204"/>
    </font>
    <font>
      <b/>
      <sz val="14"/>
      <name val="Arial"/>
      <family val="2"/>
      <charset val="204"/>
    </font>
    <font>
      <i/>
      <sz val="11"/>
      <name val="Arial"/>
      <family val="2"/>
      <charset val="204"/>
    </font>
    <font>
      <b/>
      <sz val="11"/>
      <name val="Arial"/>
      <family val="2"/>
      <charset val="204"/>
    </font>
  </fonts>
  <fills count="2">
    <fill>
      <patternFill patternType="none"/>
    </fill>
    <fill>
      <patternFill patternType="gray125"/>
    </fill>
  </fills>
  <borders count="7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 style="thin">
        <color indexed="64"/>
      </top>
      <bottom/>
      <diagonal/>
    </border>
    <border>
      <left/>
      <right/>
      <top style="thin">
        <color auto="1"/>
      </top>
      <bottom/>
      <diagonal/>
    </border>
  </borders>
  <cellStyleXfs count="1">
    <xf numFmtId="0" fontId="0" fillId="0" borderId="0"/>
  </cellStyleXfs>
  <cellXfs count="54">
    <xf numFmtId="0" fontId="0" fillId="0" borderId="0" xfId="0"/>
    <xf numFmtId="0" fontId="1" fillId="0" borderId="0" xfId="0" applyFont="1"/>
    <xf numFmtId="0" fontId="2" fillId="0" borderId="0" xfId="0" applyFont="1"/>
    <xf numFmtId="0" fontId="3" fillId="0" borderId="0" xfId="0" applyFont="1"/>
    <xf numFmtId="0" fontId="4" fillId="0" borderId="0" xfId="0" applyFont="1"/>
    <xf numFmtId="0" fontId="5" fillId="0" borderId="0" xfId="0" applyFont="1"/>
    <xf numFmtId="0" fontId="6" fillId="0" borderId="0" xfId="0" applyFont="1"/>
    <xf numFmtId="0" fontId="7" fillId="0" borderId="0" xfId="0" applyFont="1"/>
    <xf numFmtId="0" fontId="8" fillId="0" borderId="0" xfId="0" applyFont="1"/>
    <xf numFmtId="0" fontId="9" fillId="0" borderId="0" xfId="0" applyFont="1" applyAlignment="1">
      <alignment horizontal="right"/>
    </xf>
    <xf numFmtId="0" fontId="9" fillId="0" borderId="0" xfId="0" applyFont="1"/>
    <xf numFmtId="0" fontId="10" fillId="0" borderId="0" xfId="0" applyFont="1" applyAlignment="1"/>
    <xf numFmtId="0" fontId="11" fillId="0" borderId="0" xfId="0" applyFont="1" applyAlignment="1">
      <alignment horizontal="left"/>
    </xf>
    <xf numFmtId="0" fontId="9" fillId="0" borderId="0" xfId="0" applyFont="1" applyAlignment="1">
      <alignment horizontal="left"/>
    </xf>
    <xf numFmtId="0" fontId="9" fillId="0" borderId="0" xfId="0" applyFont="1" applyAlignment="1"/>
    <xf numFmtId="0" fontId="9" fillId="0" borderId="0" xfId="0" applyFont="1" applyBorder="1" applyAlignment="1">
      <alignment horizontal="left"/>
    </xf>
    <xf numFmtId="0" fontId="9" fillId="0" borderId="0" xfId="0" applyFont="1" applyAlignment="1">
      <alignment horizontal="left"/>
    </xf>
    <xf numFmtId="0" fontId="9" fillId="0" borderId="0" xfId="0" applyFont="1" applyBorder="1" applyAlignment="1">
      <alignment wrapText="1"/>
    </xf>
    <xf numFmtId="0" fontId="9" fillId="0" borderId="0" xfId="0" applyFont="1" applyBorder="1" applyAlignment="1">
      <alignment horizontal="left" wrapText="1"/>
    </xf>
    <xf numFmtId="0" fontId="9" fillId="0" borderId="0" xfId="0" applyFont="1" applyAlignment="1">
      <alignment horizontal="right"/>
    </xf>
    <xf numFmtId="0" fontId="11" fillId="0" borderId="1" xfId="0" applyFont="1" applyBorder="1" applyAlignment="1">
      <alignment horizontal="center" wrapText="1"/>
    </xf>
    <xf numFmtId="0" fontId="12" fillId="0" borderId="1" xfId="0" applyFont="1" applyBorder="1" applyAlignment="1">
      <alignment horizontal="center" wrapText="1"/>
    </xf>
    <xf numFmtId="0" fontId="8" fillId="0" borderId="0" xfId="0" applyFont="1" applyAlignment="1">
      <alignment horizontal="center" wrapText="1"/>
    </xf>
    <xf numFmtId="0" fontId="13" fillId="0" borderId="0" xfId="0" applyFont="1" applyAlignment="1">
      <alignment horizontal="center" wrapText="1"/>
    </xf>
    <xf numFmtId="0" fontId="13" fillId="0" borderId="1" xfId="0" applyFont="1" applyBorder="1" applyAlignment="1">
      <alignment horizontal="center" wrapText="1"/>
    </xf>
    <xf numFmtId="0" fontId="0" fillId="0" borderId="0" xfId="0" applyAlignment="1"/>
    <xf numFmtId="0" fontId="9" fillId="0" borderId="0" xfId="0" applyFont="1" applyAlignment="1">
      <alignment horizontal="left" wrapText="1"/>
    </xf>
    <xf numFmtId="164" fontId="9" fillId="0" borderId="0" xfId="0" applyNumberFormat="1" applyFont="1"/>
    <xf numFmtId="1" fontId="9" fillId="0" borderId="0" xfId="0" applyNumberFormat="1" applyFont="1"/>
    <xf numFmtId="0" fontId="9" fillId="0" borderId="2" xfId="0" applyFont="1" applyBorder="1" applyAlignment="1">
      <alignment horizontal="center" vertical="center" wrapText="1"/>
    </xf>
    <xf numFmtId="0" fontId="14" fillId="0" borderId="3" xfId="0" applyFont="1" applyBorder="1" applyAlignment="1">
      <alignment horizontal="center" vertical="center"/>
    </xf>
    <xf numFmtId="0" fontId="9" fillId="0" borderId="4" xfId="0" applyFont="1" applyBorder="1" applyAlignment="1">
      <alignment horizontal="center" vertical="center" wrapText="1"/>
    </xf>
    <xf numFmtId="0" fontId="9" fillId="0" borderId="3" xfId="0" applyFont="1" applyBorder="1" applyAlignment="1">
      <alignment horizontal="center" vertical="center" wrapText="1"/>
    </xf>
    <xf numFmtId="0" fontId="13" fillId="0" borderId="1" xfId="0" applyFont="1" applyBorder="1" applyAlignment="1">
      <alignment horizontal="center" wrapText="1"/>
    </xf>
    <xf numFmtId="0" fontId="10" fillId="0" borderId="0" xfId="0" applyFont="1" applyAlignment="1">
      <alignment horizontal="center" wrapText="1"/>
    </xf>
    <xf numFmtId="0" fontId="9" fillId="0" borderId="0" xfId="0" applyFont="1" applyAlignment="1">
      <alignment horizontal="left" vertical="top"/>
    </xf>
    <xf numFmtId="0" fontId="9" fillId="0" borderId="0" xfId="0" applyFont="1" applyAlignment="1">
      <alignment horizontal="left" vertical="top" wrapText="1"/>
    </xf>
    <xf numFmtId="0" fontId="14" fillId="0" borderId="0" xfId="0" applyFont="1" applyAlignment="1">
      <alignment horizontal="right" wrapText="1"/>
    </xf>
    <xf numFmtId="0" fontId="9" fillId="0" borderId="0" xfId="0" applyFont="1" applyAlignment="1">
      <alignment horizontal="right" wrapText="1"/>
    </xf>
    <xf numFmtId="165" fontId="9" fillId="0" borderId="0" xfId="0" applyNumberFormat="1" applyFont="1" applyAlignment="1">
      <alignment horizontal="right"/>
    </xf>
    <xf numFmtId="166" fontId="9" fillId="0" borderId="0" xfId="0" applyNumberFormat="1" applyFont="1" applyAlignment="1">
      <alignment horizontal="right"/>
    </xf>
    <xf numFmtId="166" fontId="0" fillId="0" borderId="0" xfId="0" applyNumberFormat="1"/>
    <xf numFmtId="166" fontId="9" fillId="0" borderId="0" xfId="0" applyNumberFormat="1" applyFont="1" applyAlignment="1">
      <alignment horizontal="right"/>
    </xf>
    <xf numFmtId="166" fontId="15" fillId="0" borderId="0" xfId="0" applyNumberFormat="1" applyFont="1" applyAlignment="1">
      <alignment horizontal="right"/>
    </xf>
    <xf numFmtId="0" fontId="0" fillId="0" borderId="6" xfId="0" applyBorder="1"/>
    <xf numFmtId="166" fontId="15" fillId="0" borderId="6" xfId="0" applyNumberFormat="1" applyFont="1" applyBorder="1" applyAlignment="1">
      <alignment horizontal="right"/>
    </xf>
    <xf numFmtId="166" fontId="15" fillId="0" borderId="6" xfId="0" applyNumberFormat="1" applyFont="1" applyBorder="1" applyAlignment="1">
      <alignment horizontal="right"/>
    </xf>
    <xf numFmtId="0" fontId="15" fillId="0" borderId="0" xfId="0" applyFont="1"/>
    <xf numFmtId="0" fontId="15" fillId="0" borderId="0" xfId="0" applyFont="1" applyAlignment="1">
      <alignment horizontal="right"/>
    </xf>
    <xf numFmtId="0" fontId="15" fillId="0" borderId="0" xfId="0" applyFont="1" applyAlignment="1">
      <alignment horizontal="left" wrapText="1"/>
    </xf>
    <xf numFmtId="0" fontId="15" fillId="0" borderId="0" xfId="0" applyFont="1" applyAlignment="1">
      <alignment horizontal="left" wrapText="1"/>
    </xf>
    <xf numFmtId="0" fontId="9" fillId="0" borderId="0" xfId="0" applyFont="1" applyAlignment="1">
      <alignment horizontal="right" vertical="center"/>
    </xf>
    <xf numFmtId="0" fontId="9" fillId="0" borderId="1" xfId="0" applyFont="1" applyBorder="1"/>
    <xf numFmtId="0" fontId="8" fillId="0" borderId="5" xfId="0" applyFont="1" applyBorder="1" applyAlignment="1">
      <alignment horizontal="center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F328"/>
  <sheetViews>
    <sheetView tabSelected="1" topLeftCell="A9" zoomScaleNormal="100" workbookViewId="0"/>
  </sheetViews>
  <sheetFormatPr defaultRowHeight="12.75" x14ac:dyDescent="0.2"/>
  <cols>
    <col min="1" max="1" width="5.7109375" customWidth="1"/>
    <col min="2" max="2" width="11.7109375" customWidth="1"/>
    <col min="3" max="3" width="40.7109375" customWidth="1"/>
    <col min="4" max="6" width="11.7109375" customWidth="1"/>
    <col min="7" max="7" width="12.7109375" customWidth="1"/>
    <col min="9" max="11" width="12.7109375" customWidth="1"/>
    <col min="15" max="30" width="0" hidden="1" customWidth="1"/>
    <col min="31" max="31" width="149.140625" hidden="1" customWidth="1"/>
    <col min="32" max="32" width="113.140625" hidden="1" customWidth="1"/>
    <col min="33" max="36" width="0" hidden="1" customWidth="1"/>
  </cols>
  <sheetData>
    <row r="1" spans="1:31" x14ac:dyDescent="0.2">
      <c r="A1" s="8" t="str">
        <f>CONCATENATE(Source!B1, "     СН-2012 (© ОАО МЦЦС 'Мосстройцены', ", "2020", ")")</f>
        <v>Smeta.RU  (495) 974-1589     СН-2012 (© ОАО МЦЦС 'Мосстройцены', 2020)</v>
      </c>
    </row>
    <row r="2" spans="1:31" ht="14.25" x14ac:dyDescent="0.2">
      <c r="A2" s="9"/>
      <c r="B2" s="9"/>
      <c r="C2" s="9"/>
      <c r="D2" s="9"/>
      <c r="E2" s="9"/>
      <c r="F2" s="9"/>
      <c r="G2" s="9"/>
      <c r="H2" s="9"/>
      <c r="I2" s="9"/>
      <c r="J2" s="19" t="s">
        <v>213</v>
      </c>
      <c r="K2" s="19"/>
    </row>
    <row r="3" spans="1:31" ht="16.5" x14ac:dyDescent="0.25">
      <c r="A3" s="11"/>
      <c r="B3" s="12" t="s">
        <v>211</v>
      </c>
      <c r="C3" s="12"/>
      <c r="D3" s="12"/>
      <c r="E3" s="12"/>
      <c r="F3" s="10"/>
      <c r="G3" s="12" t="s">
        <v>212</v>
      </c>
      <c r="H3" s="12"/>
      <c r="I3" s="12"/>
      <c r="J3" s="12"/>
      <c r="K3" s="12"/>
    </row>
    <row r="4" spans="1:31" ht="14.25" x14ac:dyDescent="0.2">
      <c r="A4" s="10"/>
      <c r="B4" s="13"/>
      <c r="C4" s="13"/>
      <c r="D4" s="13"/>
      <c r="E4" s="13"/>
      <c r="F4" s="10"/>
      <c r="G4" s="13"/>
      <c r="H4" s="13"/>
      <c r="I4" s="13"/>
      <c r="J4" s="13"/>
      <c r="K4" s="13"/>
    </row>
    <row r="5" spans="1:31" ht="14.25" x14ac:dyDescent="0.2">
      <c r="A5" s="14"/>
      <c r="B5" s="14"/>
      <c r="C5" s="15"/>
      <c r="D5" s="15"/>
      <c r="E5" s="15"/>
      <c r="F5" s="10"/>
      <c r="G5" s="16"/>
      <c r="H5" s="15"/>
      <c r="I5" s="15"/>
      <c r="J5" s="15"/>
      <c r="K5" s="16"/>
    </row>
    <row r="6" spans="1:31" ht="14.25" x14ac:dyDescent="0.2">
      <c r="A6" s="16"/>
      <c r="B6" s="13" t="str">
        <f>CONCATENATE("______________________ ", IF(Source!AL12&lt;&gt;"", Source!AL12, ""))</f>
        <v xml:space="preserve">______________________ </v>
      </c>
      <c r="C6" s="13"/>
      <c r="D6" s="13"/>
      <c r="E6" s="13"/>
      <c r="F6" s="10"/>
      <c r="G6" s="13" t="str">
        <f>CONCATENATE("______________________ ", IF(Source!AH12&lt;&gt;"", Source!AH12, ""))</f>
        <v xml:space="preserve">______________________ </v>
      </c>
      <c r="H6" s="13"/>
      <c r="I6" s="13"/>
      <c r="J6" s="13"/>
      <c r="K6" s="13"/>
    </row>
    <row r="7" spans="1:31" ht="14.25" x14ac:dyDescent="0.2">
      <c r="A7" s="17"/>
      <c r="B7" s="18" t="s">
        <v>214</v>
      </c>
      <c r="C7" s="18"/>
      <c r="D7" s="18"/>
      <c r="E7" s="18"/>
      <c r="F7" s="10"/>
      <c r="G7" s="18" t="s">
        <v>214</v>
      </c>
      <c r="H7" s="18"/>
      <c r="I7" s="18"/>
      <c r="J7" s="18"/>
      <c r="K7" s="18"/>
    </row>
    <row r="9" spans="1:31" ht="14.25" x14ac:dyDescent="0.2">
      <c r="A9" s="10"/>
      <c r="B9" s="10"/>
      <c r="C9" s="10"/>
      <c r="D9" s="10"/>
      <c r="E9" s="10"/>
      <c r="F9" s="10"/>
      <c r="G9" s="10"/>
      <c r="H9" s="10"/>
      <c r="I9" s="10"/>
      <c r="J9" s="10"/>
      <c r="K9" s="10"/>
    </row>
    <row r="10" spans="1:31" ht="15.75" x14ac:dyDescent="0.25">
      <c r="A10" s="20" t="str">
        <f>CONCATENATE( "ЛОКАЛЬНАЯ СМЕТА № ",IF(Source!F20&lt;&gt;"Новая локальная смета", Source!F20, ""))</f>
        <v xml:space="preserve">ЛОКАЛЬНАЯ СМЕТА № </v>
      </c>
      <c r="B10" s="21"/>
      <c r="C10" s="21"/>
      <c r="D10" s="21"/>
      <c r="E10" s="21"/>
      <c r="F10" s="21"/>
      <c r="G10" s="21"/>
      <c r="H10" s="21"/>
      <c r="I10" s="21"/>
      <c r="J10" s="21"/>
      <c r="K10" s="21"/>
    </row>
    <row r="11" spans="1:31" x14ac:dyDescent="0.2">
      <c r="A11" s="22" t="s">
        <v>215</v>
      </c>
      <c r="B11" s="22"/>
      <c r="C11" s="22"/>
      <c r="D11" s="22"/>
      <c r="E11" s="22"/>
      <c r="F11" s="22"/>
      <c r="G11" s="22"/>
      <c r="H11" s="22"/>
      <c r="I11" s="22"/>
      <c r="J11" s="22"/>
      <c r="K11" s="22"/>
    </row>
    <row r="12" spans="1:31" ht="14.25" x14ac:dyDescent="0.2">
      <c r="A12" s="10"/>
      <c r="B12" s="10"/>
      <c r="C12" s="10"/>
      <c r="D12" s="10"/>
      <c r="E12" s="10"/>
      <c r="F12" s="10"/>
      <c r="G12" s="10"/>
      <c r="H12" s="10"/>
      <c r="I12" s="10"/>
      <c r="J12" s="10"/>
      <c r="K12" s="10"/>
    </row>
    <row r="13" spans="1:31" ht="18" hidden="1" x14ac:dyDescent="0.25">
      <c r="A13" s="23" t="str">
        <f>IF(Source!G20&lt;&gt;"Новая локальная смета", Source!G20, "")</f>
        <v/>
      </c>
      <c r="B13" s="23"/>
      <c r="C13" s="23"/>
      <c r="D13" s="23"/>
      <c r="E13" s="23"/>
      <c r="F13" s="23"/>
      <c r="G13" s="23"/>
      <c r="H13" s="23"/>
      <c r="I13" s="23"/>
      <c r="J13" s="23"/>
      <c r="K13" s="23"/>
    </row>
    <row r="14" spans="1:31" ht="14.25" hidden="1" x14ac:dyDescent="0.2">
      <c r="A14" s="10"/>
      <c r="B14" s="10"/>
      <c r="C14" s="10"/>
      <c r="D14" s="10"/>
      <c r="E14" s="10"/>
      <c r="F14" s="10"/>
      <c r="G14" s="10"/>
      <c r="H14" s="10"/>
      <c r="I14" s="10"/>
      <c r="J14" s="10"/>
      <c r="K14" s="10"/>
    </row>
    <row r="15" spans="1:31" ht="36" x14ac:dyDescent="0.25">
      <c r="A15" s="24" t="str">
        <f>IF(Source!G12&lt;&gt;"Новый объект", Source!G12, "")</f>
        <v>Оказание услуг по круглосуточному обслуживанию и текущему ремонту лифтового оборудования ГБУЗ "ГКБ № 29 им. Н.Э. Баумана"</v>
      </c>
      <c r="B15" s="24"/>
      <c r="C15" s="24"/>
      <c r="D15" s="24"/>
      <c r="E15" s="24"/>
      <c r="F15" s="24"/>
      <c r="G15" s="24"/>
      <c r="H15" s="24"/>
      <c r="I15" s="24"/>
      <c r="J15" s="24"/>
      <c r="K15" s="24"/>
      <c r="AE15" s="33" t="str">
        <f>IF(Source!G12&lt;&gt;"Новый объект", Source!G12, "")</f>
        <v>Оказание услуг по круглосуточному обслуживанию и текущему ремонту лифтового оборудования ГБУЗ "ГКБ № 29 им. Н.Э. Баумана"</v>
      </c>
    </row>
    <row r="16" spans="1:31" x14ac:dyDescent="0.2">
      <c r="A16" s="22" t="s">
        <v>216</v>
      </c>
      <c r="B16" s="25"/>
      <c r="C16" s="25"/>
      <c r="D16" s="25"/>
      <c r="E16" s="25"/>
      <c r="F16" s="25"/>
      <c r="G16" s="25"/>
      <c r="H16" s="25"/>
      <c r="I16" s="25"/>
      <c r="J16" s="25"/>
      <c r="K16" s="25"/>
    </row>
    <row r="17" spans="1:11" ht="14.25" x14ac:dyDescent="0.2">
      <c r="A17" s="10"/>
      <c r="B17" s="10"/>
      <c r="C17" s="10"/>
      <c r="D17" s="10"/>
      <c r="E17" s="10"/>
      <c r="F17" s="10"/>
      <c r="G17" s="10"/>
      <c r="H17" s="10"/>
      <c r="I17" s="10"/>
      <c r="J17" s="10"/>
      <c r="K17" s="10"/>
    </row>
    <row r="18" spans="1:11" ht="14.25" x14ac:dyDescent="0.2">
      <c r="A18" s="26" t="str">
        <f>CONCATENATE( "Основание: чертежи № ", Source!J20)</f>
        <v xml:space="preserve">Основание: чертежи № </v>
      </c>
      <c r="B18" s="26"/>
      <c r="C18" s="26"/>
      <c r="D18" s="26"/>
      <c r="E18" s="26"/>
      <c r="F18" s="26"/>
      <c r="G18" s="26"/>
      <c r="H18" s="26"/>
      <c r="I18" s="26"/>
      <c r="J18" s="26"/>
      <c r="K18" s="26"/>
    </row>
    <row r="19" spans="1:11" ht="14.25" x14ac:dyDescent="0.2">
      <c r="A19" s="10"/>
      <c r="B19" s="10"/>
      <c r="C19" s="10"/>
      <c r="D19" s="10"/>
      <c r="E19" s="10"/>
      <c r="F19" s="10"/>
      <c r="G19" s="10"/>
      <c r="H19" s="10"/>
      <c r="I19" s="10"/>
      <c r="J19" s="10"/>
      <c r="K19" s="10"/>
    </row>
    <row r="20" spans="1:11" ht="14.25" x14ac:dyDescent="0.2">
      <c r="A20" s="10"/>
      <c r="B20" s="10"/>
      <c r="C20" s="10"/>
      <c r="D20" s="10"/>
      <c r="E20" s="10"/>
      <c r="F20" s="13" t="s">
        <v>217</v>
      </c>
      <c r="G20" s="13"/>
      <c r="H20" s="13"/>
      <c r="I20" s="42">
        <f>(Source!F430/1000)</f>
        <v>4600.8685400000004</v>
      </c>
      <c r="J20" s="19"/>
      <c r="K20" s="10" t="s">
        <v>218</v>
      </c>
    </row>
    <row r="21" spans="1:11" ht="14.25" hidden="1" x14ac:dyDescent="0.2">
      <c r="A21" s="10"/>
      <c r="B21" s="10"/>
      <c r="C21" s="10"/>
      <c r="D21" s="10"/>
      <c r="E21" s="10"/>
      <c r="F21" s="13" t="s">
        <v>219</v>
      </c>
      <c r="G21" s="13"/>
      <c r="H21" s="13"/>
      <c r="I21" s="42">
        <f>(Source!F419)/1000</f>
        <v>0</v>
      </c>
      <c r="J21" s="19"/>
      <c r="K21" s="10" t="s">
        <v>218</v>
      </c>
    </row>
    <row r="22" spans="1:11" ht="14.25" hidden="1" x14ac:dyDescent="0.2">
      <c r="A22" s="10"/>
      <c r="B22" s="10"/>
      <c r="C22" s="10"/>
      <c r="D22" s="10"/>
      <c r="E22" s="10"/>
      <c r="F22" s="13" t="s">
        <v>220</v>
      </c>
      <c r="G22" s="13"/>
      <c r="H22" s="13"/>
      <c r="I22" s="42">
        <f>(Source!F420)/1000</f>
        <v>0</v>
      </c>
      <c r="J22" s="19"/>
      <c r="K22" s="10" t="s">
        <v>218</v>
      </c>
    </row>
    <row r="23" spans="1:11" ht="14.25" hidden="1" x14ac:dyDescent="0.2">
      <c r="A23" s="10"/>
      <c r="B23" s="10"/>
      <c r="C23" s="10"/>
      <c r="D23" s="10"/>
      <c r="E23" s="10"/>
      <c r="F23" s="13" t="s">
        <v>221</v>
      </c>
      <c r="G23" s="13"/>
      <c r="H23" s="13"/>
      <c r="I23" s="42">
        <f>(Source!F411)/1000</f>
        <v>0</v>
      </c>
      <c r="J23" s="19"/>
      <c r="K23" s="10" t="s">
        <v>218</v>
      </c>
    </row>
    <row r="24" spans="1:11" ht="14.25" hidden="1" x14ac:dyDescent="0.2">
      <c r="A24" s="10"/>
      <c r="B24" s="10"/>
      <c r="C24" s="10"/>
      <c r="D24" s="10"/>
      <c r="E24" s="10"/>
      <c r="F24" s="13" t="s">
        <v>222</v>
      </c>
      <c r="G24" s="13"/>
      <c r="H24" s="13"/>
      <c r="I24" s="42">
        <f>(Source!F421+Source!F422)/1000</f>
        <v>4600.8685400000004</v>
      </c>
      <c r="J24" s="19"/>
      <c r="K24" s="10" t="s">
        <v>218</v>
      </c>
    </row>
    <row r="25" spans="1:11" ht="14.25" x14ac:dyDescent="0.2">
      <c r="A25" s="10"/>
      <c r="B25" s="10"/>
      <c r="C25" s="10"/>
      <c r="D25" s="10"/>
      <c r="E25" s="10"/>
      <c r="F25" s="13" t="s">
        <v>223</v>
      </c>
      <c r="G25" s="13"/>
      <c r="H25" s="13"/>
      <c r="I25" s="42">
        <f>(Source!F417+ Source!F416)/1000</f>
        <v>2737.7436899999998</v>
      </c>
      <c r="J25" s="19"/>
      <c r="K25" s="10" t="s">
        <v>218</v>
      </c>
    </row>
    <row r="26" spans="1:11" ht="14.25" x14ac:dyDescent="0.2">
      <c r="A26" s="10" t="s">
        <v>237</v>
      </c>
      <c r="B26" s="10"/>
      <c r="C26" s="10"/>
      <c r="D26" s="27"/>
      <c r="E26" s="28"/>
      <c r="F26" s="10"/>
      <c r="G26" s="10"/>
      <c r="H26" s="10"/>
      <c r="I26" s="10"/>
      <c r="J26" s="10"/>
      <c r="K26" s="10"/>
    </row>
    <row r="27" spans="1:11" ht="14.25" x14ac:dyDescent="0.2">
      <c r="A27" s="29" t="s">
        <v>224</v>
      </c>
      <c r="B27" s="29" t="s">
        <v>225</v>
      </c>
      <c r="C27" s="29" t="s">
        <v>226</v>
      </c>
      <c r="D27" s="29" t="s">
        <v>227</v>
      </c>
      <c r="E27" s="29" t="s">
        <v>228</v>
      </c>
      <c r="F27" s="29" t="s">
        <v>229</v>
      </c>
      <c r="G27" s="29" t="s">
        <v>230</v>
      </c>
      <c r="H27" s="29" t="s">
        <v>231</v>
      </c>
      <c r="I27" s="29" t="s">
        <v>232</v>
      </c>
      <c r="J27" s="29" t="s">
        <v>233</v>
      </c>
      <c r="K27" s="30" t="s">
        <v>234</v>
      </c>
    </row>
    <row r="28" spans="1:11" ht="28.5" x14ac:dyDescent="0.2">
      <c r="A28" s="31"/>
      <c r="B28" s="31"/>
      <c r="C28" s="31"/>
      <c r="D28" s="31"/>
      <c r="E28" s="31"/>
      <c r="F28" s="31"/>
      <c r="G28" s="31"/>
      <c r="H28" s="31"/>
      <c r="I28" s="31"/>
      <c r="J28" s="31"/>
      <c r="K28" s="32" t="s">
        <v>235</v>
      </c>
    </row>
    <row r="29" spans="1:11" ht="28.5" x14ac:dyDescent="0.2">
      <c r="A29" s="31"/>
      <c r="B29" s="31"/>
      <c r="C29" s="31"/>
      <c r="D29" s="31"/>
      <c r="E29" s="31"/>
      <c r="F29" s="31"/>
      <c r="G29" s="31"/>
      <c r="H29" s="31"/>
      <c r="I29" s="31"/>
      <c r="J29" s="31"/>
      <c r="K29" s="32" t="s">
        <v>236</v>
      </c>
    </row>
    <row r="30" spans="1:11" ht="14.25" x14ac:dyDescent="0.2">
      <c r="A30" s="32">
        <v>1</v>
      </c>
      <c r="B30" s="32">
        <v>2</v>
      </c>
      <c r="C30" s="32">
        <v>3</v>
      </c>
      <c r="D30" s="32">
        <v>4</v>
      </c>
      <c r="E30" s="32">
        <v>5</v>
      </c>
      <c r="F30" s="32">
        <v>6</v>
      </c>
      <c r="G30" s="32">
        <v>7</v>
      </c>
      <c r="H30" s="32">
        <v>8</v>
      </c>
      <c r="I30" s="32">
        <v>9</v>
      </c>
      <c r="J30" s="32">
        <v>10</v>
      </c>
      <c r="K30" s="32">
        <v>11</v>
      </c>
    </row>
    <row r="32" spans="1:11" ht="16.5" x14ac:dyDescent="0.25">
      <c r="A32" s="34" t="str">
        <f>CONCATENATE("Раздел: ",IF(Source!G24&lt;&gt;"Новый раздел", Source!G24, ""))</f>
        <v>Раздел: ТО лифтов 8 этажей</v>
      </c>
      <c r="B32" s="34"/>
      <c r="C32" s="34"/>
      <c r="D32" s="34"/>
      <c r="E32" s="34"/>
      <c r="F32" s="34"/>
      <c r="G32" s="34"/>
      <c r="H32" s="34"/>
      <c r="I32" s="34"/>
      <c r="J32" s="34"/>
      <c r="K32" s="34"/>
    </row>
    <row r="34" spans="1:22" ht="16.5" x14ac:dyDescent="0.25">
      <c r="A34" s="34" t="str">
        <f>CONCATENATE("Подраздел: ",IF(Source!G28&lt;&gt;"Новый подраздел", Source!G28, ""))</f>
        <v>Подраздел: Лифты с автоматическими дверями</v>
      </c>
      <c r="B34" s="34"/>
      <c r="C34" s="34"/>
      <c r="D34" s="34"/>
      <c r="E34" s="34"/>
      <c r="F34" s="34"/>
      <c r="G34" s="34"/>
      <c r="H34" s="34"/>
      <c r="I34" s="34"/>
      <c r="J34" s="34"/>
      <c r="K34" s="34"/>
    </row>
    <row r="35" spans="1:22" ht="99.75" x14ac:dyDescent="0.2">
      <c r="A35" s="35" t="str">
        <f>Source!E32</f>
        <v>1</v>
      </c>
      <c r="B35" s="36" t="str">
        <f>Source!F32</f>
        <v>6.4-0122-1-6</v>
      </c>
      <c r="C35" s="36" t="str">
        <f>Source!G32</f>
        <v>Техническое обслуживание лифтов пассажирских с верхним машинным помещением, с раздвижными автоматическими дверями, грузоподъемность 1000 кг, скорость движения кабины 1 м/с, ежемесячное, на количество этажей 8</v>
      </c>
      <c r="D35" s="37" t="str">
        <f>Source!H32</f>
        <v>1 лифт</v>
      </c>
      <c r="E35" s="9">
        <f>Source!I32</f>
        <v>9</v>
      </c>
      <c r="F35" s="39"/>
      <c r="G35" s="38"/>
      <c r="H35" s="9"/>
      <c r="I35" s="9"/>
      <c r="J35" s="40"/>
      <c r="K35" s="40"/>
      <c r="Q35">
        <f>ROUND((Source!BZ32/100)*ROUND((Source!AF32*Source!AV32)*Source!I32, 2), 2)</f>
        <v>15018362.32</v>
      </c>
      <c r="R35">
        <f>Source!X32</f>
        <v>38229.75</v>
      </c>
      <c r="S35">
        <f>ROUND((Source!CA32/100)*ROUND((Source!AF32*Source!AV32)*Source!I32, 2), 2)</f>
        <v>2418423.92</v>
      </c>
      <c r="T35">
        <f>Source!Y32</f>
        <v>6156.18</v>
      </c>
      <c r="U35">
        <f>ROUND((175/100)*ROUND((Source!AE32*Source!AV32)*Source!I32, 2), 2)</f>
        <v>0</v>
      </c>
      <c r="V35">
        <f>ROUND((108/100)*ROUND(Source!CS32*Source!I32, 2), 2)</f>
        <v>0</v>
      </c>
    </row>
    <row r="36" spans="1:22" ht="14.25" x14ac:dyDescent="0.2">
      <c r="A36" s="35"/>
      <c r="B36" s="36"/>
      <c r="C36" s="36" t="s">
        <v>238</v>
      </c>
      <c r="D36" s="37"/>
      <c r="E36" s="9"/>
      <c r="F36" s="39">
        <f>Source!AO32</f>
        <v>5612.07</v>
      </c>
      <c r="G36" s="38" t="str">
        <f>Source!DG32</f>
        <v>)*7</v>
      </c>
      <c r="H36" s="9">
        <f>Source!AV32</f>
        <v>1</v>
      </c>
      <c r="I36" s="9">
        <f>IF(Source!BA32&lt;&gt; 0, Source!BA32, 1)</f>
        <v>1</v>
      </c>
      <c r="J36" s="40">
        <f>Source!S32</f>
        <v>353560.41</v>
      </c>
      <c r="K36" s="40"/>
    </row>
    <row r="37" spans="1:22" ht="14.25" x14ac:dyDescent="0.2">
      <c r="A37" s="35"/>
      <c r="B37" s="36"/>
      <c r="C37" s="36" t="s">
        <v>239</v>
      </c>
      <c r="D37" s="37"/>
      <c r="E37" s="9"/>
      <c r="F37" s="39">
        <f>Source!AM32</f>
        <v>644.22</v>
      </c>
      <c r="G37" s="38" t="str">
        <f>Source!DE32</f>
        <v>)*7</v>
      </c>
      <c r="H37" s="9">
        <f>Source!AV32</f>
        <v>1</v>
      </c>
      <c r="I37" s="9">
        <f>IF(Source!BB32&lt;&gt; 0, Source!BB32, 1)</f>
        <v>1</v>
      </c>
      <c r="J37" s="40">
        <f>Source!Q32</f>
        <v>40585.86</v>
      </c>
      <c r="K37" s="40"/>
    </row>
    <row r="38" spans="1:22" ht="14.25" x14ac:dyDescent="0.2">
      <c r="A38" s="35"/>
      <c r="B38" s="36"/>
      <c r="C38" s="36" t="s">
        <v>240</v>
      </c>
      <c r="D38" s="37"/>
      <c r="E38" s="9"/>
      <c r="F38" s="39">
        <f>Source!AL32</f>
        <v>357.11</v>
      </c>
      <c r="G38" s="38" t="str">
        <f>Source!DD32</f>
        <v>)*7</v>
      </c>
      <c r="H38" s="9">
        <f>Source!AW32</f>
        <v>1</v>
      </c>
      <c r="I38" s="9">
        <f>IF(Source!BC32&lt;&gt; 0, Source!BC32, 1)</f>
        <v>1</v>
      </c>
      <c r="J38" s="40">
        <f>Source!P32</f>
        <v>22497.93</v>
      </c>
      <c r="K38" s="40"/>
    </row>
    <row r="39" spans="1:22" ht="14.25" x14ac:dyDescent="0.2">
      <c r="A39" s="35"/>
      <c r="B39" s="36"/>
      <c r="C39" s="36" t="s">
        <v>241</v>
      </c>
      <c r="D39" s="37" t="s">
        <v>242</v>
      </c>
      <c r="E39" s="9">
        <f>Source!AT32</f>
        <v>0</v>
      </c>
      <c r="F39" s="39"/>
      <c r="G39" s="38"/>
      <c r="H39" s="9"/>
      <c r="I39" s="9"/>
      <c r="J39" s="40">
        <f>SUM(R35:R38)</f>
        <v>38229.75</v>
      </c>
      <c r="K39" s="40"/>
    </row>
    <row r="40" spans="1:22" ht="14.25" x14ac:dyDescent="0.2">
      <c r="A40" s="35"/>
      <c r="B40" s="36"/>
      <c r="C40" s="36" t="s">
        <v>243</v>
      </c>
      <c r="D40" s="37" t="s">
        <v>242</v>
      </c>
      <c r="E40" s="9">
        <f>Source!AU32</f>
        <v>0</v>
      </c>
      <c r="F40" s="39"/>
      <c r="G40" s="38"/>
      <c r="H40" s="9"/>
      <c r="I40" s="9"/>
      <c r="J40" s="40">
        <f>SUM(T35:T39)</f>
        <v>6156.18</v>
      </c>
      <c r="K40" s="40"/>
    </row>
    <row r="41" spans="1:22" ht="14.25" x14ac:dyDescent="0.2">
      <c r="A41" s="35"/>
      <c r="B41" s="36"/>
      <c r="C41" s="36" t="s">
        <v>244</v>
      </c>
      <c r="D41" s="37" t="s">
        <v>245</v>
      </c>
      <c r="E41" s="9">
        <f>Source!AQ32</f>
        <v>22.31</v>
      </c>
      <c r="F41" s="39"/>
      <c r="G41" s="38" t="str">
        <f>Source!DI32</f>
        <v>)*7</v>
      </c>
      <c r="H41" s="9">
        <f>Source!AV32</f>
        <v>1</v>
      </c>
      <c r="I41" s="9"/>
      <c r="J41" s="40"/>
      <c r="K41" s="40">
        <f>Source!U32</f>
        <v>1405.53</v>
      </c>
    </row>
    <row r="42" spans="1:22" ht="15" x14ac:dyDescent="0.25">
      <c r="A42" s="44"/>
      <c r="B42" s="44"/>
      <c r="C42" s="44"/>
      <c r="D42" s="44"/>
      <c r="E42" s="44"/>
      <c r="F42" s="44"/>
      <c r="G42" s="44"/>
      <c r="H42" s="44"/>
      <c r="I42" s="45">
        <f>J36+J37+J38+J39+J40</f>
        <v>461030.12999999995</v>
      </c>
      <c r="J42" s="45"/>
      <c r="K42" s="46">
        <f>IF(Source!I32&lt;&gt;0, ROUND(I42/Source!I32, 2), 0)</f>
        <v>51225.57</v>
      </c>
      <c r="P42" s="41">
        <f>I42</f>
        <v>461030.12999999995</v>
      </c>
    </row>
    <row r="43" spans="1:22" ht="114" x14ac:dyDescent="0.2">
      <c r="A43" s="35" t="str">
        <f>Source!E33</f>
        <v>2</v>
      </c>
      <c r="B43" s="36" t="str">
        <f>Source!F33</f>
        <v>6.4-0122-2-6</v>
      </c>
      <c r="C43" s="36" t="str">
        <f>Source!G33</f>
        <v>Техническое обслуживание лифтов пассажирских с верхним машинным помещением, с раздвижными автоматическими дверями, грузоподъемность 1000 кг, скорость движения кабины 1 м/с, ежеквартальное, на количество этажей 8</v>
      </c>
      <c r="D43" s="37" t="str">
        <f>Source!H33</f>
        <v>1 лифт</v>
      </c>
      <c r="E43" s="9">
        <f>Source!I33</f>
        <v>9</v>
      </c>
      <c r="F43" s="39"/>
      <c r="G43" s="38"/>
      <c r="H43" s="9"/>
      <c r="I43" s="9"/>
      <c r="J43" s="40"/>
      <c r="K43" s="40"/>
      <c r="Q43">
        <f>ROUND((Source!BZ33/100)*ROUND((Source!AF33*Source!AV33)*Source!I33, 2), 2)</f>
        <v>29730326.07</v>
      </c>
      <c r="R43">
        <f>Source!X33</f>
        <v>82674.63</v>
      </c>
      <c r="S43">
        <f>ROUND((Source!CA33/100)*ROUND((Source!AF33*Source!AV33)*Source!I33, 2), 2)</f>
        <v>4869444.6500000004</v>
      </c>
      <c r="T43">
        <f>Source!Y33</f>
        <v>13541.04</v>
      </c>
      <c r="U43">
        <f>ROUND((175/100)*ROUND((Source!AE33*Source!AV33)*Source!I33, 2), 2)</f>
        <v>0</v>
      </c>
      <c r="V43">
        <f>ROUND((108/100)*ROUND(Source!CS33*Source!I33, 2), 2)</f>
        <v>0</v>
      </c>
    </row>
    <row r="44" spans="1:22" ht="14.25" x14ac:dyDescent="0.2">
      <c r="A44" s="35"/>
      <c r="B44" s="36"/>
      <c r="C44" s="36" t="s">
        <v>238</v>
      </c>
      <c r="D44" s="37"/>
      <c r="E44" s="9"/>
      <c r="F44" s="39">
        <f>Source!AO33</f>
        <v>11986.88</v>
      </c>
      <c r="G44" s="38" t="str">
        <f>Source!DG33</f>
        <v>)*3</v>
      </c>
      <c r="H44" s="9">
        <f>Source!AV33</f>
        <v>1</v>
      </c>
      <c r="I44" s="9">
        <f>IF(Source!BA33&lt;&gt; 0, Source!BA33, 1)</f>
        <v>1</v>
      </c>
      <c r="J44" s="40">
        <f>Source!S33</f>
        <v>323645.76</v>
      </c>
      <c r="K44" s="40"/>
    </row>
    <row r="45" spans="1:22" ht="14.25" x14ac:dyDescent="0.2">
      <c r="A45" s="35"/>
      <c r="B45" s="36"/>
      <c r="C45" s="36" t="s">
        <v>239</v>
      </c>
      <c r="D45" s="37"/>
      <c r="E45" s="9"/>
      <c r="F45" s="39">
        <f>Source!AM33</f>
        <v>1604.37</v>
      </c>
      <c r="G45" s="38" t="str">
        <f>Source!DE33</f>
        <v>)*3</v>
      </c>
      <c r="H45" s="9">
        <f>Source!AV33</f>
        <v>1</v>
      </c>
      <c r="I45" s="9">
        <f>IF(Source!BB33&lt;&gt; 0, Source!BB33, 1)</f>
        <v>1</v>
      </c>
      <c r="J45" s="40">
        <f>Source!Q33</f>
        <v>43317.99</v>
      </c>
      <c r="K45" s="40"/>
    </row>
    <row r="46" spans="1:22" ht="14.25" x14ac:dyDescent="0.2">
      <c r="A46" s="35"/>
      <c r="B46" s="36"/>
      <c r="C46" s="36" t="s">
        <v>240</v>
      </c>
      <c r="D46" s="37"/>
      <c r="E46" s="9"/>
      <c r="F46" s="39">
        <f>Source!AL33</f>
        <v>1080.23</v>
      </c>
      <c r="G46" s="38" t="str">
        <f>Source!DD33</f>
        <v>)*3</v>
      </c>
      <c r="H46" s="9">
        <f>Source!AW33</f>
        <v>1</v>
      </c>
      <c r="I46" s="9">
        <f>IF(Source!BC33&lt;&gt; 0, Source!BC33, 1)</f>
        <v>1</v>
      </c>
      <c r="J46" s="40">
        <f>Source!P33</f>
        <v>29166.21</v>
      </c>
      <c r="K46" s="40"/>
    </row>
    <row r="47" spans="1:22" ht="14.25" x14ac:dyDescent="0.2">
      <c r="A47" s="35"/>
      <c r="B47" s="36"/>
      <c r="C47" s="36" t="s">
        <v>241</v>
      </c>
      <c r="D47" s="37" t="s">
        <v>242</v>
      </c>
      <c r="E47" s="9">
        <f>Source!AT33</f>
        <v>0</v>
      </c>
      <c r="F47" s="39"/>
      <c r="G47" s="38"/>
      <c r="H47" s="9"/>
      <c r="I47" s="9"/>
      <c r="J47" s="40">
        <f>SUM(R43:R46)</f>
        <v>82674.63</v>
      </c>
      <c r="K47" s="40"/>
    </row>
    <row r="48" spans="1:22" ht="14.25" x14ac:dyDescent="0.2">
      <c r="A48" s="35"/>
      <c r="B48" s="36"/>
      <c r="C48" s="36" t="s">
        <v>243</v>
      </c>
      <c r="D48" s="37" t="s">
        <v>242</v>
      </c>
      <c r="E48" s="9">
        <f>Source!AU33</f>
        <v>0</v>
      </c>
      <c r="F48" s="39"/>
      <c r="G48" s="38"/>
      <c r="H48" s="9"/>
      <c r="I48" s="9"/>
      <c r="J48" s="40">
        <f>SUM(T43:T47)</f>
        <v>13541.04</v>
      </c>
      <c r="K48" s="40"/>
    </row>
    <row r="49" spans="1:22" ht="14.25" x14ac:dyDescent="0.2">
      <c r="A49" s="35"/>
      <c r="B49" s="36"/>
      <c r="C49" s="36" t="s">
        <v>244</v>
      </c>
      <c r="D49" s="37" t="s">
        <v>245</v>
      </c>
      <c r="E49" s="9">
        <f>Source!AQ33</f>
        <v>46.27</v>
      </c>
      <c r="F49" s="39"/>
      <c r="G49" s="38" t="str">
        <f>Source!DI33</f>
        <v>)*3</v>
      </c>
      <c r="H49" s="9">
        <f>Source!AV33</f>
        <v>1</v>
      </c>
      <c r="I49" s="9"/>
      <c r="J49" s="40"/>
      <c r="K49" s="40">
        <f>Source!U33</f>
        <v>1249.29</v>
      </c>
    </row>
    <row r="50" spans="1:22" ht="15" x14ac:dyDescent="0.25">
      <c r="A50" s="44"/>
      <c r="B50" s="44"/>
      <c r="C50" s="44"/>
      <c r="D50" s="44"/>
      <c r="E50" s="44"/>
      <c r="F50" s="44"/>
      <c r="G50" s="44"/>
      <c r="H50" s="44"/>
      <c r="I50" s="45">
        <f>J44+J45+J46+J47+J48</f>
        <v>492345.63</v>
      </c>
      <c r="J50" s="45"/>
      <c r="K50" s="46">
        <f>IF(Source!I33&lt;&gt;0, ROUND(I50/Source!I33, 2), 0)</f>
        <v>54705.07</v>
      </c>
      <c r="P50" s="41">
        <f>I50</f>
        <v>492345.63</v>
      </c>
    </row>
    <row r="51" spans="1:22" ht="99.75" x14ac:dyDescent="0.2">
      <c r="A51" s="35" t="str">
        <f>Source!E34</f>
        <v>3</v>
      </c>
      <c r="B51" s="36" t="str">
        <f>Source!F34</f>
        <v>6.4-0122-3-6</v>
      </c>
      <c r="C51" s="36" t="str">
        <f>Source!G34</f>
        <v>Техническое обслуживание лифтов пассажирских с верхним машинным помещением, с раздвижными автоматическими дверями, грузоподъемность 1000 кг, скорость движения кабины 1 м/с, полугодовое, на количество этажей 8</v>
      </c>
      <c r="D51" s="37" t="str">
        <f>Source!H34</f>
        <v>1 лифт</v>
      </c>
      <c r="E51" s="9">
        <f>Source!I34</f>
        <v>9</v>
      </c>
      <c r="F51" s="39"/>
      <c r="G51" s="38"/>
      <c r="H51" s="9"/>
      <c r="I51" s="9"/>
      <c r="J51" s="40"/>
      <c r="K51" s="40"/>
      <c r="Q51">
        <f>ROUND((Source!BZ34/100)*ROUND((Source!AF34*Source!AV34)*Source!I34, 2), 2)</f>
        <v>18281794.920000002</v>
      </c>
      <c r="R51">
        <f>Source!X34</f>
        <v>112394.97</v>
      </c>
      <c r="S51">
        <f>ROUND((Source!CA34/100)*ROUND((Source!AF34*Source!AV34)*Source!I34, 2), 2)</f>
        <v>3001821.27</v>
      </c>
      <c r="T51">
        <f>Source!Y34</f>
        <v>18454.95</v>
      </c>
      <c r="U51">
        <f>ROUND((175/100)*ROUND((Source!AE34*Source!AV34)*Source!I34, 2), 2)</f>
        <v>0</v>
      </c>
      <c r="V51">
        <f>ROUND((108/100)*ROUND(Source!CS34*Source!I34, 2), 2)</f>
        <v>0</v>
      </c>
    </row>
    <row r="52" spans="1:22" ht="14.25" x14ac:dyDescent="0.2">
      <c r="A52" s="35"/>
      <c r="B52" s="36"/>
      <c r="C52" s="36" t="s">
        <v>238</v>
      </c>
      <c r="D52" s="37"/>
      <c r="E52" s="9"/>
      <c r="F52" s="39">
        <f>Source!AO34</f>
        <v>16265.67</v>
      </c>
      <c r="G52" s="38" t="str">
        <f>Source!DG34</f>
        <v/>
      </c>
      <c r="H52" s="9">
        <f>Source!AV34</f>
        <v>1</v>
      </c>
      <c r="I52" s="9">
        <f>IF(Source!BA34&lt;&gt; 0, Source!BA34, 1)</f>
        <v>1</v>
      </c>
      <c r="J52" s="40">
        <f>Source!S34</f>
        <v>146391.03</v>
      </c>
      <c r="K52" s="40"/>
    </row>
    <row r="53" spans="1:22" ht="14.25" x14ac:dyDescent="0.2">
      <c r="A53" s="35"/>
      <c r="B53" s="36"/>
      <c r="C53" s="36" t="s">
        <v>239</v>
      </c>
      <c r="D53" s="37"/>
      <c r="E53" s="9"/>
      <c r="F53" s="39">
        <f>Source!AM34</f>
        <v>2223.73</v>
      </c>
      <c r="G53" s="38" t="str">
        <f>Source!DE34</f>
        <v/>
      </c>
      <c r="H53" s="9">
        <f>Source!AV34</f>
        <v>1</v>
      </c>
      <c r="I53" s="9">
        <f>IF(Source!BB34&lt;&gt; 0, Source!BB34, 1)</f>
        <v>1</v>
      </c>
      <c r="J53" s="40">
        <f>Source!Q34</f>
        <v>20013.57</v>
      </c>
      <c r="K53" s="40"/>
    </row>
    <row r="54" spans="1:22" ht="14.25" x14ac:dyDescent="0.2">
      <c r="A54" s="35"/>
      <c r="B54" s="36"/>
      <c r="C54" s="36" t="s">
        <v>240</v>
      </c>
      <c r="D54" s="37"/>
      <c r="E54" s="9"/>
      <c r="F54" s="39">
        <f>Source!AL34</f>
        <v>2340.9299999999998</v>
      </c>
      <c r="G54" s="38" t="str">
        <f>Source!DD34</f>
        <v/>
      </c>
      <c r="H54" s="9">
        <f>Source!AW34</f>
        <v>1</v>
      </c>
      <c r="I54" s="9">
        <f>IF(Source!BC34&lt;&gt; 0, Source!BC34, 1)</f>
        <v>1</v>
      </c>
      <c r="J54" s="40">
        <f>Source!P34</f>
        <v>21068.37</v>
      </c>
      <c r="K54" s="40"/>
    </row>
    <row r="55" spans="1:22" ht="14.25" x14ac:dyDescent="0.2">
      <c r="A55" s="35"/>
      <c r="B55" s="36"/>
      <c r="C55" s="36" t="s">
        <v>241</v>
      </c>
      <c r="D55" s="37" t="s">
        <v>242</v>
      </c>
      <c r="E55" s="9">
        <f>Source!AT34</f>
        <v>0</v>
      </c>
      <c r="F55" s="39"/>
      <c r="G55" s="38"/>
      <c r="H55" s="9"/>
      <c r="I55" s="9"/>
      <c r="J55" s="40">
        <f>SUM(R51:R54)</f>
        <v>112394.97</v>
      </c>
      <c r="K55" s="40"/>
    </row>
    <row r="56" spans="1:22" ht="14.25" x14ac:dyDescent="0.2">
      <c r="A56" s="35"/>
      <c r="B56" s="36"/>
      <c r="C56" s="36" t="s">
        <v>243</v>
      </c>
      <c r="D56" s="37" t="s">
        <v>242</v>
      </c>
      <c r="E56" s="9">
        <f>Source!AU34</f>
        <v>0</v>
      </c>
      <c r="F56" s="39"/>
      <c r="G56" s="38"/>
      <c r="H56" s="9"/>
      <c r="I56" s="9"/>
      <c r="J56" s="40">
        <f>SUM(T51:T55)</f>
        <v>18454.95</v>
      </c>
      <c r="K56" s="40"/>
    </row>
    <row r="57" spans="1:22" ht="14.25" x14ac:dyDescent="0.2">
      <c r="A57" s="35"/>
      <c r="B57" s="36"/>
      <c r="C57" s="36" t="s">
        <v>244</v>
      </c>
      <c r="D57" s="37" t="s">
        <v>245</v>
      </c>
      <c r="E57" s="9">
        <f>Source!AQ34</f>
        <v>62.73</v>
      </c>
      <c r="F57" s="39"/>
      <c r="G57" s="38" t="str">
        <f>Source!DI34</f>
        <v/>
      </c>
      <c r="H57" s="9">
        <f>Source!AV34</f>
        <v>1</v>
      </c>
      <c r="I57" s="9"/>
      <c r="J57" s="40"/>
      <c r="K57" s="40">
        <f>Source!U34</f>
        <v>564.56999999999994</v>
      </c>
    </row>
    <row r="58" spans="1:22" ht="15" x14ac:dyDescent="0.25">
      <c r="A58" s="44"/>
      <c r="B58" s="44"/>
      <c r="C58" s="44"/>
      <c r="D58" s="44"/>
      <c r="E58" s="44"/>
      <c r="F58" s="44"/>
      <c r="G58" s="44"/>
      <c r="H58" s="44"/>
      <c r="I58" s="45">
        <f>J52+J53+J54+J55+J56</f>
        <v>318322.89</v>
      </c>
      <c r="J58" s="45"/>
      <c r="K58" s="46">
        <f>IF(Source!I34&lt;&gt;0, ROUND(I58/Source!I34, 2), 0)</f>
        <v>35369.21</v>
      </c>
      <c r="P58" s="41">
        <f>I58</f>
        <v>318322.89</v>
      </c>
    </row>
    <row r="59" spans="1:22" ht="99.75" x14ac:dyDescent="0.2">
      <c r="A59" s="35" t="str">
        <f>Source!E35</f>
        <v>4</v>
      </c>
      <c r="B59" s="36" t="str">
        <f>Source!F35</f>
        <v>6.4-0122-4-6</v>
      </c>
      <c r="C59" s="36" t="str">
        <f>Source!G35</f>
        <v>Техническое обслуживание лифтов пассажирских с верхним машинным помещением, с раздвижными автоматическими дверями, грузоподъемность 1000 кг, скорость движения кабины 1 м/с, годовое, на количество этажей 8</v>
      </c>
      <c r="D59" s="37" t="str">
        <f>Source!H35</f>
        <v>1 лифт</v>
      </c>
      <c r="E59" s="9">
        <f>Source!I35</f>
        <v>9</v>
      </c>
      <c r="F59" s="39"/>
      <c r="G59" s="38"/>
      <c r="H59" s="9"/>
      <c r="I59" s="9"/>
      <c r="J59" s="40"/>
      <c r="K59" s="40"/>
      <c r="Q59">
        <f>ROUND((Source!BZ35/100)*ROUND((Source!AF35*Source!AV35)*Source!I35, 2), 2)</f>
        <v>35898517.789999999</v>
      </c>
      <c r="R59">
        <f>Source!X35</f>
        <v>157320.54</v>
      </c>
      <c r="S59">
        <f>ROUND((Source!CA35/100)*ROUND((Source!AF35*Source!AV35)*Source!I35, 2), 2)</f>
        <v>5876595.9400000004</v>
      </c>
      <c r="T59">
        <f>Source!Y35</f>
        <v>25753.41</v>
      </c>
      <c r="U59">
        <f>ROUND((175/100)*ROUND((Source!AE35*Source!AV35)*Source!I35, 2), 2)</f>
        <v>0</v>
      </c>
      <c r="V59">
        <f>ROUND((108/100)*ROUND(Source!CS35*Source!I35, 2), 2)</f>
        <v>0</v>
      </c>
    </row>
    <row r="60" spans="1:22" ht="14.25" x14ac:dyDescent="0.2">
      <c r="A60" s="35"/>
      <c r="B60" s="36"/>
      <c r="C60" s="36" t="s">
        <v>238</v>
      </c>
      <c r="D60" s="37"/>
      <c r="E60" s="9"/>
      <c r="F60" s="39">
        <f>Source!AO35</f>
        <v>22818.71</v>
      </c>
      <c r="G60" s="38" t="str">
        <f>Source!DG35</f>
        <v/>
      </c>
      <c r="H60" s="9">
        <f>Source!AV35</f>
        <v>1</v>
      </c>
      <c r="I60" s="9">
        <f>IF(Source!BA35&lt;&gt; 0, Source!BA35, 1)</f>
        <v>1</v>
      </c>
      <c r="J60" s="40">
        <f>Source!S35</f>
        <v>205368.39</v>
      </c>
      <c r="K60" s="40"/>
    </row>
    <row r="61" spans="1:22" ht="14.25" x14ac:dyDescent="0.2">
      <c r="A61" s="35"/>
      <c r="B61" s="36"/>
      <c r="C61" s="36" t="s">
        <v>239</v>
      </c>
      <c r="D61" s="37"/>
      <c r="E61" s="9"/>
      <c r="F61" s="39">
        <f>Source!AM35</f>
        <v>3040.15</v>
      </c>
      <c r="G61" s="38" t="str">
        <f>Source!DE35</f>
        <v/>
      </c>
      <c r="H61" s="9">
        <f>Source!AV35</f>
        <v>1</v>
      </c>
      <c r="I61" s="9">
        <f>IF(Source!BB35&lt;&gt; 0, Source!BB35, 1)</f>
        <v>1</v>
      </c>
      <c r="J61" s="40">
        <f>Source!Q35</f>
        <v>27361.35</v>
      </c>
      <c r="K61" s="40"/>
    </row>
    <row r="62" spans="1:22" ht="14.25" x14ac:dyDescent="0.2">
      <c r="A62" s="35"/>
      <c r="B62" s="36"/>
      <c r="C62" s="36" t="s">
        <v>240</v>
      </c>
      <c r="D62" s="37"/>
      <c r="E62" s="9"/>
      <c r="F62" s="39">
        <f>Source!AL35</f>
        <v>2525.62</v>
      </c>
      <c r="G62" s="38" t="str">
        <f>Source!DD35</f>
        <v/>
      </c>
      <c r="H62" s="9">
        <f>Source!AW35</f>
        <v>1</v>
      </c>
      <c r="I62" s="9">
        <f>IF(Source!BC35&lt;&gt; 0, Source!BC35, 1)</f>
        <v>1</v>
      </c>
      <c r="J62" s="40">
        <f>Source!P35</f>
        <v>22730.58</v>
      </c>
      <c r="K62" s="40"/>
    </row>
    <row r="63" spans="1:22" ht="14.25" x14ac:dyDescent="0.2">
      <c r="A63" s="35"/>
      <c r="B63" s="36"/>
      <c r="C63" s="36" t="s">
        <v>241</v>
      </c>
      <c r="D63" s="37" t="s">
        <v>242</v>
      </c>
      <c r="E63" s="9">
        <f>Source!AT35</f>
        <v>0</v>
      </c>
      <c r="F63" s="39"/>
      <c r="G63" s="38"/>
      <c r="H63" s="9"/>
      <c r="I63" s="9"/>
      <c r="J63" s="40">
        <f>SUM(R59:R62)</f>
        <v>157320.54</v>
      </c>
      <c r="K63" s="40"/>
    </row>
    <row r="64" spans="1:22" ht="14.25" x14ac:dyDescent="0.2">
      <c r="A64" s="35"/>
      <c r="B64" s="36"/>
      <c r="C64" s="36" t="s">
        <v>243</v>
      </c>
      <c r="D64" s="37" t="s">
        <v>242</v>
      </c>
      <c r="E64" s="9">
        <f>Source!AU35</f>
        <v>0</v>
      </c>
      <c r="F64" s="39"/>
      <c r="G64" s="38"/>
      <c r="H64" s="9"/>
      <c r="I64" s="9"/>
      <c r="J64" s="40">
        <f>SUM(T59:T63)</f>
        <v>25753.41</v>
      </c>
      <c r="K64" s="40"/>
    </row>
    <row r="65" spans="1:22" ht="14.25" x14ac:dyDescent="0.2">
      <c r="A65" s="35"/>
      <c r="B65" s="36"/>
      <c r="C65" s="36" t="s">
        <v>244</v>
      </c>
      <c r="D65" s="37" t="s">
        <v>245</v>
      </c>
      <c r="E65" s="9">
        <f>Source!AQ35</f>
        <v>88.68</v>
      </c>
      <c r="F65" s="39"/>
      <c r="G65" s="38" t="str">
        <f>Source!DI35</f>
        <v/>
      </c>
      <c r="H65" s="9">
        <f>Source!AV35</f>
        <v>1</v>
      </c>
      <c r="I65" s="9"/>
      <c r="J65" s="40"/>
      <c r="K65" s="40">
        <f>Source!U35</f>
        <v>798.12000000000012</v>
      </c>
    </row>
    <row r="66" spans="1:22" ht="15" x14ac:dyDescent="0.25">
      <c r="A66" s="44"/>
      <c r="B66" s="44"/>
      <c r="C66" s="44"/>
      <c r="D66" s="44"/>
      <c r="E66" s="44"/>
      <c r="F66" s="44"/>
      <c r="G66" s="44"/>
      <c r="H66" s="44"/>
      <c r="I66" s="45">
        <f>J60+J61+J62+J63+J64</f>
        <v>438534.26999999996</v>
      </c>
      <c r="J66" s="45"/>
      <c r="K66" s="46">
        <f>IF(Source!I35&lt;&gt;0, ROUND(I66/Source!I35, 2), 0)</f>
        <v>48726.03</v>
      </c>
      <c r="P66" s="41">
        <f>I66</f>
        <v>438534.26999999996</v>
      </c>
    </row>
    <row r="68" spans="1:22" ht="15" x14ac:dyDescent="0.25">
      <c r="A68" s="49" t="str">
        <f>CONCATENATE("Итого по подразделу: ",IF(Source!G37&lt;&gt;"Новый подраздел", Source!G37, ""))</f>
        <v>Итого по подразделу: Лифты с автоматическими дверями</v>
      </c>
      <c r="B68" s="49"/>
      <c r="C68" s="49"/>
      <c r="D68" s="49"/>
      <c r="E68" s="49"/>
      <c r="F68" s="49"/>
      <c r="G68" s="49"/>
      <c r="H68" s="49"/>
      <c r="I68" s="43">
        <f>SUM(P34:P67)</f>
        <v>1710232.92</v>
      </c>
      <c r="J68" s="48"/>
      <c r="K68" s="47"/>
    </row>
    <row r="71" spans="1:22" ht="16.5" x14ac:dyDescent="0.25">
      <c r="A71" s="34" t="str">
        <f>CONCATENATE("Подраздел: ",IF(Source!G67&lt;&gt;"Новый подраздел", Source!G67, ""))</f>
        <v>Подраздел: Лифты с распашными дверями</v>
      </c>
      <c r="B71" s="34"/>
      <c r="C71" s="34"/>
      <c r="D71" s="34"/>
      <c r="E71" s="34"/>
      <c r="F71" s="34"/>
      <c r="G71" s="34"/>
      <c r="H71" s="34"/>
      <c r="I71" s="34"/>
      <c r="J71" s="34"/>
      <c r="K71" s="34"/>
    </row>
    <row r="72" spans="1:22" ht="114" x14ac:dyDescent="0.2">
      <c r="A72" s="35" t="str">
        <f>Source!E71</f>
        <v>5</v>
      </c>
      <c r="B72" s="36" t="str">
        <f>Source!F71</f>
        <v>6.4-0122-12-7</v>
      </c>
      <c r="C72" s="36" t="str">
        <f>Source!G71</f>
        <v>Техническое обслуживание лифтов  грузовых с верхним машинным помещением, с дверями кабины решетчатыми раздвижными типа "боствиг", дверями шахты распашными,  г/п  1000 кг, скорость движения кабины  0,5 м/с, ежемесячное, на количество этажей 8</v>
      </c>
      <c r="D72" s="37" t="str">
        <f>Source!H71</f>
        <v>1 лифт</v>
      </c>
      <c r="E72" s="9">
        <f>Source!I71</f>
        <v>2</v>
      </c>
      <c r="F72" s="39"/>
      <c r="G72" s="38"/>
      <c r="H72" s="9"/>
      <c r="I72" s="9"/>
      <c r="J72" s="40"/>
      <c r="K72" s="40"/>
      <c r="Q72">
        <f>ROUND((Source!BZ71/100)*ROUND((Source!AF71*Source!AV71)*Source!I71, 2), 2)</f>
        <v>726175.03</v>
      </c>
      <c r="R72">
        <f>Source!X71</f>
        <v>3862.74</v>
      </c>
      <c r="S72">
        <f>ROUND((Source!CA71/100)*ROUND((Source!AF71*Source!AV71)*Source!I71, 2), 2)</f>
        <v>108416.6</v>
      </c>
      <c r="T72">
        <f>Source!Y71</f>
        <v>576.70000000000005</v>
      </c>
      <c r="U72">
        <f>ROUND((175/100)*ROUND((Source!AE71*Source!AV71)*Source!I71, 2), 2)</f>
        <v>0</v>
      </c>
      <c r="V72">
        <f>ROUND((108/100)*ROUND(Source!CS71*Source!I71, 2), 2)</f>
        <v>0</v>
      </c>
    </row>
    <row r="73" spans="1:22" ht="14.25" x14ac:dyDescent="0.2">
      <c r="A73" s="35"/>
      <c r="B73" s="36"/>
      <c r="C73" s="36" t="s">
        <v>238</v>
      </c>
      <c r="D73" s="37"/>
      <c r="E73" s="9"/>
      <c r="F73" s="39">
        <f>Source!AO71</f>
        <v>2685.64</v>
      </c>
      <c r="G73" s="38" t="str">
        <f>Source!DG71</f>
        <v>)*7</v>
      </c>
      <c r="H73" s="9">
        <f>Source!AV71</f>
        <v>1</v>
      </c>
      <c r="I73" s="9">
        <f>IF(Source!BA71&lt;&gt; 0, Source!BA71, 1)</f>
        <v>1</v>
      </c>
      <c r="J73" s="40">
        <f>Source!S71</f>
        <v>37598.959999999999</v>
      </c>
      <c r="K73" s="40"/>
    </row>
    <row r="74" spans="1:22" ht="14.25" x14ac:dyDescent="0.2">
      <c r="A74" s="35"/>
      <c r="B74" s="36"/>
      <c r="C74" s="36" t="s">
        <v>239</v>
      </c>
      <c r="D74" s="37"/>
      <c r="E74" s="9"/>
      <c r="F74" s="39">
        <f>Source!AM71</f>
        <v>103.67</v>
      </c>
      <c r="G74" s="38" t="str">
        <f>Source!DE71</f>
        <v>)*7</v>
      </c>
      <c r="H74" s="9">
        <f>Source!AV71</f>
        <v>1</v>
      </c>
      <c r="I74" s="9">
        <f>IF(Source!BB71&lt;&gt; 0, Source!BB71, 1)</f>
        <v>1</v>
      </c>
      <c r="J74" s="40">
        <f>Source!Q71</f>
        <v>1451.38</v>
      </c>
      <c r="K74" s="40"/>
    </row>
    <row r="75" spans="1:22" ht="14.25" x14ac:dyDescent="0.2">
      <c r="A75" s="35"/>
      <c r="B75" s="36"/>
      <c r="C75" s="36" t="s">
        <v>240</v>
      </c>
      <c r="D75" s="37"/>
      <c r="E75" s="9"/>
      <c r="F75" s="39">
        <f>Source!AL71</f>
        <v>342.56</v>
      </c>
      <c r="G75" s="38" t="str">
        <f>Source!DD71</f>
        <v>)*7</v>
      </c>
      <c r="H75" s="9">
        <f>Source!AW71</f>
        <v>1</v>
      </c>
      <c r="I75" s="9">
        <f>IF(Source!BC71&lt;&gt; 0, Source!BC71, 1)</f>
        <v>1</v>
      </c>
      <c r="J75" s="40">
        <f>Source!P71</f>
        <v>4795.84</v>
      </c>
      <c r="K75" s="40"/>
    </row>
    <row r="76" spans="1:22" ht="14.25" x14ac:dyDescent="0.2">
      <c r="A76" s="35"/>
      <c r="B76" s="36"/>
      <c r="C76" s="36" t="s">
        <v>241</v>
      </c>
      <c r="D76" s="37" t="s">
        <v>242</v>
      </c>
      <c r="E76" s="9">
        <f>Source!AT71</f>
        <v>0</v>
      </c>
      <c r="F76" s="39"/>
      <c r="G76" s="38"/>
      <c r="H76" s="9"/>
      <c r="I76" s="9"/>
      <c r="J76" s="40">
        <f>SUM(R72:R75)</f>
        <v>3862.74</v>
      </c>
      <c r="K76" s="40"/>
    </row>
    <row r="77" spans="1:22" ht="14.25" x14ac:dyDescent="0.2">
      <c r="A77" s="35"/>
      <c r="B77" s="36"/>
      <c r="C77" s="36" t="s">
        <v>243</v>
      </c>
      <c r="D77" s="37" t="s">
        <v>242</v>
      </c>
      <c r="E77" s="9">
        <f>Source!AU71</f>
        <v>0</v>
      </c>
      <c r="F77" s="39"/>
      <c r="G77" s="38"/>
      <c r="H77" s="9"/>
      <c r="I77" s="9"/>
      <c r="J77" s="40">
        <f>SUM(T72:T76)</f>
        <v>576.70000000000005</v>
      </c>
      <c r="K77" s="40"/>
    </row>
    <row r="78" spans="1:22" ht="14.25" x14ac:dyDescent="0.2">
      <c r="A78" s="35"/>
      <c r="B78" s="36"/>
      <c r="C78" s="36" t="s">
        <v>244</v>
      </c>
      <c r="D78" s="37" t="s">
        <v>245</v>
      </c>
      <c r="E78" s="9">
        <f>Source!AQ71</f>
        <v>10.69</v>
      </c>
      <c r="F78" s="39"/>
      <c r="G78" s="38" t="str">
        <f>Source!DI71</f>
        <v>)*7</v>
      </c>
      <c r="H78" s="9">
        <f>Source!AV71</f>
        <v>1</v>
      </c>
      <c r="I78" s="9"/>
      <c r="J78" s="40"/>
      <c r="K78" s="40">
        <f>Source!U71</f>
        <v>149.66</v>
      </c>
    </row>
    <row r="79" spans="1:22" ht="15" x14ac:dyDescent="0.25">
      <c r="A79" s="44"/>
      <c r="B79" s="44"/>
      <c r="C79" s="44"/>
      <c r="D79" s="44"/>
      <c r="E79" s="44"/>
      <c r="F79" s="44"/>
      <c r="G79" s="44"/>
      <c r="H79" s="44"/>
      <c r="I79" s="45">
        <f>J73+J74+J75+J76+J77</f>
        <v>48285.619999999988</v>
      </c>
      <c r="J79" s="45"/>
      <c r="K79" s="46">
        <f>IF(Source!I71&lt;&gt;0, ROUND(I79/Source!I71, 2), 0)</f>
        <v>24142.81</v>
      </c>
      <c r="P79" s="41">
        <f>I79</f>
        <v>48285.619999999988</v>
      </c>
    </row>
    <row r="80" spans="1:22" ht="128.25" x14ac:dyDescent="0.2">
      <c r="A80" s="35" t="str">
        <f>Source!E72</f>
        <v>6</v>
      </c>
      <c r="B80" s="36" t="str">
        <f>Source!F72</f>
        <v>6.4-0122-13-7</v>
      </c>
      <c r="C80" s="36" t="str">
        <f>Source!G72</f>
        <v>Техническое обслуживание лифтов  грузовых с верхним машинным помещением, с дверями кабины решетчатыми раздвижными типа "боствиг", дверями шахты распашными,  г/п  1000 кг, скорость движения кабины  0,5 м/с, ежеквартальное, на количество этажей 8</v>
      </c>
      <c r="D80" s="37" t="str">
        <f>Source!H72</f>
        <v>1 лифт</v>
      </c>
      <c r="E80" s="9">
        <f>Source!I72</f>
        <v>2</v>
      </c>
      <c r="F80" s="39"/>
      <c r="G80" s="38"/>
      <c r="H80" s="9"/>
      <c r="I80" s="9"/>
      <c r="J80" s="40"/>
      <c r="K80" s="40"/>
      <c r="Q80">
        <f>ROUND((Source!BZ72/100)*ROUND((Source!AF72*Source!AV72)*Source!I72, 2), 2)</f>
        <v>1715557.71</v>
      </c>
      <c r="R80">
        <f>Source!X72</f>
        <v>9095.36</v>
      </c>
      <c r="S80">
        <f>ROUND((Source!CA72/100)*ROUND((Source!AF72*Source!AV72)*Source!I72, 2), 2)</f>
        <v>258453.3</v>
      </c>
      <c r="T80">
        <f>Source!Y72</f>
        <v>1370.24</v>
      </c>
      <c r="U80">
        <f>ROUND((175/100)*ROUND((Source!AE72*Source!AV72)*Source!I72, 2), 2)</f>
        <v>0</v>
      </c>
      <c r="V80">
        <f>ROUND((108/100)*ROUND(Source!CS72*Source!I72, 2), 2)</f>
        <v>0</v>
      </c>
    </row>
    <row r="81" spans="1:22" ht="14.25" x14ac:dyDescent="0.2">
      <c r="A81" s="35"/>
      <c r="B81" s="36"/>
      <c r="C81" s="36" t="s">
        <v>238</v>
      </c>
      <c r="D81" s="37"/>
      <c r="E81" s="9"/>
      <c r="F81" s="39">
        <f>Source!AO72</f>
        <v>6287.3</v>
      </c>
      <c r="G81" s="38" t="str">
        <f>Source!DG72</f>
        <v>)*3</v>
      </c>
      <c r="H81" s="9">
        <f>Source!AV72</f>
        <v>1</v>
      </c>
      <c r="I81" s="9">
        <f>IF(Source!BA72&lt;&gt; 0, Source!BA72, 1)</f>
        <v>1</v>
      </c>
      <c r="J81" s="40">
        <f>Source!S72</f>
        <v>37723.800000000003</v>
      </c>
      <c r="K81" s="40"/>
    </row>
    <row r="82" spans="1:22" ht="14.25" x14ac:dyDescent="0.2">
      <c r="A82" s="35"/>
      <c r="B82" s="36"/>
      <c r="C82" s="36" t="s">
        <v>239</v>
      </c>
      <c r="D82" s="37"/>
      <c r="E82" s="9"/>
      <c r="F82" s="39">
        <f>Source!AM72</f>
        <v>295.69</v>
      </c>
      <c r="G82" s="38" t="str">
        <f>Source!DE72</f>
        <v>)*3</v>
      </c>
      <c r="H82" s="9">
        <f>Source!AV72</f>
        <v>1</v>
      </c>
      <c r="I82" s="9">
        <f>IF(Source!BB72&lt;&gt; 0, Source!BB72, 1)</f>
        <v>1</v>
      </c>
      <c r="J82" s="40">
        <f>Source!Q72</f>
        <v>1774.14</v>
      </c>
      <c r="K82" s="40"/>
    </row>
    <row r="83" spans="1:22" ht="14.25" x14ac:dyDescent="0.2">
      <c r="A83" s="35"/>
      <c r="B83" s="36"/>
      <c r="C83" s="36" t="s">
        <v>240</v>
      </c>
      <c r="D83" s="37"/>
      <c r="E83" s="9"/>
      <c r="F83" s="39">
        <f>Source!AL72</f>
        <v>472.03</v>
      </c>
      <c r="G83" s="38" t="str">
        <f>Source!DD72</f>
        <v>)*3</v>
      </c>
      <c r="H83" s="9">
        <f>Source!AW72</f>
        <v>1</v>
      </c>
      <c r="I83" s="9">
        <f>IF(Source!BC72&lt;&gt; 0, Source!BC72, 1)</f>
        <v>1</v>
      </c>
      <c r="J83" s="40">
        <f>Source!P72</f>
        <v>2832.18</v>
      </c>
      <c r="K83" s="40"/>
    </row>
    <row r="84" spans="1:22" ht="14.25" x14ac:dyDescent="0.2">
      <c r="A84" s="35"/>
      <c r="B84" s="36"/>
      <c r="C84" s="36" t="s">
        <v>241</v>
      </c>
      <c r="D84" s="37" t="s">
        <v>242</v>
      </c>
      <c r="E84" s="9">
        <f>Source!AT72</f>
        <v>0</v>
      </c>
      <c r="F84" s="39"/>
      <c r="G84" s="38"/>
      <c r="H84" s="9"/>
      <c r="I84" s="9"/>
      <c r="J84" s="40">
        <f>SUM(R80:R83)</f>
        <v>9095.36</v>
      </c>
      <c r="K84" s="40"/>
    </row>
    <row r="85" spans="1:22" ht="14.25" x14ac:dyDescent="0.2">
      <c r="A85" s="35"/>
      <c r="B85" s="36"/>
      <c r="C85" s="36" t="s">
        <v>243</v>
      </c>
      <c r="D85" s="37" t="s">
        <v>242</v>
      </c>
      <c r="E85" s="9">
        <f>Source!AU72</f>
        <v>0</v>
      </c>
      <c r="F85" s="39"/>
      <c r="G85" s="38"/>
      <c r="H85" s="9"/>
      <c r="I85" s="9"/>
      <c r="J85" s="40">
        <f>SUM(T80:T84)</f>
        <v>1370.24</v>
      </c>
      <c r="K85" s="40"/>
    </row>
    <row r="86" spans="1:22" ht="14.25" x14ac:dyDescent="0.2">
      <c r="A86" s="35"/>
      <c r="B86" s="36"/>
      <c r="C86" s="36" t="s">
        <v>244</v>
      </c>
      <c r="D86" s="37" t="s">
        <v>245</v>
      </c>
      <c r="E86" s="9">
        <f>Source!AQ72</f>
        <v>24.98</v>
      </c>
      <c r="F86" s="39"/>
      <c r="G86" s="38" t="str">
        <f>Source!DI72</f>
        <v>)*3</v>
      </c>
      <c r="H86" s="9">
        <f>Source!AV72</f>
        <v>1</v>
      </c>
      <c r="I86" s="9"/>
      <c r="J86" s="40"/>
      <c r="K86" s="40">
        <f>Source!U72</f>
        <v>149.88</v>
      </c>
    </row>
    <row r="87" spans="1:22" ht="15" x14ac:dyDescent="0.25">
      <c r="A87" s="44"/>
      <c r="B87" s="44"/>
      <c r="C87" s="44"/>
      <c r="D87" s="44"/>
      <c r="E87" s="44"/>
      <c r="F87" s="44"/>
      <c r="G87" s="44"/>
      <c r="H87" s="44"/>
      <c r="I87" s="45">
        <f>J81+J82+J83+J84+J85</f>
        <v>52795.72</v>
      </c>
      <c r="J87" s="45"/>
      <c r="K87" s="46">
        <f>IF(Source!I72&lt;&gt;0, ROUND(I87/Source!I72, 2), 0)</f>
        <v>26397.86</v>
      </c>
      <c r="P87" s="41">
        <f>I87</f>
        <v>52795.72</v>
      </c>
    </row>
    <row r="88" spans="1:22" ht="114" x14ac:dyDescent="0.2">
      <c r="A88" s="35" t="str">
        <f>Source!E73</f>
        <v>7</v>
      </c>
      <c r="B88" s="36" t="str">
        <f>Source!F73</f>
        <v>6.4-0122-14-7</v>
      </c>
      <c r="C88" s="36" t="str">
        <f>Source!G73</f>
        <v>Техническое обслуживание лифтов  грузовых с верхним машинным помещением, с дверями кабины решетчатыми раздвижными типа "боствиг", дверями шахты распашными,  г/п  1000 кг, скорость  движения кабины 0,5 м/с, полугодовое, на количество этажей 8</v>
      </c>
      <c r="D88" s="37" t="str">
        <f>Source!H73</f>
        <v>1 лифт</v>
      </c>
      <c r="E88" s="9">
        <f>Source!I73</f>
        <v>2</v>
      </c>
      <c r="F88" s="39"/>
      <c r="G88" s="38"/>
      <c r="H88" s="9"/>
      <c r="I88" s="9"/>
      <c r="J88" s="40"/>
      <c r="K88" s="40"/>
      <c r="Q88">
        <f>ROUND((Source!BZ73/100)*ROUND((Source!AF73*Source!AV73)*Source!I73, 2), 2)</f>
        <v>1201763.51</v>
      </c>
      <c r="R88">
        <f>Source!X73</f>
        <v>13183.78</v>
      </c>
      <c r="S88">
        <f>ROUND((Source!CA73/100)*ROUND((Source!AF73*Source!AV73)*Source!I73, 2), 2)</f>
        <v>180985.83</v>
      </c>
      <c r="T88">
        <f>Source!Y73</f>
        <v>1985.48</v>
      </c>
      <c r="U88">
        <f>ROUND((175/100)*ROUND((Source!AE73*Source!AV73)*Source!I73, 2), 2)</f>
        <v>0</v>
      </c>
      <c r="V88">
        <f>ROUND((108/100)*ROUND(Source!CS73*Source!I73, 2), 2)</f>
        <v>0</v>
      </c>
    </row>
    <row r="89" spans="1:22" ht="14.25" x14ac:dyDescent="0.2">
      <c r="A89" s="35"/>
      <c r="B89" s="36"/>
      <c r="C89" s="36" t="s">
        <v>238</v>
      </c>
      <c r="D89" s="37"/>
      <c r="E89" s="9"/>
      <c r="F89" s="39">
        <f>Source!AO73</f>
        <v>9115.4699999999993</v>
      </c>
      <c r="G89" s="38" t="str">
        <f>Source!DG73</f>
        <v/>
      </c>
      <c r="H89" s="9">
        <f>Source!AV73</f>
        <v>1</v>
      </c>
      <c r="I89" s="9">
        <f>IF(Source!BA73&lt;&gt; 0, Source!BA73, 1)</f>
        <v>1</v>
      </c>
      <c r="J89" s="40">
        <f>Source!S73</f>
        <v>18230.939999999999</v>
      </c>
      <c r="K89" s="40"/>
    </row>
    <row r="90" spans="1:22" ht="14.25" x14ac:dyDescent="0.2">
      <c r="A90" s="35"/>
      <c r="B90" s="36"/>
      <c r="C90" s="36" t="s">
        <v>239</v>
      </c>
      <c r="D90" s="37"/>
      <c r="E90" s="9"/>
      <c r="F90" s="39">
        <f>Source!AM73</f>
        <v>425.77</v>
      </c>
      <c r="G90" s="38" t="str">
        <f>Source!DE73</f>
        <v/>
      </c>
      <c r="H90" s="9">
        <f>Source!AV73</f>
        <v>1</v>
      </c>
      <c r="I90" s="9">
        <f>IF(Source!BB73&lt;&gt; 0, Source!BB73, 1)</f>
        <v>1</v>
      </c>
      <c r="J90" s="40">
        <f>Source!Q73</f>
        <v>851.54</v>
      </c>
      <c r="K90" s="40"/>
    </row>
    <row r="91" spans="1:22" ht="14.25" x14ac:dyDescent="0.2">
      <c r="A91" s="35"/>
      <c r="B91" s="36"/>
      <c r="C91" s="36" t="s">
        <v>240</v>
      </c>
      <c r="D91" s="37"/>
      <c r="E91" s="9"/>
      <c r="F91" s="39">
        <f>Source!AL73</f>
        <v>1365.67</v>
      </c>
      <c r="G91" s="38" t="str">
        <f>Source!DD73</f>
        <v/>
      </c>
      <c r="H91" s="9">
        <f>Source!AW73</f>
        <v>1</v>
      </c>
      <c r="I91" s="9">
        <f>IF(Source!BC73&lt;&gt; 0, Source!BC73, 1)</f>
        <v>1</v>
      </c>
      <c r="J91" s="40">
        <f>Source!P73</f>
        <v>2731.34</v>
      </c>
      <c r="K91" s="40"/>
    </row>
    <row r="92" spans="1:22" ht="14.25" x14ac:dyDescent="0.2">
      <c r="A92" s="35"/>
      <c r="B92" s="36"/>
      <c r="C92" s="36" t="s">
        <v>241</v>
      </c>
      <c r="D92" s="37" t="s">
        <v>242</v>
      </c>
      <c r="E92" s="9">
        <f>Source!AT73</f>
        <v>0</v>
      </c>
      <c r="F92" s="39"/>
      <c r="G92" s="38"/>
      <c r="H92" s="9"/>
      <c r="I92" s="9"/>
      <c r="J92" s="40">
        <f>SUM(R88:R91)</f>
        <v>13183.78</v>
      </c>
      <c r="K92" s="40"/>
    </row>
    <row r="93" spans="1:22" ht="14.25" x14ac:dyDescent="0.2">
      <c r="A93" s="35"/>
      <c r="B93" s="36"/>
      <c r="C93" s="36" t="s">
        <v>243</v>
      </c>
      <c r="D93" s="37" t="s">
        <v>242</v>
      </c>
      <c r="E93" s="9">
        <f>Source!AU73</f>
        <v>0</v>
      </c>
      <c r="F93" s="39"/>
      <c r="G93" s="38"/>
      <c r="H93" s="9"/>
      <c r="I93" s="9"/>
      <c r="J93" s="40">
        <f>SUM(T88:T92)</f>
        <v>1985.48</v>
      </c>
      <c r="K93" s="40"/>
    </row>
    <row r="94" spans="1:22" ht="14.25" x14ac:dyDescent="0.2">
      <c r="A94" s="35"/>
      <c r="B94" s="36"/>
      <c r="C94" s="36" t="s">
        <v>244</v>
      </c>
      <c r="D94" s="37" t="s">
        <v>245</v>
      </c>
      <c r="E94" s="9">
        <f>Source!AQ73</f>
        <v>36.200000000000003</v>
      </c>
      <c r="F94" s="39"/>
      <c r="G94" s="38" t="str">
        <f>Source!DI73</f>
        <v/>
      </c>
      <c r="H94" s="9">
        <f>Source!AV73</f>
        <v>1</v>
      </c>
      <c r="I94" s="9"/>
      <c r="J94" s="40"/>
      <c r="K94" s="40">
        <f>Source!U73</f>
        <v>72.400000000000006</v>
      </c>
    </row>
    <row r="95" spans="1:22" ht="15" x14ac:dyDescent="0.25">
      <c r="A95" s="44"/>
      <c r="B95" s="44"/>
      <c r="C95" s="44"/>
      <c r="D95" s="44"/>
      <c r="E95" s="44"/>
      <c r="F95" s="44"/>
      <c r="G95" s="44"/>
      <c r="H95" s="44"/>
      <c r="I95" s="45">
        <f>J89+J90+J91+J92+J93</f>
        <v>36983.08</v>
      </c>
      <c r="J95" s="45"/>
      <c r="K95" s="46">
        <f>IF(Source!I73&lt;&gt;0, ROUND(I95/Source!I73, 2), 0)</f>
        <v>18491.54</v>
      </c>
      <c r="P95" s="41">
        <f>I95</f>
        <v>36983.08</v>
      </c>
    </row>
    <row r="96" spans="1:22" ht="114" x14ac:dyDescent="0.2">
      <c r="A96" s="35" t="str">
        <f>Source!E74</f>
        <v>8</v>
      </c>
      <c r="B96" s="36" t="str">
        <f>Source!F74</f>
        <v>6.4-0122-15-7</v>
      </c>
      <c r="C96" s="36" t="str">
        <f>Source!G74</f>
        <v>Техническое обслуживание лифтов  грузовых с верхним машинным помещением, с дверями кабины решетчатыми раздвижными типа "боствиг", дверями шахты распашными,  г/п  1000 кг, скорость  движения кабины 0,5 м/с, годовое, на количество этажей 8</v>
      </c>
      <c r="D96" s="37" t="str">
        <f>Source!H74</f>
        <v>1 лифт</v>
      </c>
      <c r="E96" s="9">
        <f>Source!I74</f>
        <v>2</v>
      </c>
      <c r="F96" s="39"/>
      <c r="G96" s="38"/>
      <c r="H96" s="9"/>
      <c r="I96" s="9"/>
      <c r="J96" s="40"/>
      <c r="K96" s="40"/>
      <c r="Q96">
        <f>ROUND((Source!BZ74/100)*ROUND((Source!AF74*Source!AV74)*Source!I74, 2), 2)</f>
        <v>2370341.12</v>
      </c>
      <c r="R96">
        <f>Source!X74</f>
        <v>18492.04</v>
      </c>
      <c r="S96">
        <f>ROUND((Source!CA74/100)*ROUND((Source!AF74*Source!AV74)*Source!I74, 2), 2)</f>
        <v>355560.65</v>
      </c>
      <c r="T96">
        <f>Source!Y74</f>
        <v>2773.88</v>
      </c>
      <c r="U96">
        <f>ROUND((175/100)*ROUND((Source!AE74*Source!AV74)*Source!I74, 2), 2)</f>
        <v>0</v>
      </c>
      <c r="V96">
        <f>ROUND((108/100)*ROUND(Source!CS74*Source!I74, 2), 2)</f>
        <v>0</v>
      </c>
    </row>
    <row r="97" spans="1:22" ht="14.25" x14ac:dyDescent="0.2">
      <c r="A97" s="35"/>
      <c r="B97" s="36"/>
      <c r="C97" s="36" t="s">
        <v>238</v>
      </c>
      <c r="D97" s="37"/>
      <c r="E97" s="9"/>
      <c r="F97" s="39">
        <f>Source!AO74</f>
        <v>12818.17</v>
      </c>
      <c r="G97" s="38" t="str">
        <f>Source!DG74</f>
        <v/>
      </c>
      <c r="H97" s="9">
        <f>Source!AV74</f>
        <v>1</v>
      </c>
      <c r="I97" s="9">
        <f>IF(Source!BA74&lt;&gt; 0, Source!BA74, 1)</f>
        <v>1</v>
      </c>
      <c r="J97" s="40">
        <f>Source!S74</f>
        <v>25636.34</v>
      </c>
      <c r="K97" s="40"/>
    </row>
    <row r="98" spans="1:22" ht="14.25" x14ac:dyDescent="0.2">
      <c r="A98" s="35"/>
      <c r="B98" s="36"/>
      <c r="C98" s="36" t="s">
        <v>239</v>
      </c>
      <c r="D98" s="37"/>
      <c r="E98" s="9"/>
      <c r="F98" s="39">
        <f>Source!AM74</f>
        <v>551.28</v>
      </c>
      <c r="G98" s="38" t="str">
        <f>Source!DE74</f>
        <v/>
      </c>
      <c r="H98" s="9">
        <f>Source!AV74</f>
        <v>1</v>
      </c>
      <c r="I98" s="9">
        <f>IF(Source!BB74&lt;&gt; 0, Source!BB74, 1)</f>
        <v>1</v>
      </c>
      <c r="J98" s="40">
        <f>Source!Q74</f>
        <v>1102.56</v>
      </c>
      <c r="K98" s="40"/>
    </row>
    <row r="99" spans="1:22" ht="14.25" x14ac:dyDescent="0.2">
      <c r="A99" s="35"/>
      <c r="B99" s="36"/>
      <c r="C99" s="36" t="s">
        <v>240</v>
      </c>
      <c r="D99" s="37"/>
      <c r="E99" s="9"/>
      <c r="F99" s="39">
        <f>Source!AL74</f>
        <v>1557.25</v>
      </c>
      <c r="G99" s="38" t="str">
        <f>Source!DD74</f>
        <v/>
      </c>
      <c r="H99" s="9">
        <f>Source!AW74</f>
        <v>1</v>
      </c>
      <c r="I99" s="9">
        <f>IF(Source!BC74&lt;&gt; 0, Source!BC74, 1)</f>
        <v>1</v>
      </c>
      <c r="J99" s="40">
        <f>Source!P74</f>
        <v>3114.5</v>
      </c>
      <c r="K99" s="40"/>
    </row>
    <row r="100" spans="1:22" ht="14.25" x14ac:dyDescent="0.2">
      <c r="A100" s="35"/>
      <c r="B100" s="36"/>
      <c r="C100" s="36" t="s">
        <v>241</v>
      </c>
      <c r="D100" s="37" t="s">
        <v>242</v>
      </c>
      <c r="E100" s="9">
        <f>Source!AT74</f>
        <v>0</v>
      </c>
      <c r="F100" s="39"/>
      <c r="G100" s="38"/>
      <c r="H100" s="9"/>
      <c r="I100" s="9"/>
      <c r="J100" s="40">
        <f>SUM(R96:R99)</f>
        <v>18492.04</v>
      </c>
      <c r="K100" s="40"/>
    </row>
    <row r="101" spans="1:22" ht="14.25" x14ac:dyDescent="0.2">
      <c r="A101" s="35"/>
      <c r="B101" s="36"/>
      <c r="C101" s="36" t="s">
        <v>243</v>
      </c>
      <c r="D101" s="37" t="s">
        <v>242</v>
      </c>
      <c r="E101" s="9">
        <f>Source!AU74</f>
        <v>0</v>
      </c>
      <c r="F101" s="39"/>
      <c r="G101" s="38"/>
      <c r="H101" s="9"/>
      <c r="I101" s="9"/>
      <c r="J101" s="40">
        <f>SUM(T96:T100)</f>
        <v>2773.88</v>
      </c>
      <c r="K101" s="40"/>
    </row>
    <row r="102" spans="1:22" ht="14.25" x14ac:dyDescent="0.2">
      <c r="A102" s="35"/>
      <c r="B102" s="36"/>
      <c r="C102" s="36" t="s">
        <v>244</v>
      </c>
      <c r="D102" s="37" t="s">
        <v>245</v>
      </c>
      <c r="E102" s="9">
        <f>Source!AQ74</f>
        <v>50.86</v>
      </c>
      <c r="F102" s="39"/>
      <c r="G102" s="38" t="str">
        <f>Source!DI74</f>
        <v/>
      </c>
      <c r="H102" s="9">
        <f>Source!AV74</f>
        <v>1</v>
      </c>
      <c r="I102" s="9"/>
      <c r="J102" s="40"/>
      <c r="K102" s="40">
        <f>Source!U74</f>
        <v>101.72</v>
      </c>
    </row>
    <row r="103" spans="1:22" ht="15" x14ac:dyDescent="0.25">
      <c r="A103" s="44"/>
      <c r="B103" s="44"/>
      <c r="C103" s="44"/>
      <c r="D103" s="44"/>
      <c r="E103" s="44"/>
      <c r="F103" s="44"/>
      <c r="G103" s="44"/>
      <c r="H103" s="44"/>
      <c r="I103" s="45">
        <f>J97+J98+J99+J100+J101</f>
        <v>51119.32</v>
      </c>
      <c r="J103" s="45"/>
      <c r="K103" s="46">
        <f>IF(Source!I74&lt;&gt;0, ROUND(I103/Source!I74, 2), 0)</f>
        <v>25559.66</v>
      </c>
      <c r="P103" s="41">
        <f>I103</f>
        <v>51119.32</v>
      </c>
    </row>
    <row r="105" spans="1:22" ht="15" x14ac:dyDescent="0.25">
      <c r="A105" s="49" t="str">
        <f>CONCATENATE("Итого по подразделу: ",IF(Source!G76&lt;&gt;"Новый подраздел", Source!G76, ""))</f>
        <v>Итого по подразделу: Лифты с распашными дверями</v>
      </c>
      <c r="B105" s="49"/>
      <c r="C105" s="49"/>
      <c r="D105" s="49"/>
      <c r="E105" s="49"/>
      <c r="F105" s="49"/>
      <c r="G105" s="49"/>
      <c r="H105" s="49"/>
      <c r="I105" s="43">
        <f>SUM(P71:P104)</f>
        <v>189183.74</v>
      </c>
      <c r="J105" s="48"/>
      <c r="K105" s="47"/>
    </row>
    <row r="108" spans="1:22" ht="15" x14ac:dyDescent="0.25">
      <c r="A108" s="49" t="str">
        <f>CONCATENATE("Итого по разделу: ",IF(Source!G106&lt;&gt;"Новый раздел", Source!G106, ""))</f>
        <v>Итого по разделу: ТО лифтов 8 этажей</v>
      </c>
      <c r="B108" s="49"/>
      <c r="C108" s="49"/>
      <c r="D108" s="49"/>
      <c r="E108" s="49"/>
      <c r="F108" s="49"/>
      <c r="G108" s="49"/>
      <c r="H108" s="49"/>
      <c r="I108" s="43">
        <f>SUM(P32:P107)</f>
        <v>1899416.66</v>
      </c>
      <c r="J108" s="48"/>
      <c r="K108" s="47"/>
    </row>
    <row r="111" spans="1:22" ht="16.5" x14ac:dyDescent="0.25">
      <c r="A111" s="34" t="str">
        <f>CONCATENATE("Раздел: ",IF(Source!G136&lt;&gt;"Новый раздел", Source!G136, ""))</f>
        <v>Раздел: ТО лифтов 7 этажей</v>
      </c>
      <c r="B111" s="34"/>
      <c r="C111" s="34"/>
      <c r="D111" s="34"/>
      <c r="E111" s="34"/>
      <c r="F111" s="34"/>
      <c r="G111" s="34"/>
      <c r="H111" s="34"/>
      <c r="I111" s="34"/>
      <c r="J111" s="34"/>
      <c r="K111" s="34"/>
    </row>
    <row r="112" spans="1:22" ht="99.75" x14ac:dyDescent="0.2">
      <c r="A112" s="35" t="str">
        <f>Source!E140</f>
        <v>9</v>
      </c>
      <c r="B112" s="36" t="str">
        <f>Source!F140</f>
        <v>6.4-0122-1-5</v>
      </c>
      <c r="C112" s="36" t="str">
        <f>Source!G140</f>
        <v>Техническое обслуживание лифтов пассажирских с верхним машинным помещением, с раздвижными автоматическими дверями, грузоподъемность 1000 кг, скорость движения кабины 1 м/с, ежемесячное, на количество этажей 7</v>
      </c>
      <c r="D112" s="37" t="str">
        <f>Source!H140</f>
        <v>1 лифт</v>
      </c>
      <c r="E112" s="9">
        <f>Source!I140</f>
        <v>5</v>
      </c>
      <c r="F112" s="39"/>
      <c r="G112" s="38"/>
      <c r="H112" s="9"/>
      <c r="I112" s="9"/>
      <c r="J112" s="40"/>
      <c r="K112" s="40"/>
      <c r="Q112">
        <f>ROUND((Source!BZ140/100)*ROUND((Source!AF140*Source!AV140)*Source!I140, 2), 2)</f>
        <v>7285616.4699999997</v>
      </c>
      <c r="R112">
        <f>Source!X140</f>
        <v>19861.2</v>
      </c>
      <c r="S112">
        <f>ROUND((Source!CA140/100)*ROUND((Source!AF140*Source!AV140)*Source!I140, 2), 2)</f>
        <v>1175624.23</v>
      </c>
      <c r="T112">
        <f>Source!Y140</f>
        <v>3204.85</v>
      </c>
      <c r="U112">
        <f>ROUND((175/100)*ROUND((Source!AE140*Source!AV140)*Source!I140, 2), 2)</f>
        <v>0</v>
      </c>
      <c r="V112">
        <f>ROUND((108/100)*ROUND(Source!CS140*Source!I140, 2), 2)</f>
        <v>0</v>
      </c>
    </row>
    <row r="113" spans="1:22" ht="14.25" x14ac:dyDescent="0.2">
      <c r="A113" s="35"/>
      <c r="B113" s="36"/>
      <c r="C113" s="36" t="s">
        <v>238</v>
      </c>
      <c r="D113" s="37"/>
      <c r="E113" s="9"/>
      <c r="F113" s="39">
        <f>Source!AO140</f>
        <v>5240.38</v>
      </c>
      <c r="G113" s="38" t="str">
        <f>Source!DG140</f>
        <v>)*7</v>
      </c>
      <c r="H113" s="9">
        <f>Source!AV140</f>
        <v>1</v>
      </c>
      <c r="I113" s="9">
        <f>IF(Source!BA140&lt;&gt; 0, Source!BA140, 1)</f>
        <v>1</v>
      </c>
      <c r="J113" s="40">
        <f>Source!S140</f>
        <v>183413.3</v>
      </c>
      <c r="K113" s="40"/>
    </row>
    <row r="114" spans="1:22" ht="14.25" x14ac:dyDescent="0.2">
      <c r="A114" s="35"/>
      <c r="B114" s="36"/>
      <c r="C114" s="36" t="s">
        <v>239</v>
      </c>
      <c r="D114" s="37"/>
      <c r="E114" s="9"/>
      <c r="F114" s="39">
        <f>Source!AM140</f>
        <v>613.25</v>
      </c>
      <c r="G114" s="38" t="str">
        <f>Source!DE140</f>
        <v>)*7</v>
      </c>
      <c r="H114" s="9">
        <f>Source!AV140</f>
        <v>1</v>
      </c>
      <c r="I114" s="9">
        <f>IF(Source!BB140&lt;&gt; 0, Source!BB140, 1)</f>
        <v>1</v>
      </c>
      <c r="J114" s="40">
        <f>Source!Q140</f>
        <v>21463.75</v>
      </c>
      <c r="K114" s="40"/>
    </row>
    <row r="115" spans="1:22" ht="14.25" x14ac:dyDescent="0.2">
      <c r="A115" s="35"/>
      <c r="B115" s="36"/>
      <c r="C115" s="36" t="s">
        <v>240</v>
      </c>
      <c r="D115" s="37"/>
      <c r="E115" s="9"/>
      <c r="F115" s="39">
        <f>Source!AL140</f>
        <v>316.70999999999998</v>
      </c>
      <c r="G115" s="38" t="str">
        <f>Source!DD140</f>
        <v>)*7</v>
      </c>
      <c r="H115" s="9">
        <f>Source!AW140</f>
        <v>1</v>
      </c>
      <c r="I115" s="9">
        <f>IF(Source!BC140&lt;&gt; 0, Source!BC140, 1)</f>
        <v>1</v>
      </c>
      <c r="J115" s="40">
        <f>Source!P140</f>
        <v>11084.85</v>
      </c>
      <c r="K115" s="40"/>
    </row>
    <row r="116" spans="1:22" ht="14.25" x14ac:dyDescent="0.2">
      <c r="A116" s="35"/>
      <c r="B116" s="36"/>
      <c r="C116" s="36" t="s">
        <v>241</v>
      </c>
      <c r="D116" s="37" t="s">
        <v>242</v>
      </c>
      <c r="E116" s="9">
        <f>Source!AT140</f>
        <v>0</v>
      </c>
      <c r="F116" s="39"/>
      <c r="G116" s="38"/>
      <c r="H116" s="9"/>
      <c r="I116" s="9"/>
      <c r="J116" s="40">
        <f>SUM(R112:R115)</f>
        <v>19861.2</v>
      </c>
      <c r="K116" s="40"/>
    </row>
    <row r="117" spans="1:22" ht="14.25" x14ac:dyDescent="0.2">
      <c r="A117" s="35"/>
      <c r="B117" s="36"/>
      <c r="C117" s="36" t="s">
        <v>243</v>
      </c>
      <c r="D117" s="37" t="s">
        <v>242</v>
      </c>
      <c r="E117" s="9">
        <f>Source!AU140</f>
        <v>0</v>
      </c>
      <c r="F117" s="39"/>
      <c r="G117" s="38"/>
      <c r="H117" s="9"/>
      <c r="I117" s="9"/>
      <c r="J117" s="40">
        <f>SUM(T112:T116)</f>
        <v>3204.85</v>
      </c>
      <c r="K117" s="40"/>
    </row>
    <row r="118" spans="1:22" ht="14.25" x14ac:dyDescent="0.2">
      <c r="A118" s="35"/>
      <c r="B118" s="36"/>
      <c r="C118" s="36" t="s">
        <v>244</v>
      </c>
      <c r="D118" s="37" t="s">
        <v>245</v>
      </c>
      <c r="E118" s="9">
        <f>Source!AQ140</f>
        <v>20.83</v>
      </c>
      <c r="F118" s="39"/>
      <c r="G118" s="38" t="str">
        <f>Source!DI140</f>
        <v>)*7</v>
      </c>
      <c r="H118" s="9">
        <f>Source!AV140</f>
        <v>1</v>
      </c>
      <c r="I118" s="9"/>
      <c r="J118" s="40"/>
      <c r="K118" s="40">
        <f>Source!U140</f>
        <v>729.05</v>
      </c>
    </row>
    <row r="119" spans="1:22" ht="15" x14ac:dyDescent="0.25">
      <c r="A119" s="44"/>
      <c r="B119" s="44"/>
      <c r="C119" s="44"/>
      <c r="D119" s="44"/>
      <c r="E119" s="44"/>
      <c r="F119" s="44"/>
      <c r="G119" s="44"/>
      <c r="H119" s="44"/>
      <c r="I119" s="45">
        <f>J113+J114+J115+J116+J117</f>
        <v>239027.95</v>
      </c>
      <c r="J119" s="45"/>
      <c r="K119" s="46">
        <f>IF(Source!I140&lt;&gt;0, ROUND(I119/Source!I140, 2), 0)</f>
        <v>47805.59</v>
      </c>
      <c r="P119" s="41">
        <f>I119</f>
        <v>239027.95</v>
      </c>
    </row>
    <row r="120" spans="1:22" ht="114" x14ac:dyDescent="0.2">
      <c r="A120" s="35" t="str">
        <f>Source!E141</f>
        <v>10</v>
      </c>
      <c r="B120" s="36" t="str">
        <f>Source!F141</f>
        <v>6.4-0122-2-5</v>
      </c>
      <c r="C120" s="36" t="str">
        <f>Source!G141</f>
        <v>Техническое обслуживание лифтов пассажирских с верхним машинным помещением, с раздвижными автоматическими дверями, грузоподъемность 1000 кг, скорость движения кабины 1 м/с, ежеквартальное, на количество этажей 7</v>
      </c>
      <c r="D120" s="37" t="str">
        <f>Source!H141</f>
        <v>1 лифт</v>
      </c>
      <c r="E120" s="9">
        <f>Source!I141</f>
        <v>5</v>
      </c>
      <c r="F120" s="39"/>
      <c r="G120" s="38"/>
      <c r="H120" s="9"/>
      <c r="I120" s="9"/>
      <c r="J120" s="40"/>
      <c r="K120" s="40"/>
      <c r="Q120">
        <f>ROUND((Source!BZ141/100)*ROUND((Source!AF141*Source!AV141)*Source!I141, 2), 2)</f>
        <v>15403555.060000001</v>
      </c>
      <c r="R120">
        <f>Source!X141</f>
        <v>44378.55</v>
      </c>
      <c r="S120">
        <f>ROUND((Source!CA141/100)*ROUND((Source!AF141*Source!AV141)*Source!I141, 2), 2)</f>
        <v>2526501.59</v>
      </c>
      <c r="T120">
        <f>Source!Y141</f>
        <v>7279</v>
      </c>
      <c r="U120">
        <f>ROUND((175/100)*ROUND((Source!AE141*Source!AV141)*Source!I141, 2), 2)</f>
        <v>0</v>
      </c>
      <c r="V120">
        <f>ROUND((108/100)*ROUND(Source!CS141*Source!I141, 2), 2)</f>
        <v>0</v>
      </c>
    </row>
    <row r="121" spans="1:22" ht="14.25" x14ac:dyDescent="0.2">
      <c r="A121" s="35"/>
      <c r="B121" s="36"/>
      <c r="C121" s="36" t="s">
        <v>238</v>
      </c>
      <c r="D121" s="37"/>
      <c r="E121" s="9"/>
      <c r="F121" s="39">
        <f>Source!AO141</f>
        <v>11569.82</v>
      </c>
      <c r="G121" s="38" t="str">
        <f>Source!DG141</f>
        <v>)*3</v>
      </c>
      <c r="H121" s="9">
        <f>Source!AV141</f>
        <v>1</v>
      </c>
      <c r="I121" s="9">
        <f>IF(Source!BA141&lt;&gt; 0, Source!BA141, 1)</f>
        <v>1</v>
      </c>
      <c r="J121" s="40">
        <f>Source!S141</f>
        <v>173547.3</v>
      </c>
      <c r="K121" s="40"/>
    </row>
    <row r="122" spans="1:22" ht="14.25" x14ac:dyDescent="0.2">
      <c r="A122" s="35"/>
      <c r="B122" s="36"/>
      <c r="C122" s="36" t="s">
        <v>239</v>
      </c>
      <c r="D122" s="37"/>
      <c r="E122" s="9"/>
      <c r="F122" s="39">
        <f>Source!AM141</f>
        <v>1567.2</v>
      </c>
      <c r="G122" s="38" t="str">
        <f>Source!DE141</f>
        <v>)*3</v>
      </c>
      <c r="H122" s="9">
        <f>Source!AV141</f>
        <v>1</v>
      </c>
      <c r="I122" s="9">
        <f>IF(Source!BB141&lt;&gt; 0, Source!BB141, 1)</f>
        <v>1</v>
      </c>
      <c r="J122" s="40">
        <f>Source!Q141</f>
        <v>23508</v>
      </c>
      <c r="K122" s="40"/>
    </row>
    <row r="123" spans="1:22" ht="14.25" x14ac:dyDescent="0.2">
      <c r="A123" s="35"/>
      <c r="B123" s="36"/>
      <c r="C123" s="36" t="s">
        <v>240</v>
      </c>
      <c r="D123" s="37"/>
      <c r="E123" s="9"/>
      <c r="F123" s="39">
        <f>Source!AL141</f>
        <v>1039.56</v>
      </c>
      <c r="G123" s="38" t="str">
        <f>Source!DD141</f>
        <v>)*3</v>
      </c>
      <c r="H123" s="9">
        <f>Source!AW141</f>
        <v>1</v>
      </c>
      <c r="I123" s="9">
        <f>IF(Source!BC141&lt;&gt; 0, Source!BC141, 1)</f>
        <v>1</v>
      </c>
      <c r="J123" s="40">
        <f>Source!P141</f>
        <v>15593.4</v>
      </c>
      <c r="K123" s="40"/>
    </row>
    <row r="124" spans="1:22" ht="14.25" x14ac:dyDescent="0.2">
      <c r="A124" s="35"/>
      <c r="B124" s="36"/>
      <c r="C124" s="36" t="s">
        <v>241</v>
      </c>
      <c r="D124" s="37" t="s">
        <v>242</v>
      </c>
      <c r="E124" s="9">
        <f>Source!AT141</f>
        <v>0</v>
      </c>
      <c r="F124" s="39"/>
      <c r="G124" s="38"/>
      <c r="H124" s="9"/>
      <c r="I124" s="9"/>
      <c r="J124" s="40">
        <f>SUM(R120:R123)</f>
        <v>44378.55</v>
      </c>
      <c r="K124" s="40"/>
    </row>
    <row r="125" spans="1:22" ht="14.25" x14ac:dyDescent="0.2">
      <c r="A125" s="35"/>
      <c r="B125" s="36"/>
      <c r="C125" s="36" t="s">
        <v>243</v>
      </c>
      <c r="D125" s="37" t="s">
        <v>242</v>
      </c>
      <c r="E125" s="9">
        <f>Source!AU141</f>
        <v>0</v>
      </c>
      <c r="F125" s="39"/>
      <c r="G125" s="38"/>
      <c r="H125" s="9"/>
      <c r="I125" s="9"/>
      <c r="J125" s="40">
        <f>SUM(T120:T124)</f>
        <v>7279</v>
      </c>
      <c r="K125" s="40"/>
    </row>
    <row r="126" spans="1:22" ht="14.25" x14ac:dyDescent="0.2">
      <c r="A126" s="35"/>
      <c r="B126" s="36"/>
      <c r="C126" s="36" t="s">
        <v>244</v>
      </c>
      <c r="D126" s="37" t="s">
        <v>245</v>
      </c>
      <c r="E126" s="9">
        <f>Source!AQ141</f>
        <v>44.61</v>
      </c>
      <c r="F126" s="39"/>
      <c r="G126" s="38" t="str">
        <f>Source!DI141</f>
        <v>)*3</v>
      </c>
      <c r="H126" s="9">
        <f>Source!AV141</f>
        <v>1</v>
      </c>
      <c r="I126" s="9"/>
      <c r="J126" s="40"/>
      <c r="K126" s="40">
        <f>Source!U141</f>
        <v>669.14999999999986</v>
      </c>
    </row>
    <row r="127" spans="1:22" ht="15" x14ac:dyDescent="0.25">
      <c r="A127" s="44"/>
      <c r="B127" s="44"/>
      <c r="C127" s="44"/>
      <c r="D127" s="44"/>
      <c r="E127" s="44"/>
      <c r="F127" s="44"/>
      <c r="G127" s="44"/>
      <c r="H127" s="44"/>
      <c r="I127" s="45">
        <f>J121+J122+J123+J124+J125</f>
        <v>264306.25</v>
      </c>
      <c r="J127" s="45"/>
      <c r="K127" s="46">
        <f>IF(Source!I141&lt;&gt;0, ROUND(I127/Source!I141, 2), 0)</f>
        <v>52861.25</v>
      </c>
      <c r="P127" s="41">
        <f>I127</f>
        <v>264306.25</v>
      </c>
    </row>
    <row r="128" spans="1:22" ht="99.75" x14ac:dyDescent="0.2">
      <c r="A128" s="35" t="str">
        <f>Source!E142</f>
        <v>11</v>
      </c>
      <c r="B128" s="36" t="str">
        <f>Source!F142</f>
        <v>6.4-0122-3-5</v>
      </c>
      <c r="C128" s="36" t="str">
        <f>Source!G142</f>
        <v>Техническое обслуживание лифтов пассажирских с верхним машинным помещением, с раздвижными автоматическими дверями, грузоподъемность 1000 кг, скорость движения кабины 1 м/с, полугодовое, на количество этажей 7</v>
      </c>
      <c r="D128" s="37" t="str">
        <f>Source!H142</f>
        <v>1 лифт</v>
      </c>
      <c r="E128" s="9">
        <f>Source!I142</f>
        <v>5</v>
      </c>
      <c r="F128" s="39"/>
      <c r="G128" s="38"/>
      <c r="H128" s="9"/>
      <c r="I128" s="9"/>
      <c r="J128" s="40"/>
      <c r="K128" s="40"/>
      <c r="Q128">
        <f>ROUND((Source!BZ142/100)*ROUND((Source!AF142*Source!AV142)*Source!I142, 2), 2)</f>
        <v>9502696.9600000009</v>
      </c>
      <c r="R128">
        <f>Source!X142</f>
        <v>60420.4</v>
      </c>
      <c r="S128">
        <f>ROUND((Source!CA142/100)*ROUND((Source!AF142*Source!AV142)*Source!I142, 2), 2)</f>
        <v>1561871.62</v>
      </c>
      <c r="T128">
        <f>Source!Y142</f>
        <v>9930.75</v>
      </c>
      <c r="U128">
        <f>ROUND((175/100)*ROUND((Source!AE142*Source!AV142)*Source!I142, 2), 2)</f>
        <v>0</v>
      </c>
      <c r="V128">
        <f>ROUND((108/100)*ROUND(Source!CS142*Source!I142, 2), 2)</f>
        <v>0</v>
      </c>
    </row>
    <row r="129" spans="1:22" ht="14.25" x14ac:dyDescent="0.2">
      <c r="A129" s="35"/>
      <c r="B129" s="36"/>
      <c r="C129" s="36" t="s">
        <v>238</v>
      </c>
      <c r="D129" s="37"/>
      <c r="E129" s="9"/>
      <c r="F129" s="39">
        <f>Source!AO142</f>
        <v>15727.63</v>
      </c>
      <c r="G129" s="38" t="str">
        <f>Source!DG142</f>
        <v/>
      </c>
      <c r="H129" s="9">
        <f>Source!AV142</f>
        <v>1</v>
      </c>
      <c r="I129" s="9">
        <f>IF(Source!BA142&lt;&gt; 0, Source!BA142, 1)</f>
        <v>1</v>
      </c>
      <c r="J129" s="40">
        <f>Source!S142</f>
        <v>78638.149999999994</v>
      </c>
      <c r="K129" s="40"/>
    </row>
    <row r="130" spans="1:22" ht="14.25" x14ac:dyDescent="0.2">
      <c r="A130" s="35"/>
      <c r="B130" s="36"/>
      <c r="C130" s="36" t="s">
        <v>239</v>
      </c>
      <c r="D130" s="37"/>
      <c r="E130" s="9"/>
      <c r="F130" s="39">
        <f>Source!AM142</f>
        <v>2167.9899999999998</v>
      </c>
      <c r="G130" s="38" t="str">
        <f>Source!DE142</f>
        <v/>
      </c>
      <c r="H130" s="9">
        <f>Source!AV142</f>
        <v>1</v>
      </c>
      <c r="I130" s="9">
        <f>IF(Source!BB142&lt;&gt; 0, Source!BB142, 1)</f>
        <v>1</v>
      </c>
      <c r="J130" s="40">
        <f>Source!Q142</f>
        <v>10839.95</v>
      </c>
      <c r="K130" s="40"/>
    </row>
    <row r="131" spans="1:22" ht="14.25" x14ac:dyDescent="0.2">
      <c r="A131" s="35"/>
      <c r="B131" s="36"/>
      <c r="C131" s="36" t="s">
        <v>240</v>
      </c>
      <c r="D131" s="37"/>
      <c r="E131" s="9"/>
      <c r="F131" s="39">
        <f>Source!AL142</f>
        <v>2292.08</v>
      </c>
      <c r="G131" s="38" t="str">
        <f>Source!DD142</f>
        <v/>
      </c>
      <c r="H131" s="9">
        <f>Source!AW142</f>
        <v>1</v>
      </c>
      <c r="I131" s="9">
        <f>IF(Source!BC142&lt;&gt; 0, Source!BC142, 1)</f>
        <v>1</v>
      </c>
      <c r="J131" s="40">
        <f>Source!P142</f>
        <v>11460.4</v>
      </c>
      <c r="K131" s="40"/>
    </row>
    <row r="132" spans="1:22" ht="14.25" x14ac:dyDescent="0.2">
      <c r="A132" s="35"/>
      <c r="B132" s="36"/>
      <c r="C132" s="36" t="s">
        <v>241</v>
      </c>
      <c r="D132" s="37" t="s">
        <v>242</v>
      </c>
      <c r="E132" s="9">
        <f>Source!AT142</f>
        <v>0</v>
      </c>
      <c r="F132" s="39"/>
      <c r="G132" s="38"/>
      <c r="H132" s="9"/>
      <c r="I132" s="9"/>
      <c r="J132" s="40">
        <f>SUM(R128:R131)</f>
        <v>60420.4</v>
      </c>
      <c r="K132" s="40"/>
    </row>
    <row r="133" spans="1:22" ht="14.25" x14ac:dyDescent="0.2">
      <c r="A133" s="35"/>
      <c r="B133" s="36"/>
      <c r="C133" s="36" t="s">
        <v>243</v>
      </c>
      <c r="D133" s="37" t="s">
        <v>242</v>
      </c>
      <c r="E133" s="9">
        <f>Source!AU142</f>
        <v>0</v>
      </c>
      <c r="F133" s="39"/>
      <c r="G133" s="38"/>
      <c r="H133" s="9"/>
      <c r="I133" s="9"/>
      <c r="J133" s="40">
        <f>SUM(T128:T132)</f>
        <v>9930.75</v>
      </c>
      <c r="K133" s="40"/>
    </row>
    <row r="134" spans="1:22" ht="14.25" x14ac:dyDescent="0.2">
      <c r="A134" s="35"/>
      <c r="B134" s="36"/>
      <c r="C134" s="36" t="s">
        <v>244</v>
      </c>
      <c r="D134" s="37" t="s">
        <v>245</v>
      </c>
      <c r="E134" s="9">
        <f>Source!AQ142</f>
        <v>60.59</v>
      </c>
      <c r="F134" s="39"/>
      <c r="G134" s="38" t="str">
        <f>Source!DI142</f>
        <v/>
      </c>
      <c r="H134" s="9">
        <f>Source!AV142</f>
        <v>1</v>
      </c>
      <c r="I134" s="9"/>
      <c r="J134" s="40"/>
      <c r="K134" s="40">
        <f>Source!U142</f>
        <v>302.95000000000005</v>
      </c>
    </row>
    <row r="135" spans="1:22" ht="15" x14ac:dyDescent="0.25">
      <c r="A135" s="44"/>
      <c r="B135" s="44"/>
      <c r="C135" s="44"/>
      <c r="D135" s="44"/>
      <c r="E135" s="44"/>
      <c r="F135" s="44"/>
      <c r="G135" s="44"/>
      <c r="H135" s="44"/>
      <c r="I135" s="45">
        <f>J129+J130+J131+J132+J133</f>
        <v>171289.65</v>
      </c>
      <c r="J135" s="45"/>
      <c r="K135" s="46">
        <f>IF(Source!I142&lt;&gt;0, ROUND(I135/Source!I142, 2), 0)</f>
        <v>34257.93</v>
      </c>
      <c r="P135" s="41">
        <f>I135</f>
        <v>171289.65</v>
      </c>
    </row>
    <row r="136" spans="1:22" ht="99.75" x14ac:dyDescent="0.2">
      <c r="A136" s="35" t="str">
        <f>Source!E143</f>
        <v>12</v>
      </c>
      <c r="B136" s="36" t="str">
        <f>Source!F143</f>
        <v>6.4-0122-4-5</v>
      </c>
      <c r="C136" s="36" t="str">
        <f>Source!G143</f>
        <v>Техническое обслуживание лифтов пассажирских с верхним машинным помещением, с раздвижными автоматическими дверями, грузоподъемность 1000 кг, скорость движения кабины 1 м/с, годовое, на количество этажей 7</v>
      </c>
      <c r="D136" s="37" t="str">
        <f>Source!H143</f>
        <v>1 лифт</v>
      </c>
      <c r="E136" s="9">
        <f>Source!I143</f>
        <v>5</v>
      </c>
      <c r="F136" s="39"/>
      <c r="G136" s="38"/>
      <c r="H136" s="9"/>
      <c r="I136" s="9"/>
      <c r="J136" s="40"/>
      <c r="K136" s="40"/>
      <c r="Q136">
        <f>ROUND((Source!BZ143/100)*ROUND((Source!AF143*Source!AV143)*Source!I143, 2), 2)</f>
        <v>18507765.920000002</v>
      </c>
      <c r="R136">
        <f>Source!X143</f>
        <v>84234.45</v>
      </c>
      <c r="S136">
        <f>ROUND((Source!CA143/100)*ROUND((Source!AF143*Source!AV143)*Source!I143, 2), 2)</f>
        <v>3033526.9</v>
      </c>
      <c r="T136">
        <f>Source!Y143</f>
        <v>13806.5</v>
      </c>
      <c r="U136">
        <f>ROUND((175/100)*ROUND((Source!AE143*Source!AV143)*Source!I143, 2), 2)</f>
        <v>0</v>
      </c>
      <c r="V136">
        <f>ROUND((108/100)*ROUND(Source!CS143*Source!I143, 2), 2)</f>
        <v>0</v>
      </c>
    </row>
    <row r="137" spans="1:22" ht="14.25" x14ac:dyDescent="0.2">
      <c r="A137" s="35"/>
      <c r="B137" s="36"/>
      <c r="C137" s="36" t="s">
        <v>238</v>
      </c>
      <c r="D137" s="37"/>
      <c r="E137" s="9"/>
      <c r="F137" s="39">
        <f>Source!AO143</f>
        <v>21971.73</v>
      </c>
      <c r="G137" s="38" t="str">
        <f>Source!DG143</f>
        <v/>
      </c>
      <c r="H137" s="9">
        <f>Source!AV143</f>
        <v>1</v>
      </c>
      <c r="I137" s="9">
        <f>IF(Source!BA143&lt;&gt; 0, Source!BA143, 1)</f>
        <v>1</v>
      </c>
      <c r="J137" s="40">
        <f>Source!S143</f>
        <v>109858.65</v>
      </c>
      <c r="K137" s="40"/>
    </row>
    <row r="138" spans="1:22" ht="14.25" x14ac:dyDescent="0.2">
      <c r="A138" s="35"/>
      <c r="B138" s="36"/>
      <c r="C138" s="36" t="s">
        <v>239</v>
      </c>
      <c r="D138" s="37"/>
      <c r="E138" s="9"/>
      <c r="F138" s="39">
        <f>Source!AM143</f>
        <v>2958.81</v>
      </c>
      <c r="G138" s="38" t="str">
        <f>Source!DE143</f>
        <v/>
      </c>
      <c r="H138" s="9">
        <f>Source!AV143</f>
        <v>1</v>
      </c>
      <c r="I138" s="9">
        <f>IF(Source!BB143&lt;&gt; 0, Source!BB143, 1)</f>
        <v>1</v>
      </c>
      <c r="J138" s="40">
        <f>Source!Q143</f>
        <v>14794.05</v>
      </c>
      <c r="K138" s="40"/>
    </row>
    <row r="139" spans="1:22" ht="14.25" x14ac:dyDescent="0.2">
      <c r="A139" s="35"/>
      <c r="B139" s="36"/>
      <c r="C139" s="36" t="s">
        <v>240</v>
      </c>
      <c r="D139" s="37"/>
      <c r="E139" s="9"/>
      <c r="F139" s="39">
        <f>Source!AL143</f>
        <v>2464.92</v>
      </c>
      <c r="G139" s="38" t="str">
        <f>Source!DD143</f>
        <v/>
      </c>
      <c r="H139" s="9">
        <f>Source!AW143</f>
        <v>1</v>
      </c>
      <c r="I139" s="9">
        <f>IF(Source!BC143&lt;&gt; 0, Source!BC143, 1)</f>
        <v>1</v>
      </c>
      <c r="J139" s="40">
        <f>Source!P143</f>
        <v>12324.6</v>
      </c>
      <c r="K139" s="40"/>
    </row>
    <row r="140" spans="1:22" ht="14.25" x14ac:dyDescent="0.2">
      <c r="A140" s="35"/>
      <c r="B140" s="36"/>
      <c r="C140" s="36" t="s">
        <v>241</v>
      </c>
      <c r="D140" s="37" t="s">
        <v>242</v>
      </c>
      <c r="E140" s="9">
        <f>Source!AT143</f>
        <v>0</v>
      </c>
      <c r="F140" s="39"/>
      <c r="G140" s="38"/>
      <c r="H140" s="9"/>
      <c r="I140" s="9"/>
      <c r="J140" s="40">
        <f>SUM(R136:R139)</f>
        <v>84234.45</v>
      </c>
      <c r="K140" s="40"/>
    </row>
    <row r="141" spans="1:22" ht="14.25" x14ac:dyDescent="0.2">
      <c r="A141" s="35"/>
      <c r="B141" s="36"/>
      <c r="C141" s="36" t="s">
        <v>243</v>
      </c>
      <c r="D141" s="37" t="s">
        <v>242</v>
      </c>
      <c r="E141" s="9">
        <f>Source!AU143</f>
        <v>0</v>
      </c>
      <c r="F141" s="39"/>
      <c r="G141" s="38"/>
      <c r="H141" s="9"/>
      <c r="I141" s="9"/>
      <c r="J141" s="40">
        <f>SUM(T136:T140)</f>
        <v>13806.5</v>
      </c>
      <c r="K141" s="40"/>
    </row>
    <row r="142" spans="1:22" ht="14.25" x14ac:dyDescent="0.2">
      <c r="A142" s="35"/>
      <c r="B142" s="36"/>
      <c r="C142" s="36" t="s">
        <v>244</v>
      </c>
      <c r="D142" s="37" t="s">
        <v>245</v>
      </c>
      <c r="E142" s="9">
        <f>Source!AQ143</f>
        <v>85.32</v>
      </c>
      <c r="F142" s="39"/>
      <c r="G142" s="38" t="str">
        <f>Source!DI143</f>
        <v/>
      </c>
      <c r="H142" s="9">
        <f>Source!AV143</f>
        <v>1</v>
      </c>
      <c r="I142" s="9"/>
      <c r="J142" s="40"/>
      <c r="K142" s="40">
        <f>Source!U143</f>
        <v>426.59999999999997</v>
      </c>
    </row>
    <row r="143" spans="1:22" ht="15" x14ac:dyDescent="0.25">
      <c r="A143" s="44"/>
      <c r="B143" s="44"/>
      <c r="C143" s="44"/>
      <c r="D143" s="44"/>
      <c r="E143" s="44"/>
      <c r="F143" s="44"/>
      <c r="G143" s="44"/>
      <c r="H143" s="44"/>
      <c r="I143" s="45">
        <f>J137+J138+J139+J140+J141</f>
        <v>235018.25</v>
      </c>
      <c r="J143" s="45"/>
      <c r="K143" s="46">
        <f>IF(Source!I143&lt;&gt;0, ROUND(I143/Source!I143, 2), 0)</f>
        <v>47003.65</v>
      </c>
      <c r="P143" s="41">
        <f>I143</f>
        <v>235018.25</v>
      </c>
    </row>
    <row r="145" spans="1:22" ht="15" x14ac:dyDescent="0.25">
      <c r="A145" s="49" t="str">
        <f>CONCATENATE("Итого по разделу: ",IF(Source!G145&lt;&gt;"Новый раздел", Source!G145, ""))</f>
        <v>Итого по разделу: ТО лифтов 7 этажей</v>
      </c>
      <c r="B145" s="49"/>
      <c r="C145" s="49"/>
      <c r="D145" s="49"/>
      <c r="E145" s="49"/>
      <c r="F145" s="49"/>
      <c r="G145" s="49"/>
      <c r="H145" s="49"/>
      <c r="I145" s="43">
        <f>SUM(P111:P144)</f>
        <v>909642.1</v>
      </c>
      <c r="J145" s="48"/>
      <c r="K145" s="47"/>
    </row>
    <row r="148" spans="1:22" ht="16.5" x14ac:dyDescent="0.25">
      <c r="A148" s="34" t="str">
        <f>CONCATENATE("Раздел: ",IF(Source!G175&lt;&gt;"Новый раздел", Source!G175, ""))</f>
        <v>Раздел: ТО лифтов 5 этажей</v>
      </c>
      <c r="B148" s="34"/>
      <c r="C148" s="34"/>
      <c r="D148" s="34"/>
      <c r="E148" s="34"/>
      <c r="F148" s="34"/>
      <c r="G148" s="34"/>
      <c r="H148" s="34"/>
      <c r="I148" s="34"/>
      <c r="J148" s="34"/>
      <c r="K148" s="34"/>
    </row>
    <row r="150" spans="1:22" ht="16.5" x14ac:dyDescent="0.25">
      <c r="A150" s="34" t="str">
        <f>CONCATENATE("Подраздел: ",IF(Source!G179&lt;&gt;"Новый подраздел", Source!G179, ""))</f>
        <v>Подраздел: Лифты с автоматическими дверями</v>
      </c>
      <c r="B150" s="34"/>
      <c r="C150" s="34"/>
      <c r="D150" s="34"/>
      <c r="E150" s="34"/>
      <c r="F150" s="34"/>
      <c r="G150" s="34"/>
      <c r="H150" s="34"/>
      <c r="I150" s="34"/>
      <c r="J150" s="34"/>
      <c r="K150" s="34"/>
    </row>
    <row r="151" spans="1:22" ht="99.75" x14ac:dyDescent="0.2">
      <c r="A151" s="35" t="str">
        <f>Source!E183</f>
        <v>13</v>
      </c>
      <c r="B151" s="36" t="str">
        <f>Source!F183</f>
        <v>6.4-0122-1-3</v>
      </c>
      <c r="C151" s="36" t="str">
        <f>Source!G183</f>
        <v>Техническое обслуживание лифтов пассажирских с верхним машинным помещением, с раздвижными автоматическими дверями, грузоподъемность 1000 кг, скорость движения кабины 1 м/с, ежемесячное, на количество этажей 5</v>
      </c>
      <c r="D151" s="37" t="str">
        <f>Source!H183</f>
        <v>1 лифт</v>
      </c>
      <c r="E151" s="9">
        <f>Source!I183</f>
        <v>1</v>
      </c>
      <c r="F151" s="39"/>
      <c r="G151" s="38"/>
      <c r="H151" s="9"/>
      <c r="I151" s="9"/>
      <c r="J151" s="40"/>
      <c r="K151" s="40"/>
      <c r="Q151">
        <f>ROUND((Source!BZ183/100)*ROUND((Source!AF183*Source!AV183)*Source!I183, 2), 2)</f>
        <v>1076943.81</v>
      </c>
      <c r="R151">
        <f>Source!X183</f>
        <v>3421.15</v>
      </c>
      <c r="S151">
        <f>ROUND((Source!CA183/100)*ROUND((Source!AF183*Source!AV183)*Source!I183, 2), 2)</f>
        <v>174645.49</v>
      </c>
      <c r="T151">
        <f>Source!Y183</f>
        <v>554.79999999999995</v>
      </c>
      <c r="U151">
        <f>ROUND((175/100)*ROUND((Source!AE183*Source!AV183)*Source!I183, 2), 2)</f>
        <v>0</v>
      </c>
      <c r="V151">
        <f>ROUND((108/100)*ROUND(Source!CS183*Source!I183, 2), 2)</f>
        <v>0</v>
      </c>
    </row>
    <row r="152" spans="1:22" ht="14.25" x14ac:dyDescent="0.2">
      <c r="A152" s="35"/>
      <c r="B152" s="36"/>
      <c r="C152" s="36" t="s">
        <v>238</v>
      </c>
      <c r="D152" s="37"/>
      <c r="E152" s="9"/>
      <c r="F152" s="39">
        <f>Source!AO183</f>
        <v>4497</v>
      </c>
      <c r="G152" s="38" t="str">
        <f>Source!DG183</f>
        <v>)*7</v>
      </c>
      <c r="H152" s="9">
        <f>Source!AV183</f>
        <v>1</v>
      </c>
      <c r="I152" s="9">
        <f>IF(Source!BA183&lt;&gt; 0, Source!BA183, 1)</f>
        <v>1</v>
      </c>
      <c r="J152" s="40">
        <f>Source!S183</f>
        <v>31479</v>
      </c>
      <c r="K152" s="40"/>
    </row>
    <row r="153" spans="1:22" ht="14.25" x14ac:dyDescent="0.2">
      <c r="A153" s="35"/>
      <c r="B153" s="36"/>
      <c r="C153" s="36" t="s">
        <v>239</v>
      </c>
      <c r="D153" s="37"/>
      <c r="E153" s="9"/>
      <c r="F153" s="39">
        <f>Source!AM183</f>
        <v>551.30999999999995</v>
      </c>
      <c r="G153" s="38" t="str">
        <f>Source!DE183</f>
        <v>)*7</v>
      </c>
      <c r="H153" s="9">
        <f>Source!AV183</f>
        <v>1</v>
      </c>
      <c r="I153" s="9">
        <f>IF(Source!BB183&lt;&gt; 0, Source!BB183, 1)</f>
        <v>1</v>
      </c>
      <c r="J153" s="40">
        <f>Source!Q183</f>
        <v>3859.17</v>
      </c>
      <c r="K153" s="40"/>
    </row>
    <row r="154" spans="1:22" ht="14.25" x14ac:dyDescent="0.2">
      <c r="A154" s="35"/>
      <c r="B154" s="36"/>
      <c r="C154" s="36" t="s">
        <v>240</v>
      </c>
      <c r="D154" s="37"/>
      <c r="E154" s="9"/>
      <c r="F154" s="39">
        <f>Source!AL183</f>
        <v>235.91</v>
      </c>
      <c r="G154" s="38" t="str">
        <f>Source!DD183</f>
        <v>)*7</v>
      </c>
      <c r="H154" s="9">
        <f>Source!AW183</f>
        <v>1</v>
      </c>
      <c r="I154" s="9">
        <f>IF(Source!BC183&lt;&gt; 0, Source!BC183, 1)</f>
        <v>1</v>
      </c>
      <c r="J154" s="40">
        <f>Source!P183</f>
        <v>1651.37</v>
      </c>
      <c r="K154" s="40"/>
    </row>
    <row r="155" spans="1:22" ht="14.25" x14ac:dyDescent="0.2">
      <c r="A155" s="35"/>
      <c r="B155" s="36"/>
      <c r="C155" s="36" t="s">
        <v>241</v>
      </c>
      <c r="D155" s="37" t="s">
        <v>242</v>
      </c>
      <c r="E155" s="9">
        <f>Source!AT183</f>
        <v>0</v>
      </c>
      <c r="F155" s="39"/>
      <c r="G155" s="38"/>
      <c r="H155" s="9"/>
      <c r="I155" s="9"/>
      <c r="J155" s="40">
        <f>SUM(R151:R154)</f>
        <v>3421.15</v>
      </c>
      <c r="K155" s="40"/>
    </row>
    <row r="156" spans="1:22" ht="14.25" x14ac:dyDescent="0.2">
      <c r="A156" s="35"/>
      <c r="B156" s="36"/>
      <c r="C156" s="36" t="s">
        <v>243</v>
      </c>
      <c r="D156" s="37" t="s">
        <v>242</v>
      </c>
      <c r="E156" s="9">
        <f>Source!AU183</f>
        <v>0</v>
      </c>
      <c r="F156" s="39"/>
      <c r="G156" s="38"/>
      <c r="H156" s="9"/>
      <c r="I156" s="9"/>
      <c r="J156" s="40">
        <f>SUM(T151:T155)</f>
        <v>554.79999999999995</v>
      </c>
      <c r="K156" s="40"/>
    </row>
    <row r="157" spans="1:22" ht="14.25" x14ac:dyDescent="0.2">
      <c r="A157" s="35"/>
      <c r="B157" s="36"/>
      <c r="C157" s="36" t="s">
        <v>244</v>
      </c>
      <c r="D157" s="37" t="s">
        <v>245</v>
      </c>
      <c r="E157" s="9">
        <f>Source!AQ183</f>
        <v>17.87</v>
      </c>
      <c r="F157" s="39"/>
      <c r="G157" s="38" t="str">
        <f>Source!DI183</f>
        <v>)*7</v>
      </c>
      <c r="H157" s="9">
        <f>Source!AV183</f>
        <v>1</v>
      </c>
      <c r="I157" s="9"/>
      <c r="J157" s="40"/>
      <c r="K157" s="40">
        <f>Source!U183</f>
        <v>125.09</v>
      </c>
    </row>
    <row r="158" spans="1:22" ht="15" x14ac:dyDescent="0.25">
      <c r="A158" s="44"/>
      <c r="B158" s="44"/>
      <c r="C158" s="44"/>
      <c r="D158" s="44"/>
      <c r="E158" s="44"/>
      <c r="F158" s="44"/>
      <c r="G158" s="44"/>
      <c r="H158" s="44"/>
      <c r="I158" s="45">
        <f>J152+J153+J154+J155+J156</f>
        <v>40965.490000000005</v>
      </c>
      <c r="J158" s="45"/>
      <c r="K158" s="46">
        <f>IF(Source!I183&lt;&gt;0, ROUND(I158/Source!I183, 2), 0)</f>
        <v>40965.49</v>
      </c>
      <c r="P158" s="41">
        <f>I158</f>
        <v>40965.490000000005</v>
      </c>
    </row>
    <row r="159" spans="1:22" ht="114" x14ac:dyDescent="0.2">
      <c r="A159" s="35" t="str">
        <f>Source!E184</f>
        <v>14</v>
      </c>
      <c r="B159" s="36" t="str">
        <f>Source!F184</f>
        <v>6.4-0122-2-3</v>
      </c>
      <c r="C159" s="36" t="str">
        <f>Source!G184</f>
        <v>Техническое обслуживание лифтов пассажирских с верхним машинным помещением, с раздвижными автоматическими дверями, грузоподъемность 1000 кг, скорость движения кабины 1 м/с, ежеквартальное, на количество этажей 5</v>
      </c>
      <c r="D159" s="37" t="str">
        <f>Source!H184</f>
        <v>1 лифт</v>
      </c>
      <c r="E159" s="9">
        <f>Source!I184</f>
        <v>1</v>
      </c>
      <c r="F159" s="39"/>
      <c r="G159" s="38"/>
      <c r="H159" s="9"/>
      <c r="I159" s="9"/>
      <c r="J159" s="40"/>
      <c r="K159" s="40"/>
      <c r="Q159">
        <f>ROUND((Source!BZ184/100)*ROUND((Source!AF184*Source!AV184)*Source!I184, 2), 2)</f>
        <v>2658683.2200000002</v>
      </c>
      <c r="R159">
        <f>Source!X184</f>
        <v>8254.9599999999991</v>
      </c>
      <c r="S159">
        <f>ROUND((Source!CA184/100)*ROUND((Source!AF184*Source!AV184)*Source!I184, 2), 2)</f>
        <v>437436.83</v>
      </c>
      <c r="T159">
        <f>Source!Y184</f>
        <v>1358.2</v>
      </c>
      <c r="U159">
        <f>ROUND((175/100)*ROUND((Source!AE184*Source!AV184)*Source!I184, 2), 2)</f>
        <v>0</v>
      </c>
      <c r="V159">
        <f>ROUND((108/100)*ROUND(Source!CS184*Source!I184, 2), 2)</f>
        <v>0</v>
      </c>
    </row>
    <row r="160" spans="1:22" ht="14.25" x14ac:dyDescent="0.2">
      <c r="A160" s="35"/>
      <c r="B160" s="36"/>
      <c r="C160" s="36" t="s">
        <v>238</v>
      </c>
      <c r="D160" s="37"/>
      <c r="E160" s="9"/>
      <c r="F160" s="39">
        <f>Source!AO184</f>
        <v>10735.7</v>
      </c>
      <c r="G160" s="38" t="str">
        <f>Source!DG184</f>
        <v>)*3</v>
      </c>
      <c r="H160" s="9">
        <f>Source!AV184</f>
        <v>1</v>
      </c>
      <c r="I160" s="9">
        <f>IF(Source!BA184&lt;&gt; 0, Source!BA184, 1)</f>
        <v>1</v>
      </c>
      <c r="J160" s="40">
        <f>Source!S184</f>
        <v>32207.1</v>
      </c>
      <c r="K160" s="40"/>
    </row>
    <row r="161" spans="1:22" ht="14.25" x14ac:dyDescent="0.2">
      <c r="A161" s="35"/>
      <c r="B161" s="36"/>
      <c r="C161" s="36" t="s">
        <v>239</v>
      </c>
      <c r="D161" s="37"/>
      <c r="E161" s="9"/>
      <c r="F161" s="39">
        <f>Source!AM184</f>
        <v>1492.86</v>
      </c>
      <c r="G161" s="38" t="str">
        <f>Source!DE184</f>
        <v>)*3</v>
      </c>
      <c r="H161" s="9">
        <f>Source!AV184</f>
        <v>1</v>
      </c>
      <c r="I161" s="9">
        <f>IF(Source!BB184&lt;&gt; 0, Source!BB184, 1)</f>
        <v>1</v>
      </c>
      <c r="J161" s="40">
        <f>Source!Q184</f>
        <v>4478.58</v>
      </c>
      <c r="K161" s="40"/>
    </row>
    <row r="162" spans="1:22" ht="14.25" x14ac:dyDescent="0.2">
      <c r="A162" s="35"/>
      <c r="B162" s="36"/>
      <c r="C162" s="36" t="s">
        <v>240</v>
      </c>
      <c r="D162" s="37"/>
      <c r="E162" s="9"/>
      <c r="F162" s="39">
        <f>Source!AL184</f>
        <v>958.22</v>
      </c>
      <c r="G162" s="38" t="str">
        <f>Source!DD184</f>
        <v>)*3</v>
      </c>
      <c r="H162" s="9">
        <f>Source!AW184</f>
        <v>1</v>
      </c>
      <c r="I162" s="9">
        <f>IF(Source!BC184&lt;&gt; 0, Source!BC184, 1)</f>
        <v>1</v>
      </c>
      <c r="J162" s="40">
        <f>Source!P184</f>
        <v>2874.66</v>
      </c>
      <c r="K162" s="40"/>
    </row>
    <row r="163" spans="1:22" ht="14.25" x14ac:dyDescent="0.2">
      <c r="A163" s="35"/>
      <c r="B163" s="36"/>
      <c r="C163" s="36" t="s">
        <v>241</v>
      </c>
      <c r="D163" s="37" t="s">
        <v>242</v>
      </c>
      <c r="E163" s="9">
        <f>Source!AT184</f>
        <v>0</v>
      </c>
      <c r="F163" s="39"/>
      <c r="G163" s="38"/>
      <c r="H163" s="9"/>
      <c r="I163" s="9"/>
      <c r="J163" s="40">
        <f>SUM(R159:R162)</f>
        <v>8254.9599999999991</v>
      </c>
      <c r="K163" s="40"/>
    </row>
    <row r="164" spans="1:22" ht="14.25" x14ac:dyDescent="0.2">
      <c r="A164" s="35"/>
      <c r="B164" s="36"/>
      <c r="C164" s="36" t="s">
        <v>243</v>
      </c>
      <c r="D164" s="37" t="s">
        <v>242</v>
      </c>
      <c r="E164" s="9">
        <f>Source!AU184</f>
        <v>0</v>
      </c>
      <c r="F164" s="39"/>
      <c r="G164" s="38"/>
      <c r="H164" s="9"/>
      <c r="I164" s="9"/>
      <c r="J164" s="40">
        <f>SUM(T159:T163)</f>
        <v>1358.2</v>
      </c>
      <c r="K164" s="40"/>
    </row>
    <row r="165" spans="1:22" ht="14.25" x14ac:dyDescent="0.2">
      <c r="A165" s="35"/>
      <c r="B165" s="36"/>
      <c r="C165" s="36" t="s">
        <v>244</v>
      </c>
      <c r="D165" s="37" t="s">
        <v>245</v>
      </c>
      <c r="E165" s="9">
        <f>Source!AQ184</f>
        <v>41.29</v>
      </c>
      <c r="F165" s="39"/>
      <c r="G165" s="38" t="str">
        <f>Source!DI184</f>
        <v>)*3</v>
      </c>
      <c r="H165" s="9">
        <f>Source!AV184</f>
        <v>1</v>
      </c>
      <c r="I165" s="9"/>
      <c r="J165" s="40"/>
      <c r="K165" s="40">
        <f>Source!U184</f>
        <v>123.87</v>
      </c>
    </row>
    <row r="166" spans="1:22" ht="15" x14ac:dyDescent="0.25">
      <c r="A166" s="44"/>
      <c r="B166" s="44"/>
      <c r="C166" s="44"/>
      <c r="D166" s="44"/>
      <c r="E166" s="44"/>
      <c r="F166" s="44"/>
      <c r="G166" s="44"/>
      <c r="H166" s="44"/>
      <c r="I166" s="45">
        <f>J160+J161+J162+J163+J164</f>
        <v>49173.499999999993</v>
      </c>
      <c r="J166" s="45"/>
      <c r="K166" s="46">
        <f>IF(Source!I184&lt;&gt;0, ROUND(I166/Source!I184, 2), 0)</f>
        <v>49173.5</v>
      </c>
      <c r="P166" s="41">
        <f>I166</f>
        <v>49173.499999999993</v>
      </c>
    </row>
    <row r="167" spans="1:22" ht="99.75" x14ac:dyDescent="0.2">
      <c r="A167" s="35" t="str">
        <f>Source!E185</f>
        <v>15</v>
      </c>
      <c r="B167" s="36" t="str">
        <f>Source!F185</f>
        <v>6.4-0122-3-3</v>
      </c>
      <c r="C167" s="36" t="str">
        <f>Source!G185</f>
        <v>Техническое обслуживание лифтов пассажирских с верхним машинным помещением, с раздвижными автоматическими дверями, грузоподъемность 1000 кг, скорость движения кабины 1 м/с, полугодовое, на количество этажей 5</v>
      </c>
      <c r="D167" s="37" t="str">
        <f>Source!H185</f>
        <v>1 лифт</v>
      </c>
      <c r="E167" s="9">
        <f>Source!I185</f>
        <v>1</v>
      </c>
      <c r="F167" s="39"/>
      <c r="G167" s="38"/>
      <c r="H167" s="9"/>
      <c r="I167" s="9"/>
      <c r="J167" s="40"/>
      <c r="K167" s="40"/>
      <c r="Q167">
        <f>ROUND((Source!BZ185/100)*ROUND((Source!AF185*Source!AV185)*Source!I185, 2), 2)</f>
        <v>1652041.38</v>
      </c>
      <c r="R167">
        <f>Source!X185</f>
        <v>11275.54</v>
      </c>
      <c r="S167">
        <f>ROUND((Source!CA185/100)*ROUND((Source!AF185*Source!AV185)*Source!I185, 2), 2)</f>
        <v>272118.84000000003</v>
      </c>
      <c r="T167">
        <f>Source!Y185</f>
        <v>1857.27</v>
      </c>
      <c r="U167">
        <f>ROUND((175/100)*ROUND((Source!AE185*Source!AV185)*Source!I185, 2), 2)</f>
        <v>0</v>
      </c>
      <c r="V167">
        <f>ROUND((108/100)*ROUND(Source!CS185*Source!I185, 2), 2)</f>
        <v>0</v>
      </c>
    </row>
    <row r="168" spans="1:22" ht="14.25" x14ac:dyDescent="0.2">
      <c r="A168" s="35"/>
      <c r="B168" s="36"/>
      <c r="C168" s="36" t="s">
        <v>238</v>
      </c>
      <c r="D168" s="37"/>
      <c r="E168" s="9"/>
      <c r="F168" s="39">
        <f>Source!AO185</f>
        <v>14651.55</v>
      </c>
      <c r="G168" s="38" t="str">
        <f>Source!DG185</f>
        <v/>
      </c>
      <c r="H168" s="9">
        <f>Source!AV185</f>
        <v>1</v>
      </c>
      <c r="I168" s="9">
        <f>IF(Source!BA185&lt;&gt; 0, Source!BA185, 1)</f>
        <v>1</v>
      </c>
      <c r="J168" s="40">
        <f>Source!S185</f>
        <v>14651.55</v>
      </c>
      <c r="K168" s="40"/>
    </row>
    <row r="169" spans="1:22" ht="14.25" x14ac:dyDescent="0.2">
      <c r="A169" s="35"/>
      <c r="B169" s="36"/>
      <c r="C169" s="36" t="s">
        <v>239</v>
      </c>
      <c r="D169" s="37"/>
      <c r="E169" s="9"/>
      <c r="F169" s="39">
        <f>Source!AM185</f>
        <v>2056.5100000000002</v>
      </c>
      <c r="G169" s="38" t="str">
        <f>Source!DE185</f>
        <v/>
      </c>
      <c r="H169" s="9">
        <f>Source!AV185</f>
        <v>1</v>
      </c>
      <c r="I169" s="9">
        <f>IF(Source!BB185&lt;&gt; 0, Source!BB185, 1)</f>
        <v>1</v>
      </c>
      <c r="J169" s="40">
        <f>Source!Q185</f>
        <v>2056.5100000000002</v>
      </c>
      <c r="K169" s="40"/>
    </row>
    <row r="170" spans="1:22" ht="14.25" x14ac:dyDescent="0.2">
      <c r="A170" s="35"/>
      <c r="B170" s="36"/>
      <c r="C170" s="36" t="s">
        <v>240</v>
      </c>
      <c r="D170" s="37"/>
      <c r="E170" s="9"/>
      <c r="F170" s="39">
        <f>Source!AL185</f>
        <v>2194.38</v>
      </c>
      <c r="G170" s="38" t="str">
        <f>Source!DD185</f>
        <v/>
      </c>
      <c r="H170" s="9">
        <f>Source!AW185</f>
        <v>1</v>
      </c>
      <c r="I170" s="9">
        <f>IF(Source!BC185&lt;&gt; 0, Source!BC185, 1)</f>
        <v>1</v>
      </c>
      <c r="J170" s="40">
        <f>Source!P185</f>
        <v>2194.38</v>
      </c>
      <c r="K170" s="40"/>
    </row>
    <row r="171" spans="1:22" ht="14.25" x14ac:dyDescent="0.2">
      <c r="A171" s="35"/>
      <c r="B171" s="36"/>
      <c r="C171" s="36" t="s">
        <v>241</v>
      </c>
      <c r="D171" s="37" t="s">
        <v>242</v>
      </c>
      <c r="E171" s="9">
        <f>Source!AT185</f>
        <v>0</v>
      </c>
      <c r="F171" s="39"/>
      <c r="G171" s="38"/>
      <c r="H171" s="9"/>
      <c r="I171" s="9"/>
      <c r="J171" s="40">
        <f>SUM(R167:R170)</f>
        <v>11275.54</v>
      </c>
      <c r="K171" s="40"/>
    </row>
    <row r="172" spans="1:22" ht="14.25" x14ac:dyDescent="0.2">
      <c r="A172" s="35"/>
      <c r="B172" s="36"/>
      <c r="C172" s="36" t="s">
        <v>243</v>
      </c>
      <c r="D172" s="37" t="s">
        <v>242</v>
      </c>
      <c r="E172" s="9">
        <f>Source!AU185</f>
        <v>0</v>
      </c>
      <c r="F172" s="39"/>
      <c r="G172" s="38"/>
      <c r="H172" s="9"/>
      <c r="I172" s="9"/>
      <c r="J172" s="40">
        <f>SUM(T167:T171)</f>
        <v>1857.27</v>
      </c>
      <c r="K172" s="40"/>
    </row>
    <row r="173" spans="1:22" ht="14.25" x14ac:dyDescent="0.2">
      <c r="A173" s="35"/>
      <c r="B173" s="36"/>
      <c r="C173" s="36" t="s">
        <v>244</v>
      </c>
      <c r="D173" s="37" t="s">
        <v>245</v>
      </c>
      <c r="E173" s="9">
        <f>Source!AQ185</f>
        <v>56.31</v>
      </c>
      <c r="F173" s="39"/>
      <c r="G173" s="38" t="str">
        <f>Source!DI185</f>
        <v/>
      </c>
      <c r="H173" s="9">
        <f>Source!AV185</f>
        <v>1</v>
      </c>
      <c r="I173" s="9"/>
      <c r="J173" s="40"/>
      <c r="K173" s="40">
        <f>Source!U185</f>
        <v>56.31</v>
      </c>
    </row>
    <row r="174" spans="1:22" ht="15" x14ac:dyDescent="0.25">
      <c r="A174" s="44"/>
      <c r="B174" s="44"/>
      <c r="C174" s="44"/>
      <c r="D174" s="44"/>
      <c r="E174" s="44"/>
      <c r="F174" s="44"/>
      <c r="G174" s="44"/>
      <c r="H174" s="44"/>
      <c r="I174" s="45">
        <f>J168+J169+J170+J171+J172</f>
        <v>32035.25</v>
      </c>
      <c r="J174" s="45"/>
      <c r="K174" s="46">
        <f>IF(Source!I185&lt;&gt;0, ROUND(I174/Source!I185, 2), 0)</f>
        <v>32035.25</v>
      </c>
      <c r="P174" s="41">
        <f>I174</f>
        <v>32035.25</v>
      </c>
    </row>
    <row r="175" spans="1:22" ht="99.75" x14ac:dyDescent="0.2">
      <c r="A175" s="35" t="str">
        <f>Source!E186</f>
        <v>16</v>
      </c>
      <c r="B175" s="36" t="str">
        <f>Source!F186</f>
        <v>6.4-0122-4-3</v>
      </c>
      <c r="C175" s="36" t="str">
        <f>Source!G186</f>
        <v>Техническое обслуживание лифтов пассажирских с верхним машинным помещением, с раздвижными автоматическими дверями, грузоподъемность 1000 кг, скорость движения кабины 1 м/с, годовое, на количество этажей 5</v>
      </c>
      <c r="D175" s="37" t="str">
        <f>Source!H186</f>
        <v>1 лифт</v>
      </c>
      <c r="E175" s="9">
        <f>Source!I186</f>
        <v>1</v>
      </c>
      <c r="F175" s="39"/>
      <c r="G175" s="38"/>
      <c r="H175" s="9"/>
      <c r="I175" s="9"/>
      <c r="J175" s="40"/>
      <c r="K175" s="40"/>
      <c r="Q175">
        <f>ROUND((Source!BZ186/100)*ROUND((Source!AF186*Source!AV186)*Source!I186, 2), 2)</f>
        <v>3159373.9</v>
      </c>
      <c r="R175">
        <f>Source!X186</f>
        <v>15580.48</v>
      </c>
      <c r="S175">
        <f>ROUND((Source!CA186/100)*ROUND((Source!AF186*Source!AV186)*Source!I186, 2), 2)</f>
        <v>519291.38</v>
      </c>
      <c r="T175">
        <f>Source!Y186</f>
        <v>2560.89</v>
      </c>
      <c r="U175">
        <f>ROUND((175/100)*ROUND((Source!AE186*Source!AV186)*Source!I186, 2), 2)</f>
        <v>0</v>
      </c>
      <c r="V175">
        <f>ROUND((108/100)*ROUND(Source!CS186*Source!I186, 2), 2)</f>
        <v>0</v>
      </c>
    </row>
    <row r="176" spans="1:22" ht="14.25" x14ac:dyDescent="0.2">
      <c r="A176" s="35"/>
      <c r="B176" s="36"/>
      <c r="C176" s="36" t="s">
        <v>238</v>
      </c>
      <c r="D176" s="37"/>
      <c r="E176" s="9"/>
      <c r="F176" s="39">
        <f>Source!AO186</f>
        <v>20277.77</v>
      </c>
      <c r="G176" s="38" t="str">
        <f>Source!DG186</f>
        <v/>
      </c>
      <c r="H176" s="9">
        <f>Source!AV186</f>
        <v>1</v>
      </c>
      <c r="I176" s="9">
        <f>IF(Source!BA186&lt;&gt; 0, Source!BA186, 1)</f>
        <v>1</v>
      </c>
      <c r="J176" s="40">
        <f>Source!S186</f>
        <v>20277.77</v>
      </c>
      <c r="K176" s="40"/>
    </row>
    <row r="177" spans="1:22" ht="14.25" x14ac:dyDescent="0.2">
      <c r="A177" s="35"/>
      <c r="B177" s="36"/>
      <c r="C177" s="36" t="s">
        <v>239</v>
      </c>
      <c r="D177" s="37"/>
      <c r="E177" s="9"/>
      <c r="F177" s="39">
        <f>Source!AM186</f>
        <v>2796.13</v>
      </c>
      <c r="G177" s="38" t="str">
        <f>Source!DE186</f>
        <v/>
      </c>
      <c r="H177" s="9">
        <f>Source!AV186</f>
        <v>1</v>
      </c>
      <c r="I177" s="9">
        <f>IF(Source!BB186&lt;&gt; 0, Source!BB186, 1)</f>
        <v>1</v>
      </c>
      <c r="J177" s="40">
        <f>Source!Q186</f>
        <v>2796.13</v>
      </c>
      <c r="K177" s="40"/>
    </row>
    <row r="178" spans="1:22" ht="14.25" x14ac:dyDescent="0.2">
      <c r="A178" s="35"/>
      <c r="B178" s="36"/>
      <c r="C178" s="36" t="s">
        <v>240</v>
      </c>
      <c r="D178" s="37"/>
      <c r="E178" s="9"/>
      <c r="F178" s="39">
        <f>Source!AL186</f>
        <v>2343.52</v>
      </c>
      <c r="G178" s="38" t="str">
        <f>Source!DD186</f>
        <v/>
      </c>
      <c r="H178" s="9">
        <f>Source!AW186</f>
        <v>1</v>
      </c>
      <c r="I178" s="9">
        <f>IF(Source!BC186&lt;&gt; 0, Source!BC186, 1)</f>
        <v>1</v>
      </c>
      <c r="J178" s="40">
        <f>Source!P186</f>
        <v>2343.52</v>
      </c>
      <c r="K178" s="40"/>
    </row>
    <row r="179" spans="1:22" ht="14.25" x14ac:dyDescent="0.2">
      <c r="A179" s="35"/>
      <c r="B179" s="36"/>
      <c r="C179" s="36" t="s">
        <v>241</v>
      </c>
      <c r="D179" s="37" t="s">
        <v>242</v>
      </c>
      <c r="E179" s="9">
        <f>Source!AT186</f>
        <v>0</v>
      </c>
      <c r="F179" s="39"/>
      <c r="G179" s="38"/>
      <c r="H179" s="9"/>
      <c r="I179" s="9"/>
      <c r="J179" s="40">
        <f>SUM(R175:R178)</f>
        <v>15580.48</v>
      </c>
      <c r="K179" s="40"/>
    </row>
    <row r="180" spans="1:22" ht="14.25" x14ac:dyDescent="0.2">
      <c r="A180" s="35"/>
      <c r="B180" s="36"/>
      <c r="C180" s="36" t="s">
        <v>243</v>
      </c>
      <c r="D180" s="37" t="s">
        <v>242</v>
      </c>
      <c r="E180" s="9">
        <f>Source!AU186</f>
        <v>0</v>
      </c>
      <c r="F180" s="39"/>
      <c r="G180" s="38"/>
      <c r="H180" s="9"/>
      <c r="I180" s="9"/>
      <c r="J180" s="40">
        <f>SUM(T175:T179)</f>
        <v>2560.89</v>
      </c>
      <c r="K180" s="40"/>
    </row>
    <row r="181" spans="1:22" ht="14.25" x14ac:dyDescent="0.2">
      <c r="A181" s="35"/>
      <c r="B181" s="36"/>
      <c r="C181" s="36" t="s">
        <v>244</v>
      </c>
      <c r="D181" s="37" t="s">
        <v>245</v>
      </c>
      <c r="E181" s="9">
        <f>Source!AQ186</f>
        <v>78.599999999999994</v>
      </c>
      <c r="F181" s="39"/>
      <c r="G181" s="38" t="str">
        <f>Source!DI186</f>
        <v/>
      </c>
      <c r="H181" s="9">
        <f>Source!AV186</f>
        <v>1</v>
      </c>
      <c r="I181" s="9"/>
      <c r="J181" s="40"/>
      <c r="K181" s="40">
        <f>Source!U186</f>
        <v>78.599999999999994</v>
      </c>
    </row>
    <row r="182" spans="1:22" ht="15" x14ac:dyDescent="0.25">
      <c r="A182" s="44"/>
      <c r="B182" s="44"/>
      <c r="C182" s="44"/>
      <c r="D182" s="44"/>
      <c r="E182" s="44"/>
      <c r="F182" s="44"/>
      <c r="G182" s="44"/>
      <c r="H182" s="44"/>
      <c r="I182" s="45">
        <f>J176+J177+J178+J179+J180</f>
        <v>43558.79</v>
      </c>
      <c r="J182" s="45"/>
      <c r="K182" s="46">
        <f>IF(Source!I186&lt;&gt;0, ROUND(I182/Source!I186, 2), 0)</f>
        <v>43558.79</v>
      </c>
      <c r="P182" s="41">
        <f>I182</f>
        <v>43558.79</v>
      </c>
    </row>
    <row r="184" spans="1:22" ht="15" x14ac:dyDescent="0.25">
      <c r="A184" s="49" t="str">
        <f>CONCATENATE("Итого по подразделу: ",IF(Source!G188&lt;&gt;"Новый подраздел", Source!G188, ""))</f>
        <v>Итого по подразделу: Лифты с автоматическими дверями</v>
      </c>
      <c r="B184" s="49"/>
      <c r="C184" s="49"/>
      <c r="D184" s="49"/>
      <c r="E184" s="49"/>
      <c r="F184" s="49"/>
      <c r="G184" s="49"/>
      <c r="H184" s="49"/>
      <c r="I184" s="43">
        <f>SUM(P150:P183)</f>
        <v>165733.03</v>
      </c>
      <c r="J184" s="48"/>
      <c r="K184" s="47"/>
    </row>
    <row r="187" spans="1:22" ht="16.5" x14ac:dyDescent="0.25">
      <c r="A187" s="34" t="str">
        <f>CONCATENATE("Подраздел: ",IF(Source!G218&lt;&gt;"Новый подраздел", Source!G218, ""))</f>
        <v>Подраздел: Лифты с распашными дверями</v>
      </c>
      <c r="B187" s="34"/>
      <c r="C187" s="34"/>
      <c r="D187" s="34"/>
      <c r="E187" s="34"/>
      <c r="F187" s="34"/>
      <c r="G187" s="34"/>
      <c r="H187" s="34"/>
      <c r="I187" s="34"/>
      <c r="J187" s="34"/>
      <c r="K187" s="34"/>
    </row>
    <row r="188" spans="1:22" ht="114" x14ac:dyDescent="0.2">
      <c r="A188" s="35" t="str">
        <f>Source!E222</f>
        <v>17</v>
      </c>
      <c r="B188" s="36" t="str">
        <f>Source!F222</f>
        <v>6.4-0122-12-4</v>
      </c>
      <c r="C188" s="36" t="str">
        <f>Source!G222</f>
        <v>Техническое обслуживание лифтов  грузовых с верхним машинным помещением, с дверями кабины решетчатыми раздвижными типа "боствиг", дверями шахты распашными,  г/п  1000 кг, скорость движения кабины  0,5 м/с, ежемесячное, на количество этажей 5</v>
      </c>
      <c r="D188" s="37" t="str">
        <f>Source!H222</f>
        <v>1 лифт</v>
      </c>
      <c r="E188" s="9">
        <f>Source!I222</f>
        <v>2</v>
      </c>
      <c r="F188" s="39"/>
      <c r="G188" s="38"/>
      <c r="H188" s="9"/>
      <c r="I188" s="9"/>
      <c r="J188" s="40"/>
      <c r="K188" s="40"/>
      <c r="Q188">
        <f>ROUND((Source!BZ222/100)*ROUND((Source!AF222*Source!AV222)*Source!I222, 2), 2)</f>
        <v>459622.40000000002</v>
      </c>
      <c r="R188">
        <f>Source!X222</f>
        <v>3083.76</v>
      </c>
      <c r="S188">
        <f>ROUND((Source!CA222/100)*ROUND((Source!AF222*Source!AV222)*Source!I222, 2), 2)</f>
        <v>69369.039999999994</v>
      </c>
      <c r="T188">
        <f>Source!Y222</f>
        <v>465.42</v>
      </c>
      <c r="U188">
        <f>ROUND((175/100)*ROUND((Source!AE222*Source!AV222)*Source!I222, 2), 2)</f>
        <v>0</v>
      </c>
      <c r="V188">
        <f>ROUND((108/100)*ROUND(Source!CS222*Source!I222, 2), 2)</f>
        <v>0</v>
      </c>
    </row>
    <row r="189" spans="1:22" ht="14.25" x14ac:dyDescent="0.2">
      <c r="A189" s="35"/>
      <c r="B189" s="36"/>
      <c r="C189" s="36" t="s">
        <v>238</v>
      </c>
      <c r="D189" s="37"/>
      <c r="E189" s="9"/>
      <c r="F189" s="39">
        <f>Source!AO222</f>
        <v>2129.23</v>
      </c>
      <c r="G189" s="38" t="str">
        <f>Source!DG222</f>
        <v>)*7</v>
      </c>
      <c r="H189" s="9">
        <f>Source!AV222</f>
        <v>1</v>
      </c>
      <c r="I189" s="9">
        <f>IF(Source!BA222&lt;&gt; 0, Source!BA222, 1)</f>
        <v>1</v>
      </c>
      <c r="J189" s="40">
        <f>Source!S222</f>
        <v>29809.22</v>
      </c>
      <c r="K189" s="40"/>
    </row>
    <row r="190" spans="1:22" ht="14.25" x14ac:dyDescent="0.2">
      <c r="A190" s="35"/>
      <c r="B190" s="36"/>
      <c r="C190" s="36" t="s">
        <v>239</v>
      </c>
      <c r="D190" s="37"/>
      <c r="E190" s="9"/>
      <c r="F190" s="39">
        <f>Source!AM222</f>
        <v>103.67</v>
      </c>
      <c r="G190" s="38" t="str">
        <f>Source!DE222</f>
        <v>)*7</v>
      </c>
      <c r="H190" s="9">
        <f>Source!AV222</f>
        <v>1</v>
      </c>
      <c r="I190" s="9">
        <f>IF(Source!BB222&lt;&gt; 0, Source!BB222, 1)</f>
        <v>1</v>
      </c>
      <c r="J190" s="40">
        <f>Source!Q222</f>
        <v>1451.38</v>
      </c>
      <c r="K190" s="40"/>
    </row>
    <row r="191" spans="1:22" ht="14.25" x14ac:dyDescent="0.2">
      <c r="A191" s="35"/>
      <c r="B191" s="36"/>
      <c r="C191" s="36" t="s">
        <v>240</v>
      </c>
      <c r="D191" s="37"/>
      <c r="E191" s="9"/>
      <c r="F191" s="39">
        <f>Source!AL222</f>
        <v>223.22</v>
      </c>
      <c r="G191" s="38" t="str">
        <f>Source!DD222</f>
        <v>)*7</v>
      </c>
      <c r="H191" s="9">
        <f>Source!AW222</f>
        <v>1</v>
      </c>
      <c r="I191" s="9">
        <f>IF(Source!BC222&lt;&gt; 0, Source!BC222, 1)</f>
        <v>1</v>
      </c>
      <c r="J191" s="40">
        <f>Source!P222</f>
        <v>3125.08</v>
      </c>
      <c r="K191" s="40"/>
    </row>
    <row r="192" spans="1:22" ht="14.25" x14ac:dyDescent="0.2">
      <c r="A192" s="35"/>
      <c r="B192" s="36"/>
      <c r="C192" s="36" t="s">
        <v>241</v>
      </c>
      <c r="D192" s="37" t="s">
        <v>242</v>
      </c>
      <c r="E192" s="9">
        <f>Source!AT222</f>
        <v>0</v>
      </c>
      <c r="F192" s="39"/>
      <c r="G192" s="38"/>
      <c r="H192" s="9"/>
      <c r="I192" s="9"/>
      <c r="J192" s="40">
        <f>SUM(R188:R191)</f>
        <v>3083.76</v>
      </c>
      <c r="K192" s="40"/>
    </row>
    <row r="193" spans="1:22" ht="14.25" x14ac:dyDescent="0.2">
      <c r="A193" s="35"/>
      <c r="B193" s="36"/>
      <c r="C193" s="36" t="s">
        <v>243</v>
      </c>
      <c r="D193" s="37" t="s">
        <v>242</v>
      </c>
      <c r="E193" s="9">
        <f>Source!AU222</f>
        <v>0</v>
      </c>
      <c r="F193" s="39"/>
      <c r="G193" s="38"/>
      <c r="H193" s="9"/>
      <c r="I193" s="9"/>
      <c r="J193" s="40">
        <f>SUM(T188:T192)</f>
        <v>465.42</v>
      </c>
      <c r="K193" s="40"/>
    </row>
    <row r="194" spans="1:22" ht="14.25" x14ac:dyDescent="0.2">
      <c r="A194" s="35"/>
      <c r="B194" s="36"/>
      <c r="C194" s="36" t="s">
        <v>244</v>
      </c>
      <c r="D194" s="37" t="s">
        <v>245</v>
      </c>
      <c r="E194" s="9">
        <f>Source!AQ222</f>
        <v>8.4700000000000006</v>
      </c>
      <c r="F194" s="39"/>
      <c r="G194" s="38" t="str">
        <f>Source!DI222</f>
        <v>)*7</v>
      </c>
      <c r="H194" s="9">
        <f>Source!AV222</f>
        <v>1</v>
      </c>
      <c r="I194" s="9"/>
      <c r="J194" s="40"/>
      <c r="K194" s="40">
        <f>Source!U222</f>
        <v>118.58000000000001</v>
      </c>
    </row>
    <row r="195" spans="1:22" ht="15" x14ac:dyDescent="0.25">
      <c r="A195" s="44"/>
      <c r="B195" s="44"/>
      <c r="C195" s="44"/>
      <c r="D195" s="44"/>
      <c r="E195" s="44"/>
      <c r="F195" s="44"/>
      <c r="G195" s="44"/>
      <c r="H195" s="44"/>
      <c r="I195" s="45">
        <f>J189+J190+J191+J192+J193</f>
        <v>37934.86</v>
      </c>
      <c r="J195" s="45"/>
      <c r="K195" s="46">
        <f>IF(Source!I222&lt;&gt;0, ROUND(I195/Source!I222, 2), 0)</f>
        <v>18967.43</v>
      </c>
      <c r="P195" s="41">
        <f>I195</f>
        <v>37934.86</v>
      </c>
    </row>
    <row r="196" spans="1:22" ht="128.25" x14ac:dyDescent="0.2">
      <c r="A196" s="35" t="str">
        <f>Source!E223</f>
        <v>18</v>
      </c>
      <c r="B196" s="36" t="str">
        <f>Source!F223</f>
        <v>6.4-0122-13-4</v>
      </c>
      <c r="C196" s="36" t="str">
        <f>Source!G223</f>
        <v>Техническое обслуживание лифтов  грузовых с верхним машинным помещением, с дверями кабины решетчатыми раздвижными типа "боствиг", дверями шахты распашными,  г/п  1000 кг, скорость движения кабины  0,5 м/с, ежеквартальное, на количество этажей 5</v>
      </c>
      <c r="D196" s="37" t="str">
        <f>Source!H223</f>
        <v>1 лифт</v>
      </c>
      <c r="E196" s="9">
        <f>Source!I223</f>
        <v>2</v>
      </c>
      <c r="F196" s="39"/>
      <c r="G196" s="38"/>
      <c r="H196" s="9"/>
      <c r="I196" s="9"/>
      <c r="J196" s="40"/>
      <c r="K196" s="40"/>
      <c r="Q196">
        <f>ROUND((Source!BZ223/100)*ROUND((Source!AF223*Source!AV223)*Source!I223, 2), 2)</f>
        <v>1363840.56</v>
      </c>
      <c r="R196">
        <f>Source!X223</f>
        <v>8125.76</v>
      </c>
      <c r="S196">
        <f>ROUND((Source!CA223/100)*ROUND((Source!AF223*Source!AV223)*Source!I223, 2), 2)</f>
        <v>206737.21</v>
      </c>
      <c r="T196">
        <f>Source!Y223</f>
        <v>1231.74</v>
      </c>
      <c r="U196">
        <f>ROUND((175/100)*ROUND((Source!AE223*Source!AV223)*Source!I223, 2), 2)</f>
        <v>0</v>
      </c>
      <c r="V196">
        <f>ROUND((108/100)*ROUND(Source!CS223*Source!I223, 2), 2)</f>
        <v>0</v>
      </c>
    </row>
    <row r="197" spans="1:22" ht="14.25" x14ac:dyDescent="0.2">
      <c r="A197" s="35"/>
      <c r="B197" s="36"/>
      <c r="C197" s="36" t="s">
        <v>238</v>
      </c>
      <c r="D197" s="37"/>
      <c r="E197" s="9"/>
      <c r="F197" s="39">
        <f>Source!AO223</f>
        <v>5594.72</v>
      </c>
      <c r="G197" s="38" t="str">
        <f>Source!DG223</f>
        <v>)*3</v>
      </c>
      <c r="H197" s="9">
        <f>Source!AV223</f>
        <v>1</v>
      </c>
      <c r="I197" s="9">
        <f>IF(Source!BA223&lt;&gt; 0, Source!BA223, 1)</f>
        <v>1</v>
      </c>
      <c r="J197" s="40">
        <f>Source!S223</f>
        <v>33568.32</v>
      </c>
      <c r="K197" s="40"/>
    </row>
    <row r="198" spans="1:22" ht="14.25" x14ac:dyDescent="0.2">
      <c r="A198" s="35"/>
      <c r="B198" s="36"/>
      <c r="C198" s="36" t="s">
        <v>239</v>
      </c>
      <c r="D198" s="37"/>
      <c r="E198" s="9"/>
      <c r="F198" s="39">
        <f>Source!AM223</f>
        <v>295.69</v>
      </c>
      <c r="G198" s="38" t="str">
        <f>Source!DE223</f>
        <v>)*3</v>
      </c>
      <c r="H198" s="9">
        <f>Source!AV223</f>
        <v>1</v>
      </c>
      <c r="I198" s="9">
        <f>IF(Source!BB223&lt;&gt; 0, Source!BB223, 1)</f>
        <v>1</v>
      </c>
      <c r="J198" s="40">
        <f>Source!Q223</f>
        <v>1774.14</v>
      </c>
      <c r="K198" s="40"/>
    </row>
    <row r="199" spans="1:22" ht="14.25" x14ac:dyDescent="0.2">
      <c r="A199" s="35"/>
      <c r="B199" s="36"/>
      <c r="C199" s="36" t="s">
        <v>240</v>
      </c>
      <c r="D199" s="37"/>
      <c r="E199" s="9"/>
      <c r="F199" s="39">
        <f>Source!AL223</f>
        <v>352.69</v>
      </c>
      <c r="G199" s="38" t="str">
        <f>Source!DD223</f>
        <v>)*3</v>
      </c>
      <c r="H199" s="9">
        <f>Source!AW223</f>
        <v>1</v>
      </c>
      <c r="I199" s="9">
        <f>IF(Source!BC223&lt;&gt; 0, Source!BC223, 1)</f>
        <v>1</v>
      </c>
      <c r="J199" s="40">
        <f>Source!P223</f>
        <v>2116.14</v>
      </c>
      <c r="K199" s="40"/>
    </row>
    <row r="200" spans="1:22" ht="14.25" x14ac:dyDescent="0.2">
      <c r="A200" s="35"/>
      <c r="B200" s="36"/>
      <c r="C200" s="36" t="s">
        <v>241</v>
      </c>
      <c r="D200" s="37" t="s">
        <v>242</v>
      </c>
      <c r="E200" s="9">
        <f>Source!AT223</f>
        <v>0</v>
      </c>
      <c r="F200" s="39"/>
      <c r="G200" s="38"/>
      <c r="H200" s="9"/>
      <c r="I200" s="9"/>
      <c r="J200" s="40">
        <f>SUM(R196:R199)</f>
        <v>8125.76</v>
      </c>
      <c r="K200" s="40"/>
    </row>
    <row r="201" spans="1:22" ht="14.25" x14ac:dyDescent="0.2">
      <c r="A201" s="35"/>
      <c r="B201" s="36"/>
      <c r="C201" s="36" t="s">
        <v>243</v>
      </c>
      <c r="D201" s="37" t="s">
        <v>242</v>
      </c>
      <c r="E201" s="9">
        <f>Source!AU223</f>
        <v>0</v>
      </c>
      <c r="F201" s="39"/>
      <c r="G201" s="38"/>
      <c r="H201" s="9"/>
      <c r="I201" s="9"/>
      <c r="J201" s="40">
        <f>SUM(T196:T200)</f>
        <v>1231.74</v>
      </c>
      <c r="K201" s="40"/>
    </row>
    <row r="202" spans="1:22" ht="14.25" x14ac:dyDescent="0.2">
      <c r="A202" s="35"/>
      <c r="B202" s="36"/>
      <c r="C202" s="36" t="s">
        <v>244</v>
      </c>
      <c r="D202" s="37" t="s">
        <v>245</v>
      </c>
      <c r="E202" s="9">
        <f>Source!AQ223</f>
        <v>22.22</v>
      </c>
      <c r="F202" s="39"/>
      <c r="G202" s="38" t="str">
        <f>Source!DI223</f>
        <v>)*3</v>
      </c>
      <c r="H202" s="9">
        <f>Source!AV223</f>
        <v>1</v>
      </c>
      <c r="I202" s="9"/>
      <c r="J202" s="40"/>
      <c r="K202" s="40">
        <f>Source!U223</f>
        <v>133.32</v>
      </c>
    </row>
    <row r="203" spans="1:22" ht="15" x14ac:dyDescent="0.25">
      <c r="A203" s="44"/>
      <c r="B203" s="44"/>
      <c r="C203" s="44"/>
      <c r="D203" s="44"/>
      <c r="E203" s="44"/>
      <c r="F203" s="44"/>
      <c r="G203" s="44"/>
      <c r="H203" s="44"/>
      <c r="I203" s="45">
        <f>J197+J198+J199+J200+J201</f>
        <v>46816.1</v>
      </c>
      <c r="J203" s="45"/>
      <c r="K203" s="46">
        <f>IF(Source!I223&lt;&gt;0, ROUND(I203/Source!I223, 2), 0)</f>
        <v>23408.05</v>
      </c>
      <c r="P203" s="41">
        <f>I203</f>
        <v>46816.1</v>
      </c>
    </row>
    <row r="204" spans="1:22" ht="114" x14ac:dyDescent="0.2">
      <c r="A204" s="35" t="str">
        <f>Source!E224</f>
        <v>19</v>
      </c>
      <c r="B204" s="36" t="str">
        <f>Source!F224</f>
        <v>6.4-0122-14-4</v>
      </c>
      <c r="C204" s="36" t="str">
        <f>Source!G224</f>
        <v>Техническое обслуживание лифтов  грузовых с верхним машинным помещением, с дверями кабины решетчатыми раздвижными типа "боствиг", дверями шахты распашными,  г/п  1000 кг, скорость  движения кабины 0,5 м/с, полугодовое, на количество этажей 5</v>
      </c>
      <c r="D204" s="37" t="str">
        <f>Source!H224</f>
        <v>1 лифт</v>
      </c>
      <c r="E204" s="9">
        <f>Source!I224</f>
        <v>2</v>
      </c>
      <c r="F204" s="39"/>
      <c r="G204" s="38"/>
      <c r="H204" s="9"/>
      <c r="I204" s="9"/>
      <c r="J204" s="40"/>
      <c r="K204" s="40"/>
      <c r="Q204">
        <f>ROUND((Source!BZ224/100)*ROUND((Source!AF224*Source!AV224)*Source!I224, 2), 2)</f>
        <v>957457.16</v>
      </c>
      <c r="R204">
        <f>Source!X224</f>
        <v>11790.72</v>
      </c>
      <c r="S204">
        <f>ROUND((Source!CA224/100)*ROUND((Source!AF224*Source!AV224)*Source!I224, 2), 2)</f>
        <v>145071.48000000001</v>
      </c>
      <c r="T204">
        <f>Source!Y224</f>
        <v>1786.5</v>
      </c>
      <c r="U204">
        <f>ROUND((175/100)*ROUND((Source!AE224*Source!AV224)*Source!I224, 2), 2)</f>
        <v>0</v>
      </c>
      <c r="V204">
        <f>ROUND((108/100)*ROUND(Source!CS224*Source!I224, 2), 2)</f>
        <v>0</v>
      </c>
    </row>
    <row r="205" spans="1:22" ht="14.25" x14ac:dyDescent="0.2">
      <c r="A205" s="35"/>
      <c r="B205" s="36"/>
      <c r="C205" s="36" t="s">
        <v>238</v>
      </c>
      <c r="D205" s="37"/>
      <c r="E205" s="9"/>
      <c r="F205" s="39">
        <f>Source!AO224</f>
        <v>8120.43</v>
      </c>
      <c r="G205" s="38" t="str">
        <f>Source!DG224</f>
        <v/>
      </c>
      <c r="H205" s="9">
        <f>Source!AV224</f>
        <v>1</v>
      </c>
      <c r="I205" s="9">
        <f>IF(Source!BA224&lt;&gt; 0, Source!BA224, 1)</f>
        <v>1</v>
      </c>
      <c r="J205" s="40">
        <f>Source!S224</f>
        <v>16240.86</v>
      </c>
      <c r="K205" s="40"/>
    </row>
    <row r="206" spans="1:22" ht="14.25" x14ac:dyDescent="0.2">
      <c r="A206" s="35"/>
      <c r="B206" s="36"/>
      <c r="C206" s="36" t="s">
        <v>239</v>
      </c>
      <c r="D206" s="37"/>
      <c r="E206" s="9"/>
      <c r="F206" s="39">
        <f>Source!AM224</f>
        <v>425.77</v>
      </c>
      <c r="G206" s="38" t="str">
        <f>Source!DE224</f>
        <v/>
      </c>
      <c r="H206" s="9">
        <f>Source!AV224</f>
        <v>1</v>
      </c>
      <c r="I206" s="9">
        <f>IF(Source!BB224&lt;&gt; 0, Source!BB224, 1)</f>
        <v>1</v>
      </c>
      <c r="J206" s="40">
        <f>Source!Q224</f>
        <v>851.54</v>
      </c>
      <c r="K206" s="40"/>
    </row>
    <row r="207" spans="1:22" ht="14.25" x14ac:dyDescent="0.2">
      <c r="A207" s="35"/>
      <c r="B207" s="36"/>
      <c r="C207" s="36" t="s">
        <v>240</v>
      </c>
      <c r="D207" s="37"/>
      <c r="E207" s="9"/>
      <c r="F207" s="39">
        <f>Source!AL224</f>
        <v>1210.93</v>
      </c>
      <c r="G207" s="38" t="str">
        <f>Source!DD224</f>
        <v/>
      </c>
      <c r="H207" s="9">
        <f>Source!AW224</f>
        <v>1</v>
      </c>
      <c r="I207" s="9">
        <f>IF(Source!BC224&lt;&gt; 0, Source!BC224, 1)</f>
        <v>1</v>
      </c>
      <c r="J207" s="40">
        <f>Source!P224</f>
        <v>2421.86</v>
      </c>
      <c r="K207" s="40"/>
    </row>
    <row r="208" spans="1:22" ht="14.25" x14ac:dyDescent="0.2">
      <c r="A208" s="35"/>
      <c r="B208" s="36"/>
      <c r="C208" s="36" t="s">
        <v>241</v>
      </c>
      <c r="D208" s="37" t="s">
        <v>242</v>
      </c>
      <c r="E208" s="9">
        <f>Source!AT224</f>
        <v>0</v>
      </c>
      <c r="F208" s="39"/>
      <c r="G208" s="38"/>
      <c r="H208" s="9"/>
      <c r="I208" s="9"/>
      <c r="J208" s="40">
        <f>SUM(R204:R207)</f>
        <v>11790.72</v>
      </c>
      <c r="K208" s="40"/>
    </row>
    <row r="209" spans="1:22" ht="14.25" x14ac:dyDescent="0.2">
      <c r="A209" s="35"/>
      <c r="B209" s="36"/>
      <c r="C209" s="36" t="s">
        <v>243</v>
      </c>
      <c r="D209" s="37" t="s">
        <v>242</v>
      </c>
      <c r="E209" s="9">
        <f>Source!AU224</f>
        <v>0</v>
      </c>
      <c r="F209" s="39"/>
      <c r="G209" s="38"/>
      <c r="H209" s="9"/>
      <c r="I209" s="9"/>
      <c r="J209" s="40">
        <f>SUM(T204:T208)</f>
        <v>1786.5</v>
      </c>
      <c r="K209" s="40"/>
    </row>
    <row r="210" spans="1:22" ht="14.25" x14ac:dyDescent="0.2">
      <c r="A210" s="35"/>
      <c r="B210" s="36"/>
      <c r="C210" s="36" t="s">
        <v>244</v>
      </c>
      <c r="D210" s="37" t="s">
        <v>245</v>
      </c>
      <c r="E210" s="9">
        <f>Source!AQ224</f>
        <v>32.24</v>
      </c>
      <c r="F210" s="39"/>
      <c r="G210" s="38" t="str">
        <f>Source!DI224</f>
        <v/>
      </c>
      <c r="H210" s="9">
        <f>Source!AV224</f>
        <v>1</v>
      </c>
      <c r="I210" s="9"/>
      <c r="J210" s="40"/>
      <c r="K210" s="40">
        <f>Source!U224</f>
        <v>64.48</v>
      </c>
    </row>
    <row r="211" spans="1:22" ht="15" x14ac:dyDescent="0.25">
      <c r="A211" s="44"/>
      <c r="B211" s="44"/>
      <c r="C211" s="44"/>
      <c r="D211" s="44"/>
      <c r="E211" s="44"/>
      <c r="F211" s="44"/>
      <c r="G211" s="44"/>
      <c r="H211" s="44"/>
      <c r="I211" s="45">
        <f>J205+J206+J207+J208+J209</f>
        <v>33091.480000000003</v>
      </c>
      <c r="J211" s="45"/>
      <c r="K211" s="46">
        <f>IF(Source!I224&lt;&gt;0, ROUND(I211/Source!I224, 2), 0)</f>
        <v>16545.740000000002</v>
      </c>
      <c r="P211" s="41">
        <f>I211</f>
        <v>33091.480000000003</v>
      </c>
    </row>
    <row r="212" spans="1:22" ht="114" x14ac:dyDescent="0.2">
      <c r="A212" s="35" t="str">
        <f>Source!E225</f>
        <v>20</v>
      </c>
      <c r="B212" s="36" t="str">
        <f>Source!F225</f>
        <v>6.4-0122-15-4</v>
      </c>
      <c r="C212" s="36" t="str">
        <f>Source!G225</f>
        <v>Техническое обслуживание лифтов  грузовых с верхним машинным помещением, с дверями кабины решетчатыми раздвижными типа "боствиг", дверями шахты распашными,  г/п  1000 кг, скорость  движения кабины 0,5 м/с, годовое, на количество этажей 5</v>
      </c>
      <c r="D212" s="37" t="str">
        <f>Source!H225</f>
        <v>1 лифт</v>
      </c>
      <c r="E212" s="9">
        <f>Source!I225</f>
        <v>2</v>
      </c>
      <c r="F212" s="39"/>
      <c r="G212" s="38"/>
      <c r="H212" s="9"/>
      <c r="I212" s="9"/>
      <c r="J212" s="40"/>
      <c r="K212" s="40"/>
      <c r="Q212">
        <f>ROUND((Source!BZ225/100)*ROUND((Source!AF225*Source!AV225)*Source!I225, 2), 2)</f>
        <v>1764652.03</v>
      </c>
      <c r="R212">
        <f>Source!X225</f>
        <v>15993.54</v>
      </c>
      <c r="S212">
        <f>ROUND((Source!CA225/100)*ROUND((Source!AF225*Source!AV225)*Source!I225, 2), 2)</f>
        <v>266673.8</v>
      </c>
      <c r="T212">
        <f>Source!Y225</f>
        <v>2416.94</v>
      </c>
      <c r="U212">
        <f>ROUND((175/100)*ROUND((Source!AE225*Source!AV225)*Source!I225, 2), 2)</f>
        <v>0</v>
      </c>
      <c r="V212">
        <f>ROUND((108/100)*ROUND(Source!CS225*Source!I225, 2), 2)</f>
        <v>0</v>
      </c>
    </row>
    <row r="213" spans="1:22" ht="14.25" x14ac:dyDescent="0.2">
      <c r="A213" s="35"/>
      <c r="B213" s="36"/>
      <c r="C213" s="36" t="s">
        <v>238</v>
      </c>
      <c r="D213" s="37"/>
      <c r="E213" s="9"/>
      <c r="F213" s="39">
        <f>Source!AO225</f>
        <v>11033.53</v>
      </c>
      <c r="G213" s="38" t="str">
        <f>Source!DG225</f>
        <v/>
      </c>
      <c r="H213" s="9">
        <f>Source!AV225</f>
        <v>1</v>
      </c>
      <c r="I213" s="9">
        <f>IF(Source!BA225&lt;&gt; 0, Source!BA225, 1)</f>
        <v>1</v>
      </c>
      <c r="J213" s="40">
        <f>Source!S225</f>
        <v>22067.06</v>
      </c>
      <c r="K213" s="40"/>
    </row>
    <row r="214" spans="1:22" ht="14.25" x14ac:dyDescent="0.2">
      <c r="A214" s="35"/>
      <c r="B214" s="36"/>
      <c r="C214" s="36" t="s">
        <v>239</v>
      </c>
      <c r="D214" s="37"/>
      <c r="E214" s="9"/>
      <c r="F214" s="39">
        <f>Source!AM225</f>
        <v>551.28</v>
      </c>
      <c r="G214" s="38" t="str">
        <f>Source!DE225</f>
        <v/>
      </c>
      <c r="H214" s="9">
        <f>Source!AV225</f>
        <v>1</v>
      </c>
      <c r="I214" s="9">
        <f>IF(Source!BB225&lt;&gt; 0, Source!BB225, 1)</f>
        <v>1</v>
      </c>
      <c r="J214" s="40">
        <f>Source!Q225</f>
        <v>1102.56</v>
      </c>
      <c r="K214" s="40"/>
    </row>
    <row r="215" spans="1:22" ht="14.25" x14ac:dyDescent="0.2">
      <c r="A215" s="35"/>
      <c r="B215" s="36"/>
      <c r="C215" s="36" t="s">
        <v>240</v>
      </c>
      <c r="D215" s="37"/>
      <c r="E215" s="9"/>
      <c r="F215" s="39">
        <f>Source!AL225</f>
        <v>1340.29</v>
      </c>
      <c r="G215" s="38" t="str">
        <f>Source!DD225</f>
        <v/>
      </c>
      <c r="H215" s="9">
        <f>Source!AW225</f>
        <v>1</v>
      </c>
      <c r="I215" s="9">
        <f>IF(Source!BC225&lt;&gt; 0, Source!BC225, 1)</f>
        <v>1</v>
      </c>
      <c r="J215" s="40">
        <f>Source!P225</f>
        <v>2680.58</v>
      </c>
      <c r="K215" s="40"/>
    </row>
    <row r="216" spans="1:22" ht="14.25" x14ac:dyDescent="0.2">
      <c r="A216" s="35"/>
      <c r="B216" s="36"/>
      <c r="C216" s="36" t="s">
        <v>241</v>
      </c>
      <c r="D216" s="37" t="s">
        <v>242</v>
      </c>
      <c r="E216" s="9">
        <f>Source!AT225</f>
        <v>0</v>
      </c>
      <c r="F216" s="39"/>
      <c r="G216" s="38"/>
      <c r="H216" s="9"/>
      <c r="I216" s="9"/>
      <c r="J216" s="40">
        <f>SUM(R212:R215)</f>
        <v>15993.54</v>
      </c>
      <c r="K216" s="40"/>
    </row>
    <row r="217" spans="1:22" ht="14.25" x14ac:dyDescent="0.2">
      <c r="A217" s="35"/>
      <c r="B217" s="36"/>
      <c r="C217" s="36" t="s">
        <v>243</v>
      </c>
      <c r="D217" s="37" t="s">
        <v>242</v>
      </c>
      <c r="E217" s="9">
        <f>Source!AU225</f>
        <v>0</v>
      </c>
      <c r="F217" s="39"/>
      <c r="G217" s="38"/>
      <c r="H217" s="9"/>
      <c r="I217" s="9"/>
      <c r="J217" s="40">
        <f>SUM(T212:T216)</f>
        <v>2416.94</v>
      </c>
      <c r="K217" s="40"/>
    </row>
    <row r="218" spans="1:22" ht="14.25" x14ac:dyDescent="0.2">
      <c r="A218" s="35"/>
      <c r="B218" s="36"/>
      <c r="C218" s="36" t="s">
        <v>244</v>
      </c>
      <c r="D218" s="37" t="s">
        <v>245</v>
      </c>
      <c r="E218" s="9">
        <f>Source!AQ225</f>
        <v>43.78</v>
      </c>
      <c r="F218" s="39"/>
      <c r="G218" s="38" t="str">
        <f>Source!DI225</f>
        <v/>
      </c>
      <c r="H218" s="9">
        <f>Source!AV225</f>
        <v>1</v>
      </c>
      <c r="I218" s="9"/>
      <c r="J218" s="40"/>
      <c r="K218" s="40">
        <f>Source!U225</f>
        <v>87.56</v>
      </c>
    </row>
    <row r="219" spans="1:22" ht="15" x14ac:dyDescent="0.25">
      <c r="A219" s="44"/>
      <c r="B219" s="44"/>
      <c r="C219" s="44"/>
      <c r="D219" s="44"/>
      <c r="E219" s="44"/>
      <c r="F219" s="44"/>
      <c r="G219" s="44"/>
      <c r="H219" s="44"/>
      <c r="I219" s="45">
        <f>J213+J214+J215+J216+J217</f>
        <v>44260.680000000008</v>
      </c>
      <c r="J219" s="45"/>
      <c r="K219" s="46">
        <f>IF(Source!I225&lt;&gt;0, ROUND(I219/Source!I225, 2), 0)</f>
        <v>22130.34</v>
      </c>
      <c r="P219" s="41">
        <f>I219</f>
        <v>44260.680000000008</v>
      </c>
    </row>
    <row r="221" spans="1:22" ht="15" x14ac:dyDescent="0.25">
      <c r="A221" s="49" t="str">
        <f>CONCATENATE("Итого по подразделу: ",IF(Source!G227&lt;&gt;"Новый подраздел", Source!G227, ""))</f>
        <v>Итого по подразделу: Лифты с распашными дверями</v>
      </c>
      <c r="B221" s="49"/>
      <c r="C221" s="49"/>
      <c r="D221" s="49"/>
      <c r="E221" s="49"/>
      <c r="F221" s="49"/>
      <c r="G221" s="49"/>
      <c r="H221" s="49"/>
      <c r="I221" s="43">
        <f>SUM(P187:P220)</f>
        <v>162103.12</v>
      </c>
      <c r="J221" s="48"/>
      <c r="K221" s="47"/>
    </row>
    <row r="224" spans="1:22" ht="15" x14ac:dyDescent="0.25">
      <c r="A224" s="49" t="str">
        <f>CONCATENATE("Итого по разделу: ",IF(Source!G257&lt;&gt;"Новый раздел", Source!G257, ""))</f>
        <v>Итого по разделу: ТО лифтов 5 этажей</v>
      </c>
      <c r="B224" s="49"/>
      <c r="C224" s="49"/>
      <c r="D224" s="49"/>
      <c r="E224" s="49"/>
      <c r="F224" s="49"/>
      <c r="G224" s="49"/>
      <c r="H224" s="49"/>
      <c r="I224" s="43">
        <f>SUM(P148:P223)</f>
        <v>327836.15000000002</v>
      </c>
      <c r="J224" s="48"/>
      <c r="K224" s="47"/>
    </row>
    <row r="227" spans="1:22" ht="16.5" x14ac:dyDescent="0.25">
      <c r="A227" s="34" t="str">
        <f>CONCATENATE("Раздел: ",IF(Source!G287&lt;&gt;"Новый раздел", Source!G287, ""))</f>
        <v>Раздел: ТО лифтов 3 этажа</v>
      </c>
      <c r="B227" s="34"/>
      <c r="C227" s="34"/>
      <c r="D227" s="34"/>
      <c r="E227" s="34"/>
      <c r="F227" s="34"/>
      <c r="G227" s="34"/>
      <c r="H227" s="34"/>
      <c r="I227" s="34"/>
      <c r="J227" s="34"/>
      <c r="K227" s="34"/>
    </row>
    <row r="228" spans="1:22" ht="99.75" x14ac:dyDescent="0.2">
      <c r="A228" s="35" t="str">
        <f>Source!E291</f>
        <v>21</v>
      </c>
      <c r="B228" s="36" t="str">
        <f>Source!F291</f>
        <v>6.4-0122-1-1</v>
      </c>
      <c r="C228" s="36" t="str">
        <f>Source!G291</f>
        <v>Техническое обслуживание лифтов пассажирских с верхним машинным помещением, с раздвижными автоматическими дверями, грузоподъемность 1000 кг, скорость движения кабины 1 м/с, ежемесячное, на количество этажей 3</v>
      </c>
      <c r="D228" s="37" t="str">
        <f>Source!H291</f>
        <v>1 лифт</v>
      </c>
      <c r="E228" s="9">
        <f>Source!I291</f>
        <v>5</v>
      </c>
      <c r="F228" s="39"/>
      <c r="G228" s="38"/>
      <c r="H228" s="9"/>
      <c r="I228" s="9"/>
      <c r="J228" s="40"/>
      <c r="K228" s="40"/>
      <c r="Q228">
        <f>ROUND((Source!BZ291/100)*ROUND((Source!AF291*Source!AV291)*Source!I291, 2), 2)</f>
        <v>3770603.25</v>
      </c>
      <c r="R228">
        <f>Source!X291</f>
        <v>14350.35</v>
      </c>
      <c r="S228">
        <f>ROUND((Source!CA291/100)*ROUND((Source!AF291*Source!AV291)*Source!I291, 2), 2)</f>
        <v>615710.04</v>
      </c>
      <c r="T228">
        <f>Source!Y291</f>
        <v>2343.3000000000002</v>
      </c>
      <c r="U228">
        <f>ROUND((175/100)*ROUND((Source!AE291*Source!AV291)*Source!I291, 2), 2)</f>
        <v>0</v>
      </c>
      <c r="V228">
        <f>ROUND((108/100)*ROUND(Source!CS291*Source!I291, 2), 2)</f>
        <v>0</v>
      </c>
    </row>
    <row r="229" spans="1:22" ht="14.25" x14ac:dyDescent="0.2">
      <c r="A229" s="35"/>
      <c r="B229" s="36"/>
      <c r="C229" s="36" t="s">
        <v>238</v>
      </c>
      <c r="D229" s="37"/>
      <c r="E229" s="9"/>
      <c r="F229" s="39">
        <f>Source!AO291</f>
        <v>3753.62</v>
      </c>
      <c r="G229" s="38" t="str">
        <f>Source!DG291</f>
        <v>)*7</v>
      </c>
      <c r="H229" s="9">
        <f>Source!AV291</f>
        <v>1</v>
      </c>
      <c r="I229" s="9">
        <f>IF(Source!BA291&lt;&gt; 0, Source!BA291, 1)</f>
        <v>1</v>
      </c>
      <c r="J229" s="40">
        <f>Source!S291</f>
        <v>131376.70000000001</v>
      </c>
      <c r="K229" s="40"/>
    </row>
    <row r="230" spans="1:22" ht="14.25" x14ac:dyDescent="0.2">
      <c r="A230" s="35"/>
      <c r="B230" s="36"/>
      <c r="C230" s="36" t="s">
        <v>239</v>
      </c>
      <c r="D230" s="37"/>
      <c r="E230" s="9"/>
      <c r="F230" s="39">
        <f>Source!AM291</f>
        <v>489.37</v>
      </c>
      <c r="G230" s="38" t="str">
        <f>Source!DE291</f>
        <v>)*7</v>
      </c>
      <c r="H230" s="9">
        <f>Source!AV291</f>
        <v>1</v>
      </c>
      <c r="I230" s="9">
        <f>IF(Source!BB291&lt;&gt; 0, Source!BB291, 1)</f>
        <v>1</v>
      </c>
      <c r="J230" s="40">
        <f>Source!Q291</f>
        <v>17127.95</v>
      </c>
      <c r="K230" s="40"/>
    </row>
    <row r="231" spans="1:22" ht="14.25" x14ac:dyDescent="0.2">
      <c r="A231" s="35"/>
      <c r="B231" s="36"/>
      <c r="C231" s="36" t="s">
        <v>240</v>
      </c>
      <c r="D231" s="37"/>
      <c r="E231" s="9"/>
      <c r="F231" s="39">
        <f>Source!AL291</f>
        <v>155.11000000000001</v>
      </c>
      <c r="G231" s="38" t="str">
        <f>Source!DD291</f>
        <v>)*7</v>
      </c>
      <c r="H231" s="9">
        <f>Source!AW291</f>
        <v>1</v>
      </c>
      <c r="I231" s="9">
        <f>IF(Source!BC291&lt;&gt; 0, Source!BC291, 1)</f>
        <v>1</v>
      </c>
      <c r="J231" s="40">
        <f>Source!P291</f>
        <v>5428.85</v>
      </c>
      <c r="K231" s="40"/>
    </row>
    <row r="232" spans="1:22" ht="14.25" x14ac:dyDescent="0.2">
      <c r="A232" s="35"/>
      <c r="B232" s="36"/>
      <c r="C232" s="36" t="s">
        <v>241</v>
      </c>
      <c r="D232" s="37" t="s">
        <v>242</v>
      </c>
      <c r="E232" s="9">
        <f>Source!AT291</f>
        <v>0</v>
      </c>
      <c r="F232" s="39"/>
      <c r="G232" s="38"/>
      <c r="H232" s="9"/>
      <c r="I232" s="9"/>
      <c r="J232" s="40">
        <f>SUM(R228:R231)</f>
        <v>14350.35</v>
      </c>
      <c r="K232" s="40"/>
    </row>
    <row r="233" spans="1:22" ht="14.25" x14ac:dyDescent="0.2">
      <c r="A233" s="35"/>
      <c r="B233" s="36"/>
      <c r="C233" s="36" t="s">
        <v>243</v>
      </c>
      <c r="D233" s="37" t="s">
        <v>242</v>
      </c>
      <c r="E233" s="9">
        <f>Source!AU291</f>
        <v>0</v>
      </c>
      <c r="F233" s="39"/>
      <c r="G233" s="38"/>
      <c r="H233" s="9"/>
      <c r="I233" s="9"/>
      <c r="J233" s="40">
        <f>SUM(T228:T232)</f>
        <v>2343.3000000000002</v>
      </c>
      <c r="K233" s="40"/>
    </row>
    <row r="234" spans="1:22" ht="14.25" x14ac:dyDescent="0.2">
      <c r="A234" s="35"/>
      <c r="B234" s="36"/>
      <c r="C234" s="36" t="s">
        <v>244</v>
      </c>
      <c r="D234" s="37" t="s">
        <v>245</v>
      </c>
      <c r="E234" s="9">
        <f>Source!AQ291</f>
        <v>14.91</v>
      </c>
      <c r="F234" s="39"/>
      <c r="G234" s="38" t="str">
        <f>Source!DI291</f>
        <v>)*7</v>
      </c>
      <c r="H234" s="9">
        <f>Source!AV291</f>
        <v>1</v>
      </c>
      <c r="I234" s="9"/>
      <c r="J234" s="40"/>
      <c r="K234" s="40">
        <f>Source!U291</f>
        <v>521.85</v>
      </c>
    </row>
    <row r="235" spans="1:22" ht="15" x14ac:dyDescent="0.25">
      <c r="A235" s="44"/>
      <c r="B235" s="44"/>
      <c r="C235" s="44"/>
      <c r="D235" s="44"/>
      <c r="E235" s="44"/>
      <c r="F235" s="44"/>
      <c r="G235" s="44"/>
      <c r="H235" s="44"/>
      <c r="I235" s="45">
        <f>J229+J230+J231+J232+J233</f>
        <v>170627.15000000002</v>
      </c>
      <c r="J235" s="45"/>
      <c r="K235" s="46">
        <f>IF(Source!I291&lt;&gt;0, ROUND(I235/Source!I291, 2), 0)</f>
        <v>34125.43</v>
      </c>
      <c r="P235" s="41">
        <f>I235</f>
        <v>170627.15000000002</v>
      </c>
    </row>
    <row r="236" spans="1:22" ht="114" x14ac:dyDescent="0.2">
      <c r="A236" s="35" t="str">
        <f>Source!E292</f>
        <v>22</v>
      </c>
      <c r="B236" s="36" t="str">
        <f>Source!F292</f>
        <v>6.4-0122-2-1</v>
      </c>
      <c r="C236" s="36" t="str">
        <f>Source!G292</f>
        <v>Техническое обслуживание лифтов пассажирских с верхним машинным помещением, с раздвижными автоматическими дверями, грузоподъемность 1000 кг, скорость движения кабины 1 м/с, ежеквартальное, на количество этажей 3</v>
      </c>
      <c r="D236" s="37" t="str">
        <f>Source!H292</f>
        <v>1 лифт</v>
      </c>
      <c r="E236" s="9">
        <f>Source!I292</f>
        <v>5</v>
      </c>
      <c r="F236" s="39"/>
      <c r="G236" s="38"/>
      <c r="H236" s="9"/>
      <c r="I236" s="9"/>
      <c r="J236" s="40"/>
      <c r="K236" s="40"/>
      <c r="Q236">
        <f>ROUND((Source!BZ292/100)*ROUND((Source!AF292*Source!AV292)*Source!I292, 2), 2)</f>
        <v>11338640.859999999</v>
      </c>
      <c r="R236">
        <f>Source!X292</f>
        <v>38171.15</v>
      </c>
      <c r="S236">
        <f>ROUND((Source!CA292/100)*ROUND((Source!AF292*Source!AV292)*Source!I292, 2), 2)</f>
        <v>1872304.61</v>
      </c>
      <c r="T236">
        <f>Source!Y292</f>
        <v>6303.05</v>
      </c>
      <c r="U236">
        <f>ROUND((175/100)*ROUND((Source!AE292*Source!AV292)*Source!I292, 2), 2)</f>
        <v>0</v>
      </c>
      <c r="V236">
        <f>ROUND((108/100)*ROUND(Source!CS292*Source!I292, 2), 2)</f>
        <v>0</v>
      </c>
    </row>
    <row r="237" spans="1:22" ht="14.25" x14ac:dyDescent="0.2">
      <c r="A237" s="35"/>
      <c r="B237" s="36"/>
      <c r="C237" s="36" t="s">
        <v>238</v>
      </c>
      <c r="D237" s="37"/>
      <c r="E237" s="9"/>
      <c r="F237" s="39">
        <f>Source!AO292</f>
        <v>9901.58</v>
      </c>
      <c r="G237" s="38" t="str">
        <f>Source!DG292</f>
        <v>)*3</v>
      </c>
      <c r="H237" s="9">
        <f>Source!AV292</f>
        <v>1</v>
      </c>
      <c r="I237" s="9">
        <f>IF(Source!BA292&lt;&gt; 0, Source!BA292, 1)</f>
        <v>1</v>
      </c>
      <c r="J237" s="40">
        <f>Source!S292</f>
        <v>148523.70000000001</v>
      </c>
      <c r="K237" s="40"/>
    </row>
    <row r="238" spans="1:22" ht="14.25" x14ac:dyDescent="0.2">
      <c r="A238" s="35"/>
      <c r="B238" s="36"/>
      <c r="C238" s="36" t="s">
        <v>239</v>
      </c>
      <c r="D238" s="37"/>
      <c r="E238" s="9"/>
      <c r="F238" s="39">
        <f>Source!AM292</f>
        <v>1418.52</v>
      </c>
      <c r="G238" s="38" t="str">
        <f>Source!DE292</f>
        <v>)*3</v>
      </c>
      <c r="H238" s="9">
        <f>Source!AV292</f>
        <v>1</v>
      </c>
      <c r="I238" s="9">
        <f>IF(Source!BB292&lt;&gt; 0, Source!BB292, 1)</f>
        <v>1</v>
      </c>
      <c r="J238" s="40">
        <f>Source!Q292</f>
        <v>21277.8</v>
      </c>
      <c r="K238" s="40"/>
    </row>
    <row r="239" spans="1:22" ht="14.25" x14ac:dyDescent="0.2">
      <c r="A239" s="35"/>
      <c r="B239" s="36"/>
      <c r="C239" s="36" t="s">
        <v>240</v>
      </c>
      <c r="D239" s="37"/>
      <c r="E239" s="9"/>
      <c r="F239" s="39">
        <f>Source!AL292</f>
        <v>876.88</v>
      </c>
      <c r="G239" s="38" t="str">
        <f>Source!DD292</f>
        <v>)*3</v>
      </c>
      <c r="H239" s="9">
        <f>Source!AW292</f>
        <v>1</v>
      </c>
      <c r="I239" s="9">
        <f>IF(Source!BC292&lt;&gt; 0, Source!BC292, 1)</f>
        <v>1</v>
      </c>
      <c r="J239" s="40">
        <f>Source!P292</f>
        <v>13153.2</v>
      </c>
      <c r="K239" s="40"/>
    </row>
    <row r="240" spans="1:22" ht="14.25" x14ac:dyDescent="0.2">
      <c r="A240" s="35"/>
      <c r="B240" s="36"/>
      <c r="C240" s="36" t="s">
        <v>241</v>
      </c>
      <c r="D240" s="37" t="s">
        <v>242</v>
      </c>
      <c r="E240" s="9">
        <f>Source!AT292</f>
        <v>0</v>
      </c>
      <c r="F240" s="39"/>
      <c r="G240" s="38"/>
      <c r="H240" s="9"/>
      <c r="I240" s="9"/>
      <c r="J240" s="40">
        <f>SUM(R236:R239)</f>
        <v>38171.15</v>
      </c>
      <c r="K240" s="40"/>
    </row>
    <row r="241" spans="1:22" ht="14.25" x14ac:dyDescent="0.2">
      <c r="A241" s="35"/>
      <c r="B241" s="36"/>
      <c r="C241" s="36" t="s">
        <v>243</v>
      </c>
      <c r="D241" s="37" t="s">
        <v>242</v>
      </c>
      <c r="E241" s="9">
        <f>Source!AU292</f>
        <v>0</v>
      </c>
      <c r="F241" s="39"/>
      <c r="G241" s="38"/>
      <c r="H241" s="9"/>
      <c r="I241" s="9"/>
      <c r="J241" s="40">
        <f>SUM(T236:T240)</f>
        <v>6303.05</v>
      </c>
      <c r="K241" s="40"/>
    </row>
    <row r="242" spans="1:22" ht="14.25" x14ac:dyDescent="0.2">
      <c r="A242" s="35"/>
      <c r="B242" s="36"/>
      <c r="C242" s="36" t="s">
        <v>244</v>
      </c>
      <c r="D242" s="37" t="s">
        <v>245</v>
      </c>
      <c r="E242" s="9">
        <f>Source!AQ292</f>
        <v>37.97</v>
      </c>
      <c r="F242" s="39"/>
      <c r="G242" s="38" t="str">
        <f>Source!DI292</f>
        <v>)*3</v>
      </c>
      <c r="H242" s="9">
        <f>Source!AV292</f>
        <v>1</v>
      </c>
      <c r="I242" s="9"/>
      <c r="J242" s="40"/>
      <c r="K242" s="40">
        <f>Source!U292</f>
        <v>569.54999999999995</v>
      </c>
    </row>
    <row r="243" spans="1:22" ht="15" x14ac:dyDescent="0.25">
      <c r="A243" s="44"/>
      <c r="B243" s="44"/>
      <c r="C243" s="44"/>
      <c r="D243" s="44"/>
      <c r="E243" s="44"/>
      <c r="F243" s="44"/>
      <c r="G243" s="44"/>
      <c r="H243" s="44"/>
      <c r="I243" s="45">
        <f>J237+J238+J239+J240+J241</f>
        <v>227428.9</v>
      </c>
      <c r="J243" s="45"/>
      <c r="K243" s="46">
        <f>IF(Source!I292&lt;&gt;0, ROUND(I243/Source!I292, 2), 0)</f>
        <v>45485.78</v>
      </c>
      <c r="P243" s="41">
        <f>I243</f>
        <v>227428.9</v>
      </c>
    </row>
    <row r="244" spans="1:22" ht="99.75" x14ac:dyDescent="0.2">
      <c r="A244" s="35" t="str">
        <f>Source!E293</f>
        <v>23</v>
      </c>
      <c r="B244" s="36" t="str">
        <f>Source!F293</f>
        <v>6.4-0122-3-1</v>
      </c>
      <c r="C244" s="36" t="str">
        <f>Source!G293</f>
        <v>Техническое обслуживание лифтов пассажирских с верхним машинным помещением, с раздвижными автоматическими дверями, грузоподъемность 1000 кг, скорость движения кабины 1 м/с, полугодовое, на количество этажей 3</v>
      </c>
      <c r="D244" s="37" t="str">
        <f>Source!H293</f>
        <v>1 лифт</v>
      </c>
      <c r="E244" s="9">
        <f>Source!I293</f>
        <v>5</v>
      </c>
      <c r="F244" s="39"/>
      <c r="G244" s="38"/>
      <c r="H244" s="9"/>
      <c r="I244" s="9"/>
      <c r="J244" s="40"/>
      <c r="K244" s="40"/>
      <c r="Q244">
        <f>ROUND((Source!BZ293/100)*ROUND((Source!AF293*Source!AV293)*Source!I293, 2), 2)</f>
        <v>7104715.4400000004</v>
      </c>
      <c r="R244">
        <f>Source!X293</f>
        <v>52334.95</v>
      </c>
      <c r="S244">
        <f>ROUND((Source!CA293/100)*ROUND((Source!AF293*Source!AV293)*Source!I293, 2), 2)</f>
        <v>1173192.1200000001</v>
      </c>
      <c r="T244">
        <f>Source!Y293</f>
        <v>8642</v>
      </c>
      <c r="U244">
        <f>ROUND((175/100)*ROUND((Source!AE293*Source!AV293)*Source!I293, 2), 2)</f>
        <v>0</v>
      </c>
      <c r="V244">
        <f>ROUND((108/100)*ROUND(Source!CS293*Source!I293, 2), 2)</f>
        <v>0</v>
      </c>
    </row>
    <row r="245" spans="1:22" ht="14.25" x14ac:dyDescent="0.2">
      <c r="A245" s="35"/>
      <c r="B245" s="36"/>
      <c r="C245" s="36" t="s">
        <v>238</v>
      </c>
      <c r="D245" s="37"/>
      <c r="E245" s="9"/>
      <c r="F245" s="39">
        <f>Source!AO293</f>
        <v>13575.47</v>
      </c>
      <c r="G245" s="38" t="str">
        <f>Source!DG293</f>
        <v/>
      </c>
      <c r="H245" s="9">
        <f>Source!AV293</f>
        <v>1</v>
      </c>
      <c r="I245" s="9">
        <f>IF(Source!BA293&lt;&gt; 0, Source!BA293, 1)</f>
        <v>1</v>
      </c>
      <c r="J245" s="40">
        <f>Source!S293</f>
        <v>67877.350000000006</v>
      </c>
      <c r="K245" s="40"/>
    </row>
    <row r="246" spans="1:22" ht="14.25" x14ac:dyDescent="0.2">
      <c r="A246" s="35"/>
      <c r="B246" s="36"/>
      <c r="C246" s="36" t="s">
        <v>239</v>
      </c>
      <c r="D246" s="37"/>
      <c r="E246" s="9"/>
      <c r="F246" s="39">
        <f>Source!AM293</f>
        <v>1945.03</v>
      </c>
      <c r="G246" s="38" t="str">
        <f>Source!DE293</f>
        <v/>
      </c>
      <c r="H246" s="9">
        <f>Source!AV293</f>
        <v>1</v>
      </c>
      <c r="I246" s="9">
        <f>IF(Source!BB293&lt;&gt; 0, Source!BB293, 1)</f>
        <v>1</v>
      </c>
      <c r="J246" s="40">
        <f>Source!Q293</f>
        <v>9725.15</v>
      </c>
      <c r="K246" s="40"/>
    </row>
    <row r="247" spans="1:22" ht="14.25" x14ac:dyDescent="0.2">
      <c r="A247" s="35"/>
      <c r="B247" s="36"/>
      <c r="C247" s="36" t="s">
        <v>240</v>
      </c>
      <c r="D247" s="37"/>
      <c r="E247" s="9"/>
      <c r="F247" s="39">
        <f>Source!AL293</f>
        <v>2096.6799999999998</v>
      </c>
      <c r="G247" s="38" t="str">
        <f>Source!DD293</f>
        <v/>
      </c>
      <c r="H247" s="9">
        <f>Source!AW293</f>
        <v>1</v>
      </c>
      <c r="I247" s="9">
        <f>IF(Source!BC293&lt;&gt; 0, Source!BC293, 1)</f>
        <v>1</v>
      </c>
      <c r="J247" s="40">
        <f>Source!P293</f>
        <v>10483.4</v>
      </c>
      <c r="K247" s="40"/>
    </row>
    <row r="248" spans="1:22" ht="14.25" x14ac:dyDescent="0.2">
      <c r="A248" s="35"/>
      <c r="B248" s="36"/>
      <c r="C248" s="36" t="s">
        <v>241</v>
      </c>
      <c r="D248" s="37" t="s">
        <v>242</v>
      </c>
      <c r="E248" s="9">
        <f>Source!AT293</f>
        <v>0</v>
      </c>
      <c r="F248" s="39"/>
      <c r="G248" s="38"/>
      <c r="H248" s="9"/>
      <c r="I248" s="9"/>
      <c r="J248" s="40">
        <f>SUM(R244:R247)</f>
        <v>52334.95</v>
      </c>
      <c r="K248" s="40"/>
    </row>
    <row r="249" spans="1:22" ht="14.25" x14ac:dyDescent="0.2">
      <c r="A249" s="35"/>
      <c r="B249" s="36"/>
      <c r="C249" s="36" t="s">
        <v>243</v>
      </c>
      <c r="D249" s="37" t="s">
        <v>242</v>
      </c>
      <c r="E249" s="9">
        <f>Source!AU293</f>
        <v>0</v>
      </c>
      <c r="F249" s="39"/>
      <c r="G249" s="38"/>
      <c r="H249" s="9"/>
      <c r="I249" s="9"/>
      <c r="J249" s="40">
        <f>SUM(T244:T248)</f>
        <v>8642</v>
      </c>
      <c r="K249" s="40"/>
    </row>
    <row r="250" spans="1:22" ht="14.25" x14ac:dyDescent="0.2">
      <c r="A250" s="35"/>
      <c r="B250" s="36"/>
      <c r="C250" s="36" t="s">
        <v>244</v>
      </c>
      <c r="D250" s="37" t="s">
        <v>245</v>
      </c>
      <c r="E250" s="9">
        <f>Source!AQ293</f>
        <v>52.03</v>
      </c>
      <c r="F250" s="39"/>
      <c r="G250" s="38" t="str">
        <f>Source!DI293</f>
        <v/>
      </c>
      <c r="H250" s="9">
        <f>Source!AV293</f>
        <v>1</v>
      </c>
      <c r="I250" s="9"/>
      <c r="J250" s="40"/>
      <c r="K250" s="40">
        <f>Source!U293</f>
        <v>260.14999999999998</v>
      </c>
    </row>
    <row r="251" spans="1:22" ht="15" x14ac:dyDescent="0.25">
      <c r="A251" s="44"/>
      <c r="B251" s="44"/>
      <c r="C251" s="44"/>
      <c r="D251" s="44"/>
      <c r="E251" s="44"/>
      <c r="F251" s="44"/>
      <c r="G251" s="44"/>
      <c r="H251" s="44"/>
      <c r="I251" s="45">
        <f>J245+J246+J247+J248+J249</f>
        <v>149062.84999999998</v>
      </c>
      <c r="J251" s="45"/>
      <c r="K251" s="46">
        <f>IF(Source!I293&lt;&gt;0, ROUND(I251/Source!I293, 2), 0)</f>
        <v>29812.57</v>
      </c>
      <c r="P251" s="41">
        <f>I251</f>
        <v>149062.84999999998</v>
      </c>
    </row>
    <row r="252" spans="1:22" ht="99.75" x14ac:dyDescent="0.2">
      <c r="A252" s="35" t="str">
        <f>Source!E294</f>
        <v>24</v>
      </c>
      <c r="B252" s="36" t="str">
        <f>Source!F294</f>
        <v>6.4-0122-4-1</v>
      </c>
      <c r="C252" s="36" t="str">
        <f>Source!G294</f>
        <v>Техническое обслуживание лифтов пассажирских с верхним машинным помещением, с раздвижными автоматическими дверями, грузоподъемность 1000 кг, скорость движения кабины 1 м/с, годовое, на количество этажей 3</v>
      </c>
      <c r="D252" s="37" t="str">
        <f>Source!H294</f>
        <v>1 лифт</v>
      </c>
      <c r="E252" s="9">
        <f>Source!I294</f>
        <v>5</v>
      </c>
      <c r="F252" s="39"/>
      <c r="G252" s="38"/>
      <c r="H252" s="9"/>
      <c r="I252" s="9"/>
      <c r="J252" s="40"/>
      <c r="K252" s="40"/>
      <c r="Q252">
        <f>ROUND((Source!BZ294/100)*ROUND((Source!AF294*Source!AV294)*Source!I294, 2), 2)</f>
        <v>13300507.15</v>
      </c>
      <c r="R252">
        <f>Source!X294</f>
        <v>71570.399999999994</v>
      </c>
      <c r="S252">
        <f>ROUND((Source!CA294/100)*ROUND((Source!AF294*Source!AV294)*Source!I294, 2), 2)</f>
        <v>2193344.88</v>
      </c>
      <c r="T252">
        <f>Source!Y294</f>
        <v>11802.45</v>
      </c>
      <c r="U252">
        <f>ROUND((175/100)*ROUND((Source!AE294*Source!AV294)*Source!I294, 2), 2)</f>
        <v>0</v>
      </c>
      <c r="V252">
        <f>ROUND((108/100)*ROUND(Source!CS294*Source!I294, 2), 2)</f>
        <v>0</v>
      </c>
    </row>
    <row r="253" spans="1:22" ht="14.25" x14ac:dyDescent="0.2">
      <c r="A253" s="35"/>
      <c r="B253" s="36"/>
      <c r="C253" s="36" t="s">
        <v>238</v>
      </c>
      <c r="D253" s="37"/>
      <c r="E253" s="9"/>
      <c r="F253" s="39">
        <f>Source!AO294</f>
        <v>18583.810000000001</v>
      </c>
      <c r="G253" s="38" t="str">
        <f>Source!DG294</f>
        <v/>
      </c>
      <c r="H253" s="9">
        <f>Source!AV294</f>
        <v>1</v>
      </c>
      <c r="I253" s="9">
        <f>IF(Source!BA294&lt;&gt; 0, Source!BA294, 1)</f>
        <v>1</v>
      </c>
      <c r="J253" s="40">
        <f>Source!S294</f>
        <v>92919.05</v>
      </c>
      <c r="K253" s="40"/>
    </row>
    <row r="254" spans="1:22" ht="14.25" x14ac:dyDescent="0.2">
      <c r="A254" s="35"/>
      <c r="B254" s="36"/>
      <c r="C254" s="36" t="s">
        <v>239</v>
      </c>
      <c r="D254" s="37"/>
      <c r="E254" s="9"/>
      <c r="F254" s="39">
        <f>Source!AM294</f>
        <v>2633.45</v>
      </c>
      <c r="G254" s="38" t="str">
        <f>Source!DE294</f>
        <v/>
      </c>
      <c r="H254" s="9">
        <f>Source!AV294</f>
        <v>1</v>
      </c>
      <c r="I254" s="9">
        <f>IF(Source!BB294&lt;&gt; 0, Source!BB294, 1)</f>
        <v>1</v>
      </c>
      <c r="J254" s="40">
        <f>Source!Q294</f>
        <v>13167.25</v>
      </c>
      <c r="K254" s="40"/>
    </row>
    <row r="255" spans="1:22" ht="14.25" x14ac:dyDescent="0.2">
      <c r="A255" s="35"/>
      <c r="B255" s="36"/>
      <c r="C255" s="36" t="s">
        <v>240</v>
      </c>
      <c r="D255" s="37"/>
      <c r="E255" s="9"/>
      <c r="F255" s="39">
        <f>Source!AL294</f>
        <v>2222.12</v>
      </c>
      <c r="G255" s="38" t="str">
        <f>Source!DD294</f>
        <v/>
      </c>
      <c r="H255" s="9">
        <f>Source!AW294</f>
        <v>1</v>
      </c>
      <c r="I255" s="9">
        <f>IF(Source!BC294&lt;&gt; 0, Source!BC294, 1)</f>
        <v>1</v>
      </c>
      <c r="J255" s="40">
        <f>Source!P294</f>
        <v>11110.6</v>
      </c>
      <c r="K255" s="40"/>
    </row>
    <row r="256" spans="1:22" ht="14.25" x14ac:dyDescent="0.2">
      <c r="A256" s="35"/>
      <c r="B256" s="36"/>
      <c r="C256" s="36" t="s">
        <v>241</v>
      </c>
      <c r="D256" s="37" t="s">
        <v>242</v>
      </c>
      <c r="E256" s="9">
        <f>Source!AT294</f>
        <v>0</v>
      </c>
      <c r="F256" s="39"/>
      <c r="G256" s="38"/>
      <c r="H256" s="9"/>
      <c r="I256" s="9"/>
      <c r="J256" s="40">
        <f>SUM(R252:R255)</f>
        <v>71570.399999999994</v>
      </c>
      <c r="K256" s="40"/>
    </row>
    <row r="257" spans="1:22" ht="14.25" x14ac:dyDescent="0.2">
      <c r="A257" s="35"/>
      <c r="B257" s="36"/>
      <c r="C257" s="36" t="s">
        <v>243</v>
      </c>
      <c r="D257" s="37" t="s">
        <v>242</v>
      </c>
      <c r="E257" s="9">
        <f>Source!AU294</f>
        <v>0</v>
      </c>
      <c r="F257" s="39"/>
      <c r="G257" s="38"/>
      <c r="H257" s="9"/>
      <c r="I257" s="9"/>
      <c r="J257" s="40">
        <f>SUM(T252:T256)</f>
        <v>11802.45</v>
      </c>
      <c r="K257" s="40"/>
    </row>
    <row r="258" spans="1:22" ht="14.25" x14ac:dyDescent="0.2">
      <c r="A258" s="35"/>
      <c r="B258" s="36"/>
      <c r="C258" s="36" t="s">
        <v>244</v>
      </c>
      <c r="D258" s="37" t="s">
        <v>245</v>
      </c>
      <c r="E258" s="9">
        <f>Source!AQ294</f>
        <v>71.88</v>
      </c>
      <c r="F258" s="39"/>
      <c r="G258" s="38" t="str">
        <f>Source!DI294</f>
        <v/>
      </c>
      <c r="H258" s="9">
        <f>Source!AV294</f>
        <v>1</v>
      </c>
      <c r="I258" s="9"/>
      <c r="J258" s="40"/>
      <c r="K258" s="40">
        <f>Source!U294</f>
        <v>359.4</v>
      </c>
    </row>
    <row r="259" spans="1:22" ht="15" x14ac:dyDescent="0.25">
      <c r="A259" s="44"/>
      <c r="B259" s="44"/>
      <c r="C259" s="44"/>
      <c r="D259" s="44"/>
      <c r="E259" s="44"/>
      <c r="F259" s="44"/>
      <c r="G259" s="44"/>
      <c r="H259" s="44"/>
      <c r="I259" s="45">
        <f>J253+J254+J255+J256+J257</f>
        <v>200569.75</v>
      </c>
      <c r="J259" s="45"/>
      <c r="K259" s="46">
        <f>IF(Source!I294&lt;&gt;0, ROUND(I259/Source!I294, 2), 0)</f>
        <v>40113.949999999997</v>
      </c>
      <c r="P259" s="41">
        <f>I259</f>
        <v>200569.75</v>
      </c>
    </row>
    <row r="261" spans="1:22" ht="15" x14ac:dyDescent="0.25">
      <c r="A261" s="49" t="str">
        <f>CONCATENATE("Итого по разделу: ",IF(Source!G296&lt;&gt;"Новый раздел", Source!G296, ""))</f>
        <v>Итого по разделу: ТО лифтов 3 этажа</v>
      </c>
      <c r="B261" s="49"/>
      <c r="C261" s="49"/>
      <c r="D261" s="49"/>
      <c r="E261" s="49"/>
      <c r="F261" s="49"/>
      <c r="G261" s="49"/>
      <c r="H261" s="49"/>
      <c r="I261" s="43">
        <f>SUM(P227:P260)</f>
        <v>747688.65</v>
      </c>
      <c r="J261" s="48"/>
      <c r="K261" s="47"/>
    </row>
    <row r="264" spans="1:22" ht="16.5" x14ac:dyDescent="0.25">
      <c r="A264" s="34" t="str">
        <f>CONCATENATE("Раздел: ",IF(Source!G326&lt;&gt;"Новый раздел", Source!G326, ""))</f>
        <v>Раздел: ТО лифтов 2 этажа</v>
      </c>
      <c r="B264" s="34"/>
      <c r="C264" s="34"/>
      <c r="D264" s="34"/>
      <c r="E264" s="34"/>
      <c r="F264" s="34"/>
      <c r="G264" s="34"/>
      <c r="H264" s="34"/>
      <c r="I264" s="34"/>
      <c r="J264" s="34"/>
      <c r="K264" s="34"/>
    </row>
    <row r="265" spans="1:22" ht="57" x14ac:dyDescent="0.2">
      <c r="A265" s="35" t="str">
        <f>Source!E330</f>
        <v>25</v>
      </c>
      <c r="B265" s="36" t="str">
        <f>Source!F330</f>
        <v>6.4-0222-5-1</v>
      </c>
      <c r="C265" s="36" t="str">
        <f>Source!G330</f>
        <v>Техническое обслуживание лифта малого грузового г/п  100 кг скоростью движения кабины до 0,3 м/с, ежемесячное, на количество этажей 2</v>
      </c>
      <c r="D265" s="37" t="str">
        <f>Source!H330</f>
        <v>1 лифт</v>
      </c>
      <c r="E265" s="9">
        <f>Source!I330</f>
        <v>6</v>
      </c>
      <c r="F265" s="39"/>
      <c r="G265" s="38"/>
      <c r="H265" s="9"/>
      <c r="I265" s="9"/>
      <c r="J265" s="40"/>
      <c r="K265" s="40"/>
      <c r="Q265">
        <f>ROUND((Source!BZ330/100)*ROUND((Source!AF330*Source!AV330)*Source!I330, 2), 2)</f>
        <v>123759.72</v>
      </c>
      <c r="R265">
        <f>Source!X330</f>
        <v>2828.16</v>
      </c>
      <c r="S265">
        <f>ROUND((Source!CA330/100)*ROUND((Source!AF330*Source!AV330)*Source!I330, 2), 2)</f>
        <v>19823.189999999999</v>
      </c>
      <c r="T265">
        <f>Source!Y330</f>
        <v>453</v>
      </c>
      <c r="U265">
        <f>ROUND((175/100)*ROUND((Source!AE330*Source!AV330)*Source!I330, 2), 2)</f>
        <v>0</v>
      </c>
      <c r="V265">
        <f>ROUND((108/100)*ROUND(Source!CS330*Source!I330, 2), 2)</f>
        <v>0</v>
      </c>
    </row>
    <row r="266" spans="1:22" ht="14.25" x14ac:dyDescent="0.2">
      <c r="A266" s="35"/>
      <c r="B266" s="36"/>
      <c r="C266" s="36" t="s">
        <v>238</v>
      </c>
      <c r="D266" s="37"/>
      <c r="E266" s="9"/>
      <c r="F266" s="39">
        <f>Source!AO330</f>
        <v>625.14</v>
      </c>
      <c r="G266" s="38" t="str">
        <f>Source!DG330</f>
        <v>)*7</v>
      </c>
      <c r="H266" s="9">
        <f>Source!AV330</f>
        <v>1</v>
      </c>
      <c r="I266" s="9">
        <f>IF(Source!BA330&lt;&gt; 0, Source!BA330, 1)</f>
        <v>1</v>
      </c>
      <c r="J266" s="40">
        <f>Source!S330</f>
        <v>26255.88</v>
      </c>
      <c r="K266" s="40"/>
    </row>
    <row r="267" spans="1:22" ht="14.25" x14ac:dyDescent="0.2">
      <c r="A267" s="35"/>
      <c r="B267" s="36"/>
      <c r="C267" s="36" t="s">
        <v>239</v>
      </c>
      <c r="D267" s="37"/>
      <c r="E267" s="9"/>
      <c r="F267" s="39">
        <f>Source!AM330</f>
        <v>68.14</v>
      </c>
      <c r="G267" s="38" t="str">
        <f>Source!DE330</f>
        <v>)*7</v>
      </c>
      <c r="H267" s="9">
        <f>Source!AV330</f>
        <v>1</v>
      </c>
      <c r="I267" s="9">
        <f>IF(Source!BB330&lt;&gt; 0, Source!BB330, 1)</f>
        <v>1</v>
      </c>
      <c r="J267" s="40">
        <f>Source!Q330</f>
        <v>2861.88</v>
      </c>
      <c r="K267" s="40"/>
    </row>
    <row r="268" spans="1:22" ht="14.25" x14ac:dyDescent="0.2">
      <c r="A268" s="35"/>
      <c r="B268" s="36"/>
      <c r="C268" s="36" t="s">
        <v>240</v>
      </c>
      <c r="D268" s="37"/>
      <c r="E268" s="9"/>
      <c r="F268" s="39">
        <f>Source!AL330</f>
        <v>12.73</v>
      </c>
      <c r="G268" s="38" t="str">
        <f>Source!DD330</f>
        <v>)*7</v>
      </c>
      <c r="H268" s="9">
        <f>Source!AW330</f>
        <v>1</v>
      </c>
      <c r="I268" s="9">
        <f>IF(Source!BC330&lt;&gt; 0, Source!BC330, 1)</f>
        <v>1</v>
      </c>
      <c r="J268" s="40">
        <f>Source!P330</f>
        <v>534.66</v>
      </c>
      <c r="K268" s="40"/>
    </row>
    <row r="269" spans="1:22" ht="14.25" x14ac:dyDescent="0.2">
      <c r="A269" s="35"/>
      <c r="B269" s="36"/>
      <c r="C269" s="36" t="s">
        <v>241</v>
      </c>
      <c r="D269" s="37" t="s">
        <v>242</v>
      </c>
      <c r="E269" s="9">
        <f>Source!AT330</f>
        <v>0</v>
      </c>
      <c r="F269" s="39"/>
      <c r="G269" s="38"/>
      <c r="H269" s="9"/>
      <c r="I269" s="9"/>
      <c r="J269" s="40">
        <f>SUM(R265:R268)</f>
        <v>2828.16</v>
      </c>
      <c r="K269" s="40"/>
    </row>
    <row r="270" spans="1:22" ht="14.25" x14ac:dyDescent="0.2">
      <c r="A270" s="35"/>
      <c r="B270" s="36"/>
      <c r="C270" s="36" t="s">
        <v>243</v>
      </c>
      <c r="D270" s="37" t="s">
        <v>242</v>
      </c>
      <c r="E270" s="9">
        <f>Source!AU330</f>
        <v>0</v>
      </c>
      <c r="F270" s="39"/>
      <c r="G270" s="38"/>
      <c r="H270" s="9"/>
      <c r="I270" s="9"/>
      <c r="J270" s="40">
        <f>SUM(T265:T269)</f>
        <v>453</v>
      </c>
      <c r="K270" s="40"/>
    </row>
    <row r="271" spans="1:22" ht="14.25" x14ac:dyDescent="0.2">
      <c r="A271" s="35"/>
      <c r="B271" s="36"/>
      <c r="C271" s="36" t="s">
        <v>244</v>
      </c>
      <c r="D271" s="37" t="s">
        <v>245</v>
      </c>
      <c r="E271" s="9">
        <f>Source!AQ330</f>
        <v>2.48</v>
      </c>
      <c r="F271" s="39"/>
      <c r="G271" s="38" t="str">
        <f>Source!DI330</f>
        <v>)*7</v>
      </c>
      <c r="H271" s="9">
        <f>Source!AV330</f>
        <v>1</v>
      </c>
      <c r="I271" s="9"/>
      <c r="J271" s="40"/>
      <c r="K271" s="40">
        <f>Source!U330</f>
        <v>104.16</v>
      </c>
    </row>
    <row r="272" spans="1:22" ht="15" x14ac:dyDescent="0.25">
      <c r="A272" s="44"/>
      <c r="B272" s="44"/>
      <c r="C272" s="44"/>
      <c r="D272" s="44"/>
      <c r="E272" s="44"/>
      <c r="F272" s="44"/>
      <c r="G272" s="44"/>
      <c r="H272" s="44"/>
      <c r="I272" s="45">
        <f>J266+J267+J268+J269+J270</f>
        <v>32933.58</v>
      </c>
      <c r="J272" s="45"/>
      <c r="K272" s="46">
        <f>IF(Source!I330&lt;&gt;0, ROUND(I272/Source!I330, 2), 0)</f>
        <v>5488.93</v>
      </c>
      <c r="P272" s="41">
        <f>I272</f>
        <v>32933.58</v>
      </c>
    </row>
    <row r="273" spans="1:22" ht="71.25" x14ac:dyDescent="0.2">
      <c r="A273" s="35" t="str">
        <f>Source!E331</f>
        <v>26</v>
      </c>
      <c r="B273" s="36" t="str">
        <f>Source!F331</f>
        <v>6.4-0222-6-1</v>
      </c>
      <c r="C273" s="36" t="str">
        <f>Source!G331</f>
        <v>Техническое обслуживание лифта малого грузового г/п 100 кг скоростью движения кабины до 0,3 м/с, ежеквартальное, на количество этажей 2</v>
      </c>
      <c r="D273" s="37" t="str">
        <f>Source!H331</f>
        <v>1 лифт</v>
      </c>
      <c r="E273" s="9">
        <f>Source!I331</f>
        <v>6</v>
      </c>
      <c r="F273" s="39"/>
      <c r="G273" s="38"/>
      <c r="H273" s="9"/>
      <c r="I273" s="9"/>
      <c r="J273" s="40"/>
      <c r="K273" s="40"/>
      <c r="Q273">
        <f>ROUND((Source!BZ331/100)*ROUND((Source!AF331*Source!AV331)*Source!I331, 2), 2)</f>
        <v>230965.61</v>
      </c>
      <c r="R273">
        <f>Source!X331</f>
        <v>5873.58</v>
      </c>
      <c r="S273">
        <f>ROUND((Source!CA331/100)*ROUND((Source!AF331*Source!AV331)*Source!I331, 2), 2)</f>
        <v>36499.42</v>
      </c>
      <c r="T273">
        <f>Source!Y331</f>
        <v>928.2</v>
      </c>
      <c r="U273">
        <f>ROUND((175/100)*ROUND((Source!AE331*Source!AV331)*Source!I331, 2), 2)</f>
        <v>0</v>
      </c>
      <c r="V273">
        <f>ROUND((108/100)*ROUND(Source!CS331*Source!I331, 2), 2)</f>
        <v>0</v>
      </c>
    </row>
    <row r="274" spans="1:22" ht="14.25" x14ac:dyDescent="0.2">
      <c r="A274" s="35"/>
      <c r="B274" s="36"/>
      <c r="C274" s="36" t="s">
        <v>238</v>
      </c>
      <c r="D274" s="37"/>
      <c r="E274" s="9"/>
      <c r="F274" s="39">
        <f>Source!AO331</f>
        <v>1310.76</v>
      </c>
      <c r="G274" s="38" t="str">
        <f>Source!DG331</f>
        <v>)*3</v>
      </c>
      <c r="H274" s="9">
        <f>Source!AV331</f>
        <v>1</v>
      </c>
      <c r="I274" s="9">
        <f>IF(Source!BA331&lt;&gt; 0, Source!BA331, 1)</f>
        <v>1</v>
      </c>
      <c r="J274" s="40">
        <f>Source!S331</f>
        <v>23593.68</v>
      </c>
      <c r="K274" s="40"/>
    </row>
    <row r="275" spans="1:22" ht="14.25" x14ac:dyDescent="0.2">
      <c r="A275" s="35"/>
      <c r="B275" s="36"/>
      <c r="C275" s="36" t="s">
        <v>239</v>
      </c>
      <c r="D275" s="37"/>
      <c r="E275" s="9"/>
      <c r="F275" s="39">
        <f>Source!AM331</f>
        <v>123.89</v>
      </c>
      <c r="G275" s="38" t="str">
        <f>Source!DE331</f>
        <v>)*3</v>
      </c>
      <c r="H275" s="9">
        <f>Source!AV331</f>
        <v>1</v>
      </c>
      <c r="I275" s="9">
        <f>IF(Source!BB331&lt;&gt; 0, Source!BB331, 1)</f>
        <v>1</v>
      </c>
      <c r="J275" s="40">
        <f>Source!Q331</f>
        <v>2230.02</v>
      </c>
      <c r="K275" s="40"/>
    </row>
    <row r="276" spans="1:22" ht="14.25" x14ac:dyDescent="0.2">
      <c r="A276" s="35"/>
      <c r="B276" s="36"/>
      <c r="C276" s="36" t="s">
        <v>240</v>
      </c>
      <c r="D276" s="37"/>
      <c r="E276" s="9"/>
      <c r="F276" s="39">
        <f>Source!AL331</f>
        <v>29.32</v>
      </c>
      <c r="G276" s="38" t="str">
        <f>Source!DD331</f>
        <v>)*3</v>
      </c>
      <c r="H276" s="9">
        <f>Source!AW331</f>
        <v>1</v>
      </c>
      <c r="I276" s="9">
        <f>IF(Source!BC331&lt;&gt; 0, Source!BC331, 1)</f>
        <v>1</v>
      </c>
      <c r="J276" s="40">
        <f>Source!P331</f>
        <v>527.76</v>
      </c>
      <c r="K276" s="40"/>
    </row>
    <row r="277" spans="1:22" ht="14.25" x14ac:dyDescent="0.2">
      <c r="A277" s="35"/>
      <c r="B277" s="36"/>
      <c r="C277" s="36" t="s">
        <v>241</v>
      </c>
      <c r="D277" s="37" t="s">
        <v>242</v>
      </c>
      <c r="E277" s="9">
        <f>Source!AT331</f>
        <v>0</v>
      </c>
      <c r="F277" s="39"/>
      <c r="G277" s="38"/>
      <c r="H277" s="9"/>
      <c r="I277" s="9"/>
      <c r="J277" s="40">
        <f>SUM(R273:R276)</f>
        <v>5873.58</v>
      </c>
      <c r="K277" s="40"/>
    </row>
    <row r="278" spans="1:22" ht="14.25" x14ac:dyDescent="0.2">
      <c r="A278" s="35"/>
      <c r="B278" s="36"/>
      <c r="C278" s="36" t="s">
        <v>243</v>
      </c>
      <c r="D278" s="37" t="s">
        <v>242</v>
      </c>
      <c r="E278" s="9">
        <f>Source!AU331</f>
        <v>0</v>
      </c>
      <c r="F278" s="39"/>
      <c r="G278" s="38"/>
      <c r="H278" s="9"/>
      <c r="I278" s="9"/>
      <c r="J278" s="40">
        <f>SUM(T273:T277)</f>
        <v>928.2</v>
      </c>
      <c r="K278" s="40"/>
    </row>
    <row r="279" spans="1:22" ht="14.25" x14ac:dyDescent="0.2">
      <c r="A279" s="35"/>
      <c r="B279" s="36"/>
      <c r="C279" s="36" t="s">
        <v>244</v>
      </c>
      <c r="D279" s="37" t="s">
        <v>245</v>
      </c>
      <c r="E279" s="9">
        <f>Source!AQ331</f>
        <v>5.2</v>
      </c>
      <c r="F279" s="39"/>
      <c r="G279" s="38" t="str">
        <f>Source!DI331</f>
        <v>)*3</v>
      </c>
      <c r="H279" s="9">
        <f>Source!AV331</f>
        <v>1</v>
      </c>
      <c r="I279" s="9"/>
      <c r="J279" s="40"/>
      <c r="K279" s="40">
        <f>Source!U331</f>
        <v>93.600000000000009</v>
      </c>
    </row>
    <row r="280" spans="1:22" ht="15" x14ac:dyDescent="0.25">
      <c r="A280" s="44"/>
      <c r="B280" s="44"/>
      <c r="C280" s="44"/>
      <c r="D280" s="44"/>
      <c r="E280" s="44"/>
      <c r="F280" s="44"/>
      <c r="G280" s="44"/>
      <c r="H280" s="44"/>
      <c r="I280" s="45">
        <f>J274+J275+J276+J277+J278</f>
        <v>33153.24</v>
      </c>
      <c r="J280" s="45"/>
      <c r="K280" s="46">
        <f>IF(Source!I331&lt;&gt;0, ROUND(I280/Source!I331, 2), 0)</f>
        <v>5525.54</v>
      </c>
      <c r="P280" s="41">
        <f>I280</f>
        <v>33153.24</v>
      </c>
    </row>
    <row r="281" spans="1:22" ht="57" x14ac:dyDescent="0.2">
      <c r="A281" s="35" t="str">
        <f>Source!E332</f>
        <v>27</v>
      </c>
      <c r="B281" s="36" t="str">
        <f>Source!F332</f>
        <v>6.4-0222-7-1</v>
      </c>
      <c r="C281" s="36" t="str">
        <f>Source!G332</f>
        <v>Техническое обслуживание лифта малого грузового г/п 100 кг скоростью движения кабины до 0,3 м/с, полугодовое, на количество этажей 2</v>
      </c>
      <c r="D281" s="37" t="str">
        <f>Source!H332</f>
        <v>1 лифт</v>
      </c>
      <c r="E281" s="9">
        <f>Source!I332</f>
        <v>6</v>
      </c>
      <c r="F281" s="39"/>
      <c r="G281" s="38"/>
      <c r="H281" s="9"/>
      <c r="I281" s="9"/>
      <c r="J281" s="40"/>
      <c r="K281" s="40"/>
      <c r="Q281">
        <f>ROUND((Source!BZ332/100)*ROUND((Source!AF332*Source!AV332)*Source!I332, 2), 2)</f>
        <v>298199.92</v>
      </c>
      <c r="R281">
        <f>Source!X332</f>
        <v>11575.32</v>
      </c>
      <c r="S281">
        <f>ROUND((Source!CA332/100)*ROUND((Source!AF332*Source!AV332)*Source!I332, 2), 2)</f>
        <v>47304.66</v>
      </c>
      <c r="T281">
        <f>Source!Y332</f>
        <v>1836.24</v>
      </c>
      <c r="U281">
        <f>ROUND((175/100)*ROUND((Source!AE332*Source!AV332)*Source!I332, 2), 2)</f>
        <v>0</v>
      </c>
      <c r="V281">
        <f>ROUND((108/100)*ROUND(Source!CS332*Source!I332, 2), 2)</f>
        <v>0</v>
      </c>
    </row>
    <row r="282" spans="1:22" ht="14.25" x14ac:dyDescent="0.2">
      <c r="A282" s="35"/>
      <c r="B282" s="36"/>
      <c r="C282" s="36" t="s">
        <v>238</v>
      </c>
      <c r="D282" s="37"/>
      <c r="E282" s="9"/>
      <c r="F282" s="39">
        <f>Source!AO332</f>
        <v>2576.17</v>
      </c>
      <c r="G282" s="38" t="str">
        <f>Source!DG332</f>
        <v/>
      </c>
      <c r="H282" s="9">
        <f>Source!AV332</f>
        <v>1</v>
      </c>
      <c r="I282" s="9">
        <f>IF(Source!BA332&lt;&gt; 0, Source!BA332, 1)</f>
        <v>1</v>
      </c>
      <c r="J282" s="40">
        <f>Source!S332</f>
        <v>15457.02</v>
      </c>
      <c r="K282" s="40"/>
    </row>
    <row r="283" spans="1:22" ht="14.25" x14ac:dyDescent="0.2">
      <c r="A283" s="35"/>
      <c r="B283" s="36"/>
      <c r="C283" s="36" t="s">
        <v>239</v>
      </c>
      <c r="D283" s="37"/>
      <c r="E283" s="9"/>
      <c r="F283" s="39">
        <f>Source!AM332</f>
        <v>253.98</v>
      </c>
      <c r="G283" s="38" t="str">
        <f>Source!DE332</f>
        <v/>
      </c>
      <c r="H283" s="9">
        <f>Source!AV332</f>
        <v>1</v>
      </c>
      <c r="I283" s="9">
        <f>IF(Source!BB332&lt;&gt; 0, Source!BB332, 1)</f>
        <v>1</v>
      </c>
      <c r="J283" s="40">
        <f>Source!Q332</f>
        <v>1523.88</v>
      </c>
      <c r="K283" s="40"/>
    </row>
    <row r="284" spans="1:22" ht="14.25" x14ac:dyDescent="0.2">
      <c r="A284" s="35"/>
      <c r="B284" s="36"/>
      <c r="C284" s="36" t="s">
        <v>240</v>
      </c>
      <c r="D284" s="37"/>
      <c r="E284" s="9"/>
      <c r="F284" s="39">
        <f>Source!AL332</f>
        <v>747.76</v>
      </c>
      <c r="G284" s="38" t="str">
        <f>Source!DD332</f>
        <v/>
      </c>
      <c r="H284" s="9">
        <f>Source!AW332</f>
        <v>1</v>
      </c>
      <c r="I284" s="9">
        <f>IF(Source!BC332&lt;&gt; 0, Source!BC332, 1)</f>
        <v>1</v>
      </c>
      <c r="J284" s="40">
        <f>Source!P332</f>
        <v>4486.5600000000004</v>
      </c>
      <c r="K284" s="40"/>
    </row>
    <row r="285" spans="1:22" ht="14.25" x14ac:dyDescent="0.2">
      <c r="A285" s="35"/>
      <c r="B285" s="36"/>
      <c r="C285" s="36" t="s">
        <v>241</v>
      </c>
      <c r="D285" s="37" t="s">
        <v>242</v>
      </c>
      <c r="E285" s="9">
        <f>Source!AT332</f>
        <v>0</v>
      </c>
      <c r="F285" s="39"/>
      <c r="G285" s="38"/>
      <c r="H285" s="9"/>
      <c r="I285" s="9"/>
      <c r="J285" s="40">
        <f>SUM(R281:R284)</f>
        <v>11575.32</v>
      </c>
      <c r="K285" s="40"/>
    </row>
    <row r="286" spans="1:22" ht="14.25" x14ac:dyDescent="0.2">
      <c r="A286" s="35"/>
      <c r="B286" s="36"/>
      <c r="C286" s="36" t="s">
        <v>243</v>
      </c>
      <c r="D286" s="37" t="s">
        <v>242</v>
      </c>
      <c r="E286" s="9">
        <f>Source!AU332</f>
        <v>0</v>
      </c>
      <c r="F286" s="39"/>
      <c r="G286" s="38"/>
      <c r="H286" s="9"/>
      <c r="I286" s="9"/>
      <c r="J286" s="40">
        <f>SUM(T281:T285)</f>
        <v>1836.24</v>
      </c>
      <c r="K286" s="40"/>
    </row>
    <row r="287" spans="1:22" ht="14.25" x14ac:dyDescent="0.2">
      <c r="A287" s="35"/>
      <c r="B287" s="36"/>
      <c r="C287" s="36" t="s">
        <v>244</v>
      </c>
      <c r="D287" s="37" t="s">
        <v>245</v>
      </c>
      <c r="E287" s="9">
        <f>Source!AQ332</f>
        <v>10.220000000000001</v>
      </c>
      <c r="F287" s="39"/>
      <c r="G287" s="38" t="str">
        <f>Source!DI332</f>
        <v/>
      </c>
      <c r="H287" s="9">
        <f>Source!AV332</f>
        <v>1</v>
      </c>
      <c r="I287" s="9"/>
      <c r="J287" s="40"/>
      <c r="K287" s="40">
        <f>Source!U332</f>
        <v>61.320000000000007</v>
      </c>
    </row>
    <row r="288" spans="1:22" ht="15" x14ac:dyDescent="0.25">
      <c r="A288" s="44"/>
      <c r="B288" s="44"/>
      <c r="C288" s="44"/>
      <c r="D288" s="44"/>
      <c r="E288" s="44"/>
      <c r="F288" s="44"/>
      <c r="G288" s="44"/>
      <c r="H288" s="44"/>
      <c r="I288" s="45">
        <f>J282+J283+J284+J285+J286</f>
        <v>34879.019999999997</v>
      </c>
      <c r="J288" s="45"/>
      <c r="K288" s="46">
        <f>IF(Source!I332&lt;&gt;0, ROUND(I288/Source!I332, 2), 0)</f>
        <v>5813.17</v>
      </c>
      <c r="P288" s="41">
        <f>I288</f>
        <v>34879.019999999997</v>
      </c>
    </row>
    <row r="289" spans="1:22" ht="57" x14ac:dyDescent="0.2">
      <c r="A289" s="35" t="str">
        <f>Source!E333</f>
        <v>28</v>
      </c>
      <c r="B289" s="36" t="str">
        <f>Source!F333</f>
        <v>6.4-0222-8-1</v>
      </c>
      <c r="C289" s="36" t="str">
        <f>Source!G333</f>
        <v>Техническое обслуживание лифта малого грузового г/п 100 кг скоростью движения кабины до 0,3 м/с, годовое, на количество этажей 2</v>
      </c>
      <c r="D289" s="37" t="str">
        <f>Source!H333</f>
        <v>1 лифт</v>
      </c>
      <c r="E289" s="9">
        <f>Source!I333</f>
        <v>6</v>
      </c>
      <c r="F289" s="39"/>
      <c r="G289" s="38"/>
      <c r="H289" s="9"/>
      <c r="I289" s="9"/>
      <c r="J289" s="40"/>
      <c r="K289" s="40"/>
      <c r="Q289">
        <f>ROUND((Source!BZ333/100)*ROUND((Source!AF333*Source!AV333)*Source!I333, 2), 2)</f>
        <v>328087.07</v>
      </c>
      <c r="R289">
        <f>Source!X333</f>
        <v>12141.48</v>
      </c>
      <c r="S289">
        <f>ROUND((Source!CA333/100)*ROUND((Source!AF333*Source!AV333)*Source!I333, 2), 2)</f>
        <v>52044.37</v>
      </c>
      <c r="T289">
        <f>Source!Y333</f>
        <v>1926</v>
      </c>
      <c r="U289">
        <f>ROUND((175/100)*ROUND((Source!AE333*Source!AV333)*Source!I333, 2), 2)</f>
        <v>0</v>
      </c>
      <c r="V289">
        <f>ROUND((108/100)*ROUND(Source!CS333*Source!I333, 2), 2)</f>
        <v>0</v>
      </c>
    </row>
    <row r="290" spans="1:22" ht="14.25" x14ac:dyDescent="0.2">
      <c r="A290" s="35"/>
      <c r="B290" s="36"/>
      <c r="C290" s="36" t="s">
        <v>238</v>
      </c>
      <c r="D290" s="37"/>
      <c r="E290" s="9"/>
      <c r="F290" s="39">
        <f>Source!AO333</f>
        <v>2702.2</v>
      </c>
      <c r="G290" s="38" t="str">
        <f>Source!DG333</f>
        <v/>
      </c>
      <c r="H290" s="9">
        <f>Source!AV333</f>
        <v>1</v>
      </c>
      <c r="I290" s="9">
        <f>IF(Source!BA333&lt;&gt; 0, Source!BA333, 1)</f>
        <v>1</v>
      </c>
      <c r="J290" s="40">
        <f>Source!S333</f>
        <v>16213.2</v>
      </c>
      <c r="K290" s="40"/>
    </row>
    <row r="291" spans="1:22" ht="14.25" x14ac:dyDescent="0.2">
      <c r="A291" s="35"/>
      <c r="B291" s="36"/>
      <c r="C291" s="36" t="s">
        <v>239</v>
      </c>
      <c r="D291" s="37"/>
      <c r="E291" s="9"/>
      <c r="F291" s="39">
        <f>Source!AM333</f>
        <v>266.37</v>
      </c>
      <c r="G291" s="38" t="str">
        <f>Source!DE333</f>
        <v/>
      </c>
      <c r="H291" s="9">
        <f>Source!AV333</f>
        <v>1</v>
      </c>
      <c r="I291" s="9">
        <f>IF(Source!BB333&lt;&gt; 0, Source!BB333, 1)</f>
        <v>1</v>
      </c>
      <c r="J291" s="40">
        <f>Source!Q333</f>
        <v>1598.22</v>
      </c>
      <c r="K291" s="40"/>
    </row>
    <row r="292" spans="1:22" ht="14.25" x14ac:dyDescent="0.2">
      <c r="A292" s="35"/>
      <c r="B292" s="36"/>
      <c r="C292" s="36" t="s">
        <v>240</v>
      </c>
      <c r="D292" s="37"/>
      <c r="E292" s="9"/>
      <c r="F292" s="39">
        <f>Source!AL333</f>
        <v>756.08</v>
      </c>
      <c r="G292" s="38" t="str">
        <f>Source!DD333</f>
        <v/>
      </c>
      <c r="H292" s="9">
        <f>Source!AW333</f>
        <v>1</v>
      </c>
      <c r="I292" s="9">
        <f>IF(Source!BC333&lt;&gt; 0, Source!BC333, 1)</f>
        <v>1</v>
      </c>
      <c r="J292" s="40">
        <f>Source!P333</f>
        <v>4536.4799999999996</v>
      </c>
      <c r="K292" s="40"/>
    </row>
    <row r="293" spans="1:22" ht="14.25" x14ac:dyDescent="0.2">
      <c r="A293" s="35"/>
      <c r="B293" s="36"/>
      <c r="C293" s="36" t="s">
        <v>241</v>
      </c>
      <c r="D293" s="37" t="s">
        <v>242</v>
      </c>
      <c r="E293" s="9">
        <f>Source!AT333</f>
        <v>0</v>
      </c>
      <c r="F293" s="39"/>
      <c r="G293" s="38"/>
      <c r="H293" s="9"/>
      <c r="I293" s="9"/>
      <c r="J293" s="40">
        <f>SUM(R289:R292)</f>
        <v>12141.48</v>
      </c>
      <c r="K293" s="40"/>
    </row>
    <row r="294" spans="1:22" ht="14.25" x14ac:dyDescent="0.2">
      <c r="A294" s="35"/>
      <c r="B294" s="36"/>
      <c r="C294" s="36" t="s">
        <v>243</v>
      </c>
      <c r="D294" s="37" t="s">
        <v>242</v>
      </c>
      <c r="E294" s="9">
        <f>Source!AU333</f>
        <v>0</v>
      </c>
      <c r="F294" s="39"/>
      <c r="G294" s="38"/>
      <c r="H294" s="9"/>
      <c r="I294" s="9"/>
      <c r="J294" s="40">
        <f>SUM(T289:T293)</f>
        <v>1926</v>
      </c>
      <c r="K294" s="40"/>
    </row>
    <row r="295" spans="1:22" ht="14.25" x14ac:dyDescent="0.2">
      <c r="A295" s="35"/>
      <c r="B295" s="36"/>
      <c r="C295" s="36" t="s">
        <v>244</v>
      </c>
      <c r="D295" s="37" t="s">
        <v>245</v>
      </c>
      <c r="E295" s="9">
        <f>Source!AQ333</f>
        <v>10.72</v>
      </c>
      <c r="F295" s="39"/>
      <c r="G295" s="38" t="str">
        <f>Source!DI333</f>
        <v/>
      </c>
      <c r="H295" s="9">
        <f>Source!AV333</f>
        <v>1</v>
      </c>
      <c r="I295" s="9"/>
      <c r="J295" s="40"/>
      <c r="K295" s="40">
        <f>Source!U333</f>
        <v>64.320000000000007</v>
      </c>
    </row>
    <row r="296" spans="1:22" ht="15" x14ac:dyDescent="0.25">
      <c r="A296" s="44"/>
      <c r="B296" s="44"/>
      <c r="C296" s="44"/>
      <c r="D296" s="44"/>
      <c r="E296" s="44"/>
      <c r="F296" s="44"/>
      <c r="G296" s="44"/>
      <c r="H296" s="44"/>
      <c r="I296" s="45">
        <f>J290+J291+J292+J293+J294</f>
        <v>36415.380000000005</v>
      </c>
      <c r="J296" s="45"/>
      <c r="K296" s="46">
        <f>IF(Source!I333&lt;&gt;0, ROUND(I296/Source!I333, 2), 0)</f>
        <v>6069.23</v>
      </c>
      <c r="P296" s="41">
        <f>I296</f>
        <v>36415.380000000005</v>
      </c>
    </row>
    <row r="298" spans="1:22" ht="15" x14ac:dyDescent="0.25">
      <c r="A298" s="49" t="str">
        <f>CONCATENATE("Итого по разделу: ",IF(Source!G335&lt;&gt;"Новый раздел", Source!G335, ""))</f>
        <v>Итого по разделу: ТО лифтов 2 этажа</v>
      </c>
      <c r="B298" s="49"/>
      <c r="C298" s="49"/>
      <c r="D298" s="49"/>
      <c r="E298" s="49"/>
      <c r="F298" s="49"/>
      <c r="G298" s="49"/>
      <c r="H298" s="49"/>
      <c r="I298" s="43">
        <f>SUM(P264:P297)</f>
        <v>137381.22</v>
      </c>
      <c r="J298" s="48"/>
      <c r="K298" s="47"/>
    </row>
    <row r="301" spans="1:22" ht="16.5" x14ac:dyDescent="0.25">
      <c r="A301" s="34" t="str">
        <f>CONCATENATE("Раздел: ",IF(Source!G365&lt;&gt;"Новый раздел", Source!G365, ""))</f>
        <v>Раздел: Освидетельствование</v>
      </c>
      <c r="B301" s="34"/>
      <c r="C301" s="34"/>
      <c r="D301" s="34"/>
      <c r="E301" s="34"/>
      <c r="F301" s="34"/>
      <c r="G301" s="34"/>
      <c r="H301" s="34"/>
      <c r="I301" s="34"/>
      <c r="J301" s="34"/>
      <c r="K301" s="34"/>
    </row>
    <row r="302" spans="1:22" ht="57" x14ac:dyDescent="0.2">
      <c r="A302" s="35" t="str">
        <f>Source!E369</f>
        <v>29</v>
      </c>
      <c r="B302" s="36" t="str">
        <f>Source!F369</f>
        <v>1.25-2302-16-1/1</v>
      </c>
      <c r="C302" s="36" t="str">
        <f>Source!G369</f>
        <v>Периодическое техническое освидетельствование лифта, лифт на 2 остановки</v>
      </c>
      <c r="D302" s="37" t="str">
        <f>Source!H369</f>
        <v>лифт на 2 остановки</v>
      </c>
      <c r="E302" s="9">
        <f>Source!I369</f>
        <v>30</v>
      </c>
      <c r="F302" s="39"/>
      <c r="G302" s="38"/>
      <c r="H302" s="9"/>
      <c r="I302" s="9"/>
      <c r="J302" s="40"/>
      <c r="K302" s="40"/>
      <c r="Q302">
        <f>ROUND((Source!BZ369/100)*ROUND((Source!AF369*Source!AV369)*Source!I369, 2), 2)</f>
        <v>174245.19</v>
      </c>
      <c r="R302">
        <f>Source!X369</f>
        <v>174245.19</v>
      </c>
      <c r="S302">
        <f>ROUND((Source!CA369/100)*ROUND((Source!AF369*Source!AV369)*Source!I369, 2), 2)</f>
        <v>24892.17</v>
      </c>
      <c r="T302">
        <f>Source!Y369</f>
        <v>24892.17</v>
      </c>
      <c r="U302">
        <f>ROUND((175/100)*ROUND((Source!AE369*Source!AV369)*Source!I369, 2), 2)</f>
        <v>0</v>
      </c>
      <c r="V302">
        <f>ROUND((108/100)*ROUND(Source!CS369*Source!I369, 2), 2)</f>
        <v>0</v>
      </c>
    </row>
    <row r="303" spans="1:22" ht="14.25" x14ac:dyDescent="0.2">
      <c r="A303" s="35"/>
      <c r="B303" s="36"/>
      <c r="C303" s="36" t="s">
        <v>238</v>
      </c>
      <c r="D303" s="37"/>
      <c r="E303" s="9"/>
      <c r="F303" s="39">
        <f>Source!AO369</f>
        <v>8297.39</v>
      </c>
      <c r="G303" s="38" t="str">
        <f>Source!DG369</f>
        <v/>
      </c>
      <c r="H303" s="9">
        <f>Source!AV369</f>
        <v>1</v>
      </c>
      <c r="I303" s="9">
        <f>IF(Source!BA369&lt;&gt; 0, Source!BA369, 1)</f>
        <v>1</v>
      </c>
      <c r="J303" s="40">
        <f>Source!S369</f>
        <v>248921.7</v>
      </c>
      <c r="K303" s="40"/>
    </row>
    <row r="304" spans="1:22" ht="14.25" x14ac:dyDescent="0.2">
      <c r="A304" s="35"/>
      <c r="B304" s="36"/>
      <c r="C304" s="36" t="s">
        <v>241</v>
      </c>
      <c r="D304" s="37" t="s">
        <v>242</v>
      </c>
      <c r="E304" s="9">
        <f>Source!AT369</f>
        <v>70</v>
      </c>
      <c r="F304" s="39"/>
      <c r="G304" s="38"/>
      <c r="H304" s="9"/>
      <c r="I304" s="9"/>
      <c r="J304" s="40">
        <f>SUM(R302:R303)</f>
        <v>174245.19</v>
      </c>
      <c r="K304" s="40"/>
    </row>
    <row r="305" spans="1:22" ht="14.25" x14ac:dyDescent="0.2">
      <c r="A305" s="35"/>
      <c r="B305" s="36"/>
      <c r="C305" s="36" t="s">
        <v>243</v>
      </c>
      <c r="D305" s="37" t="s">
        <v>242</v>
      </c>
      <c r="E305" s="9">
        <f>Source!AU369</f>
        <v>10</v>
      </c>
      <c r="F305" s="39"/>
      <c r="G305" s="38"/>
      <c r="H305" s="9"/>
      <c r="I305" s="9"/>
      <c r="J305" s="40">
        <f>SUM(T302:T304)</f>
        <v>24892.17</v>
      </c>
      <c r="K305" s="40"/>
    </row>
    <row r="306" spans="1:22" ht="14.25" x14ac:dyDescent="0.2">
      <c r="A306" s="35"/>
      <c r="B306" s="36"/>
      <c r="C306" s="36" t="s">
        <v>244</v>
      </c>
      <c r="D306" s="37" t="s">
        <v>245</v>
      </c>
      <c r="E306" s="9">
        <f>Source!AQ369</f>
        <v>24.64</v>
      </c>
      <c r="F306" s="39"/>
      <c r="G306" s="38" t="str">
        <f>Source!DI369</f>
        <v/>
      </c>
      <c r="H306" s="9">
        <f>Source!AV369</f>
        <v>1</v>
      </c>
      <c r="I306" s="9"/>
      <c r="J306" s="40"/>
      <c r="K306" s="40">
        <f>Source!U369</f>
        <v>739.2</v>
      </c>
    </row>
    <row r="307" spans="1:22" ht="15" x14ac:dyDescent="0.25">
      <c r="A307" s="44"/>
      <c r="B307" s="44"/>
      <c r="C307" s="44"/>
      <c r="D307" s="44"/>
      <c r="E307" s="44"/>
      <c r="F307" s="44"/>
      <c r="G307" s="44"/>
      <c r="H307" s="44"/>
      <c r="I307" s="45">
        <f>J303+J304+J305</f>
        <v>448059.06</v>
      </c>
      <c r="J307" s="45"/>
      <c r="K307" s="46">
        <f>IF(Source!I369&lt;&gt;0, ROUND(I307/Source!I369, 2), 0)</f>
        <v>14935.3</v>
      </c>
      <c r="P307" s="41">
        <f>I307</f>
        <v>448059.06</v>
      </c>
    </row>
    <row r="308" spans="1:22" ht="57" x14ac:dyDescent="0.2">
      <c r="A308" s="35" t="str">
        <f>Source!E370</f>
        <v>30</v>
      </c>
      <c r="B308" s="36" t="str">
        <f>Source!F370</f>
        <v>1.25-2302-16-2/1</v>
      </c>
      <c r="C308" s="36" t="str">
        <f>Source!G370</f>
        <v>Периодическое техническое освидетельствование лифта, на дополнительную остановку добавлять к поз. 25-2302-16-1</v>
      </c>
      <c r="D308" s="37" t="str">
        <f>Source!H370</f>
        <v>остановка</v>
      </c>
      <c r="E308" s="9">
        <f>Source!I370</f>
        <v>105</v>
      </c>
      <c r="F308" s="39"/>
      <c r="G308" s="38"/>
      <c r="H308" s="9"/>
      <c r="I308" s="9"/>
      <c r="J308" s="40"/>
      <c r="K308" s="40"/>
      <c r="Q308">
        <f>ROUND((Source!BZ370/100)*ROUND((Source!AF370*Source!AV370)*Source!I370, 2), 2)</f>
        <v>50884.05</v>
      </c>
      <c r="R308">
        <f>Source!X370</f>
        <v>50884.05</v>
      </c>
      <c r="S308">
        <f>ROUND((Source!CA370/100)*ROUND((Source!AF370*Source!AV370)*Source!I370, 2), 2)</f>
        <v>7269.15</v>
      </c>
      <c r="T308">
        <f>Source!Y370</f>
        <v>7269.15</v>
      </c>
      <c r="U308">
        <f>ROUND((175/100)*ROUND((Source!AE370*Source!AV370)*Source!I370, 2), 2)</f>
        <v>0</v>
      </c>
      <c r="V308">
        <f>ROUND((108/100)*ROUND(Source!CS370*Source!I370, 2), 2)</f>
        <v>0</v>
      </c>
    </row>
    <row r="309" spans="1:22" ht="14.25" x14ac:dyDescent="0.2">
      <c r="A309" s="35"/>
      <c r="B309" s="36"/>
      <c r="C309" s="36" t="s">
        <v>238</v>
      </c>
      <c r="D309" s="37"/>
      <c r="E309" s="9"/>
      <c r="F309" s="39">
        <f>Source!AO370</f>
        <v>692.3</v>
      </c>
      <c r="G309" s="38" t="str">
        <f>Source!DG370</f>
        <v/>
      </c>
      <c r="H309" s="9">
        <f>Source!AV370</f>
        <v>1</v>
      </c>
      <c r="I309" s="9">
        <f>IF(Source!BA370&lt;&gt; 0, Source!BA370, 1)</f>
        <v>1</v>
      </c>
      <c r="J309" s="40">
        <f>Source!S370</f>
        <v>72691.5</v>
      </c>
      <c r="K309" s="40"/>
    </row>
    <row r="310" spans="1:22" ht="14.25" x14ac:dyDescent="0.2">
      <c r="A310" s="35"/>
      <c r="B310" s="36"/>
      <c r="C310" s="36" t="s">
        <v>241</v>
      </c>
      <c r="D310" s="37" t="s">
        <v>242</v>
      </c>
      <c r="E310" s="9">
        <f>Source!AT370</f>
        <v>70</v>
      </c>
      <c r="F310" s="39"/>
      <c r="G310" s="38"/>
      <c r="H310" s="9"/>
      <c r="I310" s="9"/>
      <c r="J310" s="40">
        <f>SUM(R308:R309)</f>
        <v>50884.05</v>
      </c>
      <c r="K310" s="40"/>
    </row>
    <row r="311" spans="1:22" ht="14.25" x14ac:dyDescent="0.2">
      <c r="A311" s="35"/>
      <c r="B311" s="36"/>
      <c r="C311" s="36" t="s">
        <v>243</v>
      </c>
      <c r="D311" s="37" t="s">
        <v>242</v>
      </c>
      <c r="E311" s="9">
        <f>Source!AU370</f>
        <v>10</v>
      </c>
      <c r="F311" s="39"/>
      <c r="G311" s="38"/>
      <c r="H311" s="9"/>
      <c r="I311" s="9"/>
      <c r="J311" s="40">
        <f>SUM(T308:T310)</f>
        <v>7269.15</v>
      </c>
      <c r="K311" s="40"/>
    </row>
    <row r="312" spans="1:22" ht="14.25" x14ac:dyDescent="0.2">
      <c r="A312" s="35"/>
      <c r="B312" s="36"/>
      <c r="C312" s="36" t="s">
        <v>244</v>
      </c>
      <c r="D312" s="37" t="s">
        <v>245</v>
      </c>
      <c r="E312" s="9">
        <f>Source!AQ370</f>
        <v>2.1</v>
      </c>
      <c r="F312" s="39"/>
      <c r="G312" s="38" t="str">
        <f>Source!DI370</f>
        <v/>
      </c>
      <c r="H312" s="9">
        <f>Source!AV370</f>
        <v>1</v>
      </c>
      <c r="I312" s="9"/>
      <c r="J312" s="40"/>
      <c r="K312" s="40">
        <f>Source!U370</f>
        <v>220.5</v>
      </c>
    </row>
    <row r="313" spans="1:22" ht="15" x14ac:dyDescent="0.25">
      <c r="A313" s="44"/>
      <c r="B313" s="44"/>
      <c r="C313" s="44"/>
      <c r="D313" s="44"/>
      <c r="E313" s="44"/>
      <c r="F313" s="44"/>
      <c r="G313" s="44"/>
      <c r="H313" s="44"/>
      <c r="I313" s="45">
        <f>J309+J310+J311</f>
        <v>130844.7</v>
      </c>
      <c r="J313" s="45"/>
      <c r="K313" s="46">
        <f>IF(Source!I370&lt;&gt;0, ROUND(I313/Source!I370, 2), 0)</f>
        <v>1246.1400000000001</v>
      </c>
      <c r="P313" s="41">
        <f>I313</f>
        <v>130844.7</v>
      </c>
    </row>
    <row r="315" spans="1:22" ht="15" x14ac:dyDescent="0.25">
      <c r="A315" s="49" t="str">
        <f>CONCATENATE("Итого по разделу: ",IF(Source!G372&lt;&gt;"Новый раздел", Source!G372, ""))</f>
        <v>Итого по разделу: Освидетельствование</v>
      </c>
      <c r="B315" s="49"/>
      <c r="C315" s="49"/>
      <c r="D315" s="49"/>
      <c r="E315" s="49"/>
      <c r="F315" s="49"/>
      <c r="G315" s="49"/>
      <c r="H315" s="49"/>
      <c r="I315" s="43">
        <f>SUM(P301:P314)</f>
        <v>578903.76</v>
      </c>
      <c r="J315" s="48"/>
      <c r="K315" s="47"/>
    </row>
    <row r="318" spans="1:22" ht="15" x14ac:dyDescent="0.25">
      <c r="A318" s="49" t="str">
        <f>CONCATENATE("Итого по локальной смете: ",IF(Source!G402&lt;&gt;"Новая локальная смета", Source!G402, ""))</f>
        <v xml:space="preserve">Итого по локальной смете: </v>
      </c>
      <c r="B318" s="49"/>
      <c r="C318" s="49"/>
      <c r="D318" s="49"/>
      <c r="E318" s="49"/>
      <c r="F318" s="49"/>
      <c r="G318" s="49"/>
      <c r="H318" s="49"/>
      <c r="I318" s="43">
        <f>SUM(P31:P317)</f>
        <v>4600868.54</v>
      </c>
      <c r="J318" s="48"/>
      <c r="K318" s="47"/>
    </row>
    <row r="321" spans="1:32" ht="30" x14ac:dyDescent="0.25">
      <c r="A321" s="49" t="str">
        <f>CONCATENATE("Итого по смете: ",IF(Source!G432&lt;&gt;"Новый объект", Source!G432, ""))</f>
        <v>Итого по смете: Оказание услуг по круглосуточному обслуживанию и текущему ремонту лифтового оборудования ГБУЗ "ГКБ № 29 им. Н.Э. Баумана"</v>
      </c>
      <c r="B321" s="49"/>
      <c r="C321" s="49"/>
      <c r="D321" s="49"/>
      <c r="E321" s="49"/>
      <c r="F321" s="49"/>
      <c r="G321" s="49"/>
      <c r="H321" s="49"/>
      <c r="I321" s="43">
        <f>SUM(P1:P320)</f>
        <v>4600868.54</v>
      </c>
      <c r="J321" s="48"/>
      <c r="K321" s="47"/>
      <c r="AF321" s="50" t="str">
        <f>CONCATENATE("Итого по смете: ",IF(Source!G432&lt;&gt;"Новый объект", Source!G432, ""))</f>
        <v>Итого по смете: Оказание услуг по круглосуточному обслуживанию и текущему ремонту лифтового оборудования ГБУЗ "ГКБ № 29 им. Н.Э. Баумана"</v>
      </c>
    </row>
    <row r="324" spans="1:32" ht="14.25" x14ac:dyDescent="0.2">
      <c r="A324" s="51" t="s">
        <v>246</v>
      </c>
      <c r="B324" s="51"/>
      <c r="C324" s="52" t="str">
        <f>IF(Source!AC12&lt;&gt;"", Source!AC12," ")</f>
        <v xml:space="preserve"> </v>
      </c>
      <c r="D324" s="52"/>
      <c r="E324" s="52"/>
      <c r="F324" s="52"/>
      <c r="G324" s="52"/>
      <c r="H324" s="10" t="str">
        <f>IF(Source!AB12&lt;&gt;"", Source!AB12," ")</f>
        <v xml:space="preserve"> </v>
      </c>
      <c r="I324" s="10"/>
      <c r="J324" s="10"/>
      <c r="K324" s="10"/>
    </row>
    <row r="325" spans="1:32" ht="14.25" x14ac:dyDescent="0.2">
      <c r="A325" s="10"/>
      <c r="B325" s="10"/>
      <c r="C325" s="53" t="s">
        <v>247</v>
      </c>
      <c r="D325" s="53"/>
      <c r="E325" s="53"/>
      <c r="F325" s="53"/>
      <c r="G325" s="53"/>
      <c r="H325" s="10"/>
      <c r="I325" s="10"/>
      <c r="J325" s="10"/>
      <c r="K325" s="10"/>
    </row>
    <row r="326" spans="1:32" ht="14.25" x14ac:dyDescent="0.2">
      <c r="A326" s="10"/>
      <c r="B326" s="10"/>
      <c r="C326" s="10"/>
      <c r="D326" s="10"/>
      <c r="E326" s="10"/>
      <c r="F326" s="10"/>
      <c r="G326" s="10"/>
      <c r="H326" s="10"/>
      <c r="I326" s="10"/>
      <c r="J326" s="10"/>
      <c r="K326" s="10"/>
    </row>
    <row r="327" spans="1:32" ht="14.25" x14ac:dyDescent="0.2">
      <c r="A327" s="51" t="s">
        <v>248</v>
      </c>
      <c r="B327" s="51"/>
      <c r="C327" s="52" t="str">
        <f>IF(Source!AE12&lt;&gt;"", Source!AE12," ")</f>
        <v xml:space="preserve"> </v>
      </c>
      <c r="D327" s="52"/>
      <c r="E327" s="52"/>
      <c r="F327" s="52"/>
      <c r="G327" s="52"/>
      <c r="H327" s="10" t="str">
        <f>IF(Source!AD12&lt;&gt;"", Source!AD12," ")</f>
        <v xml:space="preserve"> </v>
      </c>
      <c r="I327" s="10"/>
      <c r="J327" s="10"/>
      <c r="K327" s="10"/>
    </row>
    <row r="328" spans="1:32" ht="14.25" x14ac:dyDescent="0.2">
      <c r="A328" s="10"/>
      <c r="B328" s="10"/>
      <c r="C328" s="53" t="s">
        <v>247</v>
      </c>
      <c r="D328" s="53"/>
      <c r="E328" s="53"/>
      <c r="F328" s="53"/>
      <c r="G328" s="53"/>
      <c r="H328" s="10"/>
      <c r="I328" s="10"/>
      <c r="J328" s="10"/>
      <c r="K328" s="10"/>
    </row>
  </sheetData>
  <mergeCells count="105">
    <mergeCell ref="I321:J321"/>
    <mergeCell ref="A321:H321"/>
    <mergeCell ref="A324:B324"/>
    <mergeCell ref="C325:G325"/>
    <mergeCell ref="A327:B327"/>
    <mergeCell ref="C328:G328"/>
    <mergeCell ref="A301:K301"/>
    <mergeCell ref="I307:J307"/>
    <mergeCell ref="I313:J313"/>
    <mergeCell ref="I315:J315"/>
    <mergeCell ref="A315:H315"/>
    <mergeCell ref="I318:J318"/>
    <mergeCell ref="A318:H318"/>
    <mergeCell ref="A264:K264"/>
    <mergeCell ref="I272:J272"/>
    <mergeCell ref="I280:J280"/>
    <mergeCell ref="I288:J288"/>
    <mergeCell ref="I296:J296"/>
    <mergeCell ref="I298:J298"/>
    <mergeCell ref="A298:H298"/>
    <mergeCell ref="I235:J235"/>
    <mergeCell ref="I243:J243"/>
    <mergeCell ref="I251:J251"/>
    <mergeCell ref="I259:J259"/>
    <mergeCell ref="I261:J261"/>
    <mergeCell ref="A261:H261"/>
    <mergeCell ref="I219:J219"/>
    <mergeCell ref="I221:J221"/>
    <mergeCell ref="A221:H221"/>
    <mergeCell ref="I224:J224"/>
    <mergeCell ref="A224:H224"/>
    <mergeCell ref="A227:K227"/>
    <mergeCell ref="I184:J184"/>
    <mergeCell ref="A184:H184"/>
    <mergeCell ref="A187:K187"/>
    <mergeCell ref="I195:J195"/>
    <mergeCell ref="I203:J203"/>
    <mergeCell ref="I211:J211"/>
    <mergeCell ref="A148:K148"/>
    <mergeCell ref="A150:K150"/>
    <mergeCell ref="I158:J158"/>
    <mergeCell ref="I166:J166"/>
    <mergeCell ref="I174:J174"/>
    <mergeCell ref="I182:J182"/>
    <mergeCell ref="A111:K111"/>
    <mergeCell ref="I119:J119"/>
    <mergeCell ref="I127:J127"/>
    <mergeCell ref="I135:J135"/>
    <mergeCell ref="I143:J143"/>
    <mergeCell ref="I145:J145"/>
    <mergeCell ref="A145:H145"/>
    <mergeCell ref="I87:J87"/>
    <mergeCell ref="I95:J95"/>
    <mergeCell ref="I103:J103"/>
    <mergeCell ref="I105:J105"/>
    <mergeCell ref="A105:H105"/>
    <mergeCell ref="I108:J108"/>
    <mergeCell ref="A108:H108"/>
    <mergeCell ref="I58:J58"/>
    <mergeCell ref="I66:J66"/>
    <mergeCell ref="I68:J68"/>
    <mergeCell ref="A68:H68"/>
    <mergeCell ref="A71:K71"/>
    <mergeCell ref="I79:J79"/>
    <mergeCell ref="I27:I29"/>
    <mergeCell ref="J27:J29"/>
    <mergeCell ref="A32:K32"/>
    <mergeCell ref="A34:K34"/>
    <mergeCell ref="I42:J42"/>
    <mergeCell ref="I50:J50"/>
    <mergeCell ref="F25:H25"/>
    <mergeCell ref="I25:J25"/>
    <mergeCell ref="A27:A29"/>
    <mergeCell ref="B27:B29"/>
    <mergeCell ref="C27:C29"/>
    <mergeCell ref="D27:D29"/>
    <mergeCell ref="E27:E29"/>
    <mergeCell ref="F27:F29"/>
    <mergeCell ref="G27:G29"/>
    <mergeCell ref="H27:H29"/>
    <mergeCell ref="F22:H22"/>
    <mergeCell ref="I22:J22"/>
    <mergeCell ref="F23:H23"/>
    <mergeCell ref="I23:J23"/>
    <mergeCell ref="F24:H24"/>
    <mergeCell ref="I24:J24"/>
    <mergeCell ref="A15:K15"/>
    <mergeCell ref="A16:K16"/>
    <mergeCell ref="A18:K18"/>
    <mergeCell ref="F20:H20"/>
    <mergeCell ref="I20:J20"/>
    <mergeCell ref="F21:H21"/>
    <mergeCell ref="I21:J21"/>
    <mergeCell ref="B7:E7"/>
    <mergeCell ref="G7:K7"/>
    <mergeCell ref="J2:K2"/>
    <mergeCell ref="A10:K10"/>
    <mergeCell ref="A11:K11"/>
    <mergeCell ref="A13:K13"/>
    <mergeCell ref="B3:E3"/>
    <mergeCell ref="G3:K3"/>
    <mergeCell ref="B4:E4"/>
    <mergeCell ref="G4:K4"/>
    <mergeCell ref="B6:E6"/>
    <mergeCell ref="G6:K6"/>
  </mergeCells>
  <pageMargins left="0.4" right="0.2" top="0.2" bottom="0.4" header="0.2" footer="0.2"/>
  <pageSetup paperSize="9" scale="65" fitToHeight="0" orientation="portrait" r:id="rId1"/>
  <headerFooter>
    <oddHeader>&amp;L&amp;8</oddHeader>
    <oddFooter>&amp;R&amp;P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K469"/>
  <sheetViews>
    <sheetView workbookViewId="0">
      <selection activeCell="A465" sqref="A465:O465"/>
    </sheetView>
  </sheetViews>
  <sheetFormatPr defaultColWidth="9.140625" defaultRowHeight="12.75" x14ac:dyDescent="0.2"/>
  <cols>
    <col min="1" max="256" width="9.140625" customWidth="1"/>
  </cols>
  <sheetData>
    <row r="1" spans="1:133" x14ac:dyDescent="0.2">
      <c r="A1">
        <v>0</v>
      </c>
      <c r="B1" t="s">
        <v>0</v>
      </c>
      <c r="D1" t="s">
        <v>1</v>
      </c>
      <c r="F1">
        <v>0</v>
      </c>
      <c r="G1">
        <v>0</v>
      </c>
      <c r="H1">
        <v>0</v>
      </c>
      <c r="I1" t="s">
        <v>2</v>
      </c>
      <c r="J1" t="s">
        <v>3</v>
      </c>
      <c r="K1">
        <v>0</v>
      </c>
      <c r="L1">
        <v>29412</v>
      </c>
      <c r="M1">
        <v>10</v>
      </c>
      <c r="N1">
        <v>11</v>
      </c>
      <c r="O1">
        <v>0</v>
      </c>
      <c r="P1">
        <v>1</v>
      </c>
      <c r="Q1">
        <v>6</v>
      </c>
    </row>
    <row r="12" spans="1:133" x14ac:dyDescent="0.2">
      <c r="A12" s="1">
        <v>1</v>
      </c>
      <c r="B12" s="1">
        <v>465</v>
      </c>
      <c r="C12" s="1">
        <v>0</v>
      </c>
      <c r="D12" s="1">
        <f>ROW(A432)</f>
        <v>432</v>
      </c>
      <c r="E12" s="1">
        <v>0</v>
      </c>
      <c r="F12" s="1" t="s">
        <v>4</v>
      </c>
      <c r="G12" s="1" t="s">
        <v>5</v>
      </c>
      <c r="H12" s="1" t="s">
        <v>3</v>
      </c>
      <c r="I12" s="1">
        <v>0</v>
      </c>
      <c r="J12" s="1" t="s">
        <v>3</v>
      </c>
      <c r="K12" s="1">
        <v>0</v>
      </c>
      <c r="L12" s="1"/>
      <c r="M12" s="1"/>
      <c r="N12" s="1"/>
      <c r="O12" s="1">
        <v>0</v>
      </c>
      <c r="P12" s="1">
        <v>0</v>
      </c>
      <c r="Q12" s="1">
        <v>0</v>
      </c>
      <c r="R12" s="1">
        <v>108</v>
      </c>
      <c r="S12" s="1"/>
      <c r="T12" s="1"/>
      <c r="U12" s="1" t="s">
        <v>3</v>
      </c>
      <c r="V12" s="1">
        <v>0</v>
      </c>
      <c r="W12" s="1" t="s">
        <v>3</v>
      </c>
      <c r="X12" s="1" t="s">
        <v>3</v>
      </c>
      <c r="Y12" s="1" t="s">
        <v>3</v>
      </c>
      <c r="Z12" s="1" t="s">
        <v>3</v>
      </c>
      <c r="AA12" s="1" t="s">
        <v>3</v>
      </c>
      <c r="AB12" s="1" t="s">
        <v>3</v>
      </c>
      <c r="AC12" s="1" t="s">
        <v>3</v>
      </c>
      <c r="AD12" s="1" t="s">
        <v>3</v>
      </c>
      <c r="AE12" s="1" t="s">
        <v>3</v>
      </c>
      <c r="AF12" s="1" t="s">
        <v>3</v>
      </c>
      <c r="AG12" s="1" t="s">
        <v>3</v>
      </c>
      <c r="AH12" s="1" t="s">
        <v>3</v>
      </c>
      <c r="AI12" s="1" t="s">
        <v>3</v>
      </c>
      <c r="AJ12" s="1" t="s">
        <v>3</v>
      </c>
      <c r="AK12" s="1"/>
      <c r="AL12" s="1" t="s">
        <v>3</v>
      </c>
      <c r="AM12" s="1" t="s">
        <v>3</v>
      </c>
      <c r="AN12" s="1" t="s">
        <v>3</v>
      </c>
      <c r="AO12" s="1"/>
      <c r="AP12" s="1" t="s">
        <v>3</v>
      </c>
      <c r="AQ12" s="1" t="s">
        <v>3</v>
      </c>
      <c r="AR12" s="1" t="s">
        <v>3</v>
      </c>
      <c r="AS12" s="1"/>
      <c r="AT12" s="1"/>
      <c r="AU12" s="1"/>
      <c r="AV12" s="1"/>
      <c r="AW12" s="1"/>
      <c r="AX12" s="1" t="s">
        <v>3</v>
      </c>
      <c r="AY12" s="1" t="s">
        <v>3</v>
      </c>
      <c r="AZ12" s="1" t="s">
        <v>3</v>
      </c>
      <c r="BA12" s="1"/>
      <c r="BB12" s="1"/>
      <c r="BC12" s="1"/>
      <c r="BD12" s="1"/>
      <c r="BE12" s="1"/>
      <c r="BF12" s="1"/>
      <c r="BG12" s="1"/>
      <c r="BH12" s="1" t="s">
        <v>6</v>
      </c>
      <c r="BI12" s="1" t="s">
        <v>7</v>
      </c>
      <c r="BJ12" s="1">
        <v>1</v>
      </c>
      <c r="BK12" s="1">
        <v>1</v>
      </c>
      <c r="BL12" s="1">
        <v>0</v>
      </c>
      <c r="BM12" s="1">
        <v>0</v>
      </c>
      <c r="BN12" s="1">
        <v>1</v>
      </c>
      <c r="BO12" s="1">
        <v>0</v>
      </c>
      <c r="BP12" s="1">
        <v>6</v>
      </c>
      <c r="BQ12" s="1">
        <v>2</v>
      </c>
      <c r="BR12" s="1">
        <v>1</v>
      </c>
      <c r="BS12" s="1">
        <v>1</v>
      </c>
      <c r="BT12" s="1">
        <v>0</v>
      </c>
      <c r="BU12" s="1">
        <v>0</v>
      </c>
      <c r="BV12" s="1">
        <v>0</v>
      </c>
      <c r="BW12" s="1">
        <v>0</v>
      </c>
      <c r="BX12" s="1">
        <v>0</v>
      </c>
      <c r="BY12" s="1" t="s">
        <v>8</v>
      </c>
      <c r="BZ12" s="1" t="s">
        <v>9</v>
      </c>
      <c r="CA12" s="1" t="s">
        <v>10</v>
      </c>
      <c r="CB12" s="1" t="s">
        <v>10</v>
      </c>
      <c r="CC12" s="1" t="s">
        <v>10</v>
      </c>
      <c r="CD12" s="1" t="s">
        <v>10</v>
      </c>
      <c r="CE12" s="1" t="s">
        <v>11</v>
      </c>
      <c r="CF12" s="1">
        <v>0</v>
      </c>
      <c r="CG12" s="1">
        <v>0</v>
      </c>
      <c r="CH12" s="1">
        <v>8</v>
      </c>
      <c r="CI12" s="1" t="s">
        <v>3</v>
      </c>
      <c r="CJ12" s="1" t="s">
        <v>3</v>
      </c>
      <c r="CK12" s="1">
        <v>3</v>
      </c>
      <c r="CL12" s="1"/>
      <c r="CM12" s="1"/>
      <c r="CN12" s="1"/>
      <c r="CO12" s="1"/>
      <c r="CP12" s="1"/>
      <c r="CQ12" s="1"/>
      <c r="CR12" s="1"/>
      <c r="CS12" s="1"/>
      <c r="CT12" s="1"/>
      <c r="CU12" s="1"/>
      <c r="CV12" s="1"/>
      <c r="CW12" s="1"/>
      <c r="CX12" s="1"/>
      <c r="CY12" s="1"/>
      <c r="CZ12" s="1"/>
      <c r="DA12" s="1"/>
      <c r="DB12" s="1"/>
      <c r="DC12" s="1"/>
      <c r="DD12" s="1"/>
      <c r="DE12" s="1"/>
      <c r="DF12" s="1"/>
      <c r="DG12" s="1"/>
      <c r="DH12" s="1"/>
      <c r="DI12" s="1"/>
      <c r="DJ12" s="1"/>
      <c r="DK12" s="1"/>
      <c r="DL12" s="1"/>
      <c r="DM12" s="1"/>
      <c r="DN12" s="1"/>
      <c r="DO12" s="1"/>
      <c r="DP12" s="1"/>
      <c r="DQ12" s="1"/>
      <c r="DR12" s="1"/>
      <c r="DS12" s="1"/>
      <c r="DT12" s="1"/>
      <c r="DU12" s="1"/>
      <c r="DV12" s="1"/>
      <c r="DW12" s="1"/>
      <c r="DX12" s="1"/>
      <c r="DY12" s="1"/>
      <c r="DZ12" s="1"/>
      <c r="EA12" s="1"/>
      <c r="EB12" s="1"/>
      <c r="EC12" s="1">
        <v>0</v>
      </c>
    </row>
    <row r="15" spans="1:133" x14ac:dyDescent="0.2">
      <c r="A15" s="1">
        <v>15</v>
      </c>
      <c r="B15" s="1">
        <v>1</v>
      </c>
      <c r="C15" s="1"/>
      <c r="D15" s="1"/>
      <c r="E15" s="1"/>
      <c r="F15" s="1"/>
      <c r="G15" s="1"/>
      <c r="H15" s="1"/>
      <c r="I15" s="1"/>
      <c r="J15" s="1"/>
      <c r="K15" s="1"/>
      <c r="L15" s="1"/>
      <c r="M15" s="1"/>
      <c r="N15" s="1"/>
      <c r="O15" s="1"/>
      <c r="P15" s="1"/>
      <c r="Q15" s="1"/>
      <c r="R15" s="1"/>
      <c r="S15" s="1"/>
      <c r="T15" s="1"/>
      <c r="U15" s="1"/>
      <c r="V15" s="1"/>
      <c r="W15" s="1"/>
      <c r="X15" s="1"/>
      <c r="Y15" s="1"/>
      <c r="Z15" s="1"/>
      <c r="AA15" s="1"/>
      <c r="AB15" s="1"/>
      <c r="AC15" s="1"/>
      <c r="AD15" s="1"/>
      <c r="AE15" s="1"/>
      <c r="AF15" s="1"/>
      <c r="AG15" s="1"/>
      <c r="AH15" s="1"/>
      <c r="AI15" s="1"/>
      <c r="AJ15" s="1"/>
      <c r="AK15" s="1"/>
      <c r="AL15" s="1"/>
      <c r="AM15" s="1"/>
      <c r="AN15" s="1"/>
      <c r="AO15" s="1"/>
      <c r="AP15" s="1"/>
      <c r="AQ15" s="1"/>
      <c r="AR15" s="1"/>
      <c r="AS15" s="1"/>
      <c r="AT15" s="1"/>
      <c r="AU15" s="1"/>
      <c r="AV15" s="1"/>
      <c r="AW15" s="1"/>
      <c r="AX15" s="1"/>
      <c r="AY15" s="1"/>
      <c r="AZ15" s="1"/>
      <c r="BA15" s="1"/>
      <c r="BB15" s="1"/>
      <c r="BC15" s="1"/>
      <c r="BD15" s="1"/>
      <c r="BE15" s="1"/>
      <c r="BF15" s="1"/>
      <c r="BG15" s="1"/>
      <c r="BH15" s="1"/>
      <c r="BI15" s="1"/>
      <c r="BJ15" s="1"/>
      <c r="BK15" s="1"/>
      <c r="BL15" s="1"/>
      <c r="BM15" s="1"/>
      <c r="BN15" s="1"/>
      <c r="BO15" s="1"/>
      <c r="BP15" s="1"/>
      <c r="BQ15" s="1"/>
      <c r="BR15" s="1"/>
      <c r="BS15" s="1"/>
      <c r="BT15" s="1"/>
      <c r="BU15" s="1"/>
      <c r="BV15" s="1"/>
      <c r="BW15" s="1"/>
      <c r="BX15" s="1"/>
      <c r="BY15" s="1"/>
      <c r="BZ15" s="1"/>
      <c r="CA15" s="1"/>
      <c r="CB15" s="1"/>
      <c r="CC15" s="1"/>
      <c r="CD15" s="1"/>
      <c r="CE15" s="1"/>
      <c r="CF15" s="1"/>
      <c r="CG15" s="1"/>
      <c r="CH15" s="1"/>
      <c r="CI15" s="1"/>
      <c r="CJ15" s="1"/>
      <c r="CK15" s="1"/>
      <c r="CL15" s="1"/>
      <c r="CM15" s="1"/>
      <c r="CN15" s="1"/>
      <c r="CO15" s="1"/>
      <c r="CP15" s="1"/>
      <c r="CQ15" s="1"/>
      <c r="CR15" s="1"/>
      <c r="CS15" s="1"/>
      <c r="CT15" s="1"/>
      <c r="CU15" s="1"/>
      <c r="CV15" s="1"/>
      <c r="CW15" s="1"/>
      <c r="CX15" s="1"/>
      <c r="CY15" s="1"/>
      <c r="CZ15" s="1"/>
      <c r="DA15" s="1"/>
      <c r="DB15" s="1"/>
      <c r="DC15" s="1"/>
      <c r="DD15" s="1"/>
      <c r="DE15" s="1"/>
      <c r="DF15" s="1"/>
      <c r="DG15" s="1"/>
      <c r="DH15" s="1"/>
      <c r="DI15" s="1"/>
      <c r="DJ15" s="1"/>
      <c r="DK15" s="1"/>
      <c r="DL15" s="1"/>
      <c r="DM15" s="1"/>
      <c r="DN15" s="1"/>
      <c r="DO15" s="1"/>
      <c r="DP15" s="1"/>
      <c r="DQ15" s="1"/>
      <c r="DR15" s="1"/>
      <c r="DS15" s="1"/>
      <c r="DT15" s="1"/>
      <c r="DU15" s="1"/>
      <c r="DV15" s="1"/>
      <c r="DW15" s="1"/>
      <c r="DX15" s="1"/>
      <c r="DY15" s="1"/>
      <c r="DZ15" s="1"/>
      <c r="EA15" s="1"/>
      <c r="EB15" s="1"/>
      <c r="EC15" s="1"/>
    </row>
    <row r="18" spans="1:245" x14ac:dyDescent="0.2">
      <c r="A18" s="2">
        <v>52</v>
      </c>
      <c r="B18" s="2">
        <f t="shared" ref="B18:G18" si="0">B432</f>
        <v>465</v>
      </c>
      <c r="C18" s="2">
        <f t="shared" si="0"/>
        <v>1</v>
      </c>
      <c r="D18" s="2">
        <f t="shared" si="0"/>
        <v>12</v>
      </c>
      <c r="E18" s="2">
        <f t="shared" si="0"/>
        <v>0</v>
      </c>
      <c r="F18" s="2" t="str">
        <f t="shared" si="0"/>
        <v>Новый объект</v>
      </c>
      <c r="G18" s="2" t="str">
        <f t="shared" si="0"/>
        <v>Оказание услуг по круглосуточному обслуживанию и текущему ремонту лифтового оборудования ГБУЗ "ГКБ № 29 им. Н.Э. Баумана"</v>
      </c>
      <c r="H18" s="2"/>
      <c r="I18" s="2"/>
      <c r="J18" s="2"/>
      <c r="K18" s="2"/>
      <c r="L18" s="2"/>
      <c r="M18" s="2"/>
      <c r="N18" s="2"/>
      <c r="O18" s="2">
        <f t="shared" ref="O18:AT18" si="1">O432</f>
        <v>3261759.29</v>
      </c>
      <c r="P18" s="2">
        <f t="shared" si="1"/>
        <v>229069.3</v>
      </c>
      <c r="Q18" s="2">
        <f t="shared" si="1"/>
        <v>294946.3</v>
      </c>
      <c r="R18" s="2">
        <f t="shared" si="1"/>
        <v>0</v>
      </c>
      <c r="S18" s="2">
        <f t="shared" si="1"/>
        <v>2737743.69</v>
      </c>
      <c r="T18" s="2">
        <f t="shared" si="1"/>
        <v>0</v>
      </c>
      <c r="U18" s="2">
        <f t="shared" si="1"/>
        <v>10400.780000000001</v>
      </c>
      <c r="V18" s="2">
        <f t="shared" si="1"/>
        <v>0</v>
      </c>
      <c r="W18" s="2">
        <f t="shared" si="1"/>
        <v>0</v>
      </c>
      <c r="X18" s="2">
        <f t="shared" si="1"/>
        <v>1155648.95</v>
      </c>
      <c r="Y18" s="2">
        <f t="shared" si="1"/>
        <v>183460.3</v>
      </c>
      <c r="Z18" s="2">
        <f t="shared" si="1"/>
        <v>0</v>
      </c>
      <c r="AA18" s="2">
        <f t="shared" si="1"/>
        <v>0</v>
      </c>
      <c r="AB18" s="2">
        <f t="shared" si="1"/>
        <v>0</v>
      </c>
      <c r="AC18" s="2">
        <f t="shared" si="1"/>
        <v>0</v>
      </c>
      <c r="AD18" s="2">
        <f t="shared" si="1"/>
        <v>0</v>
      </c>
      <c r="AE18" s="2">
        <f t="shared" si="1"/>
        <v>0</v>
      </c>
      <c r="AF18" s="2">
        <f t="shared" si="1"/>
        <v>0</v>
      </c>
      <c r="AG18" s="2">
        <f t="shared" si="1"/>
        <v>0</v>
      </c>
      <c r="AH18" s="2">
        <f t="shared" si="1"/>
        <v>0</v>
      </c>
      <c r="AI18" s="2">
        <f t="shared" si="1"/>
        <v>0</v>
      </c>
      <c r="AJ18" s="2">
        <f t="shared" si="1"/>
        <v>0</v>
      </c>
      <c r="AK18" s="2">
        <f t="shared" si="1"/>
        <v>0</v>
      </c>
      <c r="AL18" s="2">
        <f t="shared" si="1"/>
        <v>0</v>
      </c>
      <c r="AM18" s="2">
        <f t="shared" si="1"/>
        <v>0</v>
      </c>
      <c r="AN18" s="2">
        <f t="shared" si="1"/>
        <v>0</v>
      </c>
      <c r="AO18" s="2">
        <f t="shared" si="1"/>
        <v>0</v>
      </c>
      <c r="AP18" s="2">
        <f t="shared" si="1"/>
        <v>0</v>
      </c>
      <c r="AQ18" s="2">
        <f t="shared" si="1"/>
        <v>0</v>
      </c>
      <c r="AR18" s="2">
        <f t="shared" si="1"/>
        <v>4600868.54</v>
      </c>
      <c r="AS18" s="2">
        <f t="shared" si="1"/>
        <v>0</v>
      </c>
      <c r="AT18" s="2">
        <f t="shared" si="1"/>
        <v>0</v>
      </c>
      <c r="AU18" s="2">
        <f t="shared" ref="AU18:BZ18" si="2">AU432</f>
        <v>4600868.54</v>
      </c>
      <c r="AV18" s="2">
        <f t="shared" si="2"/>
        <v>229069.3</v>
      </c>
      <c r="AW18" s="2">
        <f t="shared" si="2"/>
        <v>229069.3</v>
      </c>
      <c r="AX18" s="2">
        <f t="shared" si="2"/>
        <v>0</v>
      </c>
      <c r="AY18" s="2">
        <f t="shared" si="2"/>
        <v>229069.3</v>
      </c>
      <c r="AZ18" s="2">
        <f t="shared" si="2"/>
        <v>0</v>
      </c>
      <c r="BA18" s="2">
        <f t="shared" si="2"/>
        <v>0</v>
      </c>
      <c r="BB18" s="2">
        <f t="shared" si="2"/>
        <v>0</v>
      </c>
      <c r="BC18" s="2">
        <f t="shared" si="2"/>
        <v>0</v>
      </c>
      <c r="BD18" s="2">
        <f t="shared" si="2"/>
        <v>0</v>
      </c>
      <c r="BE18" s="2">
        <f t="shared" si="2"/>
        <v>0</v>
      </c>
      <c r="BF18" s="2">
        <f t="shared" si="2"/>
        <v>0</v>
      </c>
      <c r="BG18" s="2">
        <f t="shared" si="2"/>
        <v>0</v>
      </c>
      <c r="BH18" s="2">
        <f t="shared" si="2"/>
        <v>0</v>
      </c>
      <c r="BI18" s="2">
        <f t="shared" si="2"/>
        <v>0</v>
      </c>
      <c r="BJ18" s="2">
        <f t="shared" si="2"/>
        <v>0</v>
      </c>
      <c r="BK18" s="2">
        <f t="shared" si="2"/>
        <v>0</v>
      </c>
      <c r="BL18" s="2">
        <f t="shared" si="2"/>
        <v>0</v>
      </c>
      <c r="BM18" s="2">
        <f t="shared" si="2"/>
        <v>0</v>
      </c>
      <c r="BN18" s="2">
        <f t="shared" si="2"/>
        <v>0</v>
      </c>
      <c r="BO18" s="2">
        <f t="shared" si="2"/>
        <v>0</v>
      </c>
      <c r="BP18" s="2">
        <f t="shared" si="2"/>
        <v>0</v>
      </c>
      <c r="BQ18" s="2">
        <f t="shared" si="2"/>
        <v>0</v>
      </c>
      <c r="BR18" s="2">
        <f t="shared" si="2"/>
        <v>0</v>
      </c>
      <c r="BS18" s="2">
        <f t="shared" si="2"/>
        <v>0</v>
      </c>
      <c r="BT18" s="2">
        <f t="shared" si="2"/>
        <v>0</v>
      </c>
      <c r="BU18" s="2">
        <f t="shared" si="2"/>
        <v>0</v>
      </c>
      <c r="BV18" s="2">
        <f t="shared" si="2"/>
        <v>0</v>
      </c>
      <c r="BW18" s="2">
        <f t="shared" si="2"/>
        <v>0</v>
      </c>
      <c r="BX18" s="2">
        <f t="shared" si="2"/>
        <v>0</v>
      </c>
      <c r="BY18" s="2">
        <f t="shared" si="2"/>
        <v>0</v>
      </c>
      <c r="BZ18" s="2">
        <f t="shared" si="2"/>
        <v>0</v>
      </c>
      <c r="CA18" s="2">
        <f t="shared" ref="CA18:DF18" si="3">CA432</f>
        <v>0</v>
      </c>
      <c r="CB18" s="2">
        <f t="shared" si="3"/>
        <v>0</v>
      </c>
      <c r="CC18" s="2">
        <f t="shared" si="3"/>
        <v>0</v>
      </c>
      <c r="CD18" s="2">
        <f t="shared" si="3"/>
        <v>0</v>
      </c>
      <c r="CE18" s="2">
        <f t="shared" si="3"/>
        <v>0</v>
      </c>
      <c r="CF18" s="2">
        <f t="shared" si="3"/>
        <v>0</v>
      </c>
      <c r="CG18" s="2">
        <f t="shared" si="3"/>
        <v>0</v>
      </c>
      <c r="CH18" s="2">
        <f t="shared" si="3"/>
        <v>0</v>
      </c>
      <c r="CI18" s="2">
        <f t="shared" si="3"/>
        <v>0</v>
      </c>
      <c r="CJ18" s="2">
        <f t="shared" si="3"/>
        <v>0</v>
      </c>
      <c r="CK18" s="2">
        <f t="shared" si="3"/>
        <v>0</v>
      </c>
      <c r="CL18" s="2">
        <f t="shared" si="3"/>
        <v>0</v>
      </c>
      <c r="CM18" s="2">
        <f t="shared" si="3"/>
        <v>0</v>
      </c>
      <c r="CN18" s="2">
        <f t="shared" si="3"/>
        <v>0</v>
      </c>
      <c r="CO18" s="2">
        <f t="shared" si="3"/>
        <v>0</v>
      </c>
      <c r="CP18" s="2">
        <f t="shared" si="3"/>
        <v>0</v>
      </c>
      <c r="CQ18" s="2">
        <f t="shared" si="3"/>
        <v>0</v>
      </c>
      <c r="CR18" s="2">
        <f t="shared" si="3"/>
        <v>0</v>
      </c>
      <c r="CS18" s="2">
        <f t="shared" si="3"/>
        <v>0</v>
      </c>
      <c r="CT18" s="2">
        <f t="shared" si="3"/>
        <v>0</v>
      </c>
      <c r="CU18" s="2">
        <f t="shared" si="3"/>
        <v>0</v>
      </c>
      <c r="CV18" s="2">
        <f t="shared" si="3"/>
        <v>0</v>
      </c>
      <c r="CW18" s="2">
        <f t="shared" si="3"/>
        <v>0</v>
      </c>
      <c r="CX18" s="2">
        <f t="shared" si="3"/>
        <v>0</v>
      </c>
      <c r="CY18" s="2">
        <f t="shared" si="3"/>
        <v>0</v>
      </c>
      <c r="CZ18" s="2">
        <f t="shared" si="3"/>
        <v>0</v>
      </c>
      <c r="DA18" s="2">
        <f t="shared" si="3"/>
        <v>0</v>
      </c>
      <c r="DB18" s="2">
        <f t="shared" si="3"/>
        <v>0</v>
      </c>
      <c r="DC18" s="2">
        <f t="shared" si="3"/>
        <v>0</v>
      </c>
      <c r="DD18" s="2">
        <f t="shared" si="3"/>
        <v>0</v>
      </c>
      <c r="DE18" s="2">
        <f t="shared" si="3"/>
        <v>0</v>
      </c>
      <c r="DF18" s="2">
        <f t="shared" si="3"/>
        <v>0</v>
      </c>
      <c r="DG18" s="3">
        <f t="shared" ref="DG18:EL18" si="4">DG432</f>
        <v>0</v>
      </c>
      <c r="DH18" s="3">
        <f t="shared" si="4"/>
        <v>0</v>
      </c>
      <c r="DI18" s="3">
        <f t="shared" si="4"/>
        <v>0</v>
      </c>
      <c r="DJ18" s="3">
        <f t="shared" si="4"/>
        <v>0</v>
      </c>
      <c r="DK18" s="3">
        <f t="shared" si="4"/>
        <v>0</v>
      </c>
      <c r="DL18" s="3">
        <f t="shared" si="4"/>
        <v>0</v>
      </c>
      <c r="DM18" s="3">
        <f t="shared" si="4"/>
        <v>0</v>
      </c>
      <c r="DN18" s="3">
        <f t="shared" si="4"/>
        <v>0</v>
      </c>
      <c r="DO18" s="3">
        <f t="shared" si="4"/>
        <v>0</v>
      </c>
      <c r="DP18" s="3">
        <f t="shared" si="4"/>
        <v>0</v>
      </c>
      <c r="DQ18" s="3">
        <f t="shared" si="4"/>
        <v>0</v>
      </c>
      <c r="DR18" s="3">
        <f t="shared" si="4"/>
        <v>0</v>
      </c>
      <c r="DS18" s="3">
        <f t="shared" si="4"/>
        <v>0</v>
      </c>
      <c r="DT18" s="3">
        <f t="shared" si="4"/>
        <v>0</v>
      </c>
      <c r="DU18" s="3">
        <f t="shared" si="4"/>
        <v>0</v>
      </c>
      <c r="DV18" s="3">
        <f t="shared" si="4"/>
        <v>0</v>
      </c>
      <c r="DW18" s="3">
        <f t="shared" si="4"/>
        <v>0</v>
      </c>
      <c r="DX18" s="3">
        <f t="shared" si="4"/>
        <v>0</v>
      </c>
      <c r="DY18" s="3">
        <f t="shared" si="4"/>
        <v>0</v>
      </c>
      <c r="DZ18" s="3">
        <f t="shared" si="4"/>
        <v>0</v>
      </c>
      <c r="EA18" s="3">
        <f t="shared" si="4"/>
        <v>0</v>
      </c>
      <c r="EB18" s="3">
        <f t="shared" si="4"/>
        <v>0</v>
      </c>
      <c r="EC18" s="3">
        <f t="shared" si="4"/>
        <v>0</v>
      </c>
      <c r="ED18" s="3">
        <f t="shared" si="4"/>
        <v>0</v>
      </c>
      <c r="EE18" s="3">
        <f t="shared" si="4"/>
        <v>0</v>
      </c>
      <c r="EF18" s="3">
        <f t="shared" si="4"/>
        <v>0</v>
      </c>
      <c r="EG18" s="3">
        <f t="shared" si="4"/>
        <v>0</v>
      </c>
      <c r="EH18" s="3">
        <f t="shared" si="4"/>
        <v>0</v>
      </c>
      <c r="EI18" s="3">
        <f t="shared" si="4"/>
        <v>0</v>
      </c>
      <c r="EJ18" s="3">
        <f t="shared" si="4"/>
        <v>0</v>
      </c>
      <c r="EK18" s="3">
        <f t="shared" si="4"/>
        <v>0</v>
      </c>
      <c r="EL18" s="3">
        <f t="shared" si="4"/>
        <v>0</v>
      </c>
      <c r="EM18" s="3">
        <f t="shared" ref="EM18:FR18" si="5">EM432</f>
        <v>0</v>
      </c>
      <c r="EN18" s="3">
        <f t="shared" si="5"/>
        <v>0</v>
      </c>
      <c r="EO18" s="3">
        <f t="shared" si="5"/>
        <v>0</v>
      </c>
      <c r="EP18" s="3">
        <f t="shared" si="5"/>
        <v>0</v>
      </c>
      <c r="EQ18" s="3">
        <f t="shared" si="5"/>
        <v>0</v>
      </c>
      <c r="ER18" s="3">
        <f t="shared" si="5"/>
        <v>0</v>
      </c>
      <c r="ES18" s="3">
        <f t="shared" si="5"/>
        <v>0</v>
      </c>
      <c r="ET18" s="3">
        <f t="shared" si="5"/>
        <v>0</v>
      </c>
      <c r="EU18" s="3">
        <f t="shared" si="5"/>
        <v>0</v>
      </c>
      <c r="EV18" s="3">
        <f t="shared" si="5"/>
        <v>0</v>
      </c>
      <c r="EW18" s="3">
        <f t="shared" si="5"/>
        <v>0</v>
      </c>
      <c r="EX18" s="3">
        <f t="shared" si="5"/>
        <v>0</v>
      </c>
      <c r="EY18" s="3">
        <f t="shared" si="5"/>
        <v>0</v>
      </c>
      <c r="EZ18" s="3">
        <f t="shared" si="5"/>
        <v>0</v>
      </c>
      <c r="FA18" s="3">
        <f t="shared" si="5"/>
        <v>0</v>
      </c>
      <c r="FB18" s="3">
        <f t="shared" si="5"/>
        <v>0</v>
      </c>
      <c r="FC18" s="3">
        <f t="shared" si="5"/>
        <v>0</v>
      </c>
      <c r="FD18" s="3">
        <f t="shared" si="5"/>
        <v>0</v>
      </c>
      <c r="FE18" s="3">
        <f t="shared" si="5"/>
        <v>0</v>
      </c>
      <c r="FF18" s="3">
        <f t="shared" si="5"/>
        <v>0</v>
      </c>
      <c r="FG18" s="3">
        <f t="shared" si="5"/>
        <v>0</v>
      </c>
      <c r="FH18" s="3">
        <f t="shared" si="5"/>
        <v>0</v>
      </c>
      <c r="FI18" s="3">
        <f t="shared" si="5"/>
        <v>0</v>
      </c>
      <c r="FJ18" s="3">
        <f t="shared" si="5"/>
        <v>0</v>
      </c>
      <c r="FK18" s="3">
        <f t="shared" si="5"/>
        <v>0</v>
      </c>
      <c r="FL18" s="3">
        <f t="shared" si="5"/>
        <v>0</v>
      </c>
      <c r="FM18" s="3">
        <f t="shared" si="5"/>
        <v>0</v>
      </c>
      <c r="FN18" s="3">
        <f t="shared" si="5"/>
        <v>0</v>
      </c>
      <c r="FO18" s="3">
        <f t="shared" si="5"/>
        <v>0</v>
      </c>
      <c r="FP18" s="3">
        <f t="shared" si="5"/>
        <v>0</v>
      </c>
      <c r="FQ18" s="3">
        <f t="shared" si="5"/>
        <v>0</v>
      </c>
      <c r="FR18" s="3">
        <f t="shared" si="5"/>
        <v>0</v>
      </c>
      <c r="FS18" s="3">
        <f t="shared" ref="FS18:GX18" si="6">FS432</f>
        <v>0</v>
      </c>
      <c r="FT18" s="3">
        <f t="shared" si="6"/>
        <v>0</v>
      </c>
      <c r="FU18" s="3">
        <f t="shared" si="6"/>
        <v>0</v>
      </c>
      <c r="FV18" s="3">
        <f t="shared" si="6"/>
        <v>0</v>
      </c>
      <c r="FW18" s="3">
        <f t="shared" si="6"/>
        <v>0</v>
      </c>
      <c r="FX18" s="3">
        <f t="shared" si="6"/>
        <v>0</v>
      </c>
      <c r="FY18" s="3">
        <f t="shared" si="6"/>
        <v>0</v>
      </c>
      <c r="FZ18" s="3">
        <f t="shared" si="6"/>
        <v>0</v>
      </c>
      <c r="GA18" s="3">
        <f t="shared" si="6"/>
        <v>0</v>
      </c>
      <c r="GB18" s="3">
        <f t="shared" si="6"/>
        <v>0</v>
      </c>
      <c r="GC18" s="3">
        <f t="shared" si="6"/>
        <v>0</v>
      </c>
      <c r="GD18" s="3">
        <f t="shared" si="6"/>
        <v>0</v>
      </c>
      <c r="GE18" s="3">
        <f t="shared" si="6"/>
        <v>0</v>
      </c>
      <c r="GF18" s="3">
        <f t="shared" si="6"/>
        <v>0</v>
      </c>
      <c r="GG18" s="3">
        <f t="shared" si="6"/>
        <v>0</v>
      </c>
      <c r="GH18" s="3">
        <f t="shared" si="6"/>
        <v>0</v>
      </c>
      <c r="GI18" s="3">
        <f t="shared" si="6"/>
        <v>0</v>
      </c>
      <c r="GJ18" s="3">
        <f t="shared" si="6"/>
        <v>0</v>
      </c>
      <c r="GK18" s="3">
        <f t="shared" si="6"/>
        <v>0</v>
      </c>
      <c r="GL18" s="3">
        <f t="shared" si="6"/>
        <v>0</v>
      </c>
      <c r="GM18" s="3">
        <f t="shared" si="6"/>
        <v>0</v>
      </c>
      <c r="GN18" s="3">
        <f t="shared" si="6"/>
        <v>0</v>
      </c>
      <c r="GO18" s="3">
        <f t="shared" si="6"/>
        <v>0</v>
      </c>
      <c r="GP18" s="3">
        <f t="shared" si="6"/>
        <v>0</v>
      </c>
      <c r="GQ18" s="3">
        <f t="shared" si="6"/>
        <v>0</v>
      </c>
      <c r="GR18" s="3">
        <f t="shared" si="6"/>
        <v>0</v>
      </c>
      <c r="GS18" s="3">
        <f t="shared" si="6"/>
        <v>0</v>
      </c>
      <c r="GT18" s="3">
        <f t="shared" si="6"/>
        <v>0</v>
      </c>
      <c r="GU18" s="3">
        <f t="shared" si="6"/>
        <v>0</v>
      </c>
      <c r="GV18" s="3">
        <f t="shared" si="6"/>
        <v>0</v>
      </c>
      <c r="GW18" s="3">
        <f t="shared" si="6"/>
        <v>0</v>
      </c>
      <c r="GX18" s="3">
        <f t="shared" si="6"/>
        <v>0</v>
      </c>
    </row>
    <row r="20" spans="1:245" x14ac:dyDescent="0.2">
      <c r="A20" s="1">
        <v>3</v>
      </c>
      <c r="B20" s="1">
        <v>1</v>
      </c>
      <c r="C20" s="1"/>
      <c r="D20" s="1">
        <f>ROW(A402)</f>
        <v>402</v>
      </c>
      <c r="E20" s="1"/>
      <c r="F20" s="1" t="s">
        <v>12</v>
      </c>
      <c r="G20" s="1" t="s">
        <v>12</v>
      </c>
      <c r="H20" s="1" t="s">
        <v>3</v>
      </c>
      <c r="I20" s="1">
        <v>0</v>
      </c>
      <c r="J20" s="1" t="s">
        <v>3</v>
      </c>
      <c r="K20" s="1">
        <v>0</v>
      </c>
      <c r="L20" s="1" t="s">
        <v>3</v>
      </c>
      <c r="M20" s="1"/>
      <c r="N20" s="1"/>
      <c r="O20" s="1"/>
      <c r="P20" s="1"/>
      <c r="Q20" s="1"/>
      <c r="R20" s="1"/>
      <c r="S20" s="1"/>
      <c r="T20" s="1"/>
      <c r="U20" s="1" t="s">
        <v>3</v>
      </c>
      <c r="V20" s="1">
        <v>0</v>
      </c>
      <c r="W20" s="1"/>
      <c r="X20" s="1"/>
      <c r="Y20" s="1"/>
      <c r="Z20" s="1"/>
      <c r="AA20" s="1"/>
      <c r="AB20" s="1" t="s">
        <v>3</v>
      </c>
      <c r="AC20" s="1" t="s">
        <v>3</v>
      </c>
      <c r="AD20" s="1" t="s">
        <v>3</v>
      </c>
      <c r="AE20" s="1" t="s">
        <v>3</v>
      </c>
      <c r="AF20" s="1" t="s">
        <v>3</v>
      </c>
      <c r="AG20" s="1" t="s">
        <v>3</v>
      </c>
      <c r="AH20" s="1"/>
      <c r="AI20" s="1"/>
      <c r="AJ20" s="1"/>
      <c r="AK20" s="1"/>
      <c r="AL20" s="1"/>
      <c r="AM20" s="1"/>
      <c r="AN20" s="1"/>
      <c r="AO20" s="1"/>
      <c r="AP20" s="1" t="s">
        <v>3</v>
      </c>
      <c r="AQ20" s="1" t="s">
        <v>3</v>
      </c>
      <c r="AR20" s="1" t="s">
        <v>3</v>
      </c>
      <c r="AS20" s="1"/>
      <c r="AT20" s="1"/>
      <c r="AU20" s="1"/>
      <c r="AV20" s="1"/>
      <c r="AW20" s="1"/>
      <c r="AX20" s="1"/>
      <c r="AY20" s="1"/>
      <c r="AZ20" s="1" t="s">
        <v>3</v>
      </c>
      <c r="BA20" s="1"/>
      <c r="BB20" s="1" t="s">
        <v>3</v>
      </c>
      <c r="BC20" s="1" t="s">
        <v>3</v>
      </c>
      <c r="BD20" s="1" t="s">
        <v>3</v>
      </c>
      <c r="BE20" s="1" t="s">
        <v>3</v>
      </c>
      <c r="BF20" s="1" t="s">
        <v>3</v>
      </c>
      <c r="BG20" s="1" t="s">
        <v>3</v>
      </c>
      <c r="BH20" s="1" t="s">
        <v>3</v>
      </c>
      <c r="BI20" s="1" t="s">
        <v>3</v>
      </c>
      <c r="BJ20" s="1" t="s">
        <v>3</v>
      </c>
      <c r="BK20" s="1" t="s">
        <v>3</v>
      </c>
      <c r="BL20" s="1" t="s">
        <v>3</v>
      </c>
      <c r="BM20" s="1" t="s">
        <v>3</v>
      </c>
      <c r="BN20" s="1" t="s">
        <v>3</v>
      </c>
      <c r="BO20" s="1" t="s">
        <v>3</v>
      </c>
      <c r="BP20" s="1" t="s">
        <v>3</v>
      </c>
      <c r="BQ20" s="1"/>
      <c r="BR20" s="1"/>
      <c r="BS20" s="1"/>
      <c r="BT20" s="1"/>
      <c r="BU20" s="1"/>
      <c r="BV20" s="1"/>
      <c r="BW20" s="1"/>
      <c r="BX20" s="1">
        <v>0</v>
      </c>
      <c r="BY20" s="1"/>
      <c r="BZ20" s="1"/>
      <c r="CA20" s="1"/>
      <c r="CB20" s="1"/>
      <c r="CC20" s="1"/>
      <c r="CD20" s="1"/>
      <c r="CE20" s="1"/>
      <c r="CF20" s="1">
        <v>0</v>
      </c>
      <c r="CG20" s="1">
        <v>0</v>
      </c>
      <c r="CH20" s="1"/>
      <c r="CI20" s="1" t="s">
        <v>3</v>
      </c>
      <c r="CJ20" s="1" t="s">
        <v>3</v>
      </c>
      <c r="CK20" t="s">
        <v>3</v>
      </c>
      <c r="CL20" t="s">
        <v>3</v>
      </c>
      <c r="CM20" t="s">
        <v>3</v>
      </c>
      <c r="CN20" t="s">
        <v>3</v>
      </c>
      <c r="CO20" t="s">
        <v>3</v>
      </c>
      <c r="CP20" t="s">
        <v>3</v>
      </c>
    </row>
    <row r="22" spans="1:245" x14ac:dyDescent="0.2">
      <c r="A22" s="2">
        <v>52</v>
      </c>
      <c r="B22" s="2">
        <f t="shared" ref="B22:G22" si="7">B402</f>
        <v>1</v>
      </c>
      <c r="C22" s="2">
        <f t="shared" si="7"/>
        <v>3</v>
      </c>
      <c r="D22" s="2">
        <f t="shared" si="7"/>
        <v>20</v>
      </c>
      <c r="E22" s="2">
        <f t="shared" si="7"/>
        <v>0</v>
      </c>
      <c r="F22" s="2" t="str">
        <f t="shared" si="7"/>
        <v>Новая локальная смета</v>
      </c>
      <c r="G22" s="2" t="str">
        <f t="shared" si="7"/>
        <v>Новая локальная смета</v>
      </c>
      <c r="H22" s="2"/>
      <c r="I22" s="2"/>
      <c r="J22" s="2"/>
      <c r="K22" s="2"/>
      <c r="L22" s="2"/>
      <c r="M22" s="2"/>
      <c r="N22" s="2"/>
      <c r="O22" s="2">
        <f t="shared" ref="O22:AT22" si="8">O402</f>
        <v>3261759.29</v>
      </c>
      <c r="P22" s="2">
        <f t="shared" si="8"/>
        <v>229069.3</v>
      </c>
      <c r="Q22" s="2">
        <f t="shared" si="8"/>
        <v>294946.3</v>
      </c>
      <c r="R22" s="2">
        <f t="shared" si="8"/>
        <v>0</v>
      </c>
      <c r="S22" s="2">
        <f t="shared" si="8"/>
        <v>2737743.69</v>
      </c>
      <c r="T22" s="2">
        <f t="shared" si="8"/>
        <v>0</v>
      </c>
      <c r="U22" s="2">
        <f t="shared" si="8"/>
        <v>10400.780000000001</v>
      </c>
      <c r="V22" s="2">
        <f t="shared" si="8"/>
        <v>0</v>
      </c>
      <c r="W22" s="2">
        <f t="shared" si="8"/>
        <v>0</v>
      </c>
      <c r="X22" s="2">
        <f t="shared" si="8"/>
        <v>1155648.95</v>
      </c>
      <c r="Y22" s="2">
        <f t="shared" si="8"/>
        <v>183460.3</v>
      </c>
      <c r="Z22" s="2">
        <f t="shared" si="8"/>
        <v>0</v>
      </c>
      <c r="AA22" s="2">
        <f t="shared" si="8"/>
        <v>0</v>
      </c>
      <c r="AB22" s="2">
        <f t="shared" si="8"/>
        <v>0</v>
      </c>
      <c r="AC22" s="2">
        <f t="shared" si="8"/>
        <v>0</v>
      </c>
      <c r="AD22" s="2">
        <f t="shared" si="8"/>
        <v>0</v>
      </c>
      <c r="AE22" s="2">
        <f t="shared" si="8"/>
        <v>0</v>
      </c>
      <c r="AF22" s="2">
        <f t="shared" si="8"/>
        <v>0</v>
      </c>
      <c r="AG22" s="2">
        <f t="shared" si="8"/>
        <v>0</v>
      </c>
      <c r="AH22" s="2">
        <f t="shared" si="8"/>
        <v>0</v>
      </c>
      <c r="AI22" s="2">
        <f t="shared" si="8"/>
        <v>0</v>
      </c>
      <c r="AJ22" s="2">
        <f t="shared" si="8"/>
        <v>0</v>
      </c>
      <c r="AK22" s="2">
        <f t="shared" si="8"/>
        <v>0</v>
      </c>
      <c r="AL22" s="2">
        <f t="shared" si="8"/>
        <v>0</v>
      </c>
      <c r="AM22" s="2">
        <f t="shared" si="8"/>
        <v>0</v>
      </c>
      <c r="AN22" s="2">
        <f t="shared" si="8"/>
        <v>0</v>
      </c>
      <c r="AO22" s="2">
        <f t="shared" si="8"/>
        <v>0</v>
      </c>
      <c r="AP22" s="2">
        <f t="shared" si="8"/>
        <v>0</v>
      </c>
      <c r="AQ22" s="2">
        <f t="shared" si="8"/>
        <v>0</v>
      </c>
      <c r="AR22" s="2">
        <f t="shared" si="8"/>
        <v>4600868.54</v>
      </c>
      <c r="AS22" s="2">
        <f t="shared" si="8"/>
        <v>0</v>
      </c>
      <c r="AT22" s="2">
        <f t="shared" si="8"/>
        <v>0</v>
      </c>
      <c r="AU22" s="2">
        <f t="shared" ref="AU22:BZ22" si="9">AU402</f>
        <v>4600868.54</v>
      </c>
      <c r="AV22" s="2">
        <f t="shared" si="9"/>
        <v>229069.3</v>
      </c>
      <c r="AW22" s="2">
        <f t="shared" si="9"/>
        <v>229069.3</v>
      </c>
      <c r="AX22" s="2">
        <f t="shared" si="9"/>
        <v>0</v>
      </c>
      <c r="AY22" s="2">
        <f t="shared" si="9"/>
        <v>229069.3</v>
      </c>
      <c r="AZ22" s="2">
        <f t="shared" si="9"/>
        <v>0</v>
      </c>
      <c r="BA22" s="2">
        <f t="shared" si="9"/>
        <v>0</v>
      </c>
      <c r="BB22" s="2">
        <f t="shared" si="9"/>
        <v>0</v>
      </c>
      <c r="BC22" s="2">
        <f t="shared" si="9"/>
        <v>0</v>
      </c>
      <c r="BD22" s="2">
        <f t="shared" si="9"/>
        <v>0</v>
      </c>
      <c r="BE22" s="2">
        <f t="shared" si="9"/>
        <v>0</v>
      </c>
      <c r="BF22" s="2">
        <f t="shared" si="9"/>
        <v>0</v>
      </c>
      <c r="BG22" s="2">
        <f t="shared" si="9"/>
        <v>0</v>
      </c>
      <c r="BH22" s="2">
        <f t="shared" si="9"/>
        <v>0</v>
      </c>
      <c r="BI22" s="2">
        <f t="shared" si="9"/>
        <v>0</v>
      </c>
      <c r="BJ22" s="2">
        <f t="shared" si="9"/>
        <v>0</v>
      </c>
      <c r="BK22" s="2">
        <f t="shared" si="9"/>
        <v>0</v>
      </c>
      <c r="BL22" s="2">
        <f t="shared" si="9"/>
        <v>0</v>
      </c>
      <c r="BM22" s="2">
        <f t="shared" si="9"/>
        <v>0</v>
      </c>
      <c r="BN22" s="2">
        <f t="shared" si="9"/>
        <v>0</v>
      </c>
      <c r="BO22" s="2">
        <f t="shared" si="9"/>
        <v>0</v>
      </c>
      <c r="BP22" s="2">
        <f t="shared" si="9"/>
        <v>0</v>
      </c>
      <c r="BQ22" s="2">
        <f t="shared" si="9"/>
        <v>0</v>
      </c>
      <c r="BR22" s="2">
        <f t="shared" si="9"/>
        <v>0</v>
      </c>
      <c r="BS22" s="2">
        <f t="shared" si="9"/>
        <v>0</v>
      </c>
      <c r="BT22" s="2">
        <f t="shared" si="9"/>
        <v>0</v>
      </c>
      <c r="BU22" s="2">
        <f t="shared" si="9"/>
        <v>0</v>
      </c>
      <c r="BV22" s="2">
        <f t="shared" si="9"/>
        <v>0</v>
      </c>
      <c r="BW22" s="2">
        <f t="shared" si="9"/>
        <v>0</v>
      </c>
      <c r="BX22" s="2">
        <f t="shared" si="9"/>
        <v>0</v>
      </c>
      <c r="BY22" s="2">
        <f t="shared" si="9"/>
        <v>0</v>
      </c>
      <c r="BZ22" s="2">
        <f t="shared" si="9"/>
        <v>0</v>
      </c>
      <c r="CA22" s="2">
        <f t="shared" ref="CA22:DF22" si="10">CA402</f>
        <v>0</v>
      </c>
      <c r="CB22" s="2">
        <f t="shared" si="10"/>
        <v>0</v>
      </c>
      <c r="CC22" s="2">
        <f t="shared" si="10"/>
        <v>0</v>
      </c>
      <c r="CD22" s="2">
        <f t="shared" si="10"/>
        <v>0</v>
      </c>
      <c r="CE22" s="2">
        <f t="shared" si="10"/>
        <v>0</v>
      </c>
      <c r="CF22" s="2">
        <f t="shared" si="10"/>
        <v>0</v>
      </c>
      <c r="CG22" s="2">
        <f t="shared" si="10"/>
        <v>0</v>
      </c>
      <c r="CH22" s="2">
        <f t="shared" si="10"/>
        <v>0</v>
      </c>
      <c r="CI22" s="2">
        <f t="shared" si="10"/>
        <v>0</v>
      </c>
      <c r="CJ22" s="2">
        <f t="shared" si="10"/>
        <v>0</v>
      </c>
      <c r="CK22" s="2">
        <f t="shared" si="10"/>
        <v>0</v>
      </c>
      <c r="CL22" s="2">
        <f t="shared" si="10"/>
        <v>0</v>
      </c>
      <c r="CM22" s="2">
        <f t="shared" si="10"/>
        <v>0</v>
      </c>
      <c r="CN22" s="2">
        <f t="shared" si="10"/>
        <v>0</v>
      </c>
      <c r="CO22" s="2">
        <f t="shared" si="10"/>
        <v>0</v>
      </c>
      <c r="CP22" s="2">
        <f t="shared" si="10"/>
        <v>0</v>
      </c>
      <c r="CQ22" s="2">
        <f t="shared" si="10"/>
        <v>0</v>
      </c>
      <c r="CR22" s="2">
        <f t="shared" si="10"/>
        <v>0</v>
      </c>
      <c r="CS22" s="2">
        <f t="shared" si="10"/>
        <v>0</v>
      </c>
      <c r="CT22" s="2">
        <f t="shared" si="10"/>
        <v>0</v>
      </c>
      <c r="CU22" s="2">
        <f t="shared" si="10"/>
        <v>0</v>
      </c>
      <c r="CV22" s="2">
        <f t="shared" si="10"/>
        <v>0</v>
      </c>
      <c r="CW22" s="2">
        <f t="shared" si="10"/>
        <v>0</v>
      </c>
      <c r="CX22" s="2">
        <f t="shared" si="10"/>
        <v>0</v>
      </c>
      <c r="CY22" s="2">
        <f t="shared" si="10"/>
        <v>0</v>
      </c>
      <c r="CZ22" s="2">
        <f t="shared" si="10"/>
        <v>0</v>
      </c>
      <c r="DA22" s="2">
        <f t="shared" si="10"/>
        <v>0</v>
      </c>
      <c r="DB22" s="2">
        <f t="shared" si="10"/>
        <v>0</v>
      </c>
      <c r="DC22" s="2">
        <f t="shared" si="10"/>
        <v>0</v>
      </c>
      <c r="DD22" s="2">
        <f t="shared" si="10"/>
        <v>0</v>
      </c>
      <c r="DE22" s="2">
        <f t="shared" si="10"/>
        <v>0</v>
      </c>
      <c r="DF22" s="2">
        <f t="shared" si="10"/>
        <v>0</v>
      </c>
      <c r="DG22" s="3">
        <f t="shared" ref="DG22:EL22" si="11">DG402</f>
        <v>0</v>
      </c>
      <c r="DH22" s="3">
        <f t="shared" si="11"/>
        <v>0</v>
      </c>
      <c r="DI22" s="3">
        <f t="shared" si="11"/>
        <v>0</v>
      </c>
      <c r="DJ22" s="3">
        <f t="shared" si="11"/>
        <v>0</v>
      </c>
      <c r="DK22" s="3">
        <f t="shared" si="11"/>
        <v>0</v>
      </c>
      <c r="DL22" s="3">
        <f t="shared" si="11"/>
        <v>0</v>
      </c>
      <c r="DM22" s="3">
        <f t="shared" si="11"/>
        <v>0</v>
      </c>
      <c r="DN22" s="3">
        <f t="shared" si="11"/>
        <v>0</v>
      </c>
      <c r="DO22" s="3">
        <f t="shared" si="11"/>
        <v>0</v>
      </c>
      <c r="DP22" s="3">
        <f t="shared" si="11"/>
        <v>0</v>
      </c>
      <c r="DQ22" s="3">
        <f t="shared" si="11"/>
        <v>0</v>
      </c>
      <c r="DR22" s="3">
        <f t="shared" si="11"/>
        <v>0</v>
      </c>
      <c r="DS22" s="3">
        <f t="shared" si="11"/>
        <v>0</v>
      </c>
      <c r="DT22" s="3">
        <f t="shared" si="11"/>
        <v>0</v>
      </c>
      <c r="DU22" s="3">
        <f t="shared" si="11"/>
        <v>0</v>
      </c>
      <c r="DV22" s="3">
        <f t="shared" si="11"/>
        <v>0</v>
      </c>
      <c r="DW22" s="3">
        <f t="shared" si="11"/>
        <v>0</v>
      </c>
      <c r="DX22" s="3">
        <f t="shared" si="11"/>
        <v>0</v>
      </c>
      <c r="DY22" s="3">
        <f t="shared" si="11"/>
        <v>0</v>
      </c>
      <c r="DZ22" s="3">
        <f t="shared" si="11"/>
        <v>0</v>
      </c>
      <c r="EA22" s="3">
        <f t="shared" si="11"/>
        <v>0</v>
      </c>
      <c r="EB22" s="3">
        <f t="shared" si="11"/>
        <v>0</v>
      </c>
      <c r="EC22" s="3">
        <f t="shared" si="11"/>
        <v>0</v>
      </c>
      <c r="ED22" s="3">
        <f t="shared" si="11"/>
        <v>0</v>
      </c>
      <c r="EE22" s="3">
        <f t="shared" si="11"/>
        <v>0</v>
      </c>
      <c r="EF22" s="3">
        <f t="shared" si="11"/>
        <v>0</v>
      </c>
      <c r="EG22" s="3">
        <f t="shared" si="11"/>
        <v>0</v>
      </c>
      <c r="EH22" s="3">
        <f t="shared" si="11"/>
        <v>0</v>
      </c>
      <c r="EI22" s="3">
        <f t="shared" si="11"/>
        <v>0</v>
      </c>
      <c r="EJ22" s="3">
        <f t="shared" si="11"/>
        <v>0</v>
      </c>
      <c r="EK22" s="3">
        <f t="shared" si="11"/>
        <v>0</v>
      </c>
      <c r="EL22" s="3">
        <f t="shared" si="11"/>
        <v>0</v>
      </c>
      <c r="EM22" s="3">
        <f t="shared" ref="EM22:FR22" si="12">EM402</f>
        <v>0</v>
      </c>
      <c r="EN22" s="3">
        <f t="shared" si="12"/>
        <v>0</v>
      </c>
      <c r="EO22" s="3">
        <f t="shared" si="12"/>
        <v>0</v>
      </c>
      <c r="EP22" s="3">
        <f t="shared" si="12"/>
        <v>0</v>
      </c>
      <c r="EQ22" s="3">
        <f t="shared" si="12"/>
        <v>0</v>
      </c>
      <c r="ER22" s="3">
        <f t="shared" si="12"/>
        <v>0</v>
      </c>
      <c r="ES22" s="3">
        <f t="shared" si="12"/>
        <v>0</v>
      </c>
      <c r="ET22" s="3">
        <f t="shared" si="12"/>
        <v>0</v>
      </c>
      <c r="EU22" s="3">
        <f t="shared" si="12"/>
        <v>0</v>
      </c>
      <c r="EV22" s="3">
        <f t="shared" si="12"/>
        <v>0</v>
      </c>
      <c r="EW22" s="3">
        <f t="shared" si="12"/>
        <v>0</v>
      </c>
      <c r="EX22" s="3">
        <f t="shared" si="12"/>
        <v>0</v>
      </c>
      <c r="EY22" s="3">
        <f t="shared" si="12"/>
        <v>0</v>
      </c>
      <c r="EZ22" s="3">
        <f t="shared" si="12"/>
        <v>0</v>
      </c>
      <c r="FA22" s="3">
        <f t="shared" si="12"/>
        <v>0</v>
      </c>
      <c r="FB22" s="3">
        <f t="shared" si="12"/>
        <v>0</v>
      </c>
      <c r="FC22" s="3">
        <f t="shared" si="12"/>
        <v>0</v>
      </c>
      <c r="FD22" s="3">
        <f t="shared" si="12"/>
        <v>0</v>
      </c>
      <c r="FE22" s="3">
        <f t="shared" si="12"/>
        <v>0</v>
      </c>
      <c r="FF22" s="3">
        <f t="shared" si="12"/>
        <v>0</v>
      </c>
      <c r="FG22" s="3">
        <f t="shared" si="12"/>
        <v>0</v>
      </c>
      <c r="FH22" s="3">
        <f t="shared" si="12"/>
        <v>0</v>
      </c>
      <c r="FI22" s="3">
        <f t="shared" si="12"/>
        <v>0</v>
      </c>
      <c r="FJ22" s="3">
        <f t="shared" si="12"/>
        <v>0</v>
      </c>
      <c r="FK22" s="3">
        <f t="shared" si="12"/>
        <v>0</v>
      </c>
      <c r="FL22" s="3">
        <f t="shared" si="12"/>
        <v>0</v>
      </c>
      <c r="FM22" s="3">
        <f t="shared" si="12"/>
        <v>0</v>
      </c>
      <c r="FN22" s="3">
        <f t="shared" si="12"/>
        <v>0</v>
      </c>
      <c r="FO22" s="3">
        <f t="shared" si="12"/>
        <v>0</v>
      </c>
      <c r="FP22" s="3">
        <f t="shared" si="12"/>
        <v>0</v>
      </c>
      <c r="FQ22" s="3">
        <f t="shared" si="12"/>
        <v>0</v>
      </c>
      <c r="FR22" s="3">
        <f t="shared" si="12"/>
        <v>0</v>
      </c>
      <c r="FS22" s="3">
        <f t="shared" ref="FS22:GX22" si="13">FS402</f>
        <v>0</v>
      </c>
      <c r="FT22" s="3">
        <f t="shared" si="13"/>
        <v>0</v>
      </c>
      <c r="FU22" s="3">
        <f t="shared" si="13"/>
        <v>0</v>
      </c>
      <c r="FV22" s="3">
        <f t="shared" si="13"/>
        <v>0</v>
      </c>
      <c r="FW22" s="3">
        <f t="shared" si="13"/>
        <v>0</v>
      </c>
      <c r="FX22" s="3">
        <f t="shared" si="13"/>
        <v>0</v>
      </c>
      <c r="FY22" s="3">
        <f t="shared" si="13"/>
        <v>0</v>
      </c>
      <c r="FZ22" s="3">
        <f t="shared" si="13"/>
        <v>0</v>
      </c>
      <c r="GA22" s="3">
        <f t="shared" si="13"/>
        <v>0</v>
      </c>
      <c r="GB22" s="3">
        <f t="shared" si="13"/>
        <v>0</v>
      </c>
      <c r="GC22" s="3">
        <f t="shared" si="13"/>
        <v>0</v>
      </c>
      <c r="GD22" s="3">
        <f t="shared" si="13"/>
        <v>0</v>
      </c>
      <c r="GE22" s="3">
        <f t="shared" si="13"/>
        <v>0</v>
      </c>
      <c r="GF22" s="3">
        <f t="shared" si="13"/>
        <v>0</v>
      </c>
      <c r="GG22" s="3">
        <f t="shared" si="13"/>
        <v>0</v>
      </c>
      <c r="GH22" s="3">
        <f t="shared" si="13"/>
        <v>0</v>
      </c>
      <c r="GI22" s="3">
        <f t="shared" si="13"/>
        <v>0</v>
      </c>
      <c r="GJ22" s="3">
        <f t="shared" si="13"/>
        <v>0</v>
      </c>
      <c r="GK22" s="3">
        <f t="shared" si="13"/>
        <v>0</v>
      </c>
      <c r="GL22" s="3">
        <f t="shared" si="13"/>
        <v>0</v>
      </c>
      <c r="GM22" s="3">
        <f t="shared" si="13"/>
        <v>0</v>
      </c>
      <c r="GN22" s="3">
        <f t="shared" si="13"/>
        <v>0</v>
      </c>
      <c r="GO22" s="3">
        <f t="shared" si="13"/>
        <v>0</v>
      </c>
      <c r="GP22" s="3">
        <f t="shared" si="13"/>
        <v>0</v>
      </c>
      <c r="GQ22" s="3">
        <f t="shared" si="13"/>
        <v>0</v>
      </c>
      <c r="GR22" s="3">
        <f t="shared" si="13"/>
        <v>0</v>
      </c>
      <c r="GS22" s="3">
        <f t="shared" si="13"/>
        <v>0</v>
      </c>
      <c r="GT22" s="3">
        <f t="shared" si="13"/>
        <v>0</v>
      </c>
      <c r="GU22" s="3">
        <f t="shared" si="13"/>
        <v>0</v>
      </c>
      <c r="GV22" s="3">
        <f t="shared" si="13"/>
        <v>0</v>
      </c>
      <c r="GW22" s="3">
        <f t="shared" si="13"/>
        <v>0</v>
      </c>
      <c r="GX22" s="3">
        <f t="shared" si="13"/>
        <v>0</v>
      </c>
    </row>
    <row r="24" spans="1:245" x14ac:dyDescent="0.2">
      <c r="A24" s="1">
        <v>4</v>
      </c>
      <c r="B24" s="1">
        <v>1</v>
      </c>
      <c r="C24" s="1"/>
      <c r="D24" s="1">
        <f>ROW(A106)</f>
        <v>106</v>
      </c>
      <c r="E24" s="1"/>
      <c r="F24" s="1" t="s">
        <v>13</v>
      </c>
      <c r="G24" s="1" t="s">
        <v>14</v>
      </c>
      <c r="H24" s="1" t="s">
        <v>3</v>
      </c>
      <c r="I24" s="1">
        <v>0</v>
      </c>
      <c r="J24" s="1"/>
      <c r="K24" s="1">
        <v>0</v>
      </c>
      <c r="L24" s="1"/>
      <c r="M24" s="1"/>
      <c r="N24" s="1"/>
      <c r="O24" s="1"/>
      <c r="P24" s="1"/>
      <c r="Q24" s="1"/>
      <c r="R24" s="1"/>
      <c r="S24" s="1"/>
      <c r="T24" s="1"/>
      <c r="U24" s="1" t="s">
        <v>3</v>
      </c>
      <c r="V24" s="1">
        <v>0</v>
      </c>
      <c r="W24" s="1"/>
      <c r="X24" s="1"/>
      <c r="Y24" s="1"/>
      <c r="Z24" s="1"/>
      <c r="AA24" s="1"/>
      <c r="AB24" s="1" t="s">
        <v>3</v>
      </c>
      <c r="AC24" s="1" t="s">
        <v>3</v>
      </c>
      <c r="AD24" s="1" t="s">
        <v>3</v>
      </c>
      <c r="AE24" s="1" t="s">
        <v>3</v>
      </c>
      <c r="AF24" s="1" t="s">
        <v>3</v>
      </c>
      <c r="AG24" s="1" t="s">
        <v>3</v>
      </c>
      <c r="AH24" s="1"/>
      <c r="AI24" s="1"/>
      <c r="AJ24" s="1"/>
      <c r="AK24" s="1"/>
      <c r="AL24" s="1"/>
      <c r="AM24" s="1"/>
      <c r="AN24" s="1"/>
      <c r="AO24" s="1"/>
      <c r="AP24" s="1" t="s">
        <v>3</v>
      </c>
      <c r="AQ24" s="1" t="s">
        <v>3</v>
      </c>
      <c r="AR24" s="1" t="s">
        <v>3</v>
      </c>
      <c r="AS24" s="1"/>
      <c r="AT24" s="1"/>
      <c r="AU24" s="1"/>
      <c r="AV24" s="1"/>
      <c r="AW24" s="1"/>
      <c r="AX24" s="1"/>
      <c r="AY24" s="1"/>
      <c r="AZ24" s="1" t="s">
        <v>3</v>
      </c>
      <c r="BA24" s="1"/>
      <c r="BB24" s="1" t="s">
        <v>3</v>
      </c>
      <c r="BC24" s="1" t="s">
        <v>3</v>
      </c>
      <c r="BD24" s="1" t="s">
        <v>3</v>
      </c>
      <c r="BE24" s="1" t="s">
        <v>3</v>
      </c>
      <c r="BF24" s="1" t="s">
        <v>3</v>
      </c>
      <c r="BG24" s="1" t="s">
        <v>3</v>
      </c>
      <c r="BH24" s="1" t="s">
        <v>3</v>
      </c>
      <c r="BI24" s="1" t="s">
        <v>3</v>
      </c>
      <c r="BJ24" s="1" t="s">
        <v>3</v>
      </c>
      <c r="BK24" s="1" t="s">
        <v>3</v>
      </c>
      <c r="BL24" s="1" t="s">
        <v>3</v>
      </c>
      <c r="BM24" s="1" t="s">
        <v>3</v>
      </c>
      <c r="BN24" s="1" t="s">
        <v>3</v>
      </c>
      <c r="BO24" s="1" t="s">
        <v>3</v>
      </c>
      <c r="BP24" s="1" t="s">
        <v>3</v>
      </c>
      <c r="BQ24" s="1"/>
      <c r="BR24" s="1"/>
      <c r="BS24" s="1"/>
      <c r="BT24" s="1"/>
      <c r="BU24" s="1"/>
      <c r="BV24" s="1"/>
      <c r="BW24" s="1"/>
      <c r="BX24" s="1">
        <v>0</v>
      </c>
      <c r="BY24" s="1"/>
      <c r="BZ24" s="1"/>
      <c r="CA24" s="1"/>
      <c r="CB24" s="1"/>
      <c r="CC24" s="1"/>
      <c r="CD24" s="1"/>
      <c r="CE24" s="1"/>
      <c r="CF24" s="1"/>
      <c r="CG24" s="1"/>
      <c r="CH24" s="1"/>
      <c r="CI24" s="1"/>
      <c r="CJ24" s="1">
        <v>0</v>
      </c>
    </row>
    <row r="26" spans="1:245" x14ac:dyDescent="0.2">
      <c r="A26" s="2">
        <v>52</v>
      </c>
      <c r="B26" s="2">
        <f t="shared" ref="B26:G26" si="14">B106</f>
        <v>1</v>
      </c>
      <c r="C26" s="2">
        <f t="shared" si="14"/>
        <v>4</v>
      </c>
      <c r="D26" s="2">
        <f t="shared" si="14"/>
        <v>24</v>
      </c>
      <c r="E26" s="2">
        <f t="shared" si="14"/>
        <v>0</v>
      </c>
      <c r="F26" s="2" t="str">
        <f t="shared" si="14"/>
        <v>Новый раздел</v>
      </c>
      <c r="G26" s="2" t="str">
        <f t="shared" si="14"/>
        <v>ТО лифтов 8 этажей</v>
      </c>
      <c r="H26" s="2"/>
      <c r="I26" s="2"/>
      <c r="J26" s="2"/>
      <c r="K26" s="2"/>
      <c r="L26" s="2"/>
      <c r="M26" s="2"/>
      <c r="N26" s="2"/>
      <c r="O26" s="2">
        <f t="shared" ref="O26:AT26" si="15">O106</f>
        <v>1393550.97</v>
      </c>
      <c r="P26" s="2">
        <f t="shared" si="15"/>
        <v>108936.95</v>
      </c>
      <c r="Q26" s="2">
        <f t="shared" si="15"/>
        <v>136458.39000000001</v>
      </c>
      <c r="R26" s="2">
        <f t="shared" si="15"/>
        <v>0</v>
      </c>
      <c r="S26" s="2">
        <f t="shared" si="15"/>
        <v>1148155.6299999999</v>
      </c>
      <c r="T26" s="2">
        <f t="shared" si="15"/>
        <v>0</v>
      </c>
      <c r="U26" s="2">
        <f t="shared" si="15"/>
        <v>4491.1699999999992</v>
      </c>
      <c r="V26" s="2">
        <f t="shared" si="15"/>
        <v>0</v>
      </c>
      <c r="W26" s="2">
        <f t="shared" si="15"/>
        <v>0</v>
      </c>
      <c r="X26" s="2">
        <f t="shared" si="15"/>
        <v>435253.81</v>
      </c>
      <c r="Y26" s="2">
        <f t="shared" si="15"/>
        <v>70611.88</v>
      </c>
      <c r="Z26" s="2">
        <f t="shared" si="15"/>
        <v>0</v>
      </c>
      <c r="AA26" s="2">
        <f t="shared" si="15"/>
        <v>0</v>
      </c>
      <c r="AB26" s="2">
        <f t="shared" si="15"/>
        <v>0</v>
      </c>
      <c r="AC26" s="2">
        <f t="shared" si="15"/>
        <v>0</v>
      </c>
      <c r="AD26" s="2">
        <f t="shared" si="15"/>
        <v>0</v>
      </c>
      <c r="AE26" s="2">
        <f t="shared" si="15"/>
        <v>0</v>
      </c>
      <c r="AF26" s="2">
        <f t="shared" si="15"/>
        <v>0</v>
      </c>
      <c r="AG26" s="2">
        <f t="shared" si="15"/>
        <v>0</v>
      </c>
      <c r="AH26" s="2">
        <f t="shared" si="15"/>
        <v>0</v>
      </c>
      <c r="AI26" s="2">
        <f t="shared" si="15"/>
        <v>0</v>
      </c>
      <c r="AJ26" s="2">
        <f t="shared" si="15"/>
        <v>0</v>
      </c>
      <c r="AK26" s="2">
        <f t="shared" si="15"/>
        <v>0</v>
      </c>
      <c r="AL26" s="2">
        <f t="shared" si="15"/>
        <v>0</v>
      </c>
      <c r="AM26" s="2">
        <f t="shared" si="15"/>
        <v>0</v>
      </c>
      <c r="AN26" s="2">
        <f t="shared" si="15"/>
        <v>0</v>
      </c>
      <c r="AO26" s="2">
        <f t="shared" si="15"/>
        <v>0</v>
      </c>
      <c r="AP26" s="2">
        <f t="shared" si="15"/>
        <v>0</v>
      </c>
      <c r="AQ26" s="2">
        <f t="shared" si="15"/>
        <v>0</v>
      </c>
      <c r="AR26" s="2">
        <f t="shared" si="15"/>
        <v>1899416.66</v>
      </c>
      <c r="AS26" s="2">
        <f t="shared" si="15"/>
        <v>0</v>
      </c>
      <c r="AT26" s="2">
        <f t="shared" si="15"/>
        <v>0</v>
      </c>
      <c r="AU26" s="2">
        <f t="shared" ref="AU26:BZ26" si="16">AU106</f>
        <v>1899416.66</v>
      </c>
      <c r="AV26" s="2">
        <f t="shared" si="16"/>
        <v>108936.95</v>
      </c>
      <c r="AW26" s="2">
        <f t="shared" si="16"/>
        <v>108936.95</v>
      </c>
      <c r="AX26" s="2">
        <f t="shared" si="16"/>
        <v>0</v>
      </c>
      <c r="AY26" s="2">
        <f t="shared" si="16"/>
        <v>108936.95</v>
      </c>
      <c r="AZ26" s="2">
        <f t="shared" si="16"/>
        <v>0</v>
      </c>
      <c r="BA26" s="2">
        <f t="shared" si="16"/>
        <v>0</v>
      </c>
      <c r="BB26" s="2">
        <f t="shared" si="16"/>
        <v>0</v>
      </c>
      <c r="BC26" s="2">
        <f t="shared" si="16"/>
        <v>0</v>
      </c>
      <c r="BD26" s="2">
        <f t="shared" si="16"/>
        <v>0</v>
      </c>
      <c r="BE26" s="2">
        <f t="shared" si="16"/>
        <v>0</v>
      </c>
      <c r="BF26" s="2">
        <f t="shared" si="16"/>
        <v>0</v>
      </c>
      <c r="BG26" s="2">
        <f t="shared" si="16"/>
        <v>0</v>
      </c>
      <c r="BH26" s="2">
        <f t="shared" si="16"/>
        <v>0</v>
      </c>
      <c r="BI26" s="2">
        <f t="shared" si="16"/>
        <v>0</v>
      </c>
      <c r="BJ26" s="2">
        <f t="shared" si="16"/>
        <v>0</v>
      </c>
      <c r="BK26" s="2">
        <f t="shared" si="16"/>
        <v>0</v>
      </c>
      <c r="BL26" s="2">
        <f t="shared" si="16"/>
        <v>0</v>
      </c>
      <c r="BM26" s="2">
        <f t="shared" si="16"/>
        <v>0</v>
      </c>
      <c r="BN26" s="2">
        <f t="shared" si="16"/>
        <v>0</v>
      </c>
      <c r="BO26" s="2">
        <f t="shared" si="16"/>
        <v>0</v>
      </c>
      <c r="BP26" s="2">
        <f t="shared" si="16"/>
        <v>0</v>
      </c>
      <c r="BQ26" s="2">
        <f t="shared" si="16"/>
        <v>0</v>
      </c>
      <c r="BR26" s="2">
        <f t="shared" si="16"/>
        <v>0</v>
      </c>
      <c r="BS26" s="2">
        <f t="shared" si="16"/>
        <v>0</v>
      </c>
      <c r="BT26" s="2">
        <f t="shared" si="16"/>
        <v>0</v>
      </c>
      <c r="BU26" s="2">
        <f t="shared" si="16"/>
        <v>0</v>
      </c>
      <c r="BV26" s="2">
        <f t="shared" si="16"/>
        <v>0</v>
      </c>
      <c r="BW26" s="2">
        <f t="shared" si="16"/>
        <v>0</v>
      </c>
      <c r="BX26" s="2">
        <f t="shared" si="16"/>
        <v>0</v>
      </c>
      <c r="BY26" s="2">
        <f t="shared" si="16"/>
        <v>0</v>
      </c>
      <c r="BZ26" s="2">
        <f t="shared" si="16"/>
        <v>0</v>
      </c>
      <c r="CA26" s="2">
        <f t="shared" ref="CA26:DF26" si="17">CA106</f>
        <v>0</v>
      </c>
      <c r="CB26" s="2">
        <f t="shared" si="17"/>
        <v>0</v>
      </c>
      <c r="CC26" s="2">
        <f t="shared" si="17"/>
        <v>0</v>
      </c>
      <c r="CD26" s="2">
        <f t="shared" si="17"/>
        <v>0</v>
      </c>
      <c r="CE26" s="2">
        <f t="shared" si="17"/>
        <v>0</v>
      </c>
      <c r="CF26" s="2">
        <f t="shared" si="17"/>
        <v>0</v>
      </c>
      <c r="CG26" s="2">
        <f t="shared" si="17"/>
        <v>0</v>
      </c>
      <c r="CH26" s="2">
        <f t="shared" si="17"/>
        <v>0</v>
      </c>
      <c r="CI26" s="2">
        <f t="shared" si="17"/>
        <v>0</v>
      </c>
      <c r="CJ26" s="2">
        <f t="shared" si="17"/>
        <v>0</v>
      </c>
      <c r="CK26" s="2">
        <f t="shared" si="17"/>
        <v>0</v>
      </c>
      <c r="CL26" s="2">
        <f t="shared" si="17"/>
        <v>0</v>
      </c>
      <c r="CM26" s="2">
        <f t="shared" si="17"/>
        <v>0</v>
      </c>
      <c r="CN26" s="2">
        <f t="shared" si="17"/>
        <v>0</v>
      </c>
      <c r="CO26" s="2">
        <f t="shared" si="17"/>
        <v>0</v>
      </c>
      <c r="CP26" s="2">
        <f t="shared" si="17"/>
        <v>0</v>
      </c>
      <c r="CQ26" s="2">
        <f t="shared" si="17"/>
        <v>0</v>
      </c>
      <c r="CR26" s="2">
        <f t="shared" si="17"/>
        <v>0</v>
      </c>
      <c r="CS26" s="2">
        <f t="shared" si="17"/>
        <v>0</v>
      </c>
      <c r="CT26" s="2">
        <f t="shared" si="17"/>
        <v>0</v>
      </c>
      <c r="CU26" s="2">
        <f t="shared" si="17"/>
        <v>0</v>
      </c>
      <c r="CV26" s="2">
        <f t="shared" si="17"/>
        <v>0</v>
      </c>
      <c r="CW26" s="2">
        <f t="shared" si="17"/>
        <v>0</v>
      </c>
      <c r="CX26" s="2">
        <f t="shared" si="17"/>
        <v>0</v>
      </c>
      <c r="CY26" s="2">
        <f t="shared" si="17"/>
        <v>0</v>
      </c>
      <c r="CZ26" s="2">
        <f t="shared" si="17"/>
        <v>0</v>
      </c>
      <c r="DA26" s="2">
        <f t="shared" si="17"/>
        <v>0</v>
      </c>
      <c r="DB26" s="2">
        <f t="shared" si="17"/>
        <v>0</v>
      </c>
      <c r="DC26" s="2">
        <f t="shared" si="17"/>
        <v>0</v>
      </c>
      <c r="DD26" s="2">
        <f t="shared" si="17"/>
        <v>0</v>
      </c>
      <c r="DE26" s="2">
        <f t="shared" si="17"/>
        <v>0</v>
      </c>
      <c r="DF26" s="2">
        <f t="shared" si="17"/>
        <v>0</v>
      </c>
      <c r="DG26" s="3">
        <f t="shared" ref="DG26:EL26" si="18">DG106</f>
        <v>0</v>
      </c>
      <c r="DH26" s="3">
        <f t="shared" si="18"/>
        <v>0</v>
      </c>
      <c r="DI26" s="3">
        <f t="shared" si="18"/>
        <v>0</v>
      </c>
      <c r="DJ26" s="3">
        <f t="shared" si="18"/>
        <v>0</v>
      </c>
      <c r="DK26" s="3">
        <f t="shared" si="18"/>
        <v>0</v>
      </c>
      <c r="DL26" s="3">
        <f t="shared" si="18"/>
        <v>0</v>
      </c>
      <c r="DM26" s="3">
        <f t="shared" si="18"/>
        <v>0</v>
      </c>
      <c r="DN26" s="3">
        <f t="shared" si="18"/>
        <v>0</v>
      </c>
      <c r="DO26" s="3">
        <f t="shared" si="18"/>
        <v>0</v>
      </c>
      <c r="DP26" s="3">
        <f t="shared" si="18"/>
        <v>0</v>
      </c>
      <c r="DQ26" s="3">
        <f t="shared" si="18"/>
        <v>0</v>
      </c>
      <c r="DR26" s="3">
        <f t="shared" si="18"/>
        <v>0</v>
      </c>
      <c r="DS26" s="3">
        <f t="shared" si="18"/>
        <v>0</v>
      </c>
      <c r="DT26" s="3">
        <f t="shared" si="18"/>
        <v>0</v>
      </c>
      <c r="DU26" s="3">
        <f t="shared" si="18"/>
        <v>0</v>
      </c>
      <c r="DV26" s="3">
        <f t="shared" si="18"/>
        <v>0</v>
      </c>
      <c r="DW26" s="3">
        <f t="shared" si="18"/>
        <v>0</v>
      </c>
      <c r="DX26" s="3">
        <f t="shared" si="18"/>
        <v>0</v>
      </c>
      <c r="DY26" s="3">
        <f t="shared" si="18"/>
        <v>0</v>
      </c>
      <c r="DZ26" s="3">
        <f t="shared" si="18"/>
        <v>0</v>
      </c>
      <c r="EA26" s="3">
        <f t="shared" si="18"/>
        <v>0</v>
      </c>
      <c r="EB26" s="3">
        <f t="shared" si="18"/>
        <v>0</v>
      </c>
      <c r="EC26" s="3">
        <f t="shared" si="18"/>
        <v>0</v>
      </c>
      <c r="ED26" s="3">
        <f t="shared" si="18"/>
        <v>0</v>
      </c>
      <c r="EE26" s="3">
        <f t="shared" si="18"/>
        <v>0</v>
      </c>
      <c r="EF26" s="3">
        <f t="shared" si="18"/>
        <v>0</v>
      </c>
      <c r="EG26" s="3">
        <f t="shared" si="18"/>
        <v>0</v>
      </c>
      <c r="EH26" s="3">
        <f t="shared" si="18"/>
        <v>0</v>
      </c>
      <c r="EI26" s="3">
        <f t="shared" si="18"/>
        <v>0</v>
      </c>
      <c r="EJ26" s="3">
        <f t="shared" si="18"/>
        <v>0</v>
      </c>
      <c r="EK26" s="3">
        <f t="shared" si="18"/>
        <v>0</v>
      </c>
      <c r="EL26" s="3">
        <f t="shared" si="18"/>
        <v>0</v>
      </c>
      <c r="EM26" s="3">
        <f t="shared" ref="EM26:FR26" si="19">EM106</f>
        <v>0</v>
      </c>
      <c r="EN26" s="3">
        <f t="shared" si="19"/>
        <v>0</v>
      </c>
      <c r="EO26" s="3">
        <f t="shared" si="19"/>
        <v>0</v>
      </c>
      <c r="EP26" s="3">
        <f t="shared" si="19"/>
        <v>0</v>
      </c>
      <c r="EQ26" s="3">
        <f t="shared" si="19"/>
        <v>0</v>
      </c>
      <c r="ER26" s="3">
        <f t="shared" si="19"/>
        <v>0</v>
      </c>
      <c r="ES26" s="3">
        <f t="shared" si="19"/>
        <v>0</v>
      </c>
      <c r="ET26" s="3">
        <f t="shared" si="19"/>
        <v>0</v>
      </c>
      <c r="EU26" s="3">
        <f t="shared" si="19"/>
        <v>0</v>
      </c>
      <c r="EV26" s="3">
        <f t="shared" si="19"/>
        <v>0</v>
      </c>
      <c r="EW26" s="3">
        <f t="shared" si="19"/>
        <v>0</v>
      </c>
      <c r="EX26" s="3">
        <f t="shared" si="19"/>
        <v>0</v>
      </c>
      <c r="EY26" s="3">
        <f t="shared" si="19"/>
        <v>0</v>
      </c>
      <c r="EZ26" s="3">
        <f t="shared" si="19"/>
        <v>0</v>
      </c>
      <c r="FA26" s="3">
        <f t="shared" si="19"/>
        <v>0</v>
      </c>
      <c r="FB26" s="3">
        <f t="shared" si="19"/>
        <v>0</v>
      </c>
      <c r="FC26" s="3">
        <f t="shared" si="19"/>
        <v>0</v>
      </c>
      <c r="FD26" s="3">
        <f t="shared" si="19"/>
        <v>0</v>
      </c>
      <c r="FE26" s="3">
        <f t="shared" si="19"/>
        <v>0</v>
      </c>
      <c r="FF26" s="3">
        <f t="shared" si="19"/>
        <v>0</v>
      </c>
      <c r="FG26" s="3">
        <f t="shared" si="19"/>
        <v>0</v>
      </c>
      <c r="FH26" s="3">
        <f t="shared" si="19"/>
        <v>0</v>
      </c>
      <c r="FI26" s="3">
        <f t="shared" si="19"/>
        <v>0</v>
      </c>
      <c r="FJ26" s="3">
        <f t="shared" si="19"/>
        <v>0</v>
      </c>
      <c r="FK26" s="3">
        <f t="shared" si="19"/>
        <v>0</v>
      </c>
      <c r="FL26" s="3">
        <f t="shared" si="19"/>
        <v>0</v>
      </c>
      <c r="FM26" s="3">
        <f t="shared" si="19"/>
        <v>0</v>
      </c>
      <c r="FN26" s="3">
        <f t="shared" si="19"/>
        <v>0</v>
      </c>
      <c r="FO26" s="3">
        <f t="shared" si="19"/>
        <v>0</v>
      </c>
      <c r="FP26" s="3">
        <f t="shared" si="19"/>
        <v>0</v>
      </c>
      <c r="FQ26" s="3">
        <f t="shared" si="19"/>
        <v>0</v>
      </c>
      <c r="FR26" s="3">
        <f t="shared" si="19"/>
        <v>0</v>
      </c>
      <c r="FS26" s="3">
        <f t="shared" ref="FS26:GX26" si="20">FS106</f>
        <v>0</v>
      </c>
      <c r="FT26" s="3">
        <f t="shared" si="20"/>
        <v>0</v>
      </c>
      <c r="FU26" s="3">
        <f t="shared" si="20"/>
        <v>0</v>
      </c>
      <c r="FV26" s="3">
        <f t="shared" si="20"/>
        <v>0</v>
      </c>
      <c r="FW26" s="3">
        <f t="shared" si="20"/>
        <v>0</v>
      </c>
      <c r="FX26" s="3">
        <f t="shared" si="20"/>
        <v>0</v>
      </c>
      <c r="FY26" s="3">
        <f t="shared" si="20"/>
        <v>0</v>
      </c>
      <c r="FZ26" s="3">
        <f t="shared" si="20"/>
        <v>0</v>
      </c>
      <c r="GA26" s="3">
        <f t="shared" si="20"/>
        <v>0</v>
      </c>
      <c r="GB26" s="3">
        <f t="shared" si="20"/>
        <v>0</v>
      </c>
      <c r="GC26" s="3">
        <f t="shared" si="20"/>
        <v>0</v>
      </c>
      <c r="GD26" s="3">
        <f t="shared" si="20"/>
        <v>0</v>
      </c>
      <c r="GE26" s="3">
        <f t="shared" si="20"/>
        <v>0</v>
      </c>
      <c r="GF26" s="3">
        <f t="shared" si="20"/>
        <v>0</v>
      </c>
      <c r="GG26" s="3">
        <f t="shared" si="20"/>
        <v>0</v>
      </c>
      <c r="GH26" s="3">
        <f t="shared" si="20"/>
        <v>0</v>
      </c>
      <c r="GI26" s="3">
        <f t="shared" si="20"/>
        <v>0</v>
      </c>
      <c r="GJ26" s="3">
        <f t="shared" si="20"/>
        <v>0</v>
      </c>
      <c r="GK26" s="3">
        <f t="shared" si="20"/>
        <v>0</v>
      </c>
      <c r="GL26" s="3">
        <f t="shared" si="20"/>
        <v>0</v>
      </c>
      <c r="GM26" s="3">
        <f t="shared" si="20"/>
        <v>0</v>
      </c>
      <c r="GN26" s="3">
        <f t="shared" si="20"/>
        <v>0</v>
      </c>
      <c r="GO26" s="3">
        <f t="shared" si="20"/>
        <v>0</v>
      </c>
      <c r="GP26" s="3">
        <f t="shared" si="20"/>
        <v>0</v>
      </c>
      <c r="GQ26" s="3">
        <f t="shared" si="20"/>
        <v>0</v>
      </c>
      <c r="GR26" s="3">
        <f t="shared" si="20"/>
        <v>0</v>
      </c>
      <c r="GS26" s="3">
        <f t="shared" si="20"/>
        <v>0</v>
      </c>
      <c r="GT26" s="3">
        <f t="shared" si="20"/>
        <v>0</v>
      </c>
      <c r="GU26" s="3">
        <f t="shared" si="20"/>
        <v>0</v>
      </c>
      <c r="GV26" s="3">
        <f t="shared" si="20"/>
        <v>0</v>
      </c>
      <c r="GW26" s="3">
        <f t="shared" si="20"/>
        <v>0</v>
      </c>
      <c r="GX26" s="3">
        <f t="shared" si="20"/>
        <v>0</v>
      </c>
    </row>
    <row r="28" spans="1:245" x14ac:dyDescent="0.2">
      <c r="A28" s="1">
        <v>5</v>
      </c>
      <c r="B28" s="1">
        <v>1</v>
      </c>
      <c r="C28" s="1"/>
      <c r="D28" s="1">
        <f>ROW(A37)</f>
        <v>37</v>
      </c>
      <c r="E28" s="1"/>
      <c r="F28" s="1" t="s">
        <v>15</v>
      </c>
      <c r="G28" s="1" t="s">
        <v>16</v>
      </c>
      <c r="H28" s="1" t="s">
        <v>3</v>
      </c>
      <c r="I28" s="1">
        <v>0</v>
      </c>
      <c r="J28" s="1"/>
      <c r="K28" s="1">
        <v>-1</v>
      </c>
      <c r="L28" s="1"/>
      <c r="M28" s="1"/>
      <c r="N28" s="1"/>
      <c r="O28" s="1"/>
      <c r="P28" s="1"/>
      <c r="Q28" s="1"/>
      <c r="R28" s="1"/>
      <c r="S28" s="1"/>
      <c r="T28" s="1"/>
      <c r="U28" s="1" t="s">
        <v>3</v>
      </c>
      <c r="V28" s="1">
        <v>0</v>
      </c>
      <c r="W28" s="1"/>
      <c r="X28" s="1"/>
      <c r="Y28" s="1"/>
      <c r="Z28" s="1"/>
      <c r="AA28" s="1"/>
      <c r="AB28" s="1" t="s">
        <v>3</v>
      </c>
      <c r="AC28" s="1" t="s">
        <v>3</v>
      </c>
      <c r="AD28" s="1" t="s">
        <v>3</v>
      </c>
      <c r="AE28" s="1" t="s">
        <v>3</v>
      </c>
      <c r="AF28" s="1" t="s">
        <v>3</v>
      </c>
      <c r="AG28" s="1" t="s">
        <v>3</v>
      </c>
      <c r="AH28" s="1"/>
      <c r="AI28" s="1"/>
      <c r="AJ28" s="1"/>
      <c r="AK28" s="1"/>
      <c r="AL28" s="1"/>
      <c r="AM28" s="1"/>
      <c r="AN28" s="1"/>
      <c r="AO28" s="1"/>
      <c r="AP28" s="1" t="s">
        <v>3</v>
      </c>
      <c r="AQ28" s="1" t="s">
        <v>3</v>
      </c>
      <c r="AR28" s="1" t="s">
        <v>3</v>
      </c>
      <c r="AS28" s="1"/>
      <c r="AT28" s="1"/>
      <c r="AU28" s="1"/>
      <c r="AV28" s="1"/>
      <c r="AW28" s="1"/>
      <c r="AX28" s="1"/>
      <c r="AY28" s="1"/>
      <c r="AZ28" s="1" t="s">
        <v>3</v>
      </c>
      <c r="BA28" s="1"/>
      <c r="BB28" s="1" t="s">
        <v>3</v>
      </c>
      <c r="BC28" s="1" t="s">
        <v>3</v>
      </c>
      <c r="BD28" s="1" t="s">
        <v>3</v>
      </c>
      <c r="BE28" s="1" t="s">
        <v>3</v>
      </c>
      <c r="BF28" s="1" t="s">
        <v>3</v>
      </c>
      <c r="BG28" s="1" t="s">
        <v>3</v>
      </c>
      <c r="BH28" s="1" t="s">
        <v>3</v>
      </c>
      <c r="BI28" s="1" t="s">
        <v>3</v>
      </c>
      <c r="BJ28" s="1" t="s">
        <v>3</v>
      </c>
      <c r="BK28" s="1" t="s">
        <v>3</v>
      </c>
      <c r="BL28" s="1" t="s">
        <v>3</v>
      </c>
      <c r="BM28" s="1" t="s">
        <v>3</v>
      </c>
      <c r="BN28" s="1" t="s">
        <v>3</v>
      </c>
      <c r="BO28" s="1" t="s">
        <v>3</v>
      </c>
      <c r="BP28" s="1" t="s">
        <v>3</v>
      </c>
      <c r="BQ28" s="1"/>
      <c r="BR28" s="1"/>
      <c r="BS28" s="1"/>
      <c r="BT28" s="1"/>
      <c r="BU28" s="1"/>
      <c r="BV28" s="1"/>
      <c r="BW28" s="1"/>
      <c r="BX28" s="1">
        <v>0</v>
      </c>
      <c r="BY28" s="1"/>
      <c r="BZ28" s="1"/>
      <c r="CA28" s="1"/>
      <c r="CB28" s="1"/>
      <c r="CC28" s="1"/>
      <c r="CD28" s="1"/>
      <c r="CE28" s="1"/>
      <c r="CF28" s="1"/>
      <c r="CG28" s="1"/>
      <c r="CH28" s="1"/>
      <c r="CI28" s="1"/>
      <c r="CJ28" s="1">
        <v>0</v>
      </c>
    </row>
    <row r="30" spans="1:245" x14ac:dyDescent="0.2">
      <c r="A30" s="2">
        <v>52</v>
      </c>
      <c r="B30" s="2">
        <f t="shared" ref="B30:G30" si="21">B37</f>
        <v>1</v>
      </c>
      <c r="C30" s="2">
        <f t="shared" si="21"/>
        <v>5</v>
      </c>
      <c r="D30" s="2">
        <f t="shared" si="21"/>
        <v>28</v>
      </c>
      <c r="E30" s="2">
        <f t="shared" si="21"/>
        <v>0</v>
      </c>
      <c r="F30" s="2" t="str">
        <f t="shared" si="21"/>
        <v>Новый подраздел</v>
      </c>
      <c r="G30" s="2" t="str">
        <f t="shared" si="21"/>
        <v>Лифты с автоматическими дверями</v>
      </c>
      <c r="H30" s="2"/>
      <c r="I30" s="2"/>
      <c r="J30" s="2"/>
      <c r="K30" s="2"/>
      <c r="L30" s="2"/>
      <c r="M30" s="2"/>
      <c r="N30" s="2"/>
      <c r="O30" s="2">
        <f t="shared" ref="O30:AT30" si="22">O37</f>
        <v>1255707.45</v>
      </c>
      <c r="P30" s="2">
        <f t="shared" si="22"/>
        <v>95463.09</v>
      </c>
      <c r="Q30" s="2">
        <f t="shared" si="22"/>
        <v>131278.76999999999</v>
      </c>
      <c r="R30" s="2">
        <f t="shared" si="22"/>
        <v>0</v>
      </c>
      <c r="S30" s="2">
        <f t="shared" si="22"/>
        <v>1028965.59</v>
      </c>
      <c r="T30" s="2">
        <f t="shared" si="22"/>
        <v>0</v>
      </c>
      <c r="U30" s="2">
        <f t="shared" si="22"/>
        <v>4017.5099999999993</v>
      </c>
      <c r="V30" s="2">
        <f t="shared" si="22"/>
        <v>0</v>
      </c>
      <c r="W30" s="2">
        <f t="shared" si="22"/>
        <v>0</v>
      </c>
      <c r="X30" s="2">
        <f t="shared" si="22"/>
        <v>390619.89</v>
      </c>
      <c r="Y30" s="2">
        <f t="shared" si="22"/>
        <v>63905.58</v>
      </c>
      <c r="Z30" s="2">
        <f t="shared" si="22"/>
        <v>0</v>
      </c>
      <c r="AA30" s="2">
        <f t="shared" si="22"/>
        <v>0</v>
      </c>
      <c r="AB30" s="2">
        <f t="shared" si="22"/>
        <v>1255707.45</v>
      </c>
      <c r="AC30" s="2">
        <f t="shared" si="22"/>
        <v>95463.09</v>
      </c>
      <c r="AD30" s="2">
        <f t="shared" si="22"/>
        <v>131278.76999999999</v>
      </c>
      <c r="AE30" s="2">
        <f t="shared" si="22"/>
        <v>0</v>
      </c>
      <c r="AF30" s="2">
        <f t="shared" si="22"/>
        <v>1028965.59</v>
      </c>
      <c r="AG30" s="2">
        <f t="shared" si="22"/>
        <v>0</v>
      </c>
      <c r="AH30" s="2">
        <f t="shared" si="22"/>
        <v>4017.5099999999993</v>
      </c>
      <c r="AI30" s="2">
        <f t="shared" si="22"/>
        <v>0</v>
      </c>
      <c r="AJ30" s="2">
        <f t="shared" si="22"/>
        <v>0</v>
      </c>
      <c r="AK30" s="2">
        <f t="shared" si="22"/>
        <v>390619.89</v>
      </c>
      <c r="AL30" s="2">
        <f t="shared" si="22"/>
        <v>63905.58</v>
      </c>
      <c r="AM30" s="2">
        <f t="shared" si="22"/>
        <v>0</v>
      </c>
      <c r="AN30" s="2">
        <f t="shared" si="22"/>
        <v>0</v>
      </c>
      <c r="AO30" s="2">
        <f t="shared" si="22"/>
        <v>0</v>
      </c>
      <c r="AP30" s="2">
        <f t="shared" si="22"/>
        <v>0</v>
      </c>
      <c r="AQ30" s="2">
        <f t="shared" si="22"/>
        <v>0</v>
      </c>
      <c r="AR30" s="2">
        <f t="shared" si="22"/>
        <v>1710232.92</v>
      </c>
      <c r="AS30" s="2">
        <f t="shared" si="22"/>
        <v>0</v>
      </c>
      <c r="AT30" s="2">
        <f t="shared" si="22"/>
        <v>0</v>
      </c>
      <c r="AU30" s="2">
        <f t="shared" ref="AU30:BZ30" si="23">AU37</f>
        <v>1710232.92</v>
      </c>
      <c r="AV30" s="2">
        <f t="shared" si="23"/>
        <v>95463.09</v>
      </c>
      <c r="AW30" s="2">
        <f t="shared" si="23"/>
        <v>95463.09</v>
      </c>
      <c r="AX30" s="2">
        <f t="shared" si="23"/>
        <v>0</v>
      </c>
      <c r="AY30" s="2">
        <f t="shared" si="23"/>
        <v>95463.09</v>
      </c>
      <c r="AZ30" s="2">
        <f t="shared" si="23"/>
        <v>0</v>
      </c>
      <c r="BA30" s="2">
        <f t="shared" si="23"/>
        <v>0</v>
      </c>
      <c r="BB30" s="2">
        <f t="shared" si="23"/>
        <v>0</v>
      </c>
      <c r="BC30" s="2">
        <f t="shared" si="23"/>
        <v>0</v>
      </c>
      <c r="BD30" s="2">
        <f t="shared" si="23"/>
        <v>0</v>
      </c>
      <c r="BE30" s="2">
        <f t="shared" si="23"/>
        <v>0</v>
      </c>
      <c r="BF30" s="2">
        <f t="shared" si="23"/>
        <v>0</v>
      </c>
      <c r="BG30" s="2">
        <f t="shared" si="23"/>
        <v>0</v>
      </c>
      <c r="BH30" s="2">
        <f t="shared" si="23"/>
        <v>0</v>
      </c>
      <c r="BI30" s="2">
        <f t="shared" si="23"/>
        <v>0</v>
      </c>
      <c r="BJ30" s="2">
        <f t="shared" si="23"/>
        <v>0</v>
      </c>
      <c r="BK30" s="2">
        <f t="shared" si="23"/>
        <v>0</v>
      </c>
      <c r="BL30" s="2">
        <f t="shared" si="23"/>
        <v>0</v>
      </c>
      <c r="BM30" s="2">
        <f t="shared" si="23"/>
        <v>0</v>
      </c>
      <c r="BN30" s="2">
        <f t="shared" si="23"/>
        <v>0</v>
      </c>
      <c r="BO30" s="2">
        <f t="shared" si="23"/>
        <v>0</v>
      </c>
      <c r="BP30" s="2">
        <f t="shared" si="23"/>
        <v>0</v>
      </c>
      <c r="BQ30" s="2">
        <f t="shared" si="23"/>
        <v>0</v>
      </c>
      <c r="BR30" s="2">
        <f t="shared" si="23"/>
        <v>0</v>
      </c>
      <c r="BS30" s="2">
        <f t="shared" si="23"/>
        <v>0</v>
      </c>
      <c r="BT30" s="2">
        <f t="shared" si="23"/>
        <v>0</v>
      </c>
      <c r="BU30" s="2">
        <f t="shared" si="23"/>
        <v>0</v>
      </c>
      <c r="BV30" s="2">
        <f t="shared" si="23"/>
        <v>0</v>
      </c>
      <c r="BW30" s="2">
        <f t="shared" si="23"/>
        <v>0</v>
      </c>
      <c r="BX30" s="2">
        <f t="shared" si="23"/>
        <v>0</v>
      </c>
      <c r="BY30" s="2">
        <f t="shared" si="23"/>
        <v>0</v>
      </c>
      <c r="BZ30" s="2">
        <f t="shared" si="23"/>
        <v>0</v>
      </c>
      <c r="CA30" s="2">
        <f t="shared" ref="CA30:DF30" si="24">CA37</f>
        <v>1710232.92</v>
      </c>
      <c r="CB30" s="2">
        <f t="shared" si="24"/>
        <v>0</v>
      </c>
      <c r="CC30" s="2">
        <f t="shared" si="24"/>
        <v>0</v>
      </c>
      <c r="CD30" s="2">
        <f t="shared" si="24"/>
        <v>1710232.92</v>
      </c>
      <c r="CE30" s="2">
        <f t="shared" si="24"/>
        <v>95463.09</v>
      </c>
      <c r="CF30" s="2">
        <f t="shared" si="24"/>
        <v>95463.09</v>
      </c>
      <c r="CG30" s="2">
        <f t="shared" si="24"/>
        <v>0</v>
      </c>
      <c r="CH30" s="2">
        <f t="shared" si="24"/>
        <v>95463.09</v>
      </c>
      <c r="CI30" s="2">
        <f t="shared" si="24"/>
        <v>0</v>
      </c>
      <c r="CJ30" s="2">
        <f t="shared" si="24"/>
        <v>0</v>
      </c>
      <c r="CK30" s="2">
        <f t="shared" si="24"/>
        <v>0</v>
      </c>
      <c r="CL30" s="2">
        <f t="shared" si="24"/>
        <v>0</v>
      </c>
      <c r="CM30" s="2">
        <f t="shared" si="24"/>
        <v>0</v>
      </c>
      <c r="CN30" s="2">
        <f t="shared" si="24"/>
        <v>0</v>
      </c>
      <c r="CO30" s="2">
        <f t="shared" si="24"/>
        <v>0</v>
      </c>
      <c r="CP30" s="2">
        <f t="shared" si="24"/>
        <v>0</v>
      </c>
      <c r="CQ30" s="2">
        <f t="shared" si="24"/>
        <v>0</v>
      </c>
      <c r="CR30" s="2">
        <f t="shared" si="24"/>
        <v>0</v>
      </c>
      <c r="CS30" s="2">
        <f t="shared" si="24"/>
        <v>0</v>
      </c>
      <c r="CT30" s="2">
        <f t="shared" si="24"/>
        <v>0</v>
      </c>
      <c r="CU30" s="2">
        <f t="shared" si="24"/>
        <v>0</v>
      </c>
      <c r="CV30" s="2">
        <f t="shared" si="24"/>
        <v>0</v>
      </c>
      <c r="CW30" s="2">
        <f t="shared" si="24"/>
        <v>0</v>
      </c>
      <c r="CX30" s="2">
        <f t="shared" si="24"/>
        <v>0</v>
      </c>
      <c r="CY30" s="2">
        <f t="shared" si="24"/>
        <v>0</v>
      </c>
      <c r="CZ30" s="2">
        <f t="shared" si="24"/>
        <v>0</v>
      </c>
      <c r="DA30" s="2">
        <f t="shared" si="24"/>
        <v>0</v>
      </c>
      <c r="DB30" s="2">
        <f t="shared" si="24"/>
        <v>0</v>
      </c>
      <c r="DC30" s="2">
        <f t="shared" si="24"/>
        <v>0</v>
      </c>
      <c r="DD30" s="2">
        <f t="shared" si="24"/>
        <v>0</v>
      </c>
      <c r="DE30" s="2">
        <f t="shared" si="24"/>
        <v>0</v>
      </c>
      <c r="DF30" s="2">
        <f t="shared" si="24"/>
        <v>0</v>
      </c>
      <c r="DG30" s="3">
        <f t="shared" ref="DG30:EL30" si="25">DG37</f>
        <v>0</v>
      </c>
      <c r="DH30" s="3">
        <f t="shared" si="25"/>
        <v>0</v>
      </c>
      <c r="DI30" s="3">
        <f t="shared" si="25"/>
        <v>0</v>
      </c>
      <c r="DJ30" s="3">
        <f t="shared" si="25"/>
        <v>0</v>
      </c>
      <c r="DK30" s="3">
        <f t="shared" si="25"/>
        <v>0</v>
      </c>
      <c r="DL30" s="3">
        <f t="shared" si="25"/>
        <v>0</v>
      </c>
      <c r="DM30" s="3">
        <f t="shared" si="25"/>
        <v>0</v>
      </c>
      <c r="DN30" s="3">
        <f t="shared" si="25"/>
        <v>0</v>
      </c>
      <c r="DO30" s="3">
        <f t="shared" si="25"/>
        <v>0</v>
      </c>
      <c r="DP30" s="3">
        <f t="shared" si="25"/>
        <v>0</v>
      </c>
      <c r="DQ30" s="3">
        <f t="shared" si="25"/>
        <v>0</v>
      </c>
      <c r="DR30" s="3">
        <f t="shared" si="25"/>
        <v>0</v>
      </c>
      <c r="DS30" s="3">
        <f t="shared" si="25"/>
        <v>0</v>
      </c>
      <c r="DT30" s="3">
        <f t="shared" si="25"/>
        <v>0</v>
      </c>
      <c r="DU30" s="3">
        <f t="shared" si="25"/>
        <v>0</v>
      </c>
      <c r="DV30" s="3">
        <f t="shared" si="25"/>
        <v>0</v>
      </c>
      <c r="DW30" s="3">
        <f t="shared" si="25"/>
        <v>0</v>
      </c>
      <c r="DX30" s="3">
        <f t="shared" si="25"/>
        <v>0</v>
      </c>
      <c r="DY30" s="3">
        <f t="shared" si="25"/>
        <v>0</v>
      </c>
      <c r="DZ30" s="3">
        <f t="shared" si="25"/>
        <v>0</v>
      </c>
      <c r="EA30" s="3">
        <f t="shared" si="25"/>
        <v>0</v>
      </c>
      <c r="EB30" s="3">
        <f t="shared" si="25"/>
        <v>0</v>
      </c>
      <c r="EC30" s="3">
        <f t="shared" si="25"/>
        <v>0</v>
      </c>
      <c r="ED30" s="3">
        <f t="shared" si="25"/>
        <v>0</v>
      </c>
      <c r="EE30" s="3">
        <f t="shared" si="25"/>
        <v>0</v>
      </c>
      <c r="EF30" s="3">
        <f t="shared" si="25"/>
        <v>0</v>
      </c>
      <c r="EG30" s="3">
        <f t="shared" si="25"/>
        <v>0</v>
      </c>
      <c r="EH30" s="3">
        <f t="shared" si="25"/>
        <v>0</v>
      </c>
      <c r="EI30" s="3">
        <f t="shared" si="25"/>
        <v>0</v>
      </c>
      <c r="EJ30" s="3">
        <f t="shared" si="25"/>
        <v>0</v>
      </c>
      <c r="EK30" s="3">
        <f t="shared" si="25"/>
        <v>0</v>
      </c>
      <c r="EL30" s="3">
        <f t="shared" si="25"/>
        <v>0</v>
      </c>
      <c r="EM30" s="3">
        <f t="shared" ref="EM30:FR30" si="26">EM37</f>
        <v>0</v>
      </c>
      <c r="EN30" s="3">
        <f t="shared" si="26"/>
        <v>0</v>
      </c>
      <c r="EO30" s="3">
        <f t="shared" si="26"/>
        <v>0</v>
      </c>
      <c r="EP30" s="3">
        <f t="shared" si="26"/>
        <v>0</v>
      </c>
      <c r="EQ30" s="3">
        <f t="shared" si="26"/>
        <v>0</v>
      </c>
      <c r="ER30" s="3">
        <f t="shared" si="26"/>
        <v>0</v>
      </c>
      <c r="ES30" s="3">
        <f t="shared" si="26"/>
        <v>0</v>
      </c>
      <c r="ET30" s="3">
        <f t="shared" si="26"/>
        <v>0</v>
      </c>
      <c r="EU30" s="3">
        <f t="shared" si="26"/>
        <v>0</v>
      </c>
      <c r="EV30" s="3">
        <f t="shared" si="26"/>
        <v>0</v>
      </c>
      <c r="EW30" s="3">
        <f t="shared" si="26"/>
        <v>0</v>
      </c>
      <c r="EX30" s="3">
        <f t="shared" si="26"/>
        <v>0</v>
      </c>
      <c r="EY30" s="3">
        <f t="shared" si="26"/>
        <v>0</v>
      </c>
      <c r="EZ30" s="3">
        <f t="shared" si="26"/>
        <v>0</v>
      </c>
      <c r="FA30" s="3">
        <f t="shared" si="26"/>
        <v>0</v>
      </c>
      <c r="FB30" s="3">
        <f t="shared" si="26"/>
        <v>0</v>
      </c>
      <c r="FC30" s="3">
        <f t="shared" si="26"/>
        <v>0</v>
      </c>
      <c r="FD30" s="3">
        <f t="shared" si="26"/>
        <v>0</v>
      </c>
      <c r="FE30" s="3">
        <f t="shared" si="26"/>
        <v>0</v>
      </c>
      <c r="FF30" s="3">
        <f t="shared" si="26"/>
        <v>0</v>
      </c>
      <c r="FG30" s="3">
        <f t="shared" si="26"/>
        <v>0</v>
      </c>
      <c r="FH30" s="3">
        <f t="shared" si="26"/>
        <v>0</v>
      </c>
      <c r="FI30" s="3">
        <f t="shared" si="26"/>
        <v>0</v>
      </c>
      <c r="FJ30" s="3">
        <f t="shared" si="26"/>
        <v>0</v>
      </c>
      <c r="FK30" s="3">
        <f t="shared" si="26"/>
        <v>0</v>
      </c>
      <c r="FL30" s="3">
        <f t="shared" si="26"/>
        <v>0</v>
      </c>
      <c r="FM30" s="3">
        <f t="shared" si="26"/>
        <v>0</v>
      </c>
      <c r="FN30" s="3">
        <f t="shared" si="26"/>
        <v>0</v>
      </c>
      <c r="FO30" s="3">
        <f t="shared" si="26"/>
        <v>0</v>
      </c>
      <c r="FP30" s="3">
        <f t="shared" si="26"/>
        <v>0</v>
      </c>
      <c r="FQ30" s="3">
        <f t="shared" si="26"/>
        <v>0</v>
      </c>
      <c r="FR30" s="3">
        <f t="shared" si="26"/>
        <v>0</v>
      </c>
      <c r="FS30" s="3">
        <f t="shared" ref="FS30:GX30" si="27">FS37</f>
        <v>0</v>
      </c>
      <c r="FT30" s="3">
        <f t="shared" si="27"/>
        <v>0</v>
      </c>
      <c r="FU30" s="3">
        <f t="shared" si="27"/>
        <v>0</v>
      </c>
      <c r="FV30" s="3">
        <f t="shared" si="27"/>
        <v>0</v>
      </c>
      <c r="FW30" s="3">
        <f t="shared" si="27"/>
        <v>0</v>
      </c>
      <c r="FX30" s="3">
        <f t="shared" si="27"/>
        <v>0</v>
      </c>
      <c r="FY30" s="3">
        <f t="shared" si="27"/>
        <v>0</v>
      </c>
      <c r="FZ30" s="3">
        <f t="shared" si="27"/>
        <v>0</v>
      </c>
      <c r="GA30" s="3">
        <f t="shared" si="27"/>
        <v>0</v>
      </c>
      <c r="GB30" s="3">
        <f t="shared" si="27"/>
        <v>0</v>
      </c>
      <c r="GC30" s="3">
        <f t="shared" si="27"/>
        <v>0</v>
      </c>
      <c r="GD30" s="3">
        <f t="shared" si="27"/>
        <v>0</v>
      </c>
      <c r="GE30" s="3">
        <f t="shared" si="27"/>
        <v>0</v>
      </c>
      <c r="GF30" s="3">
        <f t="shared" si="27"/>
        <v>0</v>
      </c>
      <c r="GG30" s="3">
        <f t="shared" si="27"/>
        <v>0</v>
      </c>
      <c r="GH30" s="3">
        <f t="shared" si="27"/>
        <v>0</v>
      </c>
      <c r="GI30" s="3">
        <f t="shared" si="27"/>
        <v>0</v>
      </c>
      <c r="GJ30" s="3">
        <f t="shared" si="27"/>
        <v>0</v>
      </c>
      <c r="GK30" s="3">
        <f t="shared" si="27"/>
        <v>0</v>
      </c>
      <c r="GL30" s="3">
        <f t="shared" si="27"/>
        <v>0</v>
      </c>
      <c r="GM30" s="3">
        <f t="shared" si="27"/>
        <v>0</v>
      </c>
      <c r="GN30" s="3">
        <f t="shared" si="27"/>
        <v>0</v>
      </c>
      <c r="GO30" s="3">
        <f t="shared" si="27"/>
        <v>0</v>
      </c>
      <c r="GP30" s="3">
        <f t="shared" si="27"/>
        <v>0</v>
      </c>
      <c r="GQ30" s="3">
        <f t="shared" si="27"/>
        <v>0</v>
      </c>
      <c r="GR30" s="3">
        <f t="shared" si="27"/>
        <v>0</v>
      </c>
      <c r="GS30" s="3">
        <f t="shared" si="27"/>
        <v>0</v>
      </c>
      <c r="GT30" s="3">
        <f t="shared" si="27"/>
        <v>0</v>
      </c>
      <c r="GU30" s="3">
        <f t="shared" si="27"/>
        <v>0</v>
      </c>
      <c r="GV30" s="3">
        <f t="shared" si="27"/>
        <v>0</v>
      </c>
      <c r="GW30" s="3">
        <f t="shared" si="27"/>
        <v>0</v>
      </c>
      <c r="GX30" s="3">
        <f t="shared" si="27"/>
        <v>0</v>
      </c>
    </row>
    <row r="32" spans="1:245" x14ac:dyDescent="0.2">
      <c r="A32">
        <v>17</v>
      </c>
      <c r="B32">
        <v>1</v>
      </c>
      <c r="C32">
        <f>ROW(SmtRes!A1)</f>
        <v>1</v>
      </c>
      <c r="D32">
        <f>ROW(EtalonRes!A1)</f>
        <v>1</v>
      </c>
      <c r="E32" t="s">
        <v>17</v>
      </c>
      <c r="F32" t="s">
        <v>18</v>
      </c>
      <c r="G32" t="s">
        <v>19</v>
      </c>
      <c r="H32" t="s">
        <v>20</v>
      </c>
      <c r="I32">
        <v>9</v>
      </c>
      <c r="J32">
        <v>0</v>
      </c>
      <c r="O32">
        <f>ROUND(CP32,2)</f>
        <v>416644.2</v>
      </c>
      <c r="P32">
        <f>ROUND(CQ32*I32,2)</f>
        <v>22497.93</v>
      </c>
      <c r="Q32">
        <f>ROUND(CR32*I32,2)</f>
        <v>40585.86</v>
      </c>
      <c r="R32">
        <f>ROUND(CS32*I32,2)</f>
        <v>0</v>
      </c>
      <c r="S32">
        <f>ROUND(CT32*I32,2)</f>
        <v>353560.41</v>
      </c>
      <c r="T32">
        <f>ROUND(CU32*I32,2)</f>
        <v>0</v>
      </c>
      <c r="U32">
        <f>CV32*I32</f>
        <v>1405.53</v>
      </c>
      <c r="V32">
        <f>CW32*I32</f>
        <v>0</v>
      </c>
      <c r="W32">
        <f>ROUND(CX32*I32,2)</f>
        <v>0</v>
      </c>
      <c r="X32">
        <f>ROUND(CY32*I32,2)</f>
        <v>38229.75</v>
      </c>
      <c r="Y32">
        <f>ROUND(CZ32*I32,2)</f>
        <v>6156.18</v>
      </c>
      <c r="AA32">
        <v>64312874</v>
      </c>
      <c r="AB32">
        <f>ROUND((AC32+AD32+AF32),6)</f>
        <v>46293.8</v>
      </c>
      <c r="AC32">
        <f>ROUND(((ES32*7)),6)</f>
        <v>2499.77</v>
      </c>
      <c r="AD32">
        <f>ROUND(((((ET32*7))-((EU32*7)))+AE32),6)</f>
        <v>4509.54</v>
      </c>
      <c r="AE32">
        <f>ROUND(((EU32*7)),6)</f>
        <v>0</v>
      </c>
      <c r="AF32">
        <f>ROUND(((EV32*7)),6)</f>
        <v>39284.49</v>
      </c>
      <c r="AG32">
        <f>ROUND((AP32),6)</f>
        <v>0</v>
      </c>
      <c r="AH32">
        <f>((EW32*7))</f>
        <v>156.16999999999999</v>
      </c>
      <c r="AI32">
        <f>((EX32*7))</f>
        <v>0</v>
      </c>
      <c r="AJ32">
        <f>(AS32)</f>
        <v>0</v>
      </c>
      <c r="AK32">
        <v>6613.4</v>
      </c>
      <c r="AL32">
        <v>357.11</v>
      </c>
      <c r="AM32">
        <v>644.22</v>
      </c>
      <c r="AN32">
        <v>0</v>
      </c>
      <c r="AO32">
        <v>5612.07</v>
      </c>
      <c r="AP32">
        <v>0</v>
      </c>
      <c r="AQ32">
        <v>22.31</v>
      </c>
      <c r="AR32">
        <v>0</v>
      </c>
      <c r="AS32">
        <v>0</v>
      </c>
      <c r="AT32">
        <v>0</v>
      </c>
      <c r="AU32">
        <v>0</v>
      </c>
      <c r="AV32">
        <v>1</v>
      </c>
      <c r="AW32">
        <v>1</v>
      </c>
      <c r="AZ32">
        <v>1</v>
      </c>
      <c r="BA32">
        <v>1</v>
      </c>
      <c r="BB32">
        <v>1</v>
      </c>
      <c r="BC32">
        <v>1</v>
      </c>
      <c r="BD32" t="s">
        <v>3</v>
      </c>
      <c r="BE32" t="s">
        <v>3</v>
      </c>
      <c r="BF32" t="s">
        <v>3</v>
      </c>
      <c r="BG32" t="s">
        <v>3</v>
      </c>
      <c r="BH32">
        <v>0</v>
      </c>
      <c r="BI32">
        <v>4</v>
      </c>
      <c r="BJ32" t="s">
        <v>21</v>
      </c>
      <c r="BM32">
        <v>6000</v>
      </c>
      <c r="BN32">
        <v>0</v>
      </c>
      <c r="BO32" t="s">
        <v>3</v>
      </c>
      <c r="BP32">
        <v>0</v>
      </c>
      <c r="BQ32">
        <v>1</v>
      </c>
      <c r="BR32">
        <v>0</v>
      </c>
      <c r="BS32">
        <v>1</v>
      </c>
      <c r="BT32">
        <v>1</v>
      </c>
      <c r="BU32">
        <v>1</v>
      </c>
      <c r="BV32">
        <v>1</v>
      </c>
      <c r="BW32">
        <v>1</v>
      </c>
      <c r="BX32">
        <v>1</v>
      </c>
      <c r="BY32" t="s">
        <v>3</v>
      </c>
      <c r="BZ32">
        <v>4247.75</v>
      </c>
      <c r="CA32">
        <v>684.02</v>
      </c>
      <c r="CE32">
        <v>0</v>
      </c>
      <c r="CF32">
        <v>0</v>
      </c>
      <c r="CG32">
        <v>0</v>
      </c>
      <c r="CM32">
        <v>0</v>
      </c>
      <c r="CN32" t="s">
        <v>3</v>
      </c>
      <c r="CO32">
        <v>0</v>
      </c>
      <c r="CP32">
        <f>(P32+Q32+S32)</f>
        <v>416644.19999999995</v>
      </c>
      <c r="CQ32">
        <f>(AC32*BC32*AW32)</f>
        <v>2499.77</v>
      </c>
      <c r="CR32">
        <f>(((((ET32*7))*BB32-((EU32*7))*BS32)+AE32*BS32)*AV32)</f>
        <v>4509.54</v>
      </c>
      <c r="CS32">
        <f>(AE32*BS32*AV32)</f>
        <v>0</v>
      </c>
      <c r="CT32">
        <f>(AF32*BA32*AV32)</f>
        <v>39284.49</v>
      </c>
      <c r="CU32">
        <f>AG32</f>
        <v>0</v>
      </c>
      <c r="CV32">
        <f>(AH32*AV32)</f>
        <v>156.16999999999999</v>
      </c>
      <c r="CW32">
        <f t="shared" ref="CW32:CX35" si="28">AI32</f>
        <v>0</v>
      </c>
      <c r="CX32">
        <f t="shared" si="28"/>
        <v>0</v>
      </c>
      <c r="CY32">
        <f t="shared" ref="CY32:CZ35" si="29">FX32</f>
        <v>4247.75</v>
      </c>
      <c r="CZ32">
        <f t="shared" si="29"/>
        <v>684.02</v>
      </c>
      <c r="DC32" t="s">
        <v>3</v>
      </c>
      <c r="DD32" t="s">
        <v>22</v>
      </c>
      <c r="DE32" t="s">
        <v>22</v>
      </c>
      <c r="DF32" t="s">
        <v>22</v>
      </c>
      <c r="DG32" t="s">
        <v>22</v>
      </c>
      <c r="DH32" t="s">
        <v>3</v>
      </c>
      <c r="DI32" t="s">
        <v>22</v>
      </c>
      <c r="DJ32" t="s">
        <v>22</v>
      </c>
      <c r="DK32" t="s">
        <v>3</v>
      </c>
      <c r="DL32" t="s">
        <v>3</v>
      </c>
      <c r="DM32" t="s">
        <v>3</v>
      </c>
      <c r="DN32">
        <v>0</v>
      </c>
      <c r="DO32">
        <v>0</v>
      </c>
      <c r="DP32">
        <v>1</v>
      </c>
      <c r="DQ32">
        <v>1</v>
      </c>
      <c r="DU32">
        <v>1013</v>
      </c>
      <c r="DV32" t="s">
        <v>20</v>
      </c>
      <c r="DW32" t="s">
        <v>20</v>
      </c>
      <c r="DX32">
        <v>1</v>
      </c>
      <c r="EE32">
        <v>64176908</v>
      </c>
      <c r="EF32">
        <v>1</v>
      </c>
      <c r="EG32" t="s">
        <v>23</v>
      </c>
      <c r="EH32">
        <v>0</v>
      </c>
      <c r="EI32" t="s">
        <v>3</v>
      </c>
      <c r="EJ32">
        <v>4</v>
      </c>
      <c r="EK32">
        <v>6000</v>
      </c>
      <c r="EL32" t="s">
        <v>24</v>
      </c>
      <c r="EM32" t="s">
        <v>25</v>
      </c>
      <c r="EO32" t="s">
        <v>3</v>
      </c>
      <c r="EQ32">
        <v>65536</v>
      </c>
      <c r="ER32">
        <v>6613.4</v>
      </c>
      <c r="ES32">
        <v>357.11</v>
      </c>
      <c r="ET32">
        <v>644.22</v>
      </c>
      <c r="EU32">
        <v>0</v>
      </c>
      <c r="EV32">
        <v>5612.07</v>
      </c>
      <c r="EW32">
        <v>22.31</v>
      </c>
      <c r="EX32">
        <v>0</v>
      </c>
      <c r="EY32">
        <v>0</v>
      </c>
      <c r="FQ32">
        <v>0</v>
      </c>
      <c r="FR32">
        <f>ROUND(IF(AND(BH32=3,BI32=3),P32,0),2)</f>
        <v>0</v>
      </c>
      <c r="FS32">
        <v>0</v>
      </c>
      <c r="FX32">
        <v>4247.75</v>
      </c>
      <c r="FY32">
        <v>684.02</v>
      </c>
      <c r="GA32" t="s">
        <v>3</v>
      </c>
      <c r="GD32">
        <v>1</v>
      </c>
      <c r="GF32">
        <v>1686057452</v>
      </c>
      <c r="GG32">
        <v>2</v>
      </c>
      <c r="GH32">
        <v>1</v>
      </c>
      <c r="GI32">
        <v>-2</v>
      </c>
      <c r="GJ32">
        <v>0</v>
      </c>
      <c r="GK32">
        <v>0</v>
      </c>
      <c r="GL32">
        <f>ROUND(IF(AND(BH32=3,BI32=3,FS32&lt;&gt;0),P32,0),2)</f>
        <v>0</v>
      </c>
      <c r="GM32">
        <f>ROUND(O32+X32+Y32,2)+GX32</f>
        <v>461030.13</v>
      </c>
      <c r="GN32">
        <f>IF(OR(BI32=0,BI32=1),ROUND(O32+X32+Y32,2),0)</f>
        <v>0</v>
      </c>
      <c r="GO32">
        <f>IF(BI32=2,ROUND(O32+X32+Y32,2),0)</f>
        <v>0</v>
      </c>
      <c r="GP32">
        <f>IF(BI32=4,ROUND(O32+X32+Y32,2)+GX32,0)</f>
        <v>461030.13</v>
      </c>
      <c r="GR32">
        <v>0</v>
      </c>
      <c r="GS32">
        <v>3</v>
      </c>
      <c r="GT32">
        <v>0</v>
      </c>
      <c r="GU32" t="s">
        <v>3</v>
      </c>
      <c r="GV32">
        <f>ROUND((GT32),6)</f>
        <v>0</v>
      </c>
      <c r="GW32">
        <v>1</v>
      </c>
      <c r="GX32">
        <f>ROUND(HC32*I32,2)</f>
        <v>0</v>
      </c>
      <c r="HA32">
        <v>0</v>
      </c>
      <c r="HB32">
        <v>0</v>
      </c>
      <c r="HC32">
        <f>GV32*GW32</f>
        <v>0</v>
      </c>
      <c r="IK32">
        <v>0</v>
      </c>
    </row>
    <row r="33" spans="1:245" x14ac:dyDescent="0.2">
      <c r="A33">
        <v>17</v>
      </c>
      <c r="B33">
        <v>1</v>
      </c>
      <c r="C33">
        <f>ROW(SmtRes!A2)</f>
        <v>2</v>
      </c>
      <c r="D33">
        <f>ROW(EtalonRes!A2)</f>
        <v>2</v>
      </c>
      <c r="E33" t="s">
        <v>26</v>
      </c>
      <c r="F33" t="s">
        <v>27</v>
      </c>
      <c r="G33" t="s">
        <v>28</v>
      </c>
      <c r="H33" t="s">
        <v>20</v>
      </c>
      <c r="I33">
        <v>9</v>
      </c>
      <c r="J33">
        <v>0</v>
      </c>
      <c r="O33">
        <f>ROUND(CP33,2)</f>
        <v>396129.96</v>
      </c>
      <c r="P33">
        <f>ROUND(CQ33*I33,2)</f>
        <v>29166.21</v>
      </c>
      <c r="Q33">
        <f>ROUND(CR33*I33,2)</f>
        <v>43317.99</v>
      </c>
      <c r="R33">
        <f>ROUND(CS33*I33,2)</f>
        <v>0</v>
      </c>
      <c r="S33">
        <f>ROUND(CT33*I33,2)</f>
        <v>323645.76</v>
      </c>
      <c r="T33">
        <f>ROUND(CU33*I33,2)</f>
        <v>0</v>
      </c>
      <c r="U33">
        <f>CV33*I33</f>
        <v>1249.29</v>
      </c>
      <c r="V33">
        <f>CW33*I33</f>
        <v>0</v>
      </c>
      <c r="W33">
        <f>ROUND(CX33*I33,2)</f>
        <v>0</v>
      </c>
      <c r="X33">
        <f>ROUND(CY33*I33,2)</f>
        <v>82674.63</v>
      </c>
      <c r="Y33">
        <f>ROUND(CZ33*I33,2)</f>
        <v>13541.04</v>
      </c>
      <c r="AA33">
        <v>64312874</v>
      </c>
      <c r="AB33">
        <f>ROUND((AC33+AD33+AF33),6)</f>
        <v>44014.44</v>
      </c>
      <c r="AC33">
        <f>ROUND(((ES33*3)),6)</f>
        <v>3240.69</v>
      </c>
      <c r="AD33">
        <f>ROUND(((((ET33*3))-((EU33*3)))+AE33),6)</f>
        <v>4813.1099999999997</v>
      </c>
      <c r="AE33">
        <f>ROUND(((EU33*3)),6)</f>
        <v>0</v>
      </c>
      <c r="AF33">
        <f>ROUND(((EV33*3)),6)</f>
        <v>35960.639999999999</v>
      </c>
      <c r="AG33">
        <f>ROUND((AP33),6)</f>
        <v>0</v>
      </c>
      <c r="AH33">
        <f>((EW33*3))</f>
        <v>138.81</v>
      </c>
      <c r="AI33">
        <f>((EX33*3))</f>
        <v>0</v>
      </c>
      <c r="AJ33">
        <f>(AS33)</f>
        <v>0</v>
      </c>
      <c r="AK33">
        <v>14671.48</v>
      </c>
      <c r="AL33">
        <v>1080.23</v>
      </c>
      <c r="AM33">
        <v>1604.37</v>
      </c>
      <c r="AN33">
        <v>0</v>
      </c>
      <c r="AO33">
        <v>11986.88</v>
      </c>
      <c r="AP33">
        <v>0</v>
      </c>
      <c r="AQ33">
        <v>46.27</v>
      </c>
      <c r="AR33">
        <v>0</v>
      </c>
      <c r="AS33">
        <v>0</v>
      </c>
      <c r="AT33">
        <v>0</v>
      </c>
      <c r="AU33">
        <v>0</v>
      </c>
      <c r="AV33">
        <v>1</v>
      </c>
      <c r="AW33">
        <v>1</v>
      </c>
      <c r="AZ33">
        <v>1</v>
      </c>
      <c r="BA33">
        <v>1</v>
      </c>
      <c r="BB33">
        <v>1</v>
      </c>
      <c r="BC33">
        <v>1</v>
      </c>
      <c r="BD33" t="s">
        <v>3</v>
      </c>
      <c r="BE33" t="s">
        <v>3</v>
      </c>
      <c r="BF33" t="s">
        <v>3</v>
      </c>
      <c r="BG33" t="s">
        <v>3</v>
      </c>
      <c r="BH33">
        <v>0</v>
      </c>
      <c r="BI33">
        <v>4</v>
      </c>
      <c r="BJ33" t="s">
        <v>29</v>
      </c>
      <c r="BM33">
        <v>6000</v>
      </c>
      <c r="BN33">
        <v>0</v>
      </c>
      <c r="BO33" t="s">
        <v>3</v>
      </c>
      <c r="BP33">
        <v>0</v>
      </c>
      <c r="BQ33">
        <v>1</v>
      </c>
      <c r="BR33">
        <v>0</v>
      </c>
      <c r="BS33">
        <v>1</v>
      </c>
      <c r="BT33">
        <v>1</v>
      </c>
      <c r="BU33">
        <v>1</v>
      </c>
      <c r="BV33">
        <v>1</v>
      </c>
      <c r="BW33">
        <v>1</v>
      </c>
      <c r="BX33">
        <v>1</v>
      </c>
      <c r="BY33" t="s">
        <v>3</v>
      </c>
      <c r="BZ33">
        <v>9186.07</v>
      </c>
      <c r="CA33">
        <v>1504.56</v>
      </c>
      <c r="CE33">
        <v>0</v>
      </c>
      <c r="CF33">
        <v>0</v>
      </c>
      <c r="CG33">
        <v>0</v>
      </c>
      <c r="CM33">
        <v>0</v>
      </c>
      <c r="CN33" t="s">
        <v>3</v>
      </c>
      <c r="CO33">
        <v>0</v>
      </c>
      <c r="CP33">
        <f>(P33+Q33+S33)</f>
        <v>396129.96</v>
      </c>
      <c r="CQ33">
        <f>(AC33*BC33*AW33)</f>
        <v>3240.69</v>
      </c>
      <c r="CR33">
        <f>(((((ET33*3))*BB33-((EU33*3))*BS33)+AE33*BS33)*AV33)</f>
        <v>4813.1099999999997</v>
      </c>
      <c r="CS33">
        <f>(AE33*BS33*AV33)</f>
        <v>0</v>
      </c>
      <c r="CT33">
        <f>(AF33*BA33*AV33)</f>
        <v>35960.639999999999</v>
      </c>
      <c r="CU33">
        <f>AG33</f>
        <v>0</v>
      </c>
      <c r="CV33">
        <f>(AH33*AV33)</f>
        <v>138.81</v>
      </c>
      <c r="CW33">
        <f t="shared" si="28"/>
        <v>0</v>
      </c>
      <c r="CX33">
        <f t="shared" si="28"/>
        <v>0</v>
      </c>
      <c r="CY33">
        <f t="shared" si="29"/>
        <v>9186.07</v>
      </c>
      <c r="CZ33">
        <f t="shared" si="29"/>
        <v>1504.56</v>
      </c>
      <c r="DC33" t="s">
        <v>3</v>
      </c>
      <c r="DD33" t="s">
        <v>30</v>
      </c>
      <c r="DE33" t="s">
        <v>30</v>
      </c>
      <c r="DF33" t="s">
        <v>30</v>
      </c>
      <c r="DG33" t="s">
        <v>30</v>
      </c>
      <c r="DH33" t="s">
        <v>3</v>
      </c>
      <c r="DI33" t="s">
        <v>30</v>
      </c>
      <c r="DJ33" t="s">
        <v>30</v>
      </c>
      <c r="DK33" t="s">
        <v>3</v>
      </c>
      <c r="DL33" t="s">
        <v>3</v>
      </c>
      <c r="DM33" t="s">
        <v>3</v>
      </c>
      <c r="DN33">
        <v>0</v>
      </c>
      <c r="DO33">
        <v>0</v>
      </c>
      <c r="DP33">
        <v>1</v>
      </c>
      <c r="DQ33">
        <v>1</v>
      </c>
      <c r="DU33">
        <v>1013</v>
      </c>
      <c r="DV33" t="s">
        <v>20</v>
      </c>
      <c r="DW33" t="s">
        <v>20</v>
      </c>
      <c r="DX33">
        <v>1</v>
      </c>
      <c r="EE33">
        <v>64176908</v>
      </c>
      <c r="EF33">
        <v>1</v>
      </c>
      <c r="EG33" t="s">
        <v>23</v>
      </c>
      <c r="EH33">
        <v>0</v>
      </c>
      <c r="EI33" t="s">
        <v>3</v>
      </c>
      <c r="EJ33">
        <v>4</v>
      </c>
      <c r="EK33">
        <v>6000</v>
      </c>
      <c r="EL33" t="s">
        <v>24</v>
      </c>
      <c r="EM33" t="s">
        <v>25</v>
      </c>
      <c r="EO33" t="s">
        <v>3</v>
      </c>
      <c r="EQ33">
        <v>65536</v>
      </c>
      <c r="ER33">
        <v>14671.48</v>
      </c>
      <c r="ES33">
        <v>1080.23</v>
      </c>
      <c r="ET33">
        <v>1604.37</v>
      </c>
      <c r="EU33">
        <v>0</v>
      </c>
      <c r="EV33">
        <v>11986.88</v>
      </c>
      <c r="EW33">
        <v>46.27</v>
      </c>
      <c r="EX33">
        <v>0</v>
      </c>
      <c r="EY33">
        <v>0</v>
      </c>
      <c r="FQ33">
        <v>0</v>
      </c>
      <c r="FR33">
        <f>ROUND(IF(AND(BH33=3,BI33=3),P33,0),2)</f>
        <v>0</v>
      </c>
      <c r="FS33">
        <v>0</v>
      </c>
      <c r="FX33">
        <v>9186.07</v>
      </c>
      <c r="FY33">
        <v>1504.56</v>
      </c>
      <c r="GA33" t="s">
        <v>3</v>
      </c>
      <c r="GD33">
        <v>1</v>
      </c>
      <c r="GF33">
        <v>1118188767</v>
      </c>
      <c r="GG33">
        <v>2</v>
      </c>
      <c r="GH33">
        <v>1</v>
      </c>
      <c r="GI33">
        <v>-2</v>
      </c>
      <c r="GJ33">
        <v>0</v>
      </c>
      <c r="GK33">
        <v>0</v>
      </c>
      <c r="GL33">
        <f>ROUND(IF(AND(BH33=3,BI33=3,FS33&lt;&gt;0),P33,0),2)</f>
        <v>0</v>
      </c>
      <c r="GM33">
        <f>ROUND(O33+X33+Y33,2)+GX33</f>
        <v>492345.63</v>
      </c>
      <c r="GN33">
        <f>IF(OR(BI33=0,BI33=1),ROUND(O33+X33+Y33,2),0)</f>
        <v>0</v>
      </c>
      <c r="GO33">
        <f>IF(BI33=2,ROUND(O33+X33+Y33,2),0)</f>
        <v>0</v>
      </c>
      <c r="GP33">
        <f>IF(BI33=4,ROUND(O33+X33+Y33,2)+GX33,0)</f>
        <v>492345.63</v>
      </c>
      <c r="GR33">
        <v>0</v>
      </c>
      <c r="GS33">
        <v>0</v>
      </c>
      <c r="GT33">
        <v>0</v>
      </c>
      <c r="GU33" t="s">
        <v>3</v>
      </c>
      <c r="GV33">
        <f>ROUND((GT33),6)</f>
        <v>0</v>
      </c>
      <c r="GW33">
        <v>1</v>
      </c>
      <c r="GX33">
        <f>ROUND(HC33*I33,2)</f>
        <v>0</v>
      </c>
      <c r="HA33">
        <v>0</v>
      </c>
      <c r="HB33">
        <v>0</v>
      </c>
      <c r="HC33">
        <f>GV33*GW33</f>
        <v>0</v>
      </c>
      <c r="IK33">
        <v>0</v>
      </c>
    </row>
    <row r="34" spans="1:245" x14ac:dyDescent="0.2">
      <c r="A34">
        <v>17</v>
      </c>
      <c r="B34">
        <v>1</v>
      </c>
      <c r="C34">
        <f>ROW(SmtRes!A3)</f>
        <v>3</v>
      </c>
      <c r="D34">
        <f>ROW(EtalonRes!A3)</f>
        <v>3</v>
      </c>
      <c r="E34" t="s">
        <v>31</v>
      </c>
      <c r="F34" t="s">
        <v>32</v>
      </c>
      <c r="G34" t="s">
        <v>33</v>
      </c>
      <c r="H34" t="s">
        <v>20</v>
      </c>
      <c r="I34">
        <v>9</v>
      </c>
      <c r="J34">
        <v>0</v>
      </c>
      <c r="O34">
        <f>ROUND(CP34,2)</f>
        <v>187472.97</v>
      </c>
      <c r="P34">
        <f>ROUND(CQ34*I34,2)</f>
        <v>21068.37</v>
      </c>
      <c r="Q34">
        <f>ROUND(CR34*I34,2)</f>
        <v>20013.57</v>
      </c>
      <c r="R34">
        <f>ROUND(CS34*I34,2)</f>
        <v>0</v>
      </c>
      <c r="S34">
        <f>ROUND(CT34*I34,2)</f>
        <v>146391.03</v>
      </c>
      <c r="T34">
        <f>ROUND(CU34*I34,2)</f>
        <v>0</v>
      </c>
      <c r="U34">
        <f>CV34*I34</f>
        <v>564.56999999999994</v>
      </c>
      <c r="V34">
        <f>CW34*I34</f>
        <v>0</v>
      </c>
      <c r="W34">
        <f>ROUND(CX34*I34,2)</f>
        <v>0</v>
      </c>
      <c r="X34">
        <f>ROUND(CY34*I34,2)</f>
        <v>112394.97</v>
      </c>
      <c r="Y34">
        <f>ROUND(CZ34*I34,2)</f>
        <v>18454.95</v>
      </c>
      <c r="AA34">
        <v>64312874</v>
      </c>
      <c r="AB34">
        <f>ROUND((AC34+AD34+AF34),6)</f>
        <v>20830.330000000002</v>
      </c>
      <c r="AC34">
        <f>ROUND((ES34),6)</f>
        <v>2340.9299999999998</v>
      </c>
      <c r="AD34">
        <f>ROUND((((ET34)-(EU34))+AE34),6)</f>
        <v>2223.73</v>
      </c>
      <c r="AE34">
        <f>ROUND((EU34),6)</f>
        <v>0</v>
      </c>
      <c r="AF34">
        <f>ROUND((EV34),6)</f>
        <v>16265.67</v>
      </c>
      <c r="AG34">
        <f>ROUND((AP34),6)</f>
        <v>0</v>
      </c>
      <c r="AH34">
        <f>(EW34)</f>
        <v>62.73</v>
      </c>
      <c r="AI34">
        <f>(EX34)</f>
        <v>0</v>
      </c>
      <c r="AJ34">
        <f>(AS34)</f>
        <v>0</v>
      </c>
      <c r="AK34">
        <v>20830.330000000002</v>
      </c>
      <c r="AL34">
        <v>2340.9299999999998</v>
      </c>
      <c r="AM34">
        <v>2223.73</v>
      </c>
      <c r="AN34">
        <v>0</v>
      </c>
      <c r="AO34">
        <v>16265.67</v>
      </c>
      <c r="AP34">
        <v>0</v>
      </c>
      <c r="AQ34">
        <v>62.73</v>
      </c>
      <c r="AR34">
        <v>0</v>
      </c>
      <c r="AS34">
        <v>0</v>
      </c>
      <c r="AT34">
        <v>0</v>
      </c>
      <c r="AU34">
        <v>0</v>
      </c>
      <c r="AV34">
        <v>1</v>
      </c>
      <c r="AW34">
        <v>1</v>
      </c>
      <c r="AZ34">
        <v>1</v>
      </c>
      <c r="BA34">
        <v>1</v>
      </c>
      <c r="BB34">
        <v>1</v>
      </c>
      <c r="BC34">
        <v>1</v>
      </c>
      <c r="BD34" t="s">
        <v>3</v>
      </c>
      <c r="BE34" t="s">
        <v>3</v>
      </c>
      <c r="BF34" t="s">
        <v>3</v>
      </c>
      <c r="BG34" t="s">
        <v>3</v>
      </c>
      <c r="BH34">
        <v>0</v>
      </c>
      <c r="BI34">
        <v>4</v>
      </c>
      <c r="BJ34" t="s">
        <v>34</v>
      </c>
      <c r="BM34">
        <v>6000</v>
      </c>
      <c r="BN34">
        <v>0</v>
      </c>
      <c r="BO34" t="s">
        <v>3</v>
      </c>
      <c r="BP34">
        <v>0</v>
      </c>
      <c r="BQ34">
        <v>1</v>
      </c>
      <c r="BR34">
        <v>0</v>
      </c>
      <c r="BS34">
        <v>1</v>
      </c>
      <c r="BT34">
        <v>1</v>
      </c>
      <c r="BU34">
        <v>1</v>
      </c>
      <c r="BV34">
        <v>1</v>
      </c>
      <c r="BW34">
        <v>1</v>
      </c>
      <c r="BX34">
        <v>1</v>
      </c>
      <c r="BY34" t="s">
        <v>3</v>
      </c>
      <c r="BZ34">
        <v>12488.33</v>
      </c>
      <c r="CA34">
        <v>2050.5500000000002</v>
      </c>
      <c r="CE34">
        <v>0</v>
      </c>
      <c r="CF34">
        <v>0</v>
      </c>
      <c r="CG34">
        <v>0</v>
      </c>
      <c r="CM34">
        <v>0</v>
      </c>
      <c r="CN34" t="s">
        <v>3</v>
      </c>
      <c r="CO34">
        <v>0</v>
      </c>
      <c r="CP34">
        <f>(P34+Q34+S34)</f>
        <v>187472.97</v>
      </c>
      <c r="CQ34">
        <f>(AC34*BC34*AW34)</f>
        <v>2340.9299999999998</v>
      </c>
      <c r="CR34">
        <f>((((ET34)*BB34-(EU34)*BS34)+AE34*BS34)*AV34)</f>
        <v>2223.73</v>
      </c>
      <c r="CS34">
        <f>(AE34*BS34*AV34)</f>
        <v>0</v>
      </c>
      <c r="CT34">
        <f>(AF34*BA34*AV34)</f>
        <v>16265.67</v>
      </c>
      <c r="CU34">
        <f>AG34</f>
        <v>0</v>
      </c>
      <c r="CV34">
        <f>(AH34*AV34)</f>
        <v>62.73</v>
      </c>
      <c r="CW34">
        <f t="shared" si="28"/>
        <v>0</v>
      </c>
      <c r="CX34">
        <f t="shared" si="28"/>
        <v>0</v>
      </c>
      <c r="CY34">
        <f t="shared" si="29"/>
        <v>12488.33</v>
      </c>
      <c r="CZ34">
        <f t="shared" si="29"/>
        <v>2050.5500000000002</v>
      </c>
      <c r="DC34" t="s">
        <v>3</v>
      </c>
      <c r="DD34" t="s">
        <v>3</v>
      </c>
      <c r="DE34" t="s">
        <v>3</v>
      </c>
      <c r="DF34" t="s">
        <v>3</v>
      </c>
      <c r="DG34" t="s">
        <v>3</v>
      </c>
      <c r="DH34" t="s">
        <v>3</v>
      </c>
      <c r="DI34" t="s">
        <v>3</v>
      </c>
      <c r="DJ34" t="s">
        <v>3</v>
      </c>
      <c r="DK34" t="s">
        <v>3</v>
      </c>
      <c r="DL34" t="s">
        <v>3</v>
      </c>
      <c r="DM34" t="s">
        <v>3</v>
      </c>
      <c r="DN34">
        <v>0</v>
      </c>
      <c r="DO34">
        <v>0</v>
      </c>
      <c r="DP34">
        <v>1</v>
      </c>
      <c r="DQ34">
        <v>1</v>
      </c>
      <c r="DU34">
        <v>1013</v>
      </c>
      <c r="DV34" t="s">
        <v>20</v>
      </c>
      <c r="DW34" t="s">
        <v>20</v>
      </c>
      <c r="DX34">
        <v>1</v>
      </c>
      <c r="EE34">
        <v>64176908</v>
      </c>
      <c r="EF34">
        <v>1</v>
      </c>
      <c r="EG34" t="s">
        <v>23</v>
      </c>
      <c r="EH34">
        <v>0</v>
      </c>
      <c r="EI34" t="s">
        <v>3</v>
      </c>
      <c r="EJ34">
        <v>4</v>
      </c>
      <c r="EK34">
        <v>6000</v>
      </c>
      <c r="EL34" t="s">
        <v>24</v>
      </c>
      <c r="EM34" t="s">
        <v>25</v>
      </c>
      <c r="EO34" t="s">
        <v>3</v>
      </c>
      <c r="EQ34">
        <v>65536</v>
      </c>
      <c r="ER34">
        <v>20830.330000000002</v>
      </c>
      <c r="ES34">
        <v>2340.9299999999998</v>
      </c>
      <c r="ET34">
        <v>2223.73</v>
      </c>
      <c r="EU34">
        <v>0</v>
      </c>
      <c r="EV34">
        <v>16265.67</v>
      </c>
      <c r="EW34">
        <v>62.73</v>
      </c>
      <c r="EX34">
        <v>0</v>
      </c>
      <c r="EY34">
        <v>0</v>
      </c>
      <c r="FQ34">
        <v>0</v>
      </c>
      <c r="FR34">
        <f>ROUND(IF(AND(BH34=3,BI34=3),P34,0),2)</f>
        <v>0</v>
      </c>
      <c r="FS34">
        <v>0</v>
      </c>
      <c r="FX34">
        <v>12488.33</v>
      </c>
      <c r="FY34">
        <v>2050.5500000000002</v>
      </c>
      <c r="GA34" t="s">
        <v>3</v>
      </c>
      <c r="GD34">
        <v>1</v>
      </c>
      <c r="GF34">
        <v>-2086712641</v>
      </c>
      <c r="GG34">
        <v>2</v>
      </c>
      <c r="GH34">
        <v>1</v>
      </c>
      <c r="GI34">
        <v>-2</v>
      </c>
      <c r="GJ34">
        <v>0</v>
      </c>
      <c r="GK34">
        <v>0</v>
      </c>
      <c r="GL34">
        <f>ROUND(IF(AND(BH34=3,BI34=3,FS34&lt;&gt;0),P34,0),2)</f>
        <v>0</v>
      </c>
      <c r="GM34">
        <f>ROUND(O34+X34+Y34,2)+GX34</f>
        <v>318322.89</v>
      </c>
      <c r="GN34">
        <f>IF(OR(BI34=0,BI34=1),ROUND(O34+X34+Y34,2),0)</f>
        <v>0</v>
      </c>
      <c r="GO34">
        <f>IF(BI34=2,ROUND(O34+X34+Y34,2),0)</f>
        <v>0</v>
      </c>
      <c r="GP34">
        <f>IF(BI34=4,ROUND(O34+X34+Y34,2)+GX34,0)</f>
        <v>318322.89</v>
      </c>
      <c r="GR34">
        <v>0</v>
      </c>
      <c r="GS34">
        <v>0</v>
      </c>
      <c r="GT34">
        <v>0</v>
      </c>
      <c r="GU34" t="s">
        <v>3</v>
      </c>
      <c r="GV34">
        <f>ROUND((GT34),6)</f>
        <v>0</v>
      </c>
      <c r="GW34">
        <v>1</v>
      </c>
      <c r="GX34">
        <f>ROUND(HC34*I34,2)</f>
        <v>0</v>
      </c>
      <c r="HA34">
        <v>0</v>
      </c>
      <c r="HB34">
        <v>0</v>
      </c>
      <c r="HC34">
        <f>GV34*GW34</f>
        <v>0</v>
      </c>
      <c r="IK34">
        <v>0</v>
      </c>
    </row>
    <row r="35" spans="1:245" x14ac:dyDescent="0.2">
      <c r="A35">
        <v>17</v>
      </c>
      <c r="B35">
        <v>1</v>
      </c>
      <c r="C35">
        <f>ROW(SmtRes!A4)</f>
        <v>4</v>
      </c>
      <c r="D35">
        <f>ROW(EtalonRes!A4)</f>
        <v>4</v>
      </c>
      <c r="E35" t="s">
        <v>35</v>
      </c>
      <c r="F35" t="s">
        <v>36</v>
      </c>
      <c r="G35" t="s">
        <v>37</v>
      </c>
      <c r="H35" t="s">
        <v>20</v>
      </c>
      <c r="I35">
        <v>9</v>
      </c>
      <c r="J35">
        <v>0</v>
      </c>
      <c r="O35">
        <f>ROUND(CP35,2)</f>
        <v>255460.32</v>
      </c>
      <c r="P35">
        <f>ROUND(CQ35*I35,2)</f>
        <v>22730.58</v>
      </c>
      <c r="Q35">
        <f>ROUND(CR35*I35,2)</f>
        <v>27361.35</v>
      </c>
      <c r="R35">
        <f>ROUND(CS35*I35,2)</f>
        <v>0</v>
      </c>
      <c r="S35">
        <f>ROUND(CT35*I35,2)</f>
        <v>205368.39</v>
      </c>
      <c r="T35">
        <f>ROUND(CU35*I35,2)</f>
        <v>0</v>
      </c>
      <c r="U35">
        <f>CV35*I35</f>
        <v>798.12000000000012</v>
      </c>
      <c r="V35">
        <f>CW35*I35</f>
        <v>0</v>
      </c>
      <c r="W35">
        <f>ROUND(CX35*I35,2)</f>
        <v>0</v>
      </c>
      <c r="X35">
        <f>ROUND(CY35*I35,2)</f>
        <v>157320.54</v>
      </c>
      <c r="Y35">
        <f>ROUND(CZ35*I35,2)</f>
        <v>25753.41</v>
      </c>
      <c r="AA35">
        <v>64312874</v>
      </c>
      <c r="AB35">
        <f>ROUND((AC35+AD35+AF35),6)</f>
        <v>28384.48</v>
      </c>
      <c r="AC35">
        <f>ROUND((ES35),6)</f>
        <v>2525.62</v>
      </c>
      <c r="AD35">
        <f>ROUND((((ET35)-(EU35))+AE35),6)</f>
        <v>3040.15</v>
      </c>
      <c r="AE35">
        <f>ROUND((EU35),6)</f>
        <v>0</v>
      </c>
      <c r="AF35">
        <f>ROUND((EV35),6)</f>
        <v>22818.71</v>
      </c>
      <c r="AG35">
        <f>ROUND((AP35),6)</f>
        <v>0</v>
      </c>
      <c r="AH35">
        <f>(EW35)</f>
        <v>88.68</v>
      </c>
      <c r="AI35">
        <f>(EX35)</f>
        <v>0</v>
      </c>
      <c r="AJ35">
        <f>(AS35)</f>
        <v>0</v>
      </c>
      <c r="AK35">
        <v>28384.48</v>
      </c>
      <c r="AL35">
        <v>2525.62</v>
      </c>
      <c r="AM35">
        <v>3040.15</v>
      </c>
      <c r="AN35">
        <v>0</v>
      </c>
      <c r="AO35">
        <v>22818.71</v>
      </c>
      <c r="AP35">
        <v>0</v>
      </c>
      <c r="AQ35">
        <v>88.68</v>
      </c>
      <c r="AR35">
        <v>0</v>
      </c>
      <c r="AS35">
        <v>0</v>
      </c>
      <c r="AT35">
        <v>0</v>
      </c>
      <c r="AU35">
        <v>0</v>
      </c>
      <c r="AV35">
        <v>1</v>
      </c>
      <c r="AW35">
        <v>1</v>
      </c>
      <c r="AZ35">
        <v>1</v>
      </c>
      <c r="BA35">
        <v>1</v>
      </c>
      <c r="BB35">
        <v>1</v>
      </c>
      <c r="BC35">
        <v>1</v>
      </c>
      <c r="BD35" t="s">
        <v>3</v>
      </c>
      <c r="BE35" t="s">
        <v>3</v>
      </c>
      <c r="BF35" t="s">
        <v>3</v>
      </c>
      <c r="BG35" t="s">
        <v>3</v>
      </c>
      <c r="BH35">
        <v>0</v>
      </c>
      <c r="BI35">
        <v>4</v>
      </c>
      <c r="BJ35" t="s">
        <v>38</v>
      </c>
      <c r="BM35">
        <v>6000</v>
      </c>
      <c r="BN35">
        <v>0</v>
      </c>
      <c r="BO35" t="s">
        <v>3</v>
      </c>
      <c r="BP35">
        <v>0</v>
      </c>
      <c r="BQ35">
        <v>1</v>
      </c>
      <c r="BR35">
        <v>0</v>
      </c>
      <c r="BS35">
        <v>1</v>
      </c>
      <c r="BT35">
        <v>1</v>
      </c>
      <c r="BU35">
        <v>1</v>
      </c>
      <c r="BV35">
        <v>1</v>
      </c>
      <c r="BW35">
        <v>1</v>
      </c>
      <c r="BX35">
        <v>1</v>
      </c>
      <c r="BY35" t="s">
        <v>3</v>
      </c>
      <c r="BZ35">
        <v>17480.060000000001</v>
      </c>
      <c r="CA35">
        <v>2861.49</v>
      </c>
      <c r="CE35">
        <v>0</v>
      </c>
      <c r="CF35">
        <v>0</v>
      </c>
      <c r="CG35">
        <v>0</v>
      </c>
      <c r="CM35">
        <v>0</v>
      </c>
      <c r="CN35" t="s">
        <v>3</v>
      </c>
      <c r="CO35">
        <v>0</v>
      </c>
      <c r="CP35">
        <f>(P35+Q35+S35)</f>
        <v>255460.32</v>
      </c>
      <c r="CQ35">
        <f>(AC35*BC35*AW35)</f>
        <v>2525.62</v>
      </c>
      <c r="CR35">
        <f>((((ET35)*BB35-(EU35)*BS35)+AE35*BS35)*AV35)</f>
        <v>3040.15</v>
      </c>
      <c r="CS35">
        <f>(AE35*BS35*AV35)</f>
        <v>0</v>
      </c>
      <c r="CT35">
        <f>(AF35*BA35*AV35)</f>
        <v>22818.71</v>
      </c>
      <c r="CU35">
        <f>AG35</f>
        <v>0</v>
      </c>
      <c r="CV35">
        <f>(AH35*AV35)</f>
        <v>88.68</v>
      </c>
      <c r="CW35">
        <f t="shared" si="28"/>
        <v>0</v>
      </c>
      <c r="CX35">
        <f t="shared" si="28"/>
        <v>0</v>
      </c>
      <c r="CY35">
        <f t="shared" si="29"/>
        <v>17480.060000000001</v>
      </c>
      <c r="CZ35">
        <f t="shared" si="29"/>
        <v>2861.49</v>
      </c>
      <c r="DC35" t="s">
        <v>3</v>
      </c>
      <c r="DD35" t="s">
        <v>3</v>
      </c>
      <c r="DE35" t="s">
        <v>3</v>
      </c>
      <c r="DF35" t="s">
        <v>3</v>
      </c>
      <c r="DG35" t="s">
        <v>3</v>
      </c>
      <c r="DH35" t="s">
        <v>3</v>
      </c>
      <c r="DI35" t="s">
        <v>3</v>
      </c>
      <c r="DJ35" t="s">
        <v>3</v>
      </c>
      <c r="DK35" t="s">
        <v>3</v>
      </c>
      <c r="DL35" t="s">
        <v>3</v>
      </c>
      <c r="DM35" t="s">
        <v>3</v>
      </c>
      <c r="DN35">
        <v>0</v>
      </c>
      <c r="DO35">
        <v>0</v>
      </c>
      <c r="DP35">
        <v>1</v>
      </c>
      <c r="DQ35">
        <v>1</v>
      </c>
      <c r="DU35">
        <v>1013</v>
      </c>
      <c r="DV35" t="s">
        <v>20</v>
      </c>
      <c r="DW35" t="s">
        <v>20</v>
      </c>
      <c r="DX35">
        <v>1</v>
      </c>
      <c r="EE35">
        <v>64176908</v>
      </c>
      <c r="EF35">
        <v>1</v>
      </c>
      <c r="EG35" t="s">
        <v>23</v>
      </c>
      <c r="EH35">
        <v>0</v>
      </c>
      <c r="EI35" t="s">
        <v>3</v>
      </c>
      <c r="EJ35">
        <v>4</v>
      </c>
      <c r="EK35">
        <v>6000</v>
      </c>
      <c r="EL35" t="s">
        <v>24</v>
      </c>
      <c r="EM35" t="s">
        <v>25</v>
      </c>
      <c r="EO35" t="s">
        <v>3</v>
      </c>
      <c r="EQ35">
        <v>65536</v>
      </c>
      <c r="ER35">
        <v>28384.48</v>
      </c>
      <c r="ES35">
        <v>2525.62</v>
      </c>
      <c r="ET35">
        <v>3040.15</v>
      </c>
      <c r="EU35">
        <v>0</v>
      </c>
      <c r="EV35">
        <v>22818.71</v>
      </c>
      <c r="EW35">
        <v>88.68</v>
      </c>
      <c r="EX35">
        <v>0</v>
      </c>
      <c r="EY35">
        <v>0</v>
      </c>
      <c r="FQ35">
        <v>0</v>
      </c>
      <c r="FR35">
        <f>ROUND(IF(AND(BH35=3,BI35=3),P35,0),2)</f>
        <v>0</v>
      </c>
      <c r="FS35">
        <v>0</v>
      </c>
      <c r="FX35">
        <v>17480.060000000001</v>
      </c>
      <c r="FY35">
        <v>2861.49</v>
      </c>
      <c r="GA35" t="s">
        <v>3</v>
      </c>
      <c r="GD35">
        <v>1</v>
      </c>
      <c r="GF35">
        <v>-1621577679</v>
      </c>
      <c r="GG35">
        <v>2</v>
      </c>
      <c r="GH35">
        <v>1</v>
      </c>
      <c r="GI35">
        <v>-2</v>
      </c>
      <c r="GJ35">
        <v>0</v>
      </c>
      <c r="GK35">
        <v>0</v>
      </c>
      <c r="GL35">
        <f>ROUND(IF(AND(BH35=3,BI35=3,FS35&lt;&gt;0),P35,0),2)</f>
        <v>0</v>
      </c>
      <c r="GM35">
        <f>ROUND(O35+X35+Y35,2)+GX35</f>
        <v>438534.27</v>
      </c>
      <c r="GN35">
        <f>IF(OR(BI35=0,BI35=1),ROUND(O35+X35+Y35,2),0)</f>
        <v>0</v>
      </c>
      <c r="GO35">
        <f>IF(BI35=2,ROUND(O35+X35+Y35,2),0)</f>
        <v>0</v>
      </c>
      <c r="GP35">
        <f>IF(BI35=4,ROUND(O35+X35+Y35,2)+GX35,0)</f>
        <v>438534.27</v>
      </c>
      <c r="GR35">
        <v>0</v>
      </c>
      <c r="GS35">
        <v>0</v>
      </c>
      <c r="GT35">
        <v>0</v>
      </c>
      <c r="GU35" t="s">
        <v>3</v>
      </c>
      <c r="GV35">
        <f>ROUND((GT35),6)</f>
        <v>0</v>
      </c>
      <c r="GW35">
        <v>1</v>
      </c>
      <c r="GX35">
        <f>ROUND(HC35*I35,2)</f>
        <v>0</v>
      </c>
      <c r="HA35">
        <v>0</v>
      </c>
      <c r="HB35">
        <v>0</v>
      </c>
      <c r="HC35">
        <f>GV35*GW35</f>
        <v>0</v>
      </c>
      <c r="IK35">
        <v>0</v>
      </c>
    </row>
    <row r="37" spans="1:245" x14ac:dyDescent="0.2">
      <c r="A37" s="2">
        <v>51</v>
      </c>
      <c r="B37" s="2">
        <f>B28</f>
        <v>1</v>
      </c>
      <c r="C37" s="2">
        <f>A28</f>
        <v>5</v>
      </c>
      <c r="D37" s="2">
        <f>ROW(A28)</f>
        <v>28</v>
      </c>
      <c r="E37" s="2"/>
      <c r="F37" s="2" t="str">
        <f>IF(F28&lt;&gt;"",F28,"")</f>
        <v>Новый подраздел</v>
      </c>
      <c r="G37" s="2" t="str">
        <f>IF(G28&lt;&gt;"",G28,"")</f>
        <v>Лифты с автоматическими дверями</v>
      </c>
      <c r="H37" s="2">
        <v>0</v>
      </c>
      <c r="I37" s="2"/>
      <c r="J37" s="2"/>
      <c r="K37" s="2"/>
      <c r="L37" s="2"/>
      <c r="M37" s="2"/>
      <c r="N37" s="2"/>
      <c r="O37" s="2">
        <f t="shared" ref="O37:T37" si="30">ROUND(AB37,2)</f>
        <v>1255707.45</v>
      </c>
      <c r="P37" s="2">
        <f t="shared" si="30"/>
        <v>95463.09</v>
      </c>
      <c r="Q37" s="2">
        <f t="shared" si="30"/>
        <v>131278.76999999999</v>
      </c>
      <c r="R37" s="2">
        <f t="shared" si="30"/>
        <v>0</v>
      </c>
      <c r="S37" s="2">
        <f t="shared" si="30"/>
        <v>1028965.59</v>
      </c>
      <c r="T37" s="2">
        <f t="shared" si="30"/>
        <v>0</v>
      </c>
      <c r="U37" s="2">
        <f>AH37</f>
        <v>4017.5099999999993</v>
      </c>
      <c r="V37" s="2">
        <f>AI37</f>
        <v>0</v>
      </c>
      <c r="W37" s="2">
        <f>ROUND(AJ37,2)</f>
        <v>0</v>
      </c>
      <c r="X37" s="2">
        <f>ROUND(AK37,2)</f>
        <v>390619.89</v>
      </c>
      <c r="Y37" s="2">
        <f>ROUND(AL37,2)</f>
        <v>63905.58</v>
      </c>
      <c r="Z37" s="2"/>
      <c r="AA37" s="2"/>
      <c r="AB37" s="2">
        <f>ROUND(SUMIF(AA32:AA35,"=64312874",O32:O35),2)</f>
        <v>1255707.45</v>
      </c>
      <c r="AC37" s="2">
        <f>ROUND(SUMIF(AA32:AA35,"=64312874",P32:P35),2)</f>
        <v>95463.09</v>
      </c>
      <c r="AD37" s="2">
        <f>ROUND(SUMIF(AA32:AA35,"=64312874",Q32:Q35),2)</f>
        <v>131278.76999999999</v>
      </c>
      <c r="AE37" s="2">
        <f>ROUND(SUMIF(AA32:AA35,"=64312874",R32:R35),2)</f>
        <v>0</v>
      </c>
      <c r="AF37" s="2">
        <f>ROUND(SUMIF(AA32:AA35,"=64312874",S32:S35),2)</f>
        <v>1028965.59</v>
      </c>
      <c r="AG37" s="2">
        <f>ROUND(SUMIF(AA32:AA35,"=64312874",T32:T35),2)</f>
        <v>0</v>
      </c>
      <c r="AH37" s="2">
        <f>SUMIF(AA32:AA35,"=64312874",U32:U35)</f>
        <v>4017.5099999999993</v>
      </c>
      <c r="AI37" s="2">
        <f>SUMIF(AA32:AA35,"=64312874",V32:V35)</f>
        <v>0</v>
      </c>
      <c r="AJ37" s="2">
        <f>ROUND(SUMIF(AA32:AA35,"=64312874",W32:W35),2)</f>
        <v>0</v>
      </c>
      <c r="AK37" s="2">
        <f>ROUND(SUMIF(AA32:AA35,"=64312874",X32:X35),2)</f>
        <v>390619.89</v>
      </c>
      <c r="AL37" s="2">
        <f>ROUND(SUMIF(AA32:AA35,"=64312874",Y32:Y35),2)</f>
        <v>63905.58</v>
      </c>
      <c r="AM37" s="2"/>
      <c r="AN37" s="2"/>
      <c r="AO37" s="2">
        <f t="shared" ref="AO37:BD37" si="31">ROUND(BX37,2)</f>
        <v>0</v>
      </c>
      <c r="AP37" s="2">
        <f t="shared" si="31"/>
        <v>0</v>
      </c>
      <c r="AQ37" s="2">
        <f t="shared" si="31"/>
        <v>0</v>
      </c>
      <c r="AR37" s="2">
        <f t="shared" si="31"/>
        <v>1710232.92</v>
      </c>
      <c r="AS37" s="2">
        <f t="shared" si="31"/>
        <v>0</v>
      </c>
      <c r="AT37" s="2">
        <f t="shared" si="31"/>
        <v>0</v>
      </c>
      <c r="AU37" s="2">
        <f t="shared" si="31"/>
        <v>1710232.92</v>
      </c>
      <c r="AV37" s="2">
        <f t="shared" si="31"/>
        <v>95463.09</v>
      </c>
      <c r="AW37" s="2">
        <f t="shared" si="31"/>
        <v>95463.09</v>
      </c>
      <c r="AX37" s="2">
        <f t="shared" si="31"/>
        <v>0</v>
      </c>
      <c r="AY37" s="2">
        <f t="shared" si="31"/>
        <v>95463.09</v>
      </c>
      <c r="AZ37" s="2">
        <f t="shared" si="31"/>
        <v>0</v>
      </c>
      <c r="BA37" s="2">
        <f t="shared" si="31"/>
        <v>0</v>
      </c>
      <c r="BB37" s="2">
        <f t="shared" si="31"/>
        <v>0</v>
      </c>
      <c r="BC37" s="2">
        <f t="shared" si="31"/>
        <v>0</v>
      </c>
      <c r="BD37" s="2">
        <f t="shared" si="31"/>
        <v>0</v>
      </c>
      <c r="BE37" s="2"/>
      <c r="BF37" s="2"/>
      <c r="BG37" s="2"/>
      <c r="BH37" s="2"/>
      <c r="BI37" s="2"/>
      <c r="BJ37" s="2"/>
      <c r="BK37" s="2"/>
      <c r="BL37" s="2"/>
      <c r="BM37" s="2"/>
      <c r="BN37" s="2"/>
      <c r="BO37" s="2"/>
      <c r="BP37" s="2"/>
      <c r="BQ37" s="2"/>
      <c r="BR37" s="2"/>
      <c r="BS37" s="2"/>
      <c r="BT37" s="2"/>
      <c r="BU37" s="2"/>
      <c r="BV37" s="2"/>
      <c r="BW37" s="2"/>
      <c r="BX37" s="2">
        <f>ROUND(SUMIF(AA32:AA35,"=64312874",FQ32:FQ35),2)</f>
        <v>0</v>
      </c>
      <c r="BY37" s="2">
        <f>ROUND(SUMIF(AA32:AA35,"=64312874",FR32:FR35),2)</f>
        <v>0</v>
      </c>
      <c r="BZ37" s="2">
        <f>ROUND(SUMIF(AA32:AA35,"=64312874",GL32:GL35),2)</f>
        <v>0</v>
      </c>
      <c r="CA37" s="2">
        <f>ROUND(SUMIF(AA32:AA35,"=64312874",GM32:GM35),2)</f>
        <v>1710232.92</v>
      </c>
      <c r="CB37" s="2">
        <f>ROUND(SUMIF(AA32:AA35,"=64312874",GN32:GN35),2)</f>
        <v>0</v>
      </c>
      <c r="CC37" s="2">
        <f>ROUND(SUMIF(AA32:AA35,"=64312874",GO32:GO35),2)</f>
        <v>0</v>
      </c>
      <c r="CD37" s="2">
        <f>ROUND(SUMIF(AA32:AA35,"=64312874",GP32:GP35),2)</f>
        <v>1710232.92</v>
      </c>
      <c r="CE37" s="2">
        <f>AC37-BX37</f>
        <v>95463.09</v>
      </c>
      <c r="CF37" s="2">
        <f>AC37-BY37</f>
        <v>95463.09</v>
      </c>
      <c r="CG37" s="2">
        <f>BX37-BZ37</f>
        <v>0</v>
      </c>
      <c r="CH37" s="2">
        <f>AC37-BX37-BY37+BZ37</f>
        <v>95463.09</v>
      </c>
      <c r="CI37" s="2">
        <f>BY37-BZ37</f>
        <v>0</v>
      </c>
      <c r="CJ37" s="2">
        <f>ROUND(SUMIF(AA32:AA35,"=64312874",GX32:GX35),2)</f>
        <v>0</v>
      </c>
      <c r="CK37" s="2">
        <f>ROUND(SUMIF(AA32:AA35,"=64312874",GY32:GY35),2)</f>
        <v>0</v>
      </c>
      <c r="CL37" s="2">
        <f>ROUND(SUMIF(AA32:AA35,"=64312874",GZ32:GZ35),2)</f>
        <v>0</v>
      </c>
      <c r="CM37" s="2">
        <f>ROUND(SUMIF(AA32:AA35,"=64312874",HD32:HD35),2)</f>
        <v>0</v>
      </c>
      <c r="CN37" s="2"/>
      <c r="CO37" s="2"/>
      <c r="CP37" s="2"/>
      <c r="CQ37" s="2"/>
      <c r="CR37" s="2"/>
      <c r="CS37" s="2"/>
      <c r="CT37" s="2"/>
      <c r="CU37" s="2"/>
      <c r="CV37" s="2"/>
      <c r="CW37" s="2"/>
      <c r="CX37" s="2"/>
      <c r="CY37" s="2"/>
      <c r="CZ37" s="2"/>
      <c r="DA37" s="2"/>
      <c r="DB37" s="2"/>
      <c r="DC37" s="2"/>
      <c r="DD37" s="2"/>
      <c r="DE37" s="2"/>
      <c r="DF37" s="2"/>
      <c r="DG37" s="3"/>
      <c r="DH37" s="3"/>
      <c r="DI37" s="3"/>
      <c r="DJ37" s="3"/>
      <c r="DK37" s="3"/>
      <c r="DL37" s="3"/>
      <c r="DM37" s="3"/>
      <c r="DN37" s="3"/>
      <c r="DO37" s="3"/>
      <c r="DP37" s="3"/>
      <c r="DQ37" s="3"/>
      <c r="DR37" s="3"/>
      <c r="DS37" s="3"/>
      <c r="DT37" s="3"/>
      <c r="DU37" s="3"/>
      <c r="DV37" s="3"/>
      <c r="DW37" s="3"/>
      <c r="DX37" s="3"/>
      <c r="DY37" s="3"/>
      <c r="DZ37" s="3"/>
      <c r="EA37" s="3"/>
      <c r="EB37" s="3"/>
      <c r="EC37" s="3"/>
      <c r="ED37" s="3"/>
      <c r="EE37" s="3"/>
      <c r="EF37" s="3"/>
      <c r="EG37" s="3"/>
      <c r="EH37" s="3"/>
      <c r="EI37" s="3"/>
      <c r="EJ37" s="3"/>
      <c r="EK37" s="3"/>
      <c r="EL37" s="3"/>
      <c r="EM37" s="3"/>
      <c r="EN37" s="3"/>
      <c r="EO37" s="3"/>
      <c r="EP37" s="3"/>
      <c r="EQ37" s="3"/>
      <c r="ER37" s="3"/>
      <c r="ES37" s="3"/>
      <c r="ET37" s="3"/>
      <c r="EU37" s="3"/>
      <c r="EV37" s="3"/>
      <c r="EW37" s="3"/>
      <c r="EX37" s="3"/>
      <c r="EY37" s="3"/>
      <c r="EZ37" s="3"/>
      <c r="FA37" s="3"/>
      <c r="FB37" s="3"/>
      <c r="FC37" s="3"/>
      <c r="FD37" s="3"/>
      <c r="FE37" s="3"/>
      <c r="FF37" s="3"/>
      <c r="FG37" s="3"/>
      <c r="FH37" s="3"/>
      <c r="FI37" s="3"/>
      <c r="FJ37" s="3"/>
      <c r="FK37" s="3"/>
      <c r="FL37" s="3"/>
      <c r="FM37" s="3"/>
      <c r="FN37" s="3"/>
      <c r="FO37" s="3"/>
      <c r="FP37" s="3"/>
      <c r="FQ37" s="3"/>
      <c r="FR37" s="3"/>
      <c r="FS37" s="3"/>
      <c r="FT37" s="3"/>
      <c r="FU37" s="3"/>
      <c r="FV37" s="3"/>
      <c r="FW37" s="3"/>
      <c r="FX37" s="3"/>
      <c r="FY37" s="3"/>
      <c r="FZ37" s="3"/>
      <c r="GA37" s="3"/>
      <c r="GB37" s="3"/>
      <c r="GC37" s="3"/>
      <c r="GD37" s="3"/>
      <c r="GE37" s="3"/>
      <c r="GF37" s="3"/>
      <c r="GG37" s="3"/>
      <c r="GH37" s="3"/>
      <c r="GI37" s="3"/>
      <c r="GJ37" s="3"/>
      <c r="GK37" s="3"/>
      <c r="GL37" s="3"/>
      <c r="GM37" s="3"/>
      <c r="GN37" s="3"/>
      <c r="GO37" s="3"/>
      <c r="GP37" s="3"/>
      <c r="GQ37" s="3"/>
      <c r="GR37" s="3"/>
      <c r="GS37" s="3"/>
      <c r="GT37" s="3"/>
      <c r="GU37" s="3"/>
      <c r="GV37" s="3"/>
      <c r="GW37" s="3"/>
      <c r="GX37" s="3">
        <v>0</v>
      </c>
    </row>
    <row r="39" spans="1:245" x14ac:dyDescent="0.2">
      <c r="A39" s="4">
        <v>50</v>
      </c>
      <c r="B39" s="4">
        <v>0</v>
      </c>
      <c r="C39" s="4">
        <v>0</v>
      </c>
      <c r="D39" s="4">
        <v>1</v>
      </c>
      <c r="E39" s="4">
        <v>201</v>
      </c>
      <c r="F39" s="4">
        <f>ROUND(Source!O37,O39)</f>
        <v>1255707.45</v>
      </c>
      <c r="G39" s="4" t="s">
        <v>39</v>
      </c>
      <c r="H39" s="4" t="s">
        <v>40</v>
      </c>
      <c r="I39" s="4"/>
      <c r="J39" s="4"/>
      <c r="K39" s="4">
        <v>201</v>
      </c>
      <c r="L39" s="4">
        <v>1</v>
      </c>
      <c r="M39" s="4">
        <v>3</v>
      </c>
      <c r="N39" s="4" t="s">
        <v>3</v>
      </c>
      <c r="O39" s="4">
        <v>2</v>
      </c>
      <c r="P39" s="4"/>
      <c r="Q39" s="4"/>
      <c r="R39" s="4"/>
      <c r="S39" s="4"/>
      <c r="T39" s="4"/>
      <c r="U39" s="4"/>
      <c r="V39" s="4"/>
      <c r="W39" s="4"/>
    </row>
    <row r="40" spans="1:245" x14ac:dyDescent="0.2">
      <c r="A40" s="4">
        <v>50</v>
      </c>
      <c r="B40" s="4">
        <v>0</v>
      </c>
      <c r="C40" s="4">
        <v>0</v>
      </c>
      <c r="D40" s="4">
        <v>1</v>
      </c>
      <c r="E40" s="4">
        <v>202</v>
      </c>
      <c r="F40" s="4">
        <f>ROUND(Source!P37,O40)</f>
        <v>95463.09</v>
      </c>
      <c r="G40" s="4" t="s">
        <v>41</v>
      </c>
      <c r="H40" s="4" t="s">
        <v>42</v>
      </c>
      <c r="I40" s="4"/>
      <c r="J40" s="4"/>
      <c r="K40" s="4">
        <v>202</v>
      </c>
      <c r="L40" s="4">
        <v>2</v>
      </c>
      <c r="M40" s="4">
        <v>3</v>
      </c>
      <c r="N40" s="4" t="s">
        <v>3</v>
      </c>
      <c r="O40" s="4">
        <v>2</v>
      </c>
      <c r="P40" s="4"/>
      <c r="Q40" s="4"/>
      <c r="R40" s="4"/>
      <c r="S40" s="4"/>
      <c r="T40" s="4"/>
      <c r="U40" s="4"/>
      <c r="V40" s="4"/>
      <c r="W40" s="4"/>
    </row>
    <row r="41" spans="1:245" x14ac:dyDescent="0.2">
      <c r="A41" s="4">
        <v>50</v>
      </c>
      <c r="B41" s="4">
        <v>0</v>
      </c>
      <c r="C41" s="4">
        <v>0</v>
      </c>
      <c r="D41" s="4">
        <v>1</v>
      </c>
      <c r="E41" s="4">
        <v>222</v>
      </c>
      <c r="F41" s="4">
        <f>ROUND(Source!AO37,O41)</f>
        <v>0</v>
      </c>
      <c r="G41" s="4" t="s">
        <v>43</v>
      </c>
      <c r="H41" s="4" t="s">
        <v>44</v>
      </c>
      <c r="I41" s="4"/>
      <c r="J41" s="4"/>
      <c r="K41" s="4">
        <v>222</v>
      </c>
      <c r="L41" s="4">
        <v>3</v>
      </c>
      <c r="M41" s="4">
        <v>3</v>
      </c>
      <c r="N41" s="4" t="s">
        <v>3</v>
      </c>
      <c r="O41" s="4">
        <v>2</v>
      </c>
      <c r="P41" s="4"/>
      <c r="Q41" s="4"/>
      <c r="R41" s="4"/>
      <c r="S41" s="4"/>
      <c r="T41" s="4"/>
      <c r="U41" s="4"/>
      <c r="V41" s="4"/>
      <c r="W41" s="4"/>
    </row>
    <row r="42" spans="1:245" x14ac:dyDescent="0.2">
      <c r="A42" s="4">
        <v>50</v>
      </c>
      <c r="B42" s="4">
        <v>0</v>
      </c>
      <c r="C42" s="4">
        <v>0</v>
      </c>
      <c r="D42" s="4">
        <v>1</v>
      </c>
      <c r="E42" s="4">
        <v>225</v>
      </c>
      <c r="F42" s="4">
        <f>ROUND(Source!AV37,O42)</f>
        <v>95463.09</v>
      </c>
      <c r="G42" s="4" t="s">
        <v>45</v>
      </c>
      <c r="H42" s="4" t="s">
        <v>46</v>
      </c>
      <c r="I42" s="4"/>
      <c r="J42" s="4"/>
      <c r="K42" s="4">
        <v>225</v>
      </c>
      <c r="L42" s="4">
        <v>4</v>
      </c>
      <c r="M42" s="4">
        <v>3</v>
      </c>
      <c r="N42" s="4" t="s">
        <v>3</v>
      </c>
      <c r="O42" s="4">
        <v>2</v>
      </c>
      <c r="P42" s="4"/>
      <c r="Q42" s="4"/>
      <c r="R42" s="4"/>
      <c r="S42" s="4"/>
      <c r="T42" s="4"/>
      <c r="U42" s="4"/>
      <c r="V42" s="4"/>
      <c r="W42" s="4"/>
    </row>
    <row r="43" spans="1:245" x14ac:dyDescent="0.2">
      <c r="A43" s="4">
        <v>50</v>
      </c>
      <c r="B43" s="4">
        <v>0</v>
      </c>
      <c r="C43" s="4">
        <v>0</v>
      </c>
      <c r="D43" s="4">
        <v>1</v>
      </c>
      <c r="E43" s="4">
        <v>226</v>
      </c>
      <c r="F43" s="4">
        <f>ROUND(Source!AW37,O43)</f>
        <v>95463.09</v>
      </c>
      <c r="G43" s="4" t="s">
        <v>47</v>
      </c>
      <c r="H43" s="4" t="s">
        <v>48</v>
      </c>
      <c r="I43" s="4"/>
      <c r="J43" s="4"/>
      <c r="K43" s="4">
        <v>226</v>
      </c>
      <c r="L43" s="4">
        <v>5</v>
      </c>
      <c r="M43" s="4">
        <v>3</v>
      </c>
      <c r="N43" s="4" t="s">
        <v>3</v>
      </c>
      <c r="O43" s="4">
        <v>2</v>
      </c>
      <c r="P43" s="4"/>
      <c r="Q43" s="4"/>
      <c r="R43" s="4"/>
      <c r="S43" s="4"/>
      <c r="T43" s="4"/>
      <c r="U43" s="4"/>
      <c r="V43" s="4"/>
      <c r="W43" s="4"/>
    </row>
    <row r="44" spans="1:245" x14ac:dyDescent="0.2">
      <c r="A44" s="4">
        <v>50</v>
      </c>
      <c r="B44" s="4">
        <v>0</v>
      </c>
      <c r="C44" s="4">
        <v>0</v>
      </c>
      <c r="D44" s="4">
        <v>1</v>
      </c>
      <c r="E44" s="4">
        <v>227</v>
      </c>
      <c r="F44" s="4">
        <f>ROUND(Source!AX37,O44)</f>
        <v>0</v>
      </c>
      <c r="G44" s="4" t="s">
        <v>49</v>
      </c>
      <c r="H44" s="4" t="s">
        <v>50</v>
      </c>
      <c r="I44" s="4"/>
      <c r="J44" s="4"/>
      <c r="K44" s="4">
        <v>227</v>
      </c>
      <c r="L44" s="4">
        <v>6</v>
      </c>
      <c r="M44" s="4">
        <v>3</v>
      </c>
      <c r="N44" s="4" t="s">
        <v>3</v>
      </c>
      <c r="O44" s="4">
        <v>2</v>
      </c>
      <c r="P44" s="4"/>
      <c r="Q44" s="4"/>
      <c r="R44" s="4"/>
      <c r="S44" s="4"/>
      <c r="T44" s="4"/>
      <c r="U44" s="4"/>
      <c r="V44" s="4"/>
      <c r="W44" s="4"/>
    </row>
    <row r="45" spans="1:245" x14ac:dyDescent="0.2">
      <c r="A45" s="4">
        <v>50</v>
      </c>
      <c r="B45" s="4">
        <v>0</v>
      </c>
      <c r="C45" s="4">
        <v>0</v>
      </c>
      <c r="D45" s="4">
        <v>1</v>
      </c>
      <c r="E45" s="4">
        <v>228</v>
      </c>
      <c r="F45" s="4">
        <f>ROUND(Source!AY37,O45)</f>
        <v>95463.09</v>
      </c>
      <c r="G45" s="4" t="s">
        <v>51</v>
      </c>
      <c r="H45" s="4" t="s">
        <v>52</v>
      </c>
      <c r="I45" s="4"/>
      <c r="J45" s="4"/>
      <c r="K45" s="4">
        <v>228</v>
      </c>
      <c r="L45" s="4">
        <v>7</v>
      </c>
      <c r="M45" s="4">
        <v>3</v>
      </c>
      <c r="N45" s="4" t="s">
        <v>3</v>
      </c>
      <c r="O45" s="4">
        <v>2</v>
      </c>
      <c r="P45" s="4"/>
      <c r="Q45" s="4"/>
      <c r="R45" s="4"/>
      <c r="S45" s="4"/>
      <c r="T45" s="4"/>
      <c r="U45" s="4"/>
      <c r="V45" s="4"/>
      <c r="W45" s="4"/>
    </row>
    <row r="46" spans="1:245" x14ac:dyDescent="0.2">
      <c r="A46" s="4">
        <v>50</v>
      </c>
      <c r="B46" s="4">
        <v>0</v>
      </c>
      <c r="C46" s="4">
        <v>0</v>
      </c>
      <c r="D46" s="4">
        <v>1</v>
      </c>
      <c r="E46" s="4">
        <v>216</v>
      </c>
      <c r="F46" s="4">
        <f>ROUND(Source!AP37,O46)</f>
        <v>0</v>
      </c>
      <c r="G46" s="4" t="s">
        <v>53</v>
      </c>
      <c r="H46" s="4" t="s">
        <v>54</v>
      </c>
      <c r="I46" s="4"/>
      <c r="J46" s="4"/>
      <c r="K46" s="4">
        <v>216</v>
      </c>
      <c r="L46" s="4">
        <v>8</v>
      </c>
      <c r="M46" s="4">
        <v>3</v>
      </c>
      <c r="N46" s="4" t="s">
        <v>3</v>
      </c>
      <c r="O46" s="4">
        <v>2</v>
      </c>
      <c r="P46" s="4"/>
      <c r="Q46" s="4"/>
      <c r="R46" s="4"/>
      <c r="S46" s="4"/>
      <c r="T46" s="4"/>
      <c r="U46" s="4"/>
      <c r="V46" s="4"/>
      <c r="W46" s="4"/>
    </row>
    <row r="47" spans="1:245" x14ac:dyDescent="0.2">
      <c r="A47" s="4">
        <v>50</v>
      </c>
      <c r="B47" s="4">
        <v>0</v>
      </c>
      <c r="C47" s="4">
        <v>0</v>
      </c>
      <c r="D47" s="4">
        <v>1</v>
      </c>
      <c r="E47" s="4">
        <v>223</v>
      </c>
      <c r="F47" s="4">
        <f>ROUND(Source!AQ37,O47)</f>
        <v>0</v>
      </c>
      <c r="G47" s="4" t="s">
        <v>55</v>
      </c>
      <c r="H47" s="4" t="s">
        <v>56</v>
      </c>
      <c r="I47" s="4"/>
      <c r="J47" s="4"/>
      <c r="K47" s="4">
        <v>223</v>
      </c>
      <c r="L47" s="4">
        <v>9</v>
      </c>
      <c r="M47" s="4">
        <v>3</v>
      </c>
      <c r="N47" s="4" t="s">
        <v>3</v>
      </c>
      <c r="O47" s="4">
        <v>2</v>
      </c>
      <c r="P47" s="4"/>
      <c r="Q47" s="4"/>
      <c r="R47" s="4"/>
      <c r="S47" s="4"/>
      <c r="T47" s="4"/>
      <c r="U47" s="4"/>
      <c r="V47" s="4"/>
      <c r="W47" s="4"/>
    </row>
    <row r="48" spans="1:245" x14ac:dyDescent="0.2">
      <c r="A48" s="4">
        <v>50</v>
      </c>
      <c r="B48" s="4">
        <v>0</v>
      </c>
      <c r="C48" s="4">
        <v>0</v>
      </c>
      <c r="D48" s="4">
        <v>1</v>
      </c>
      <c r="E48" s="4">
        <v>229</v>
      </c>
      <c r="F48" s="4">
        <f>ROUND(Source!AZ37,O48)</f>
        <v>0</v>
      </c>
      <c r="G48" s="4" t="s">
        <v>57</v>
      </c>
      <c r="H48" s="4" t="s">
        <v>58</v>
      </c>
      <c r="I48" s="4"/>
      <c r="J48" s="4"/>
      <c r="K48" s="4">
        <v>229</v>
      </c>
      <c r="L48" s="4">
        <v>10</v>
      </c>
      <c r="M48" s="4">
        <v>3</v>
      </c>
      <c r="N48" s="4" t="s">
        <v>3</v>
      </c>
      <c r="O48" s="4">
        <v>2</v>
      </c>
      <c r="P48" s="4"/>
      <c r="Q48" s="4"/>
      <c r="R48" s="4"/>
      <c r="S48" s="4"/>
      <c r="T48" s="4"/>
      <c r="U48" s="4"/>
      <c r="V48" s="4"/>
      <c r="W48" s="4"/>
    </row>
    <row r="49" spans="1:23" x14ac:dyDescent="0.2">
      <c r="A49" s="4">
        <v>50</v>
      </c>
      <c r="B49" s="4">
        <v>0</v>
      </c>
      <c r="C49" s="4">
        <v>0</v>
      </c>
      <c r="D49" s="4">
        <v>1</v>
      </c>
      <c r="E49" s="4">
        <v>203</v>
      </c>
      <c r="F49" s="4">
        <f>ROUND(Source!Q37,O49)</f>
        <v>131278.76999999999</v>
      </c>
      <c r="G49" s="4" t="s">
        <v>59</v>
      </c>
      <c r="H49" s="4" t="s">
        <v>60</v>
      </c>
      <c r="I49" s="4"/>
      <c r="J49" s="4"/>
      <c r="K49" s="4">
        <v>203</v>
      </c>
      <c r="L49" s="4">
        <v>11</v>
      </c>
      <c r="M49" s="4">
        <v>3</v>
      </c>
      <c r="N49" s="4" t="s">
        <v>3</v>
      </c>
      <c r="O49" s="4">
        <v>2</v>
      </c>
      <c r="P49" s="4"/>
      <c r="Q49" s="4"/>
      <c r="R49" s="4"/>
      <c r="S49" s="4"/>
      <c r="T49" s="4"/>
      <c r="U49" s="4"/>
      <c r="V49" s="4"/>
      <c r="W49" s="4"/>
    </row>
    <row r="50" spans="1:23" x14ac:dyDescent="0.2">
      <c r="A50" s="4">
        <v>50</v>
      </c>
      <c r="B50" s="4">
        <v>0</v>
      </c>
      <c r="C50" s="4">
        <v>0</v>
      </c>
      <c r="D50" s="4">
        <v>1</v>
      </c>
      <c r="E50" s="4">
        <v>231</v>
      </c>
      <c r="F50" s="4">
        <f>ROUND(Source!BB37,O50)</f>
        <v>0</v>
      </c>
      <c r="G50" s="4" t="s">
        <v>61</v>
      </c>
      <c r="H50" s="4" t="s">
        <v>62</v>
      </c>
      <c r="I50" s="4"/>
      <c r="J50" s="4"/>
      <c r="K50" s="4">
        <v>231</v>
      </c>
      <c r="L50" s="4">
        <v>12</v>
      </c>
      <c r="M50" s="4">
        <v>3</v>
      </c>
      <c r="N50" s="4" t="s">
        <v>3</v>
      </c>
      <c r="O50" s="4">
        <v>2</v>
      </c>
      <c r="P50" s="4"/>
      <c r="Q50" s="4"/>
      <c r="R50" s="4"/>
      <c r="S50" s="4"/>
      <c r="T50" s="4"/>
      <c r="U50" s="4"/>
      <c r="V50" s="4"/>
      <c r="W50" s="4"/>
    </row>
    <row r="51" spans="1:23" x14ac:dyDescent="0.2">
      <c r="A51" s="4">
        <v>50</v>
      </c>
      <c r="B51" s="4">
        <v>0</v>
      </c>
      <c r="C51" s="4">
        <v>0</v>
      </c>
      <c r="D51" s="4">
        <v>1</v>
      </c>
      <c r="E51" s="4">
        <v>204</v>
      </c>
      <c r="F51" s="4">
        <f>ROUND(Source!R37,O51)</f>
        <v>0</v>
      </c>
      <c r="G51" s="4" t="s">
        <v>63</v>
      </c>
      <c r="H51" s="4" t="s">
        <v>64</v>
      </c>
      <c r="I51" s="4"/>
      <c r="J51" s="4"/>
      <c r="K51" s="4">
        <v>204</v>
      </c>
      <c r="L51" s="4">
        <v>13</v>
      </c>
      <c r="M51" s="4">
        <v>3</v>
      </c>
      <c r="N51" s="4" t="s">
        <v>3</v>
      </c>
      <c r="O51" s="4">
        <v>2</v>
      </c>
      <c r="P51" s="4"/>
      <c r="Q51" s="4"/>
      <c r="R51" s="4"/>
      <c r="S51" s="4"/>
      <c r="T51" s="4"/>
      <c r="U51" s="4"/>
      <c r="V51" s="4"/>
      <c r="W51" s="4"/>
    </row>
    <row r="52" spans="1:23" x14ac:dyDescent="0.2">
      <c r="A52" s="4">
        <v>50</v>
      </c>
      <c r="B52" s="4">
        <v>0</v>
      </c>
      <c r="C52" s="4">
        <v>0</v>
      </c>
      <c r="D52" s="4">
        <v>1</v>
      </c>
      <c r="E52" s="4">
        <v>205</v>
      </c>
      <c r="F52" s="4">
        <f>ROUND(Source!S37,O52)</f>
        <v>1028965.59</v>
      </c>
      <c r="G52" s="4" t="s">
        <v>65</v>
      </c>
      <c r="H52" s="4" t="s">
        <v>66</v>
      </c>
      <c r="I52" s="4"/>
      <c r="J52" s="4"/>
      <c r="K52" s="4">
        <v>205</v>
      </c>
      <c r="L52" s="4">
        <v>14</v>
      </c>
      <c r="M52" s="4">
        <v>3</v>
      </c>
      <c r="N52" s="4" t="s">
        <v>3</v>
      </c>
      <c r="O52" s="4">
        <v>2</v>
      </c>
      <c r="P52" s="4"/>
      <c r="Q52" s="4"/>
      <c r="R52" s="4"/>
      <c r="S52" s="4"/>
      <c r="T52" s="4"/>
      <c r="U52" s="4"/>
      <c r="V52" s="4"/>
      <c r="W52" s="4"/>
    </row>
    <row r="53" spans="1:23" x14ac:dyDescent="0.2">
      <c r="A53" s="4">
        <v>50</v>
      </c>
      <c r="B53" s="4">
        <v>0</v>
      </c>
      <c r="C53" s="4">
        <v>0</v>
      </c>
      <c r="D53" s="4">
        <v>1</v>
      </c>
      <c r="E53" s="4">
        <v>232</v>
      </c>
      <c r="F53" s="4">
        <f>ROUND(Source!BC37,O53)</f>
        <v>0</v>
      </c>
      <c r="G53" s="4" t="s">
        <v>67</v>
      </c>
      <c r="H53" s="4" t="s">
        <v>68</v>
      </c>
      <c r="I53" s="4"/>
      <c r="J53" s="4"/>
      <c r="K53" s="4">
        <v>232</v>
      </c>
      <c r="L53" s="4">
        <v>15</v>
      </c>
      <c r="M53" s="4">
        <v>3</v>
      </c>
      <c r="N53" s="4" t="s">
        <v>3</v>
      </c>
      <c r="O53" s="4">
        <v>2</v>
      </c>
      <c r="P53" s="4"/>
      <c r="Q53" s="4"/>
      <c r="R53" s="4"/>
      <c r="S53" s="4"/>
      <c r="T53" s="4"/>
      <c r="U53" s="4"/>
      <c r="V53" s="4"/>
      <c r="W53" s="4"/>
    </row>
    <row r="54" spans="1:23" x14ac:dyDescent="0.2">
      <c r="A54" s="4">
        <v>50</v>
      </c>
      <c r="B54" s="4">
        <v>0</v>
      </c>
      <c r="C54" s="4">
        <v>0</v>
      </c>
      <c r="D54" s="4">
        <v>1</v>
      </c>
      <c r="E54" s="4">
        <v>214</v>
      </c>
      <c r="F54" s="4">
        <f>ROUND(Source!AS37,O54)</f>
        <v>0</v>
      </c>
      <c r="G54" s="4" t="s">
        <v>69</v>
      </c>
      <c r="H54" s="4" t="s">
        <v>70</v>
      </c>
      <c r="I54" s="4"/>
      <c r="J54" s="4"/>
      <c r="K54" s="4">
        <v>214</v>
      </c>
      <c r="L54" s="4">
        <v>16</v>
      </c>
      <c r="M54" s="4">
        <v>3</v>
      </c>
      <c r="N54" s="4" t="s">
        <v>3</v>
      </c>
      <c r="O54" s="4">
        <v>2</v>
      </c>
      <c r="P54" s="4"/>
      <c r="Q54" s="4"/>
      <c r="R54" s="4"/>
      <c r="S54" s="4"/>
      <c r="T54" s="4"/>
      <c r="U54" s="4"/>
      <c r="V54" s="4"/>
      <c r="W54" s="4"/>
    </row>
    <row r="55" spans="1:23" x14ac:dyDescent="0.2">
      <c r="A55" s="4">
        <v>50</v>
      </c>
      <c r="B55" s="4">
        <v>0</v>
      </c>
      <c r="C55" s="4">
        <v>0</v>
      </c>
      <c r="D55" s="4">
        <v>1</v>
      </c>
      <c r="E55" s="4">
        <v>215</v>
      </c>
      <c r="F55" s="4">
        <f>ROUND(Source!AT37,O55)</f>
        <v>0</v>
      </c>
      <c r="G55" s="4" t="s">
        <v>71</v>
      </c>
      <c r="H55" s="4" t="s">
        <v>72</v>
      </c>
      <c r="I55" s="4"/>
      <c r="J55" s="4"/>
      <c r="K55" s="4">
        <v>215</v>
      </c>
      <c r="L55" s="4">
        <v>17</v>
      </c>
      <c r="M55" s="4">
        <v>3</v>
      </c>
      <c r="N55" s="4" t="s">
        <v>3</v>
      </c>
      <c r="O55" s="4">
        <v>2</v>
      </c>
      <c r="P55" s="4"/>
      <c r="Q55" s="4"/>
      <c r="R55" s="4"/>
      <c r="S55" s="4"/>
      <c r="T55" s="4"/>
      <c r="U55" s="4"/>
      <c r="V55" s="4"/>
      <c r="W55" s="4"/>
    </row>
    <row r="56" spans="1:23" x14ac:dyDescent="0.2">
      <c r="A56" s="4">
        <v>50</v>
      </c>
      <c r="B56" s="4">
        <v>0</v>
      </c>
      <c r="C56" s="4">
        <v>0</v>
      </c>
      <c r="D56" s="4">
        <v>1</v>
      </c>
      <c r="E56" s="4">
        <v>217</v>
      </c>
      <c r="F56" s="4">
        <f>ROUND(Source!AU37,O56)</f>
        <v>1710232.92</v>
      </c>
      <c r="G56" s="4" t="s">
        <v>73</v>
      </c>
      <c r="H56" s="4" t="s">
        <v>74</v>
      </c>
      <c r="I56" s="4"/>
      <c r="J56" s="4"/>
      <c r="K56" s="4">
        <v>217</v>
      </c>
      <c r="L56" s="4">
        <v>18</v>
      </c>
      <c r="M56" s="4">
        <v>3</v>
      </c>
      <c r="N56" s="4" t="s">
        <v>3</v>
      </c>
      <c r="O56" s="4">
        <v>2</v>
      </c>
      <c r="P56" s="4"/>
      <c r="Q56" s="4"/>
      <c r="R56" s="4"/>
      <c r="S56" s="4"/>
      <c r="T56" s="4"/>
      <c r="U56" s="4"/>
      <c r="V56" s="4"/>
      <c r="W56" s="4"/>
    </row>
    <row r="57" spans="1:23" x14ac:dyDescent="0.2">
      <c r="A57" s="4">
        <v>50</v>
      </c>
      <c r="B57" s="4">
        <v>0</v>
      </c>
      <c r="C57" s="4">
        <v>0</v>
      </c>
      <c r="D57" s="4">
        <v>1</v>
      </c>
      <c r="E57" s="4">
        <v>230</v>
      </c>
      <c r="F57" s="4">
        <f>ROUND(Source!BA37,O57)</f>
        <v>0</v>
      </c>
      <c r="G57" s="4" t="s">
        <v>75</v>
      </c>
      <c r="H57" s="4" t="s">
        <v>76</v>
      </c>
      <c r="I57" s="4"/>
      <c r="J57" s="4"/>
      <c r="K57" s="4">
        <v>230</v>
      </c>
      <c r="L57" s="4">
        <v>19</v>
      </c>
      <c r="M57" s="4">
        <v>3</v>
      </c>
      <c r="N57" s="4" t="s">
        <v>3</v>
      </c>
      <c r="O57" s="4">
        <v>2</v>
      </c>
      <c r="P57" s="4"/>
      <c r="Q57" s="4"/>
      <c r="R57" s="4"/>
      <c r="S57" s="4"/>
      <c r="T57" s="4"/>
      <c r="U57" s="4"/>
      <c r="V57" s="4"/>
      <c r="W57" s="4"/>
    </row>
    <row r="58" spans="1:23" x14ac:dyDescent="0.2">
      <c r="A58" s="4">
        <v>50</v>
      </c>
      <c r="B58" s="4">
        <v>0</v>
      </c>
      <c r="C58" s="4">
        <v>0</v>
      </c>
      <c r="D58" s="4">
        <v>1</v>
      </c>
      <c r="E58" s="4">
        <v>206</v>
      </c>
      <c r="F58" s="4">
        <f>ROUND(Source!T37,O58)</f>
        <v>0</v>
      </c>
      <c r="G58" s="4" t="s">
        <v>77</v>
      </c>
      <c r="H58" s="4" t="s">
        <v>78</v>
      </c>
      <c r="I58" s="4"/>
      <c r="J58" s="4"/>
      <c r="K58" s="4">
        <v>206</v>
      </c>
      <c r="L58" s="4">
        <v>20</v>
      </c>
      <c r="M58" s="4">
        <v>3</v>
      </c>
      <c r="N58" s="4" t="s">
        <v>3</v>
      </c>
      <c r="O58" s="4">
        <v>2</v>
      </c>
      <c r="P58" s="4"/>
      <c r="Q58" s="4"/>
      <c r="R58" s="4"/>
      <c r="S58" s="4"/>
      <c r="T58" s="4"/>
      <c r="U58" s="4"/>
      <c r="V58" s="4"/>
      <c r="W58" s="4"/>
    </row>
    <row r="59" spans="1:23" x14ac:dyDescent="0.2">
      <c r="A59" s="4">
        <v>50</v>
      </c>
      <c r="B59" s="4">
        <v>0</v>
      </c>
      <c r="C59" s="4">
        <v>0</v>
      </c>
      <c r="D59" s="4">
        <v>1</v>
      </c>
      <c r="E59" s="4">
        <v>207</v>
      </c>
      <c r="F59" s="4">
        <f>Source!U37</f>
        <v>4017.5099999999993</v>
      </c>
      <c r="G59" s="4" t="s">
        <v>79</v>
      </c>
      <c r="H59" s="4" t="s">
        <v>80</v>
      </c>
      <c r="I59" s="4"/>
      <c r="J59" s="4"/>
      <c r="K59" s="4">
        <v>207</v>
      </c>
      <c r="L59" s="4">
        <v>21</v>
      </c>
      <c r="M59" s="4">
        <v>3</v>
      </c>
      <c r="N59" s="4" t="s">
        <v>3</v>
      </c>
      <c r="O59" s="4">
        <v>-1</v>
      </c>
      <c r="P59" s="4"/>
      <c r="Q59" s="4"/>
      <c r="R59" s="4"/>
      <c r="S59" s="4"/>
      <c r="T59" s="4"/>
      <c r="U59" s="4"/>
      <c r="V59" s="4"/>
      <c r="W59" s="4"/>
    </row>
    <row r="60" spans="1:23" x14ac:dyDescent="0.2">
      <c r="A60" s="4">
        <v>50</v>
      </c>
      <c r="B60" s="4">
        <v>0</v>
      </c>
      <c r="C60" s="4">
        <v>0</v>
      </c>
      <c r="D60" s="4">
        <v>1</v>
      </c>
      <c r="E60" s="4">
        <v>208</v>
      </c>
      <c r="F60" s="4">
        <f>Source!V37</f>
        <v>0</v>
      </c>
      <c r="G60" s="4" t="s">
        <v>81</v>
      </c>
      <c r="H60" s="4" t="s">
        <v>82</v>
      </c>
      <c r="I60" s="4"/>
      <c r="J60" s="4"/>
      <c r="K60" s="4">
        <v>208</v>
      </c>
      <c r="L60" s="4">
        <v>22</v>
      </c>
      <c r="M60" s="4">
        <v>3</v>
      </c>
      <c r="N60" s="4" t="s">
        <v>3</v>
      </c>
      <c r="O60" s="4">
        <v>-1</v>
      </c>
      <c r="P60" s="4"/>
      <c r="Q60" s="4"/>
      <c r="R60" s="4"/>
      <c r="S60" s="4"/>
      <c r="T60" s="4"/>
      <c r="U60" s="4"/>
      <c r="V60" s="4"/>
      <c r="W60" s="4"/>
    </row>
    <row r="61" spans="1:23" x14ac:dyDescent="0.2">
      <c r="A61" s="4">
        <v>50</v>
      </c>
      <c r="B61" s="4">
        <v>0</v>
      </c>
      <c r="C61" s="4">
        <v>0</v>
      </c>
      <c r="D61" s="4">
        <v>1</v>
      </c>
      <c r="E61" s="4">
        <v>209</v>
      </c>
      <c r="F61" s="4">
        <f>ROUND(Source!W37,O61)</f>
        <v>0</v>
      </c>
      <c r="G61" s="4" t="s">
        <v>83</v>
      </c>
      <c r="H61" s="4" t="s">
        <v>84</v>
      </c>
      <c r="I61" s="4"/>
      <c r="J61" s="4"/>
      <c r="K61" s="4">
        <v>209</v>
      </c>
      <c r="L61" s="4">
        <v>23</v>
      </c>
      <c r="M61" s="4">
        <v>3</v>
      </c>
      <c r="N61" s="4" t="s">
        <v>3</v>
      </c>
      <c r="O61" s="4">
        <v>2</v>
      </c>
      <c r="P61" s="4"/>
      <c r="Q61" s="4"/>
      <c r="R61" s="4"/>
      <c r="S61" s="4"/>
      <c r="T61" s="4"/>
      <c r="U61" s="4"/>
      <c r="V61" s="4"/>
      <c r="W61" s="4"/>
    </row>
    <row r="62" spans="1:23" x14ac:dyDescent="0.2">
      <c r="A62" s="4">
        <v>50</v>
      </c>
      <c r="B62" s="4">
        <v>0</v>
      </c>
      <c r="C62" s="4">
        <v>0</v>
      </c>
      <c r="D62" s="4">
        <v>1</v>
      </c>
      <c r="E62" s="4">
        <v>233</v>
      </c>
      <c r="F62" s="4">
        <f>ROUND(Source!BD37,O62)</f>
        <v>0</v>
      </c>
      <c r="G62" s="4" t="s">
        <v>85</v>
      </c>
      <c r="H62" s="4" t="s">
        <v>86</v>
      </c>
      <c r="I62" s="4"/>
      <c r="J62" s="4"/>
      <c r="K62" s="4">
        <v>233</v>
      </c>
      <c r="L62" s="4">
        <v>24</v>
      </c>
      <c r="M62" s="4">
        <v>3</v>
      </c>
      <c r="N62" s="4" t="s">
        <v>3</v>
      </c>
      <c r="O62" s="4">
        <v>2</v>
      </c>
      <c r="P62" s="4"/>
      <c r="Q62" s="4"/>
      <c r="R62" s="4"/>
      <c r="S62" s="4"/>
      <c r="T62" s="4"/>
      <c r="U62" s="4"/>
      <c r="V62" s="4"/>
      <c r="W62" s="4"/>
    </row>
    <row r="63" spans="1:23" x14ac:dyDescent="0.2">
      <c r="A63" s="4">
        <v>50</v>
      </c>
      <c r="B63" s="4">
        <v>0</v>
      </c>
      <c r="C63" s="4">
        <v>0</v>
      </c>
      <c r="D63" s="4">
        <v>1</v>
      </c>
      <c r="E63" s="4">
        <v>210</v>
      </c>
      <c r="F63" s="4">
        <f>ROUND(Source!X37,O63)</f>
        <v>390619.89</v>
      </c>
      <c r="G63" s="4" t="s">
        <v>87</v>
      </c>
      <c r="H63" s="4" t="s">
        <v>88</v>
      </c>
      <c r="I63" s="4"/>
      <c r="J63" s="4"/>
      <c r="K63" s="4">
        <v>210</v>
      </c>
      <c r="L63" s="4">
        <v>25</v>
      </c>
      <c r="M63" s="4">
        <v>3</v>
      </c>
      <c r="N63" s="4" t="s">
        <v>3</v>
      </c>
      <c r="O63" s="4">
        <v>2</v>
      </c>
      <c r="P63" s="4"/>
      <c r="Q63" s="4"/>
      <c r="R63" s="4"/>
      <c r="S63" s="4"/>
      <c r="T63" s="4"/>
      <c r="U63" s="4"/>
      <c r="V63" s="4"/>
      <c r="W63" s="4"/>
    </row>
    <row r="64" spans="1:23" x14ac:dyDescent="0.2">
      <c r="A64" s="4">
        <v>50</v>
      </c>
      <c r="B64" s="4">
        <v>0</v>
      </c>
      <c r="C64" s="4">
        <v>0</v>
      </c>
      <c r="D64" s="4">
        <v>1</v>
      </c>
      <c r="E64" s="4">
        <v>211</v>
      </c>
      <c r="F64" s="4">
        <f>ROUND(Source!Y37,O64)</f>
        <v>63905.58</v>
      </c>
      <c r="G64" s="4" t="s">
        <v>89</v>
      </c>
      <c r="H64" s="4" t="s">
        <v>90</v>
      </c>
      <c r="I64" s="4"/>
      <c r="J64" s="4"/>
      <c r="K64" s="4">
        <v>211</v>
      </c>
      <c r="L64" s="4">
        <v>26</v>
      </c>
      <c r="M64" s="4">
        <v>3</v>
      </c>
      <c r="N64" s="4" t="s">
        <v>3</v>
      </c>
      <c r="O64" s="4">
        <v>2</v>
      </c>
      <c r="P64" s="4"/>
      <c r="Q64" s="4"/>
      <c r="R64" s="4"/>
      <c r="S64" s="4"/>
      <c r="T64" s="4"/>
      <c r="U64" s="4"/>
      <c r="V64" s="4"/>
      <c r="W64" s="4"/>
    </row>
    <row r="65" spans="1:245" x14ac:dyDescent="0.2">
      <c r="A65" s="4">
        <v>50</v>
      </c>
      <c r="B65" s="4">
        <v>0</v>
      </c>
      <c r="C65" s="4">
        <v>0</v>
      </c>
      <c r="D65" s="4">
        <v>1</v>
      </c>
      <c r="E65" s="4">
        <v>224</v>
      </c>
      <c r="F65" s="4">
        <f>ROUND(Source!AR37,O65)</f>
        <v>1710232.92</v>
      </c>
      <c r="G65" s="4" t="s">
        <v>91</v>
      </c>
      <c r="H65" s="4" t="s">
        <v>92</v>
      </c>
      <c r="I65" s="4"/>
      <c r="J65" s="4"/>
      <c r="K65" s="4">
        <v>224</v>
      </c>
      <c r="L65" s="4">
        <v>27</v>
      </c>
      <c r="M65" s="4">
        <v>3</v>
      </c>
      <c r="N65" s="4" t="s">
        <v>3</v>
      </c>
      <c r="O65" s="4">
        <v>2</v>
      </c>
      <c r="P65" s="4"/>
      <c r="Q65" s="4"/>
      <c r="R65" s="4"/>
      <c r="S65" s="4"/>
      <c r="T65" s="4"/>
      <c r="U65" s="4"/>
      <c r="V65" s="4"/>
      <c r="W65" s="4"/>
    </row>
    <row r="67" spans="1:245" x14ac:dyDescent="0.2">
      <c r="A67" s="1">
        <v>5</v>
      </c>
      <c r="B67" s="1">
        <v>1</v>
      </c>
      <c r="C67" s="1"/>
      <c r="D67" s="1">
        <f>ROW(A76)</f>
        <v>76</v>
      </c>
      <c r="E67" s="1"/>
      <c r="F67" s="1" t="s">
        <v>15</v>
      </c>
      <c r="G67" s="1" t="s">
        <v>93</v>
      </c>
      <c r="H67" s="1" t="s">
        <v>3</v>
      </c>
      <c r="I67" s="1">
        <v>0</v>
      </c>
      <c r="J67" s="1"/>
      <c r="K67" s="1">
        <v>0</v>
      </c>
      <c r="L67" s="1"/>
      <c r="M67" s="1"/>
      <c r="N67" s="1"/>
      <c r="O67" s="1"/>
      <c r="P67" s="1"/>
      <c r="Q67" s="1"/>
      <c r="R67" s="1"/>
      <c r="S67" s="1"/>
      <c r="T67" s="1"/>
      <c r="U67" s="1" t="s">
        <v>3</v>
      </c>
      <c r="V67" s="1">
        <v>0</v>
      </c>
      <c r="W67" s="1"/>
      <c r="X67" s="1"/>
      <c r="Y67" s="1"/>
      <c r="Z67" s="1"/>
      <c r="AA67" s="1"/>
      <c r="AB67" s="1" t="s">
        <v>3</v>
      </c>
      <c r="AC67" s="1" t="s">
        <v>3</v>
      </c>
      <c r="AD67" s="1" t="s">
        <v>3</v>
      </c>
      <c r="AE67" s="1" t="s">
        <v>3</v>
      </c>
      <c r="AF67" s="1" t="s">
        <v>3</v>
      </c>
      <c r="AG67" s="1" t="s">
        <v>3</v>
      </c>
      <c r="AH67" s="1"/>
      <c r="AI67" s="1"/>
      <c r="AJ67" s="1"/>
      <c r="AK67" s="1"/>
      <c r="AL67" s="1"/>
      <c r="AM67" s="1"/>
      <c r="AN67" s="1"/>
      <c r="AO67" s="1"/>
      <c r="AP67" s="1" t="s">
        <v>3</v>
      </c>
      <c r="AQ67" s="1" t="s">
        <v>3</v>
      </c>
      <c r="AR67" s="1" t="s">
        <v>3</v>
      </c>
      <c r="AS67" s="1"/>
      <c r="AT67" s="1"/>
      <c r="AU67" s="1"/>
      <c r="AV67" s="1"/>
      <c r="AW67" s="1"/>
      <c r="AX67" s="1"/>
      <c r="AY67" s="1"/>
      <c r="AZ67" s="1" t="s">
        <v>3</v>
      </c>
      <c r="BA67" s="1"/>
      <c r="BB67" s="1" t="s">
        <v>3</v>
      </c>
      <c r="BC67" s="1" t="s">
        <v>3</v>
      </c>
      <c r="BD67" s="1" t="s">
        <v>3</v>
      </c>
      <c r="BE67" s="1" t="s">
        <v>3</v>
      </c>
      <c r="BF67" s="1" t="s">
        <v>3</v>
      </c>
      <c r="BG67" s="1" t="s">
        <v>3</v>
      </c>
      <c r="BH67" s="1" t="s">
        <v>3</v>
      </c>
      <c r="BI67" s="1" t="s">
        <v>3</v>
      </c>
      <c r="BJ67" s="1" t="s">
        <v>3</v>
      </c>
      <c r="BK67" s="1" t="s">
        <v>3</v>
      </c>
      <c r="BL67" s="1" t="s">
        <v>3</v>
      </c>
      <c r="BM67" s="1" t="s">
        <v>3</v>
      </c>
      <c r="BN67" s="1" t="s">
        <v>3</v>
      </c>
      <c r="BO67" s="1" t="s">
        <v>3</v>
      </c>
      <c r="BP67" s="1" t="s">
        <v>3</v>
      </c>
      <c r="BQ67" s="1"/>
      <c r="BR67" s="1"/>
      <c r="BS67" s="1"/>
      <c r="BT67" s="1"/>
      <c r="BU67" s="1"/>
      <c r="BV67" s="1"/>
      <c r="BW67" s="1"/>
      <c r="BX67" s="1">
        <v>0</v>
      </c>
      <c r="BY67" s="1"/>
      <c r="BZ67" s="1"/>
      <c r="CA67" s="1"/>
      <c r="CB67" s="1"/>
      <c r="CC67" s="1"/>
      <c r="CD67" s="1"/>
      <c r="CE67" s="1"/>
      <c r="CF67" s="1"/>
      <c r="CG67" s="1"/>
      <c r="CH67" s="1"/>
      <c r="CI67" s="1"/>
      <c r="CJ67" s="1">
        <v>0</v>
      </c>
    </row>
    <row r="69" spans="1:245" x14ac:dyDescent="0.2">
      <c r="A69" s="2">
        <v>52</v>
      </c>
      <c r="B69" s="2">
        <f t="shared" ref="B69:G69" si="32">B76</f>
        <v>1</v>
      </c>
      <c r="C69" s="2">
        <f t="shared" si="32"/>
        <v>5</v>
      </c>
      <c r="D69" s="2">
        <f t="shared" si="32"/>
        <v>67</v>
      </c>
      <c r="E69" s="2">
        <f t="shared" si="32"/>
        <v>0</v>
      </c>
      <c r="F69" s="2" t="str">
        <f t="shared" si="32"/>
        <v>Новый подраздел</v>
      </c>
      <c r="G69" s="2" t="str">
        <f t="shared" si="32"/>
        <v>Лифты с распашными дверями</v>
      </c>
      <c r="H69" s="2"/>
      <c r="I69" s="2"/>
      <c r="J69" s="2"/>
      <c r="K69" s="2"/>
      <c r="L69" s="2"/>
      <c r="M69" s="2"/>
      <c r="N69" s="2"/>
      <c r="O69" s="2">
        <f t="shared" ref="O69:AT69" si="33">O76</f>
        <v>137843.51999999999</v>
      </c>
      <c r="P69" s="2">
        <f t="shared" si="33"/>
        <v>13473.86</v>
      </c>
      <c r="Q69" s="2">
        <f t="shared" si="33"/>
        <v>5179.62</v>
      </c>
      <c r="R69" s="2">
        <f t="shared" si="33"/>
        <v>0</v>
      </c>
      <c r="S69" s="2">
        <f t="shared" si="33"/>
        <v>119190.04</v>
      </c>
      <c r="T69" s="2">
        <f t="shared" si="33"/>
        <v>0</v>
      </c>
      <c r="U69" s="2">
        <f t="shared" si="33"/>
        <v>473.65999999999997</v>
      </c>
      <c r="V69" s="2">
        <f t="shared" si="33"/>
        <v>0</v>
      </c>
      <c r="W69" s="2">
        <f t="shared" si="33"/>
        <v>0</v>
      </c>
      <c r="X69" s="2">
        <f t="shared" si="33"/>
        <v>44633.919999999998</v>
      </c>
      <c r="Y69" s="2">
        <f t="shared" si="33"/>
        <v>6706.3</v>
      </c>
      <c r="Z69" s="2">
        <f t="shared" si="33"/>
        <v>0</v>
      </c>
      <c r="AA69" s="2">
        <f t="shared" si="33"/>
        <v>0</v>
      </c>
      <c r="AB69" s="2">
        <f t="shared" si="33"/>
        <v>137843.51999999999</v>
      </c>
      <c r="AC69" s="2">
        <f t="shared" si="33"/>
        <v>13473.86</v>
      </c>
      <c r="AD69" s="2">
        <f t="shared" si="33"/>
        <v>5179.62</v>
      </c>
      <c r="AE69" s="2">
        <f t="shared" si="33"/>
        <v>0</v>
      </c>
      <c r="AF69" s="2">
        <f t="shared" si="33"/>
        <v>119190.04</v>
      </c>
      <c r="AG69" s="2">
        <f t="shared" si="33"/>
        <v>0</v>
      </c>
      <c r="AH69" s="2">
        <f t="shared" si="33"/>
        <v>473.65999999999997</v>
      </c>
      <c r="AI69" s="2">
        <f t="shared" si="33"/>
        <v>0</v>
      </c>
      <c r="AJ69" s="2">
        <f t="shared" si="33"/>
        <v>0</v>
      </c>
      <c r="AK69" s="2">
        <f t="shared" si="33"/>
        <v>44633.919999999998</v>
      </c>
      <c r="AL69" s="2">
        <f t="shared" si="33"/>
        <v>6706.3</v>
      </c>
      <c r="AM69" s="2">
        <f t="shared" si="33"/>
        <v>0</v>
      </c>
      <c r="AN69" s="2">
        <f t="shared" si="33"/>
        <v>0</v>
      </c>
      <c r="AO69" s="2">
        <f t="shared" si="33"/>
        <v>0</v>
      </c>
      <c r="AP69" s="2">
        <f t="shared" si="33"/>
        <v>0</v>
      </c>
      <c r="AQ69" s="2">
        <f t="shared" si="33"/>
        <v>0</v>
      </c>
      <c r="AR69" s="2">
        <f t="shared" si="33"/>
        <v>189183.74</v>
      </c>
      <c r="AS69" s="2">
        <f t="shared" si="33"/>
        <v>0</v>
      </c>
      <c r="AT69" s="2">
        <f t="shared" si="33"/>
        <v>0</v>
      </c>
      <c r="AU69" s="2">
        <f t="shared" ref="AU69:BZ69" si="34">AU76</f>
        <v>189183.74</v>
      </c>
      <c r="AV69" s="2">
        <f t="shared" si="34"/>
        <v>13473.86</v>
      </c>
      <c r="AW69" s="2">
        <f t="shared" si="34"/>
        <v>13473.86</v>
      </c>
      <c r="AX69" s="2">
        <f t="shared" si="34"/>
        <v>0</v>
      </c>
      <c r="AY69" s="2">
        <f t="shared" si="34"/>
        <v>13473.86</v>
      </c>
      <c r="AZ69" s="2">
        <f t="shared" si="34"/>
        <v>0</v>
      </c>
      <c r="BA69" s="2">
        <f t="shared" si="34"/>
        <v>0</v>
      </c>
      <c r="BB69" s="2">
        <f t="shared" si="34"/>
        <v>0</v>
      </c>
      <c r="BC69" s="2">
        <f t="shared" si="34"/>
        <v>0</v>
      </c>
      <c r="BD69" s="2">
        <f t="shared" si="34"/>
        <v>0</v>
      </c>
      <c r="BE69" s="2">
        <f t="shared" si="34"/>
        <v>0</v>
      </c>
      <c r="BF69" s="2">
        <f t="shared" si="34"/>
        <v>0</v>
      </c>
      <c r="BG69" s="2">
        <f t="shared" si="34"/>
        <v>0</v>
      </c>
      <c r="BH69" s="2">
        <f t="shared" si="34"/>
        <v>0</v>
      </c>
      <c r="BI69" s="2">
        <f t="shared" si="34"/>
        <v>0</v>
      </c>
      <c r="BJ69" s="2">
        <f t="shared" si="34"/>
        <v>0</v>
      </c>
      <c r="BK69" s="2">
        <f t="shared" si="34"/>
        <v>0</v>
      </c>
      <c r="BL69" s="2">
        <f t="shared" si="34"/>
        <v>0</v>
      </c>
      <c r="BM69" s="2">
        <f t="shared" si="34"/>
        <v>0</v>
      </c>
      <c r="BN69" s="2">
        <f t="shared" si="34"/>
        <v>0</v>
      </c>
      <c r="BO69" s="2">
        <f t="shared" si="34"/>
        <v>0</v>
      </c>
      <c r="BP69" s="2">
        <f t="shared" si="34"/>
        <v>0</v>
      </c>
      <c r="BQ69" s="2">
        <f t="shared" si="34"/>
        <v>0</v>
      </c>
      <c r="BR69" s="2">
        <f t="shared" si="34"/>
        <v>0</v>
      </c>
      <c r="BS69" s="2">
        <f t="shared" si="34"/>
        <v>0</v>
      </c>
      <c r="BT69" s="2">
        <f t="shared" si="34"/>
        <v>0</v>
      </c>
      <c r="BU69" s="2">
        <f t="shared" si="34"/>
        <v>0</v>
      </c>
      <c r="BV69" s="2">
        <f t="shared" si="34"/>
        <v>0</v>
      </c>
      <c r="BW69" s="2">
        <f t="shared" si="34"/>
        <v>0</v>
      </c>
      <c r="BX69" s="2">
        <f t="shared" si="34"/>
        <v>0</v>
      </c>
      <c r="BY69" s="2">
        <f t="shared" si="34"/>
        <v>0</v>
      </c>
      <c r="BZ69" s="2">
        <f t="shared" si="34"/>
        <v>0</v>
      </c>
      <c r="CA69" s="2">
        <f t="shared" ref="CA69:DF69" si="35">CA76</f>
        <v>189183.74</v>
      </c>
      <c r="CB69" s="2">
        <f t="shared" si="35"/>
        <v>0</v>
      </c>
      <c r="CC69" s="2">
        <f t="shared" si="35"/>
        <v>0</v>
      </c>
      <c r="CD69" s="2">
        <f t="shared" si="35"/>
        <v>189183.74</v>
      </c>
      <c r="CE69" s="2">
        <f t="shared" si="35"/>
        <v>13473.86</v>
      </c>
      <c r="CF69" s="2">
        <f t="shared" si="35"/>
        <v>13473.86</v>
      </c>
      <c r="CG69" s="2">
        <f t="shared" si="35"/>
        <v>0</v>
      </c>
      <c r="CH69" s="2">
        <f t="shared" si="35"/>
        <v>13473.86</v>
      </c>
      <c r="CI69" s="2">
        <f t="shared" si="35"/>
        <v>0</v>
      </c>
      <c r="CJ69" s="2">
        <f t="shared" si="35"/>
        <v>0</v>
      </c>
      <c r="CK69" s="2">
        <f t="shared" si="35"/>
        <v>0</v>
      </c>
      <c r="CL69" s="2">
        <f t="shared" si="35"/>
        <v>0</v>
      </c>
      <c r="CM69" s="2">
        <f t="shared" si="35"/>
        <v>0</v>
      </c>
      <c r="CN69" s="2">
        <f t="shared" si="35"/>
        <v>0</v>
      </c>
      <c r="CO69" s="2">
        <f t="shared" si="35"/>
        <v>0</v>
      </c>
      <c r="CP69" s="2">
        <f t="shared" si="35"/>
        <v>0</v>
      </c>
      <c r="CQ69" s="2">
        <f t="shared" si="35"/>
        <v>0</v>
      </c>
      <c r="CR69" s="2">
        <f t="shared" si="35"/>
        <v>0</v>
      </c>
      <c r="CS69" s="2">
        <f t="shared" si="35"/>
        <v>0</v>
      </c>
      <c r="CT69" s="2">
        <f t="shared" si="35"/>
        <v>0</v>
      </c>
      <c r="CU69" s="2">
        <f t="shared" si="35"/>
        <v>0</v>
      </c>
      <c r="CV69" s="2">
        <f t="shared" si="35"/>
        <v>0</v>
      </c>
      <c r="CW69" s="2">
        <f t="shared" si="35"/>
        <v>0</v>
      </c>
      <c r="CX69" s="2">
        <f t="shared" si="35"/>
        <v>0</v>
      </c>
      <c r="CY69" s="2">
        <f t="shared" si="35"/>
        <v>0</v>
      </c>
      <c r="CZ69" s="2">
        <f t="shared" si="35"/>
        <v>0</v>
      </c>
      <c r="DA69" s="2">
        <f t="shared" si="35"/>
        <v>0</v>
      </c>
      <c r="DB69" s="2">
        <f t="shared" si="35"/>
        <v>0</v>
      </c>
      <c r="DC69" s="2">
        <f t="shared" si="35"/>
        <v>0</v>
      </c>
      <c r="DD69" s="2">
        <f t="shared" si="35"/>
        <v>0</v>
      </c>
      <c r="DE69" s="2">
        <f t="shared" si="35"/>
        <v>0</v>
      </c>
      <c r="DF69" s="2">
        <f t="shared" si="35"/>
        <v>0</v>
      </c>
      <c r="DG69" s="3">
        <f t="shared" ref="DG69:EL69" si="36">DG76</f>
        <v>0</v>
      </c>
      <c r="DH69" s="3">
        <f t="shared" si="36"/>
        <v>0</v>
      </c>
      <c r="DI69" s="3">
        <f t="shared" si="36"/>
        <v>0</v>
      </c>
      <c r="DJ69" s="3">
        <f t="shared" si="36"/>
        <v>0</v>
      </c>
      <c r="DK69" s="3">
        <f t="shared" si="36"/>
        <v>0</v>
      </c>
      <c r="DL69" s="3">
        <f t="shared" si="36"/>
        <v>0</v>
      </c>
      <c r="DM69" s="3">
        <f t="shared" si="36"/>
        <v>0</v>
      </c>
      <c r="DN69" s="3">
        <f t="shared" si="36"/>
        <v>0</v>
      </c>
      <c r="DO69" s="3">
        <f t="shared" si="36"/>
        <v>0</v>
      </c>
      <c r="DP69" s="3">
        <f t="shared" si="36"/>
        <v>0</v>
      </c>
      <c r="DQ69" s="3">
        <f t="shared" si="36"/>
        <v>0</v>
      </c>
      <c r="DR69" s="3">
        <f t="shared" si="36"/>
        <v>0</v>
      </c>
      <c r="DS69" s="3">
        <f t="shared" si="36"/>
        <v>0</v>
      </c>
      <c r="DT69" s="3">
        <f t="shared" si="36"/>
        <v>0</v>
      </c>
      <c r="DU69" s="3">
        <f t="shared" si="36"/>
        <v>0</v>
      </c>
      <c r="DV69" s="3">
        <f t="shared" si="36"/>
        <v>0</v>
      </c>
      <c r="DW69" s="3">
        <f t="shared" si="36"/>
        <v>0</v>
      </c>
      <c r="DX69" s="3">
        <f t="shared" si="36"/>
        <v>0</v>
      </c>
      <c r="DY69" s="3">
        <f t="shared" si="36"/>
        <v>0</v>
      </c>
      <c r="DZ69" s="3">
        <f t="shared" si="36"/>
        <v>0</v>
      </c>
      <c r="EA69" s="3">
        <f t="shared" si="36"/>
        <v>0</v>
      </c>
      <c r="EB69" s="3">
        <f t="shared" si="36"/>
        <v>0</v>
      </c>
      <c r="EC69" s="3">
        <f t="shared" si="36"/>
        <v>0</v>
      </c>
      <c r="ED69" s="3">
        <f t="shared" si="36"/>
        <v>0</v>
      </c>
      <c r="EE69" s="3">
        <f t="shared" si="36"/>
        <v>0</v>
      </c>
      <c r="EF69" s="3">
        <f t="shared" si="36"/>
        <v>0</v>
      </c>
      <c r="EG69" s="3">
        <f t="shared" si="36"/>
        <v>0</v>
      </c>
      <c r="EH69" s="3">
        <f t="shared" si="36"/>
        <v>0</v>
      </c>
      <c r="EI69" s="3">
        <f t="shared" si="36"/>
        <v>0</v>
      </c>
      <c r="EJ69" s="3">
        <f t="shared" si="36"/>
        <v>0</v>
      </c>
      <c r="EK69" s="3">
        <f t="shared" si="36"/>
        <v>0</v>
      </c>
      <c r="EL69" s="3">
        <f t="shared" si="36"/>
        <v>0</v>
      </c>
      <c r="EM69" s="3">
        <f t="shared" ref="EM69:FR69" si="37">EM76</f>
        <v>0</v>
      </c>
      <c r="EN69" s="3">
        <f t="shared" si="37"/>
        <v>0</v>
      </c>
      <c r="EO69" s="3">
        <f t="shared" si="37"/>
        <v>0</v>
      </c>
      <c r="EP69" s="3">
        <f t="shared" si="37"/>
        <v>0</v>
      </c>
      <c r="EQ69" s="3">
        <f t="shared" si="37"/>
        <v>0</v>
      </c>
      <c r="ER69" s="3">
        <f t="shared" si="37"/>
        <v>0</v>
      </c>
      <c r="ES69" s="3">
        <f t="shared" si="37"/>
        <v>0</v>
      </c>
      <c r="ET69" s="3">
        <f t="shared" si="37"/>
        <v>0</v>
      </c>
      <c r="EU69" s="3">
        <f t="shared" si="37"/>
        <v>0</v>
      </c>
      <c r="EV69" s="3">
        <f t="shared" si="37"/>
        <v>0</v>
      </c>
      <c r="EW69" s="3">
        <f t="shared" si="37"/>
        <v>0</v>
      </c>
      <c r="EX69" s="3">
        <f t="shared" si="37"/>
        <v>0</v>
      </c>
      <c r="EY69" s="3">
        <f t="shared" si="37"/>
        <v>0</v>
      </c>
      <c r="EZ69" s="3">
        <f t="shared" si="37"/>
        <v>0</v>
      </c>
      <c r="FA69" s="3">
        <f t="shared" si="37"/>
        <v>0</v>
      </c>
      <c r="FB69" s="3">
        <f t="shared" si="37"/>
        <v>0</v>
      </c>
      <c r="FC69" s="3">
        <f t="shared" si="37"/>
        <v>0</v>
      </c>
      <c r="FD69" s="3">
        <f t="shared" si="37"/>
        <v>0</v>
      </c>
      <c r="FE69" s="3">
        <f t="shared" si="37"/>
        <v>0</v>
      </c>
      <c r="FF69" s="3">
        <f t="shared" si="37"/>
        <v>0</v>
      </c>
      <c r="FG69" s="3">
        <f t="shared" si="37"/>
        <v>0</v>
      </c>
      <c r="FH69" s="3">
        <f t="shared" si="37"/>
        <v>0</v>
      </c>
      <c r="FI69" s="3">
        <f t="shared" si="37"/>
        <v>0</v>
      </c>
      <c r="FJ69" s="3">
        <f t="shared" si="37"/>
        <v>0</v>
      </c>
      <c r="FK69" s="3">
        <f t="shared" si="37"/>
        <v>0</v>
      </c>
      <c r="FL69" s="3">
        <f t="shared" si="37"/>
        <v>0</v>
      </c>
      <c r="FM69" s="3">
        <f t="shared" si="37"/>
        <v>0</v>
      </c>
      <c r="FN69" s="3">
        <f t="shared" si="37"/>
        <v>0</v>
      </c>
      <c r="FO69" s="3">
        <f t="shared" si="37"/>
        <v>0</v>
      </c>
      <c r="FP69" s="3">
        <f t="shared" si="37"/>
        <v>0</v>
      </c>
      <c r="FQ69" s="3">
        <f t="shared" si="37"/>
        <v>0</v>
      </c>
      <c r="FR69" s="3">
        <f t="shared" si="37"/>
        <v>0</v>
      </c>
      <c r="FS69" s="3">
        <f t="shared" ref="FS69:GX69" si="38">FS76</f>
        <v>0</v>
      </c>
      <c r="FT69" s="3">
        <f t="shared" si="38"/>
        <v>0</v>
      </c>
      <c r="FU69" s="3">
        <f t="shared" si="38"/>
        <v>0</v>
      </c>
      <c r="FV69" s="3">
        <f t="shared" si="38"/>
        <v>0</v>
      </c>
      <c r="FW69" s="3">
        <f t="shared" si="38"/>
        <v>0</v>
      </c>
      <c r="FX69" s="3">
        <f t="shared" si="38"/>
        <v>0</v>
      </c>
      <c r="FY69" s="3">
        <f t="shared" si="38"/>
        <v>0</v>
      </c>
      <c r="FZ69" s="3">
        <f t="shared" si="38"/>
        <v>0</v>
      </c>
      <c r="GA69" s="3">
        <f t="shared" si="38"/>
        <v>0</v>
      </c>
      <c r="GB69" s="3">
        <f t="shared" si="38"/>
        <v>0</v>
      </c>
      <c r="GC69" s="3">
        <f t="shared" si="38"/>
        <v>0</v>
      </c>
      <c r="GD69" s="3">
        <f t="shared" si="38"/>
        <v>0</v>
      </c>
      <c r="GE69" s="3">
        <f t="shared" si="38"/>
        <v>0</v>
      </c>
      <c r="GF69" s="3">
        <f t="shared" si="38"/>
        <v>0</v>
      </c>
      <c r="GG69" s="3">
        <f t="shared" si="38"/>
        <v>0</v>
      </c>
      <c r="GH69" s="3">
        <f t="shared" si="38"/>
        <v>0</v>
      </c>
      <c r="GI69" s="3">
        <f t="shared" si="38"/>
        <v>0</v>
      </c>
      <c r="GJ69" s="3">
        <f t="shared" si="38"/>
        <v>0</v>
      </c>
      <c r="GK69" s="3">
        <f t="shared" si="38"/>
        <v>0</v>
      </c>
      <c r="GL69" s="3">
        <f t="shared" si="38"/>
        <v>0</v>
      </c>
      <c r="GM69" s="3">
        <f t="shared" si="38"/>
        <v>0</v>
      </c>
      <c r="GN69" s="3">
        <f t="shared" si="38"/>
        <v>0</v>
      </c>
      <c r="GO69" s="3">
        <f t="shared" si="38"/>
        <v>0</v>
      </c>
      <c r="GP69" s="3">
        <f t="shared" si="38"/>
        <v>0</v>
      </c>
      <c r="GQ69" s="3">
        <f t="shared" si="38"/>
        <v>0</v>
      </c>
      <c r="GR69" s="3">
        <f t="shared" si="38"/>
        <v>0</v>
      </c>
      <c r="GS69" s="3">
        <f t="shared" si="38"/>
        <v>0</v>
      </c>
      <c r="GT69" s="3">
        <f t="shared" si="38"/>
        <v>0</v>
      </c>
      <c r="GU69" s="3">
        <f t="shared" si="38"/>
        <v>0</v>
      </c>
      <c r="GV69" s="3">
        <f t="shared" si="38"/>
        <v>0</v>
      </c>
      <c r="GW69" s="3">
        <f t="shared" si="38"/>
        <v>0</v>
      </c>
      <c r="GX69" s="3">
        <f t="shared" si="38"/>
        <v>0</v>
      </c>
    </row>
    <row r="71" spans="1:245" x14ac:dyDescent="0.2">
      <c r="A71">
        <v>17</v>
      </c>
      <c r="B71">
        <v>1</v>
      </c>
      <c r="C71">
        <f>ROW(SmtRes!A5)</f>
        <v>5</v>
      </c>
      <c r="D71">
        <f>ROW(EtalonRes!A5)</f>
        <v>5</v>
      </c>
      <c r="E71" t="s">
        <v>94</v>
      </c>
      <c r="F71" t="s">
        <v>95</v>
      </c>
      <c r="G71" t="s">
        <v>96</v>
      </c>
      <c r="H71" t="s">
        <v>20</v>
      </c>
      <c r="I71">
        <v>2</v>
      </c>
      <c r="J71">
        <v>0</v>
      </c>
      <c r="O71">
        <f>ROUND(CP71,2)</f>
        <v>43846.18</v>
      </c>
      <c r="P71">
        <f>ROUND(CQ71*I71,2)</f>
        <v>4795.84</v>
      </c>
      <c r="Q71">
        <f>ROUND(CR71*I71,2)</f>
        <v>1451.38</v>
      </c>
      <c r="R71">
        <f>ROUND(CS71*I71,2)</f>
        <v>0</v>
      </c>
      <c r="S71">
        <f>ROUND(CT71*I71,2)</f>
        <v>37598.959999999999</v>
      </c>
      <c r="T71">
        <f>ROUND(CU71*I71,2)</f>
        <v>0</v>
      </c>
      <c r="U71">
        <f>CV71*I71</f>
        <v>149.66</v>
      </c>
      <c r="V71">
        <f>CW71*I71</f>
        <v>0</v>
      </c>
      <c r="W71">
        <f>ROUND(CX71*I71,2)</f>
        <v>0</v>
      </c>
      <c r="X71">
        <f>ROUND(CY71*I71,2)</f>
        <v>3862.74</v>
      </c>
      <c r="Y71">
        <f>ROUND(CZ71*I71,2)</f>
        <v>576.70000000000005</v>
      </c>
      <c r="AA71">
        <v>64312874</v>
      </c>
      <c r="AB71">
        <f>ROUND((AC71+AD71+AF71),6)</f>
        <v>21923.09</v>
      </c>
      <c r="AC71">
        <f>ROUND(((ES71*7)),6)</f>
        <v>2397.92</v>
      </c>
      <c r="AD71">
        <f>ROUND(((((ET71*7))-((EU71*7)))+AE71),6)</f>
        <v>725.69</v>
      </c>
      <c r="AE71">
        <f>ROUND(((EU71*7)),6)</f>
        <v>0</v>
      </c>
      <c r="AF71">
        <f>ROUND(((EV71*7)),6)</f>
        <v>18799.48</v>
      </c>
      <c r="AG71">
        <f>ROUND((AP71),6)</f>
        <v>0</v>
      </c>
      <c r="AH71">
        <f>((EW71*7))</f>
        <v>74.83</v>
      </c>
      <c r="AI71">
        <f>((EX71*7))</f>
        <v>0</v>
      </c>
      <c r="AJ71">
        <f>(AS71)</f>
        <v>0</v>
      </c>
      <c r="AK71">
        <v>3131.87</v>
      </c>
      <c r="AL71">
        <v>342.56</v>
      </c>
      <c r="AM71">
        <v>103.67</v>
      </c>
      <c r="AN71">
        <v>0</v>
      </c>
      <c r="AO71">
        <v>2685.64</v>
      </c>
      <c r="AP71">
        <v>0</v>
      </c>
      <c r="AQ71">
        <v>10.69</v>
      </c>
      <c r="AR71">
        <v>0</v>
      </c>
      <c r="AS71">
        <v>0</v>
      </c>
      <c r="AT71">
        <v>0</v>
      </c>
      <c r="AU71">
        <v>0</v>
      </c>
      <c r="AV71">
        <v>1</v>
      </c>
      <c r="AW71">
        <v>1</v>
      </c>
      <c r="AZ71">
        <v>1</v>
      </c>
      <c r="BA71">
        <v>1</v>
      </c>
      <c r="BB71">
        <v>1</v>
      </c>
      <c r="BC71">
        <v>1</v>
      </c>
      <c r="BD71" t="s">
        <v>3</v>
      </c>
      <c r="BE71" t="s">
        <v>3</v>
      </c>
      <c r="BF71" t="s">
        <v>3</v>
      </c>
      <c r="BG71" t="s">
        <v>3</v>
      </c>
      <c r="BH71">
        <v>0</v>
      </c>
      <c r="BI71">
        <v>4</v>
      </c>
      <c r="BJ71" t="s">
        <v>97</v>
      </c>
      <c r="BM71">
        <v>6000</v>
      </c>
      <c r="BN71">
        <v>0</v>
      </c>
      <c r="BO71" t="s">
        <v>3</v>
      </c>
      <c r="BP71">
        <v>0</v>
      </c>
      <c r="BQ71">
        <v>1</v>
      </c>
      <c r="BR71">
        <v>0</v>
      </c>
      <c r="BS71">
        <v>1</v>
      </c>
      <c r="BT71">
        <v>1</v>
      </c>
      <c r="BU71">
        <v>1</v>
      </c>
      <c r="BV71">
        <v>1</v>
      </c>
      <c r="BW71">
        <v>1</v>
      </c>
      <c r="BX71">
        <v>1</v>
      </c>
      <c r="BY71" t="s">
        <v>3</v>
      </c>
      <c r="BZ71">
        <v>1931.37</v>
      </c>
      <c r="CA71">
        <v>288.35000000000002</v>
      </c>
      <c r="CE71">
        <v>0</v>
      </c>
      <c r="CF71">
        <v>0</v>
      </c>
      <c r="CG71">
        <v>0</v>
      </c>
      <c r="CM71">
        <v>0</v>
      </c>
      <c r="CN71" t="s">
        <v>3</v>
      </c>
      <c r="CO71">
        <v>0</v>
      </c>
      <c r="CP71">
        <f>(P71+Q71+S71)</f>
        <v>43846.18</v>
      </c>
      <c r="CQ71">
        <f>(AC71*BC71*AW71)</f>
        <v>2397.92</v>
      </c>
      <c r="CR71">
        <f>(((((ET71*7))*BB71-((EU71*7))*BS71)+AE71*BS71)*AV71)</f>
        <v>725.69</v>
      </c>
      <c r="CS71">
        <f>(AE71*BS71*AV71)</f>
        <v>0</v>
      </c>
      <c r="CT71">
        <f>(AF71*BA71*AV71)</f>
        <v>18799.48</v>
      </c>
      <c r="CU71">
        <f>AG71</f>
        <v>0</v>
      </c>
      <c r="CV71">
        <f>(AH71*AV71)</f>
        <v>74.83</v>
      </c>
      <c r="CW71">
        <f t="shared" ref="CW71:CX74" si="39">AI71</f>
        <v>0</v>
      </c>
      <c r="CX71">
        <f t="shared" si="39"/>
        <v>0</v>
      </c>
      <c r="CY71">
        <f t="shared" ref="CY71:CZ74" si="40">FX71</f>
        <v>1931.37</v>
      </c>
      <c r="CZ71">
        <f t="shared" si="40"/>
        <v>288.35000000000002</v>
      </c>
      <c r="DC71" t="s">
        <v>3</v>
      </c>
      <c r="DD71" t="s">
        <v>22</v>
      </c>
      <c r="DE71" t="s">
        <v>22</v>
      </c>
      <c r="DF71" t="s">
        <v>22</v>
      </c>
      <c r="DG71" t="s">
        <v>22</v>
      </c>
      <c r="DH71" t="s">
        <v>3</v>
      </c>
      <c r="DI71" t="s">
        <v>22</v>
      </c>
      <c r="DJ71" t="s">
        <v>22</v>
      </c>
      <c r="DK71" t="s">
        <v>3</v>
      </c>
      <c r="DL71" t="s">
        <v>3</v>
      </c>
      <c r="DM71" t="s">
        <v>3</v>
      </c>
      <c r="DN71">
        <v>0</v>
      </c>
      <c r="DO71">
        <v>0</v>
      </c>
      <c r="DP71">
        <v>1</v>
      </c>
      <c r="DQ71">
        <v>1</v>
      </c>
      <c r="DU71">
        <v>1013</v>
      </c>
      <c r="DV71" t="s">
        <v>20</v>
      </c>
      <c r="DW71" t="s">
        <v>20</v>
      </c>
      <c r="DX71">
        <v>1</v>
      </c>
      <c r="EE71">
        <v>64176908</v>
      </c>
      <c r="EF71">
        <v>1</v>
      </c>
      <c r="EG71" t="s">
        <v>23</v>
      </c>
      <c r="EH71">
        <v>0</v>
      </c>
      <c r="EI71" t="s">
        <v>3</v>
      </c>
      <c r="EJ71">
        <v>4</v>
      </c>
      <c r="EK71">
        <v>6000</v>
      </c>
      <c r="EL71" t="s">
        <v>24</v>
      </c>
      <c r="EM71" t="s">
        <v>25</v>
      </c>
      <c r="EO71" t="s">
        <v>3</v>
      </c>
      <c r="EQ71">
        <v>65536</v>
      </c>
      <c r="ER71">
        <v>3131.87</v>
      </c>
      <c r="ES71">
        <v>342.56</v>
      </c>
      <c r="ET71">
        <v>103.67</v>
      </c>
      <c r="EU71">
        <v>0</v>
      </c>
      <c r="EV71">
        <v>2685.64</v>
      </c>
      <c r="EW71">
        <v>10.69</v>
      </c>
      <c r="EX71">
        <v>0</v>
      </c>
      <c r="EY71">
        <v>0</v>
      </c>
      <c r="FQ71">
        <v>0</v>
      </c>
      <c r="FR71">
        <f>ROUND(IF(AND(BH71=3,BI71=3),P71,0),2)</f>
        <v>0</v>
      </c>
      <c r="FS71">
        <v>0</v>
      </c>
      <c r="FX71">
        <v>1931.37</v>
      </c>
      <c r="FY71">
        <v>288.35000000000002</v>
      </c>
      <c r="GA71" t="s">
        <v>3</v>
      </c>
      <c r="GD71">
        <v>1</v>
      </c>
      <c r="GF71">
        <v>-1659622651</v>
      </c>
      <c r="GG71">
        <v>2</v>
      </c>
      <c r="GH71">
        <v>1</v>
      </c>
      <c r="GI71">
        <v>-2</v>
      </c>
      <c r="GJ71">
        <v>0</v>
      </c>
      <c r="GK71">
        <v>0</v>
      </c>
      <c r="GL71">
        <f>ROUND(IF(AND(BH71=3,BI71=3,FS71&lt;&gt;0),P71,0),2)</f>
        <v>0</v>
      </c>
      <c r="GM71">
        <f>ROUND(O71+X71+Y71,2)+GX71</f>
        <v>48285.62</v>
      </c>
      <c r="GN71">
        <f>IF(OR(BI71=0,BI71=1),ROUND(O71+X71+Y71,2),0)</f>
        <v>0</v>
      </c>
      <c r="GO71">
        <f>IF(BI71=2,ROUND(O71+X71+Y71,2),0)</f>
        <v>0</v>
      </c>
      <c r="GP71">
        <f>IF(BI71=4,ROUND(O71+X71+Y71,2)+GX71,0)</f>
        <v>48285.62</v>
      </c>
      <c r="GR71">
        <v>0</v>
      </c>
      <c r="GS71">
        <v>0</v>
      </c>
      <c r="GT71">
        <v>0</v>
      </c>
      <c r="GU71" t="s">
        <v>3</v>
      </c>
      <c r="GV71">
        <f>ROUND((GT71),6)</f>
        <v>0</v>
      </c>
      <c r="GW71">
        <v>1</v>
      </c>
      <c r="GX71">
        <f>ROUND(HC71*I71,2)</f>
        <v>0</v>
      </c>
      <c r="HA71">
        <v>0</v>
      </c>
      <c r="HB71">
        <v>0</v>
      </c>
      <c r="HC71">
        <f>GV71*GW71</f>
        <v>0</v>
      </c>
      <c r="IK71">
        <v>0</v>
      </c>
    </row>
    <row r="72" spans="1:245" x14ac:dyDescent="0.2">
      <c r="A72">
        <v>17</v>
      </c>
      <c r="B72">
        <v>1</v>
      </c>
      <c r="C72">
        <f>ROW(SmtRes!A6)</f>
        <v>6</v>
      </c>
      <c r="D72">
        <f>ROW(EtalonRes!A6)</f>
        <v>6</v>
      </c>
      <c r="E72" t="s">
        <v>98</v>
      </c>
      <c r="F72" t="s">
        <v>99</v>
      </c>
      <c r="G72" t="s">
        <v>100</v>
      </c>
      <c r="H72" t="s">
        <v>20</v>
      </c>
      <c r="I72">
        <v>2</v>
      </c>
      <c r="J72">
        <v>0</v>
      </c>
      <c r="O72">
        <f>ROUND(CP72,2)</f>
        <v>42330.12</v>
      </c>
      <c r="P72">
        <f>ROUND(CQ72*I72,2)</f>
        <v>2832.18</v>
      </c>
      <c r="Q72">
        <f>ROUND(CR72*I72,2)</f>
        <v>1774.14</v>
      </c>
      <c r="R72">
        <f>ROUND(CS72*I72,2)</f>
        <v>0</v>
      </c>
      <c r="S72">
        <f>ROUND(CT72*I72,2)</f>
        <v>37723.800000000003</v>
      </c>
      <c r="T72">
        <f>ROUND(CU72*I72,2)</f>
        <v>0</v>
      </c>
      <c r="U72">
        <f>CV72*I72</f>
        <v>149.88</v>
      </c>
      <c r="V72">
        <f>CW72*I72</f>
        <v>0</v>
      </c>
      <c r="W72">
        <f>ROUND(CX72*I72,2)</f>
        <v>0</v>
      </c>
      <c r="X72">
        <f>ROUND(CY72*I72,2)</f>
        <v>9095.36</v>
      </c>
      <c r="Y72">
        <f>ROUND(CZ72*I72,2)</f>
        <v>1370.24</v>
      </c>
      <c r="AA72">
        <v>64312874</v>
      </c>
      <c r="AB72">
        <f>ROUND((AC72+AD72+AF72),6)</f>
        <v>21165.06</v>
      </c>
      <c r="AC72">
        <f>ROUND(((ES72*3)),6)</f>
        <v>1416.09</v>
      </c>
      <c r="AD72">
        <f>ROUND(((((ET72*3))-((EU72*3)))+AE72),6)</f>
        <v>887.07</v>
      </c>
      <c r="AE72">
        <f>ROUND(((EU72*3)),6)</f>
        <v>0</v>
      </c>
      <c r="AF72">
        <f>ROUND(((EV72*3)),6)</f>
        <v>18861.900000000001</v>
      </c>
      <c r="AG72">
        <f>ROUND((AP72),6)</f>
        <v>0</v>
      </c>
      <c r="AH72">
        <f>((EW72*3))</f>
        <v>74.94</v>
      </c>
      <c r="AI72">
        <f>((EX72*3))</f>
        <v>0</v>
      </c>
      <c r="AJ72">
        <f>(AS72)</f>
        <v>0</v>
      </c>
      <c r="AK72">
        <v>7055.02</v>
      </c>
      <c r="AL72">
        <v>472.03</v>
      </c>
      <c r="AM72">
        <v>295.69</v>
      </c>
      <c r="AN72">
        <v>0</v>
      </c>
      <c r="AO72">
        <v>6287.3</v>
      </c>
      <c r="AP72">
        <v>0</v>
      </c>
      <c r="AQ72">
        <v>24.98</v>
      </c>
      <c r="AR72">
        <v>0</v>
      </c>
      <c r="AS72">
        <v>0</v>
      </c>
      <c r="AT72">
        <v>0</v>
      </c>
      <c r="AU72">
        <v>0</v>
      </c>
      <c r="AV72">
        <v>1</v>
      </c>
      <c r="AW72">
        <v>1</v>
      </c>
      <c r="AZ72">
        <v>1</v>
      </c>
      <c r="BA72">
        <v>1</v>
      </c>
      <c r="BB72">
        <v>1</v>
      </c>
      <c r="BC72">
        <v>1</v>
      </c>
      <c r="BD72" t="s">
        <v>3</v>
      </c>
      <c r="BE72" t="s">
        <v>3</v>
      </c>
      <c r="BF72" t="s">
        <v>3</v>
      </c>
      <c r="BG72" t="s">
        <v>3</v>
      </c>
      <c r="BH72">
        <v>0</v>
      </c>
      <c r="BI72">
        <v>4</v>
      </c>
      <c r="BJ72" t="s">
        <v>101</v>
      </c>
      <c r="BM72">
        <v>6000</v>
      </c>
      <c r="BN72">
        <v>0</v>
      </c>
      <c r="BO72" t="s">
        <v>3</v>
      </c>
      <c r="BP72">
        <v>0</v>
      </c>
      <c r="BQ72">
        <v>1</v>
      </c>
      <c r="BR72">
        <v>0</v>
      </c>
      <c r="BS72">
        <v>1</v>
      </c>
      <c r="BT72">
        <v>1</v>
      </c>
      <c r="BU72">
        <v>1</v>
      </c>
      <c r="BV72">
        <v>1</v>
      </c>
      <c r="BW72">
        <v>1</v>
      </c>
      <c r="BX72">
        <v>1</v>
      </c>
      <c r="BY72" t="s">
        <v>3</v>
      </c>
      <c r="BZ72">
        <v>4547.68</v>
      </c>
      <c r="CA72">
        <v>685.12</v>
      </c>
      <c r="CE72">
        <v>0</v>
      </c>
      <c r="CF72">
        <v>0</v>
      </c>
      <c r="CG72">
        <v>0</v>
      </c>
      <c r="CM72">
        <v>0</v>
      </c>
      <c r="CN72" t="s">
        <v>3</v>
      </c>
      <c r="CO72">
        <v>0</v>
      </c>
      <c r="CP72">
        <f>(P72+Q72+S72)</f>
        <v>42330.12</v>
      </c>
      <c r="CQ72">
        <f>(AC72*BC72*AW72)</f>
        <v>1416.09</v>
      </c>
      <c r="CR72">
        <f>(((((ET72*3))*BB72-((EU72*3))*BS72)+AE72*BS72)*AV72)</f>
        <v>887.06999999999994</v>
      </c>
      <c r="CS72">
        <f>(AE72*BS72*AV72)</f>
        <v>0</v>
      </c>
      <c r="CT72">
        <f>(AF72*BA72*AV72)</f>
        <v>18861.900000000001</v>
      </c>
      <c r="CU72">
        <f>AG72</f>
        <v>0</v>
      </c>
      <c r="CV72">
        <f>(AH72*AV72)</f>
        <v>74.94</v>
      </c>
      <c r="CW72">
        <f t="shared" si="39"/>
        <v>0</v>
      </c>
      <c r="CX72">
        <f t="shared" si="39"/>
        <v>0</v>
      </c>
      <c r="CY72">
        <f t="shared" si="40"/>
        <v>4547.68</v>
      </c>
      <c r="CZ72">
        <f t="shared" si="40"/>
        <v>685.12</v>
      </c>
      <c r="DC72" t="s">
        <v>3</v>
      </c>
      <c r="DD72" t="s">
        <v>30</v>
      </c>
      <c r="DE72" t="s">
        <v>30</v>
      </c>
      <c r="DF72" t="s">
        <v>30</v>
      </c>
      <c r="DG72" t="s">
        <v>30</v>
      </c>
      <c r="DH72" t="s">
        <v>3</v>
      </c>
      <c r="DI72" t="s">
        <v>30</v>
      </c>
      <c r="DJ72" t="s">
        <v>30</v>
      </c>
      <c r="DK72" t="s">
        <v>3</v>
      </c>
      <c r="DL72" t="s">
        <v>3</v>
      </c>
      <c r="DM72" t="s">
        <v>3</v>
      </c>
      <c r="DN72">
        <v>0</v>
      </c>
      <c r="DO72">
        <v>0</v>
      </c>
      <c r="DP72">
        <v>1</v>
      </c>
      <c r="DQ72">
        <v>1</v>
      </c>
      <c r="DU72">
        <v>1013</v>
      </c>
      <c r="DV72" t="s">
        <v>20</v>
      </c>
      <c r="DW72" t="s">
        <v>20</v>
      </c>
      <c r="DX72">
        <v>1</v>
      </c>
      <c r="EE72">
        <v>64176908</v>
      </c>
      <c r="EF72">
        <v>1</v>
      </c>
      <c r="EG72" t="s">
        <v>23</v>
      </c>
      <c r="EH72">
        <v>0</v>
      </c>
      <c r="EI72" t="s">
        <v>3</v>
      </c>
      <c r="EJ72">
        <v>4</v>
      </c>
      <c r="EK72">
        <v>6000</v>
      </c>
      <c r="EL72" t="s">
        <v>24</v>
      </c>
      <c r="EM72" t="s">
        <v>25</v>
      </c>
      <c r="EO72" t="s">
        <v>3</v>
      </c>
      <c r="EQ72">
        <v>65536</v>
      </c>
      <c r="ER72">
        <v>7055.02</v>
      </c>
      <c r="ES72">
        <v>472.03</v>
      </c>
      <c r="ET72">
        <v>295.69</v>
      </c>
      <c r="EU72">
        <v>0</v>
      </c>
      <c r="EV72">
        <v>6287.3</v>
      </c>
      <c r="EW72">
        <v>24.98</v>
      </c>
      <c r="EX72">
        <v>0</v>
      </c>
      <c r="EY72">
        <v>0</v>
      </c>
      <c r="FQ72">
        <v>0</v>
      </c>
      <c r="FR72">
        <f>ROUND(IF(AND(BH72=3,BI72=3),P72,0),2)</f>
        <v>0</v>
      </c>
      <c r="FS72">
        <v>0</v>
      </c>
      <c r="FX72">
        <v>4547.68</v>
      </c>
      <c r="FY72">
        <v>685.12</v>
      </c>
      <c r="GA72" t="s">
        <v>3</v>
      </c>
      <c r="GD72">
        <v>1</v>
      </c>
      <c r="GF72">
        <v>-974480963</v>
      </c>
      <c r="GG72">
        <v>2</v>
      </c>
      <c r="GH72">
        <v>1</v>
      </c>
      <c r="GI72">
        <v>-2</v>
      </c>
      <c r="GJ72">
        <v>0</v>
      </c>
      <c r="GK72">
        <v>0</v>
      </c>
      <c r="GL72">
        <f>ROUND(IF(AND(BH72=3,BI72=3,FS72&lt;&gt;0),P72,0),2)</f>
        <v>0</v>
      </c>
      <c r="GM72">
        <f>ROUND(O72+X72+Y72,2)+GX72</f>
        <v>52795.72</v>
      </c>
      <c r="GN72">
        <f>IF(OR(BI72=0,BI72=1),ROUND(O72+X72+Y72,2),0)</f>
        <v>0</v>
      </c>
      <c r="GO72">
        <f>IF(BI72=2,ROUND(O72+X72+Y72,2),0)</f>
        <v>0</v>
      </c>
      <c r="GP72">
        <f>IF(BI72=4,ROUND(O72+X72+Y72,2)+GX72,0)</f>
        <v>52795.72</v>
      </c>
      <c r="GR72">
        <v>0</v>
      </c>
      <c r="GS72">
        <v>0</v>
      </c>
      <c r="GT72">
        <v>0</v>
      </c>
      <c r="GU72" t="s">
        <v>3</v>
      </c>
      <c r="GV72">
        <f>ROUND((GT72),6)</f>
        <v>0</v>
      </c>
      <c r="GW72">
        <v>1</v>
      </c>
      <c r="GX72">
        <f>ROUND(HC72*I72,2)</f>
        <v>0</v>
      </c>
      <c r="HA72">
        <v>0</v>
      </c>
      <c r="HB72">
        <v>0</v>
      </c>
      <c r="HC72">
        <f>GV72*GW72</f>
        <v>0</v>
      </c>
      <c r="IK72">
        <v>0</v>
      </c>
    </row>
    <row r="73" spans="1:245" x14ac:dyDescent="0.2">
      <c r="A73">
        <v>17</v>
      </c>
      <c r="B73">
        <v>1</v>
      </c>
      <c r="C73">
        <f>ROW(SmtRes!A7)</f>
        <v>7</v>
      </c>
      <c r="D73">
        <f>ROW(EtalonRes!A7)</f>
        <v>7</v>
      </c>
      <c r="E73" t="s">
        <v>102</v>
      </c>
      <c r="F73" t="s">
        <v>103</v>
      </c>
      <c r="G73" t="s">
        <v>104</v>
      </c>
      <c r="H73" t="s">
        <v>20</v>
      </c>
      <c r="I73">
        <v>2</v>
      </c>
      <c r="J73">
        <v>0</v>
      </c>
      <c r="O73">
        <f>ROUND(CP73,2)</f>
        <v>21813.82</v>
      </c>
      <c r="P73">
        <f>ROUND(CQ73*I73,2)</f>
        <v>2731.34</v>
      </c>
      <c r="Q73">
        <f>ROUND(CR73*I73,2)</f>
        <v>851.54</v>
      </c>
      <c r="R73">
        <f>ROUND(CS73*I73,2)</f>
        <v>0</v>
      </c>
      <c r="S73">
        <f>ROUND(CT73*I73,2)</f>
        <v>18230.939999999999</v>
      </c>
      <c r="T73">
        <f>ROUND(CU73*I73,2)</f>
        <v>0</v>
      </c>
      <c r="U73">
        <f>CV73*I73</f>
        <v>72.400000000000006</v>
      </c>
      <c r="V73">
        <f>CW73*I73</f>
        <v>0</v>
      </c>
      <c r="W73">
        <f>ROUND(CX73*I73,2)</f>
        <v>0</v>
      </c>
      <c r="X73">
        <f>ROUND(CY73*I73,2)</f>
        <v>13183.78</v>
      </c>
      <c r="Y73">
        <f>ROUND(CZ73*I73,2)</f>
        <v>1985.48</v>
      </c>
      <c r="AA73">
        <v>64312874</v>
      </c>
      <c r="AB73">
        <f>ROUND((AC73+AD73+AF73),6)</f>
        <v>10906.91</v>
      </c>
      <c r="AC73">
        <f>ROUND((ES73),6)</f>
        <v>1365.67</v>
      </c>
      <c r="AD73">
        <f>ROUND((((ET73)-(EU73))+AE73),6)</f>
        <v>425.77</v>
      </c>
      <c r="AE73">
        <f>ROUND((EU73),6)</f>
        <v>0</v>
      </c>
      <c r="AF73">
        <f>ROUND((EV73),6)</f>
        <v>9115.4699999999993</v>
      </c>
      <c r="AG73">
        <f>ROUND((AP73),6)</f>
        <v>0</v>
      </c>
      <c r="AH73">
        <f>(EW73)</f>
        <v>36.200000000000003</v>
      </c>
      <c r="AI73">
        <f>(EX73)</f>
        <v>0</v>
      </c>
      <c r="AJ73">
        <f>(AS73)</f>
        <v>0</v>
      </c>
      <c r="AK73">
        <v>10906.91</v>
      </c>
      <c r="AL73">
        <v>1365.67</v>
      </c>
      <c r="AM73">
        <v>425.77</v>
      </c>
      <c r="AN73">
        <v>0</v>
      </c>
      <c r="AO73">
        <v>9115.4699999999993</v>
      </c>
      <c r="AP73">
        <v>0</v>
      </c>
      <c r="AQ73">
        <v>36.200000000000003</v>
      </c>
      <c r="AR73">
        <v>0</v>
      </c>
      <c r="AS73">
        <v>0</v>
      </c>
      <c r="AT73">
        <v>0</v>
      </c>
      <c r="AU73">
        <v>0</v>
      </c>
      <c r="AV73">
        <v>1</v>
      </c>
      <c r="AW73">
        <v>1</v>
      </c>
      <c r="AZ73">
        <v>1</v>
      </c>
      <c r="BA73">
        <v>1</v>
      </c>
      <c r="BB73">
        <v>1</v>
      </c>
      <c r="BC73">
        <v>1</v>
      </c>
      <c r="BD73" t="s">
        <v>3</v>
      </c>
      <c r="BE73" t="s">
        <v>3</v>
      </c>
      <c r="BF73" t="s">
        <v>3</v>
      </c>
      <c r="BG73" t="s">
        <v>3</v>
      </c>
      <c r="BH73">
        <v>0</v>
      </c>
      <c r="BI73">
        <v>4</v>
      </c>
      <c r="BJ73" t="s">
        <v>105</v>
      </c>
      <c r="BM73">
        <v>6000</v>
      </c>
      <c r="BN73">
        <v>0</v>
      </c>
      <c r="BO73" t="s">
        <v>3</v>
      </c>
      <c r="BP73">
        <v>0</v>
      </c>
      <c r="BQ73">
        <v>1</v>
      </c>
      <c r="BR73">
        <v>0</v>
      </c>
      <c r="BS73">
        <v>1</v>
      </c>
      <c r="BT73">
        <v>1</v>
      </c>
      <c r="BU73">
        <v>1</v>
      </c>
      <c r="BV73">
        <v>1</v>
      </c>
      <c r="BW73">
        <v>1</v>
      </c>
      <c r="BX73">
        <v>1</v>
      </c>
      <c r="BY73" t="s">
        <v>3</v>
      </c>
      <c r="BZ73">
        <v>6591.89</v>
      </c>
      <c r="CA73">
        <v>992.74</v>
      </c>
      <c r="CE73">
        <v>0</v>
      </c>
      <c r="CF73">
        <v>0</v>
      </c>
      <c r="CG73">
        <v>0</v>
      </c>
      <c r="CM73">
        <v>0</v>
      </c>
      <c r="CN73" t="s">
        <v>3</v>
      </c>
      <c r="CO73">
        <v>0</v>
      </c>
      <c r="CP73">
        <f>(P73+Q73+S73)</f>
        <v>21813.82</v>
      </c>
      <c r="CQ73">
        <f>(AC73*BC73*AW73)</f>
        <v>1365.67</v>
      </c>
      <c r="CR73">
        <f>((((ET73)*BB73-(EU73)*BS73)+AE73*BS73)*AV73)</f>
        <v>425.77</v>
      </c>
      <c r="CS73">
        <f>(AE73*BS73*AV73)</f>
        <v>0</v>
      </c>
      <c r="CT73">
        <f>(AF73*BA73*AV73)</f>
        <v>9115.4699999999993</v>
      </c>
      <c r="CU73">
        <f>AG73</f>
        <v>0</v>
      </c>
      <c r="CV73">
        <f>(AH73*AV73)</f>
        <v>36.200000000000003</v>
      </c>
      <c r="CW73">
        <f t="shared" si="39"/>
        <v>0</v>
      </c>
      <c r="CX73">
        <f t="shared" si="39"/>
        <v>0</v>
      </c>
      <c r="CY73">
        <f t="shared" si="40"/>
        <v>6591.89</v>
      </c>
      <c r="CZ73">
        <f t="shared" si="40"/>
        <v>992.74</v>
      </c>
      <c r="DC73" t="s">
        <v>3</v>
      </c>
      <c r="DD73" t="s">
        <v>3</v>
      </c>
      <c r="DE73" t="s">
        <v>3</v>
      </c>
      <c r="DF73" t="s">
        <v>3</v>
      </c>
      <c r="DG73" t="s">
        <v>3</v>
      </c>
      <c r="DH73" t="s">
        <v>3</v>
      </c>
      <c r="DI73" t="s">
        <v>3</v>
      </c>
      <c r="DJ73" t="s">
        <v>3</v>
      </c>
      <c r="DK73" t="s">
        <v>3</v>
      </c>
      <c r="DL73" t="s">
        <v>3</v>
      </c>
      <c r="DM73" t="s">
        <v>3</v>
      </c>
      <c r="DN73">
        <v>0</v>
      </c>
      <c r="DO73">
        <v>0</v>
      </c>
      <c r="DP73">
        <v>1</v>
      </c>
      <c r="DQ73">
        <v>1</v>
      </c>
      <c r="DU73">
        <v>1013</v>
      </c>
      <c r="DV73" t="s">
        <v>20</v>
      </c>
      <c r="DW73" t="s">
        <v>20</v>
      </c>
      <c r="DX73">
        <v>1</v>
      </c>
      <c r="EE73">
        <v>64176908</v>
      </c>
      <c r="EF73">
        <v>1</v>
      </c>
      <c r="EG73" t="s">
        <v>23</v>
      </c>
      <c r="EH73">
        <v>0</v>
      </c>
      <c r="EI73" t="s">
        <v>3</v>
      </c>
      <c r="EJ73">
        <v>4</v>
      </c>
      <c r="EK73">
        <v>6000</v>
      </c>
      <c r="EL73" t="s">
        <v>24</v>
      </c>
      <c r="EM73" t="s">
        <v>25</v>
      </c>
      <c r="EO73" t="s">
        <v>3</v>
      </c>
      <c r="EQ73">
        <v>65536</v>
      </c>
      <c r="ER73">
        <v>10906.91</v>
      </c>
      <c r="ES73">
        <v>1365.67</v>
      </c>
      <c r="ET73">
        <v>425.77</v>
      </c>
      <c r="EU73">
        <v>0</v>
      </c>
      <c r="EV73">
        <v>9115.4699999999993</v>
      </c>
      <c r="EW73">
        <v>36.200000000000003</v>
      </c>
      <c r="EX73">
        <v>0</v>
      </c>
      <c r="EY73">
        <v>0</v>
      </c>
      <c r="FQ73">
        <v>0</v>
      </c>
      <c r="FR73">
        <f>ROUND(IF(AND(BH73=3,BI73=3),P73,0),2)</f>
        <v>0</v>
      </c>
      <c r="FS73">
        <v>0</v>
      </c>
      <c r="FX73">
        <v>6591.89</v>
      </c>
      <c r="FY73">
        <v>992.74</v>
      </c>
      <c r="GA73" t="s">
        <v>3</v>
      </c>
      <c r="GD73">
        <v>1</v>
      </c>
      <c r="GF73">
        <v>-1765306123</v>
      </c>
      <c r="GG73">
        <v>2</v>
      </c>
      <c r="GH73">
        <v>1</v>
      </c>
      <c r="GI73">
        <v>-2</v>
      </c>
      <c r="GJ73">
        <v>0</v>
      </c>
      <c r="GK73">
        <v>0</v>
      </c>
      <c r="GL73">
        <f>ROUND(IF(AND(BH73=3,BI73=3,FS73&lt;&gt;0),P73,0),2)</f>
        <v>0</v>
      </c>
      <c r="GM73">
        <f>ROUND(O73+X73+Y73,2)+GX73</f>
        <v>36983.08</v>
      </c>
      <c r="GN73">
        <f>IF(OR(BI73=0,BI73=1),ROUND(O73+X73+Y73,2),0)</f>
        <v>0</v>
      </c>
      <c r="GO73">
        <f>IF(BI73=2,ROUND(O73+X73+Y73,2),0)</f>
        <v>0</v>
      </c>
      <c r="GP73">
        <f>IF(BI73=4,ROUND(O73+X73+Y73,2)+GX73,0)</f>
        <v>36983.08</v>
      </c>
      <c r="GR73">
        <v>0</v>
      </c>
      <c r="GS73">
        <v>0</v>
      </c>
      <c r="GT73">
        <v>0</v>
      </c>
      <c r="GU73" t="s">
        <v>3</v>
      </c>
      <c r="GV73">
        <f>ROUND((GT73),6)</f>
        <v>0</v>
      </c>
      <c r="GW73">
        <v>1</v>
      </c>
      <c r="GX73">
        <f>ROUND(HC73*I73,2)</f>
        <v>0</v>
      </c>
      <c r="HA73">
        <v>0</v>
      </c>
      <c r="HB73">
        <v>0</v>
      </c>
      <c r="HC73">
        <f>GV73*GW73</f>
        <v>0</v>
      </c>
      <c r="IK73">
        <v>0</v>
      </c>
    </row>
    <row r="74" spans="1:245" x14ac:dyDescent="0.2">
      <c r="A74">
        <v>17</v>
      </c>
      <c r="B74">
        <v>1</v>
      </c>
      <c r="C74">
        <f>ROW(SmtRes!A8)</f>
        <v>8</v>
      </c>
      <c r="D74">
        <f>ROW(EtalonRes!A8)</f>
        <v>8</v>
      </c>
      <c r="E74" t="s">
        <v>106</v>
      </c>
      <c r="F74" t="s">
        <v>107</v>
      </c>
      <c r="G74" t="s">
        <v>108</v>
      </c>
      <c r="H74" t="s">
        <v>20</v>
      </c>
      <c r="I74">
        <v>2</v>
      </c>
      <c r="J74">
        <v>0</v>
      </c>
      <c r="O74">
        <f>ROUND(CP74,2)</f>
        <v>29853.4</v>
      </c>
      <c r="P74">
        <f>ROUND(CQ74*I74,2)</f>
        <v>3114.5</v>
      </c>
      <c r="Q74">
        <f>ROUND(CR74*I74,2)</f>
        <v>1102.56</v>
      </c>
      <c r="R74">
        <f>ROUND(CS74*I74,2)</f>
        <v>0</v>
      </c>
      <c r="S74">
        <f>ROUND(CT74*I74,2)</f>
        <v>25636.34</v>
      </c>
      <c r="T74">
        <f>ROUND(CU74*I74,2)</f>
        <v>0</v>
      </c>
      <c r="U74">
        <f>CV74*I74</f>
        <v>101.72</v>
      </c>
      <c r="V74">
        <f>CW74*I74</f>
        <v>0</v>
      </c>
      <c r="W74">
        <f>ROUND(CX74*I74,2)</f>
        <v>0</v>
      </c>
      <c r="X74">
        <f>ROUND(CY74*I74,2)</f>
        <v>18492.04</v>
      </c>
      <c r="Y74">
        <f>ROUND(CZ74*I74,2)</f>
        <v>2773.88</v>
      </c>
      <c r="AA74">
        <v>64312874</v>
      </c>
      <c r="AB74">
        <f>ROUND((AC74+AD74+AF74),6)</f>
        <v>14926.7</v>
      </c>
      <c r="AC74">
        <f>ROUND((ES74),6)</f>
        <v>1557.25</v>
      </c>
      <c r="AD74">
        <f>ROUND((((ET74)-(EU74))+AE74),6)</f>
        <v>551.28</v>
      </c>
      <c r="AE74">
        <f>ROUND((EU74),6)</f>
        <v>0</v>
      </c>
      <c r="AF74">
        <f>ROUND((EV74),6)</f>
        <v>12818.17</v>
      </c>
      <c r="AG74">
        <f>ROUND((AP74),6)</f>
        <v>0</v>
      </c>
      <c r="AH74">
        <f>(EW74)</f>
        <v>50.86</v>
      </c>
      <c r="AI74">
        <f>(EX74)</f>
        <v>0</v>
      </c>
      <c r="AJ74">
        <f>(AS74)</f>
        <v>0</v>
      </c>
      <c r="AK74">
        <v>14926.7</v>
      </c>
      <c r="AL74">
        <v>1557.25</v>
      </c>
      <c r="AM74">
        <v>551.28</v>
      </c>
      <c r="AN74">
        <v>0</v>
      </c>
      <c r="AO74">
        <v>12818.17</v>
      </c>
      <c r="AP74">
        <v>0</v>
      </c>
      <c r="AQ74">
        <v>50.86</v>
      </c>
      <c r="AR74">
        <v>0</v>
      </c>
      <c r="AS74">
        <v>0</v>
      </c>
      <c r="AT74">
        <v>0</v>
      </c>
      <c r="AU74">
        <v>0</v>
      </c>
      <c r="AV74">
        <v>1</v>
      </c>
      <c r="AW74">
        <v>1</v>
      </c>
      <c r="AZ74">
        <v>1</v>
      </c>
      <c r="BA74">
        <v>1</v>
      </c>
      <c r="BB74">
        <v>1</v>
      </c>
      <c r="BC74">
        <v>1</v>
      </c>
      <c r="BD74" t="s">
        <v>3</v>
      </c>
      <c r="BE74" t="s">
        <v>3</v>
      </c>
      <c r="BF74" t="s">
        <v>3</v>
      </c>
      <c r="BG74" t="s">
        <v>3</v>
      </c>
      <c r="BH74">
        <v>0</v>
      </c>
      <c r="BI74">
        <v>4</v>
      </c>
      <c r="BJ74" t="s">
        <v>109</v>
      </c>
      <c r="BM74">
        <v>6000</v>
      </c>
      <c r="BN74">
        <v>0</v>
      </c>
      <c r="BO74" t="s">
        <v>3</v>
      </c>
      <c r="BP74">
        <v>0</v>
      </c>
      <c r="BQ74">
        <v>1</v>
      </c>
      <c r="BR74">
        <v>0</v>
      </c>
      <c r="BS74">
        <v>1</v>
      </c>
      <c r="BT74">
        <v>1</v>
      </c>
      <c r="BU74">
        <v>1</v>
      </c>
      <c r="BV74">
        <v>1</v>
      </c>
      <c r="BW74">
        <v>1</v>
      </c>
      <c r="BX74">
        <v>1</v>
      </c>
      <c r="BY74" t="s">
        <v>3</v>
      </c>
      <c r="BZ74">
        <v>9246.02</v>
      </c>
      <c r="CA74">
        <v>1386.94</v>
      </c>
      <c r="CE74">
        <v>0</v>
      </c>
      <c r="CF74">
        <v>0</v>
      </c>
      <c r="CG74">
        <v>0</v>
      </c>
      <c r="CM74">
        <v>0</v>
      </c>
      <c r="CN74" t="s">
        <v>3</v>
      </c>
      <c r="CO74">
        <v>0</v>
      </c>
      <c r="CP74">
        <f>(P74+Q74+S74)</f>
        <v>29853.4</v>
      </c>
      <c r="CQ74">
        <f>(AC74*BC74*AW74)</f>
        <v>1557.25</v>
      </c>
      <c r="CR74">
        <f>((((ET74)*BB74-(EU74)*BS74)+AE74*BS74)*AV74)</f>
        <v>551.28</v>
      </c>
      <c r="CS74">
        <f>(AE74*BS74*AV74)</f>
        <v>0</v>
      </c>
      <c r="CT74">
        <f>(AF74*BA74*AV74)</f>
        <v>12818.17</v>
      </c>
      <c r="CU74">
        <f>AG74</f>
        <v>0</v>
      </c>
      <c r="CV74">
        <f>(AH74*AV74)</f>
        <v>50.86</v>
      </c>
      <c r="CW74">
        <f t="shared" si="39"/>
        <v>0</v>
      </c>
      <c r="CX74">
        <f t="shared" si="39"/>
        <v>0</v>
      </c>
      <c r="CY74">
        <f t="shared" si="40"/>
        <v>9246.02</v>
      </c>
      <c r="CZ74">
        <f t="shared" si="40"/>
        <v>1386.94</v>
      </c>
      <c r="DC74" t="s">
        <v>3</v>
      </c>
      <c r="DD74" t="s">
        <v>3</v>
      </c>
      <c r="DE74" t="s">
        <v>3</v>
      </c>
      <c r="DF74" t="s">
        <v>3</v>
      </c>
      <c r="DG74" t="s">
        <v>3</v>
      </c>
      <c r="DH74" t="s">
        <v>3</v>
      </c>
      <c r="DI74" t="s">
        <v>3</v>
      </c>
      <c r="DJ74" t="s">
        <v>3</v>
      </c>
      <c r="DK74" t="s">
        <v>3</v>
      </c>
      <c r="DL74" t="s">
        <v>3</v>
      </c>
      <c r="DM74" t="s">
        <v>3</v>
      </c>
      <c r="DN74">
        <v>0</v>
      </c>
      <c r="DO74">
        <v>0</v>
      </c>
      <c r="DP74">
        <v>1</v>
      </c>
      <c r="DQ74">
        <v>1</v>
      </c>
      <c r="DU74">
        <v>1013</v>
      </c>
      <c r="DV74" t="s">
        <v>20</v>
      </c>
      <c r="DW74" t="s">
        <v>20</v>
      </c>
      <c r="DX74">
        <v>1</v>
      </c>
      <c r="EE74">
        <v>64176908</v>
      </c>
      <c r="EF74">
        <v>1</v>
      </c>
      <c r="EG74" t="s">
        <v>23</v>
      </c>
      <c r="EH74">
        <v>0</v>
      </c>
      <c r="EI74" t="s">
        <v>3</v>
      </c>
      <c r="EJ74">
        <v>4</v>
      </c>
      <c r="EK74">
        <v>6000</v>
      </c>
      <c r="EL74" t="s">
        <v>24</v>
      </c>
      <c r="EM74" t="s">
        <v>25</v>
      </c>
      <c r="EO74" t="s">
        <v>3</v>
      </c>
      <c r="EQ74">
        <v>65536</v>
      </c>
      <c r="ER74">
        <v>14926.7</v>
      </c>
      <c r="ES74">
        <v>1557.25</v>
      </c>
      <c r="ET74">
        <v>551.28</v>
      </c>
      <c r="EU74">
        <v>0</v>
      </c>
      <c r="EV74">
        <v>12818.17</v>
      </c>
      <c r="EW74">
        <v>50.86</v>
      </c>
      <c r="EX74">
        <v>0</v>
      </c>
      <c r="EY74">
        <v>0</v>
      </c>
      <c r="FQ74">
        <v>0</v>
      </c>
      <c r="FR74">
        <f>ROUND(IF(AND(BH74=3,BI74=3),P74,0),2)</f>
        <v>0</v>
      </c>
      <c r="FS74">
        <v>0</v>
      </c>
      <c r="FX74">
        <v>9246.02</v>
      </c>
      <c r="FY74">
        <v>1386.94</v>
      </c>
      <c r="GA74" t="s">
        <v>3</v>
      </c>
      <c r="GD74">
        <v>1</v>
      </c>
      <c r="GF74">
        <v>-1039106707</v>
      </c>
      <c r="GG74">
        <v>2</v>
      </c>
      <c r="GH74">
        <v>1</v>
      </c>
      <c r="GI74">
        <v>-2</v>
      </c>
      <c r="GJ74">
        <v>0</v>
      </c>
      <c r="GK74">
        <v>0</v>
      </c>
      <c r="GL74">
        <f>ROUND(IF(AND(BH74=3,BI74=3,FS74&lt;&gt;0),P74,0),2)</f>
        <v>0</v>
      </c>
      <c r="GM74">
        <f>ROUND(O74+X74+Y74,2)+GX74</f>
        <v>51119.32</v>
      </c>
      <c r="GN74">
        <f>IF(OR(BI74=0,BI74=1),ROUND(O74+X74+Y74,2),0)</f>
        <v>0</v>
      </c>
      <c r="GO74">
        <f>IF(BI74=2,ROUND(O74+X74+Y74,2),0)</f>
        <v>0</v>
      </c>
      <c r="GP74">
        <f>IF(BI74=4,ROUND(O74+X74+Y74,2)+GX74,0)</f>
        <v>51119.32</v>
      </c>
      <c r="GR74">
        <v>0</v>
      </c>
      <c r="GS74">
        <v>0</v>
      </c>
      <c r="GT74">
        <v>0</v>
      </c>
      <c r="GU74" t="s">
        <v>3</v>
      </c>
      <c r="GV74">
        <f>ROUND((GT74),6)</f>
        <v>0</v>
      </c>
      <c r="GW74">
        <v>1</v>
      </c>
      <c r="GX74">
        <f>ROUND(HC74*I74,2)</f>
        <v>0</v>
      </c>
      <c r="HA74">
        <v>0</v>
      </c>
      <c r="HB74">
        <v>0</v>
      </c>
      <c r="HC74">
        <f>GV74*GW74</f>
        <v>0</v>
      </c>
      <c r="IK74">
        <v>0</v>
      </c>
    </row>
    <row r="76" spans="1:245" x14ac:dyDescent="0.2">
      <c r="A76" s="2">
        <v>51</v>
      </c>
      <c r="B76" s="2">
        <f>B67</f>
        <v>1</v>
      </c>
      <c r="C76" s="2">
        <f>A67</f>
        <v>5</v>
      </c>
      <c r="D76" s="2">
        <f>ROW(A67)</f>
        <v>67</v>
      </c>
      <c r="E76" s="2"/>
      <c r="F76" s="2" t="str">
        <f>IF(F67&lt;&gt;"",F67,"")</f>
        <v>Новый подраздел</v>
      </c>
      <c r="G76" s="2" t="str">
        <f>IF(G67&lt;&gt;"",G67,"")</f>
        <v>Лифты с распашными дверями</v>
      </c>
      <c r="H76" s="2">
        <v>0</v>
      </c>
      <c r="I76" s="2"/>
      <c r="J76" s="2"/>
      <c r="K76" s="2"/>
      <c r="L76" s="2"/>
      <c r="M76" s="2"/>
      <c r="N76" s="2"/>
      <c r="O76" s="2">
        <f t="shared" ref="O76:T76" si="41">ROUND(AB76,2)</f>
        <v>137843.51999999999</v>
      </c>
      <c r="P76" s="2">
        <f t="shared" si="41"/>
        <v>13473.86</v>
      </c>
      <c r="Q76" s="2">
        <f t="shared" si="41"/>
        <v>5179.62</v>
      </c>
      <c r="R76" s="2">
        <f t="shared" si="41"/>
        <v>0</v>
      </c>
      <c r="S76" s="2">
        <f t="shared" si="41"/>
        <v>119190.04</v>
      </c>
      <c r="T76" s="2">
        <f t="shared" si="41"/>
        <v>0</v>
      </c>
      <c r="U76" s="2">
        <f>AH76</f>
        <v>473.65999999999997</v>
      </c>
      <c r="V76" s="2">
        <f>AI76</f>
        <v>0</v>
      </c>
      <c r="W76" s="2">
        <f>ROUND(AJ76,2)</f>
        <v>0</v>
      </c>
      <c r="X76" s="2">
        <f>ROUND(AK76,2)</f>
        <v>44633.919999999998</v>
      </c>
      <c r="Y76" s="2">
        <f>ROUND(AL76,2)</f>
        <v>6706.3</v>
      </c>
      <c r="Z76" s="2"/>
      <c r="AA76" s="2"/>
      <c r="AB76" s="2">
        <f>ROUND(SUMIF(AA71:AA74,"=64312874",O71:O74),2)</f>
        <v>137843.51999999999</v>
      </c>
      <c r="AC76" s="2">
        <f>ROUND(SUMIF(AA71:AA74,"=64312874",P71:P74),2)</f>
        <v>13473.86</v>
      </c>
      <c r="AD76" s="2">
        <f>ROUND(SUMIF(AA71:AA74,"=64312874",Q71:Q74),2)</f>
        <v>5179.62</v>
      </c>
      <c r="AE76" s="2">
        <f>ROUND(SUMIF(AA71:AA74,"=64312874",R71:R74),2)</f>
        <v>0</v>
      </c>
      <c r="AF76" s="2">
        <f>ROUND(SUMIF(AA71:AA74,"=64312874",S71:S74),2)</f>
        <v>119190.04</v>
      </c>
      <c r="AG76" s="2">
        <f>ROUND(SUMIF(AA71:AA74,"=64312874",T71:T74),2)</f>
        <v>0</v>
      </c>
      <c r="AH76" s="2">
        <f>SUMIF(AA71:AA74,"=64312874",U71:U74)</f>
        <v>473.65999999999997</v>
      </c>
      <c r="AI76" s="2">
        <f>SUMIF(AA71:AA74,"=64312874",V71:V74)</f>
        <v>0</v>
      </c>
      <c r="AJ76" s="2">
        <f>ROUND(SUMIF(AA71:AA74,"=64312874",W71:W74),2)</f>
        <v>0</v>
      </c>
      <c r="AK76" s="2">
        <f>ROUND(SUMIF(AA71:AA74,"=64312874",X71:X74),2)</f>
        <v>44633.919999999998</v>
      </c>
      <c r="AL76" s="2">
        <f>ROUND(SUMIF(AA71:AA74,"=64312874",Y71:Y74),2)</f>
        <v>6706.3</v>
      </c>
      <c r="AM76" s="2"/>
      <c r="AN76" s="2"/>
      <c r="AO76" s="2">
        <f t="shared" ref="AO76:BD76" si="42">ROUND(BX76,2)</f>
        <v>0</v>
      </c>
      <c r="AP76" s="2">
        <f t="shared" si="42"/>
        <v>0</v>
      </c>
      <c r="AQ76" s="2">
        <f t="shared" si="42"/>
        <v>0</v>
      </c>
      <c r="AR76" s="2">
        <f t="shared" si="42"/>
        <v>189183.74</v>
      </c>
      <c r="AS76" s="2">
        <f t="shared" si="42"/>
        <v>0</v>
      </c>
      <c r="AT76" s="2">
        <f t="shared" si="42"/>
        <v>0</v>
      </c>
      <c r="AU76" s="2">
        <f t="shared" si="42"/>
        <v>189183.74</v>
      </c>
      <c r="AV76" s="2">
        <f t="shared" si="42"/>
        <v>13473.86</v>
      </c>
      <c r="AW76" s="2">
        <f t="shared" si="42"/>
        <v>13473.86</v>
      </c>
      <c r="AX76" s="2">
        <f t="shared" si="42"/>
        <v>0</v>
      </c>
      <c r="AY76" s="2">
        <f t="shared" si="42"/>
        <v>13473.86</v>
      </c>
      <c r="AZ76" s="2">
        <f t="shared" si="42"/>
        <v>0</v>
      </c>
      <c r="BA76" s="2">
        <f t="shared" si="42"/>
        <v>0</v>
      </c>
      <c r="BB76" s="2">
        <f t="shared" si="42"/>
        <v>0</v>
      </c>
      <c r="BC76" s="2">
        <f t="shared" si="42"/>
        <v>0</v>
      </c>
      <c r="BD76" s="2">
        <f t="shared" si="42"/>
        <v>0</v>
      </c>
      <c r="BE76" s="2"/>
      <c r="BF76" s="2"/>
      <c r="BG76" s="2"/>
      <c r="BH76" s="2"/>
      <c r="BI76" s="2"/>
      <c r="BJ76" s="2"/>
      <c r="BK76" s="2"/>
      <c r="BL76" s="2"/>
      <c r="BM76" s="2"/>
      <c r="BN76" s="2"/>
      <c r="BO76" s="2"/>
      <c r="BP76" s="2"/>
      <c r="BQ76" s="2"/>
      <c r="BR76" s="2"/>
      <c r="BS76" s="2"/>
      <c r="BT76" s="2"/>
      <c r="BU76" s="2"/>
      <c r="BV76" s="2"/>
      <c r="BW76" s="2"/>
      <c r="BX76" s="2">
        <f>ROUND(SUMIF(AA71:AA74,"=64312874",FQ71:FQ74),2)</f>
        <v>0</v>
      </c>
      <c r="BY76" s="2">
        <f>ROUND(SUMIF(AA71:AA74,"=64312874",FR71:FR74),2)</f>
        <v>0</v>
      </c>
      <c r="BZ76" s="2">
        <f>ROUND(SUMIF(AA71:AA74,"=64312874",GL71:GL74),2)</f>
        <v>0</v>
      </c>
      <c r="CA76" s="2">
        <f>ROUND(SUMIF(AA71:AA74,"=64312874",GM71:GM74),2)</f>
        <v>189183.74</v>
      </c>
      <c r="CB76" s="2">
        <f>ROUND(SUMIF(AA71:AA74,"=64312874",GN71:GN74),2)</f>
        <v>0</v>
      </c>
      <c r="CC76" s="2">
        <f>ROUND(SUMIF(AA71:AA74,"=64312874",GO71:GO74),2)</f>
        <v>0</v>
      </c>
      <c r="CD76" s="2">
        <f>ROUND(SUMIF(AA71:AA74,"=64312874",GP71:GP74),2)</f>
        <v>189183.74</v>
      </c>
      <c r="CE76" s="2">
        <f>AC76-BX76</f>
        <v>13473.86</v>
      </c>
      <c r="CF76" s="2">
        <f>AC76-BY76</f>
        <v>13473.86</v>
      </c>
      <c r="CG76" s="2">
        <f>BX76-BZ76</f>
        <v>0</v>
      </c>
      <c r="CH76" s="2">
        <f>AC76-BX76-BY76+BZ76</f>
        <v>13473.86</v>
      </c>
      <c r="CI76" s="2">
        <f>BY76-BZ76</f>
        <v>0</v>
      </c>
      <c r="CJ76" s="2">
        <f>ROUND(SUMIF(AA71:AA74,"=64312874",GX71:GX74),2)</f>
        <v>0</v>
      </c>
      <c r="CK76" s="2">
        <f>ROUND(SUMIF(AA71:AA74,"=64312874",GY71:GY74),2)</f>
        <v>0</v>
      </c>
      <c r="CL76" s="2">
        <f>ROUND(SUMIF(AA71:AA74,"=64312874",GZ71:GZ74),2)</f>
        <v>0</v>
      </c>
      <c r="CM76" s="2">
        <f>ROUND(SUMIF(AA71:AA74,"=64312874",HD71:HD74),2)</f>
        <v>0</v>
      </c>
      <c r="CN76" s="2"/>
      <c r="CO76" s="2"/>
      <c r="CP76" s="2"/>
      <c r="CQ76" s="2"/>
      <c r="CR76" s="2"/>
      <c r="CS76" s="2"/>
      <c r="CT76" s="2"/>
      <c r="CU76" s="2"/>
      <c r="CV76" s="2"/>
      <c r="CW76" s="2"/>
      <c r="CX76" s="2"/>
      <c r="CY76" s="2"/>
      <c r="CZ76" s="2"/>
      <c r="DA76" s="2"/>
      <c r="DB76" s="2"/>
      <c r="DC76" s="2"/>
      <c r="DD76" s="2"/>
      <c r="DE76" s="2"/>
      <c r="DF76" s="2"/>
      <c r="DG76" s="3"/>
      <c r="DH76" s="3"/>
      <c r="DI76" s="3"/>
      <c r="DJ76" s="3"/>
      <c r="DK76" s="3"/>
      <c r="DL76" s="3"/>
      <c r="DM76" s="3"/>
      <c r="DN76" s="3"/>
      <c r="DO76" s="3"/>
      <c r="DP76" s="3"/>
      <c r="DQ76" s="3"/>
      <c r="DR76" s="3"/>
      <c r="DS76" s="3"/>
      <c r="DT76" s="3"/>
      <c r="DU76" s="3"/>
      <c r="DV76" s="3"/>
      <c r="DW76" s="3"/>
      <c r="DX76" s="3"/>
      <c r="DY76" s="3"/>
      <c r="DZ76" s="3"/>
      <c r="EA76" s="3"/>
      <c r="EB76" s="3"/>
      <c r="EC76" s="3"/>
      <c r="ED76" s="3"/>
      <c r="EE76" s="3"/>
      <c r="EF76" s="3"/>
      <c r="EG76" s="3"/>
      <c r="EH76" s="3"/>
      <c r="EI76" s="3"/>
      <c r="EJ76" s="3"/>
      <c r="EK76" s="3"/>
      <c r="EL76" s="3"/>
      <c r="EM76" s="3"/>
      <c r="EN76" s="3"/>
      <c r="EO76" s="3"/>
      <c r="EP76" s="3"/>
      <c r="EQ76" s="3"/>
      <c r="ER76" s="3"/>
      <c r="ES76" s="3"/>
      <c r="ET76" s="3"/>
      <c r="EU76" s="3"/>
      <c r="EV76" s="3"/>
      <c r="EW76" s="3"/>
      <c r="EX76" s="3"/>
      <c r="EY76" s="3"/>
      <c r="EZ76" s="3"/>
      <c r="FA76" s="3"/>
      <c r="FB76" s="3"/>
      <c r="FC76" s="3"/>
      <c r="FD76" s="3"/>
      <c r="FE76" s="3"/>
      <c r="FF76" s="3"/>
      <c r="FG76" s="3"/>
      <c r="FH76" s="3"/>
      <c r="FI76" s="3"/>
      <c r="FJ76" s="3"/>
      <c r="FK76" s="3"/>
      <c r="FL76" s="3"/>
      <c r="FM76" s="3"/>
      <c r="FN76" s="3"/>
      <c r="FO76" s="3"/>
      <c r="FP76" s="3"/>
      <c r="FQ76" s="3"/>
      <c r="FR76" s="3"/>
      <c r="FS76" s="3"/>
      <c r="FT76" s="3"/>
      <c r="FU76" s="3"/>
      <c r="FV76" s="3"/>
      <c r="FW76" s="3"/>
      <c r="FX76" s="3"/>
      <c r="FY76" s="3"/>
      <c r="FZ76" s="3"/>
      <c r="GA76" s="3"/>
      <c r="GB76" s="3"/>
      <c r="GC76" s="3"/>
      <c r="GD76" s="3"/>
      <c r="GE76" s="3"/>
      <c r="GF76" s="3"/>
      <c r="GG76" s="3"/>
      <c r="GH76" s="3"/>
      <c r="GI76" s="3"/>
      <c r="GJ76" s="3"/>
      <c r="GK76" s="3"/>
      <c r="GL76" s="3"/>
      <c r="GM76" s="3"/>
      <c r="GN76" s="3"/>
      <c r="GO76" s="3"/>
      <c r="GP76" s="3"/>
      <c r="GQ76" s="3"/>
      <c r="GR76" s="3"/>
      <c r="GS76" s="3"/>
      <c r="GT76" s="3"/>
      <c r="GU76" s="3"/>
      <c r="GV76" s="3"/>
      <c r="GW76" s="3"/>
      <c r="GX76" s="3">
        <v>0</v>
      </c>
    </row>
    <row r="78" spans="1:245" x14ac:dyDescent="0.2">
      <c r="A78" s="4">
        <v>50</v>
      </c>
      <c r="B78" s="4">
        <v>0</v>
      </c>
      <c r="C78" s="4">
        <v>0</v>
      </c>
      <c r="D78" s="4">
        <v>1</v>
      </c>
      <c r="E78" s="4">
        <v>201</v>
      </c>
      <c r="F78" s="4">
        <f>ROUND(Source!O76,O78)</f>
        <v>137843.51999999999</v>
      </c>
      <c r="G78" s="4" t="s">
        <v>39</v>
      </c>
      <c r="H78" s="4" t="s">
        <v>40</v>
      </c>
      <c r="I78" s="4"/>
      <c r="J78" s="4"/>
      <c r="K78" s="4">
        <v>201</v>
      </c>
      <c r="L78" s="4">
        <v>1</v>
      </c>
      <c r="M78" s="4">
        <v>3</v>
      </c>
      <c r="N78" s="4" t="s">
        <v>3</v>
      </c>
      <c r="O78" s="4">
        <v>2</v>
      </c>
      <c r="P78" s="4"/>
      <c r="Q78" s="4"/>
      <c r="R78" s="4"/>
      <c r="S78" s="4"/>
      <c r="T78" s="4"/>
      <c r="U78" s="4"/>
      <c r="V78" s="4"/>
      <c r="W78" s="4"/>
    </row>
    <row r="79" spans="1:245" x14ac:dyDescent="0.2">
      <c r="A79" s="4">
        <v>50</v>
      </c>
      <c r="B79" s="4">
        <v>0</v>
      </c>
      <c r="C79" s="4">
        <v>0</v>
      </c>
      <c r="D79" s="4">
        <v>1</v>
      </c>
      <c r="E79" s="4">
        <v>202</v>
      </c>
      <c r="F79" s="4">
        <f>ROUND(Source!P76,O79)</f>
        <v>13473.86</v>
      </c>
      <c r="G79" s="4" t="s">
        <v>41</v>
      </c>
      <c r="H79" s="4" t="s">
        <v>42</v>
      </c>
      <c r="I79" s="4"/>
      <c r="J79" s="4"/>
      <c r="K79" s="4">
        <v>202</v>
      </c>
      <c r="L79" s="4">
        <v>2</v>
      </c>
      <c r="M79" s="4">
        <v>3</v>
      </c>
      <c r="N79" s="4" t="s">
        <v>3</v>
      </c>
      <c r="O79" s="4">
        <v>2</v>
      </c>
      <c r="P79" s="4"/>
      <c r="Q79" s="4"/>
      <c r="R79" s="4"/>
      <c r="S79" s="4"/>
      <c r="T79" s="4"/>
      <c r="U79" s="4"/>
      <c r="V79" s="4"/>
      <c r="W79" s="4"/>
    </row>
    <row r="80" spans="1:245" x14ac:dyDescent="0.2">
      <c r="A80" s="4">
        <v>50</v>
      </c>
      <c r="B80" s="4">
        <v>0</v>
      </c>
      <c r="C80" s="4">
        <v>0</v>
      </c>
      <c r="D80" s="4">
        <v>1</v>
      </c>
      <c r="E80" s="4">
        <v>222</v>
      </c>
      <c r="F80" s="4">
        <f>ROUND(Source!AO76,O80)</f>
        <v>0</v>
      </c>
      <c r="G80" s="4" t="s">
        <v>43</v>
      </c>
      <c r="H80" s="4" t="s">
        <v>44</v>
      </c>
      <c r="I80" s="4"/>
      <c r="J80" s="4"/>
      <c r="K80" s="4">
        <v>222</v>
      </c>
      <c r="L80" s="4">
        <v>3</v>
      </c>
      <c r="M80" s="4">
        <v>3</v>
      </c>
      <c r="N80" s="4" t="s">
        <v>3</v>
      </c>
      <c r="O80" s="4">
        <v>2</v>
      </c>
      <c r="P80" s="4"/>
      <c r="Q80" s="4"/>
      <c r="R80" s="4"/>
      <c r="S80" s="4"/>
      <c r="T80" s="4"/>
      <c r="U80" s="4"/>
      <c r="V80" s="4"/>
      <c r="W80" s="4"/>
    </row>
    <row r="81" spans="1:23" x14ac:dyDescent="0.2">
      <c r="A81" s="4">
        <v>50</v>
      </c>
      <c r="B81" s="4">
        <v>0</v>
      </c>
      <c r="C81" s="4">
        <v>0</v>
      </c>
      <c r="D81" s="4">
        <v>1</v>
      </c>
      <c r="E81" s="4">
        <v>225</v>
      </c>
      <c r="F81" s="4">
        <f>ROUND(Source!AV76,O81)</f>
        <v>13473.86</v>
      </c>
      <c r="G81" s="4" t="s">
        <v>45</v>
      </c>
      <c r="H81" s="4" t="s">
        <v>46</v>
      </c>
      <c r="I81" s="4"/>
      <c r="J81" s="4"/>
      <c r="K81" s="4">
        <v>225</v>
      </c>
      <c r="L81" s="4">
        <v>4</v>
      </c>
      <c r="M81" s="4">
        <v>3</v>
      </c>
      <c r="N81" s="4" t="s">
        <v>3</v>
      </c>
      <c r="O81" s="4">
        <v>2</v>
      </c>
      <c r="P81" s="4"/>
      <c r="Q81" s="4"/>
      <c r="R81" s="4"/>
      <c r="S81" s="4"/>
      <c r="T81" s="4"/>
      <c r="U81" s="4"/>
      <c r="V81" s="4"/>
      <c r="W81" s="4"/>
    </row>
    <row r="82" spans="1:23" x14ac:dyDescent="0.2">
      <c r="A82" s="4">
        <v>50</v>
      </c>
      <c r="B82" s="4">
        <v>0</v>
      </c>
      <c r="C82" s="4">
        <v>0</v>
      </c>
      <c r="D82" s="4">
        <v>1</v>
      </c>
      <c r="E82" s="4">
        <v>226</v>
      </c>
      <c r="F82" s="4">
        <f>ROUND(Source!AW76,O82)</f>
        <v>13473.86</v>
      </c>
      <c r="G82" s="4" t="s">
        <v>47</v>
      </c>
      <c r="H82" s="4" t="s">
        <v>48</v>
      </c>
      <c r="I82" s="4"/>
      <c r="J82" s="4"/>
      <c r="K82" s="4">
        <v>226</v>
      </c>
      <c r="L82" s="4">
        <v>5</v>
      </c>
      <c r="M82" s="4">
        <v>3</v>
      </c>
      <c r="N82" s="4" t="s">
        <v>3</v>
      </c>
      <c r="O82" s="4">
        <v>2</v>
      </c>
      <c r="P82" s="4"/>
      <c r="Q82" s="4"/>
      <c r="R82" s="4"/>
      <c r="S82" s="4"/>
      <c r="T82" s="4"/>
      <c r="U82" s="4"/>
      <c r="V82" s="4"/>
      <c r="W82" s="4"/>
    </row>
    <row r="83" spans="1:23" x14ac:dyDescent="0.2">
      <c r="A83" s="4">
        <v>50</v>
      </c>
      <c r="B83" s="4">
        <v>0</v>
      </c>
      <c r="C83" s="4">
        <v>0</v>
      </c>
      <c r="D83" s="4">
        <v>1</v>
      </c>
      <c r="E83" s="4">
        <v>227</v>
      </c>
      <c r="F83" s="4">
        <f>ROUND(Source!AX76,O83)</f>
        <v>0</v>
      </c>
      <c r="G83" s="4" t="s">
        <v>49</v>
      </c>
      <c r="H83" s="4" t="s">
        <v>50</v>
      </c>
      <c r="I83" s="4"/>
      <c r="J83" s="4"/>
      <c r="K83" s="4">
        <v>227</v>
      </c>
      <c r="L83" s="4">
        <v>6</v>
      </c>
      <c r="M83" s="4">
        <v>3</v>
      </c>
      <c r="N83" s="4" t="s">
        <v>3</v>
      </c>
      <c r="O83" s="4">
        <v>2</v>
      </c>
      <c r="P83" s="4"/>
      <c r="Q83" s="4"/>
      <c r="R83" s="4"/>
      <c r="S83" s="4"/>
      <c r="T83" s="4"/>
      <c r="U83" s="4"/>
      <c r="V83" s="4"/>
      <c r="W83" s="4"/>
    </row>
    <row r="84" spans="1:23" x14ac:dyDescent="0.2">
      <c r="A84" s="4">
        <v>50</v>
      </c>
      <c r="B84" s="4">
        <v>0</v>
      </c>
      <c r="C84" s="4">
        <v>0</v>
      </c>
      <c r="D84" s="4">
        <v>1</v>
      </c>
      <c r="E84" s="4">
        <v>228</v>
      </c>
      <c r="F84" s="4">
        <f>ROUND(Source!AY76,O84)</f>
        <v>13473.86</v>
      </c>
      <c r="G84" s="4" t="s">
        <v>51</v>
      </c>
      <c r="H84" s="4" t="s">
        <v>52</v>
      </c>
      <c r="I84" s="4"/>
      <c r="J84" s="4"/>
      <c r="K84" s="4">
        <v>228</v>
      </c>
      <c r="L84" s="4">
        <v>7</v>
      </c>
      <c r="M84" s="4">
        <v>3</v>
      </c>
      <c r="N84" s="4" t="s">
        <v>3</v>
      </c>
      <c r="O84" s="4">
        <v>2</v>
      </c>
      <c r="P84" s="4"/>
      <c r="Q84" s="4"/>
      <c r="R84" s="4"/>
      <c r="S84" s="4"/>
      <c r="T84" s="4"/>
      <c r="U84" s="4"/>
      <c r="V84" s="4"/>
      <c r="W84" s="4"/>
    </row>
    <row r="85" spans="1:23" x14ac:dyDescent="0.2">
      <c r="A85" s="4">
        <v>50</v>
      </c>
      <c r="B85" s="4">
        <v>0</v>
      </c>
      <c r="C85" s="4">
        <v>0</v>
      </c>
      <c r="D85" s="4">
        <v>1</v>
      </c>
      <c r="E85" s="4">
        <v>216</v>
      </c>
      <c r="F85" s="4">
        <f>ROUND(Source!AP76,O85)</f>
        <v>0</v>
      </c>
      <c r="G85" s="4" t="s">
        <v>53</v>
      </c>
      <c r="H85" s="4" t="s">
        <v>54</v>
      </c>
      <c r="I85" s="4"/>
      <c r="J85" s="4"/>
      <c r="K85" s="4">
        <v>216</v>
      </c>
      <c r="L85" s="4">
        <v>8</v>
      </c>
      <c r="M85" s="4">
        <v>3</v>
      </c>
      <c r="N85" s="4" t="s">
        <v>3</v>
      </c>
      <c r="O85" s="4">
        <v>2</v>
      </c>
      <c r="P85" s="4"/>
      <c r="Q85" s="4"/>
      <c r="R85" s="4"/>
      <c r="S85" s="4"/>
      <c r="T85" s="4"/>
      <c r="U85" s="4"/>
      <c r="V85" s="4"/>
      <c r="W85" s="4"/>
    </row>
    <row r="86" spans="1:23" x14ac:dyDescent="0.2">
      <c r="A86" s="4">
        <v>50</v>
      </c>
      <c r="B86" s="4">
        <v>0</v>
      </c>
      <c r="C86" s="4">
        <v>0</v>
      </c>
      <c r="D86" s="4">
        <v>1</v>
      </c>
      <c r="E86" s="4">
        <v>223</v>
      </c>
      <c r="F86" s="4">
        <f>ROUND(Source!AQ76,O86)</f>
        <v>0</v>
      </c>
      <c r="G86" s="4" t="s">
        <v>55</v>
      </c>
      <c r="H86" s="4" t="s">
        <v>56</v>
      </c>
      <c r="I86" s="4"/>
      <c r="J86" s="4"/>
      <c r="K86" s="4">
        <v>223</v>
      </c>
      <c r="L86" s="4">
        <v>9</v>
      </c>
      <c r="M86" s="4">
        <v>3</v>
      </c>
      <c r="N86" s="4" t="s">
        <v>3</v>
      </c>
      <c r="O86" s="4">
        <v>2</v>
      </c>
      <c r="P86" s="4"/>
      <c r="Q86" s="4"/>
      <c r="R86" s="4"/>
      <c r="S86" s="4"/>
      <c r="T86" s="4"/>
      <c r="U86" s="4"/>
      <c r="V86" s="4"/>
      <c r="W86" s="4"/>
    </row>
    <row r="87" spans="1:23" x14ac:dyDescent="0.2">
      <c r="A87" s="4">
        <v>50</v>
      </c>
      <c r="B87" s="4">
        <v>0</v>
      </c>
      <c r="C87" s="4">
        <v>0</v>
      </c>
      <c r="D87" s="4">
        <v>1</v>
      </c>
      <c r="E87" s="4">
        <v>229</v>
      </c>
      <c r="F87" s="4">
        <f>ROUND(Source!AZ76,O87)</f>
        <v>0</v>
      </c>
      <c r="G87" s="4" t="s">
        <v>57</v>
      </c>
      <c r="H87" s="4" t="s">
        <v>58</v>
      </c>
      <c r="I87" s="4"/>
      <c r="J87" s="4"/>
      <c r="K87" s="4">
        <v>229</v>
      </c>
      <c r="L87" s="4">
        <v>10</v>
      </c>
      <c r="M87" s="4">
        <v>3</v>
      </c>
      <c r="N87" s="4" t="s">
        <v>3</v>
      </c>
      <c r="O87" s="4">
        <v>2</v>
      </c>
      <c r="P87" s="4"/>
      <c r="Q87" s="4"/>
      <c r="R87" s="4"/>
      <c r="S87" s="4"/>
      <c r="T87" s="4"/>
      <c r="U87" s="4"/>
      <c r="V87" s="4"/>
      <c r="W87" s="4"/>
    </row>
    <row r="88" spans="1:23" x14ac:dyDescent="0.2">
      <c r="A88" s="4">
        <v>50</v>
      </c>
      <c r="B88" s="4">
        <v>0</v>
      </c>
      <c r="C88" s="4">
        <v>0</v>
      </c>
      <c r="D88" s="4">
        <v>1</v>
      </c>
      <c r="E88" s="4">
        <v>203</v>
      </c>
      <c r="F88" s="4">
        <f>ROUND(Source!Q76,O88)</f>
        <v>5179.62</v>
      </c>
      <c r="G88" s="4" t="s">
        <v>59</v>
      </c>
      <c r="H88" s="4" t="s">
        <v>60</v>
      </c>
      <c r="I88" s="4"/>
      <c r="J88" s="4"/>
      <c r="K88" s="4">
        <v>203</v>
      </c>
      <c r="L88" s="4">
        <v>11</v>
      </c>
      <c r="M88" s="4">
        <v>3</v>
      </c>
      <c r="N88" s="4" t="s">
        <v>3</v>
      </c>
      <c r="O88" s="4">
        <v>2</v>
      </c>
      <c r="P88" s="4"/>
      <c r="Q88" s="4"/>
      <c r="R88" s="4"/>
      <c r="S88" s="4"/>
      <c r="T88" s="4"/>
      <c r="U88" s="4"/>
      <c r="V88" s="4"/>
      <c r="W88" s="4"/>
    </row>
    <row r="89" spans="1:23" x14ac:dyDescent="0.2">
      <c r="A89" s="4">
        <v>50</v>
      </c>
      <c r="B89" s="4">
        <v>0</v>
      </c>
      <c r="C89" s="4">
        <v>0</v>
      </c>
      <c r="D89" s="4">
        <v>1</v>
      </c>
      <c r="E89" s="4">
        <v>231</v>
      </c>
      <c r="F89" s="4">
        <f>ROUND(Source!BB76,O89)</f>
        <v>0</v>
      </c>
      <c r="G89" s="4" t="s">
        <v>61</v>
      </c>
      <c r="H89" s="4" t="s">
        <v>62</v>
      </c>
      <c r="I89" s="4"/>
      <c r="J89" s="4"/>
      <c r="K89" s="4">
        <v>231</v>
      </c>
      <c r="L89" s="4">
        <v>12</v>
      </c>
      <c r="M89" s="4">
        <v>3</v>
      </c>
      <c r="N89" s="4" t="s">
        <v>3</v>
      </c>
      <c r="O89" s="4">
        <v>2</v>
      </c>
      <c r="P89" s="4"/>
      <c r="Q89" s="4"/>
      <c r="R89" s="4"/>
      <c r="S89" s="4"/>
      <c r="T89" s="4"/>
      <c r="U89" s="4"/>
      <c r="V89" s="4"/>
      <c r="W89" s="4"/>
    </row>
    <row r="90" spans="1:23" x14ac:dyDescent="0.2">
      <c r="A90" s="4">
        <v>50</v>
      </c>
      <c r="B90" s="4">
        <v>0</v>
      </c>
      <c r="C90" s="4">
        <v>0</v>
      </c>
      <c r="D90" s="4">
        <v>1</v>
      </c>
      <c r="E90" s="4">
        <v>204</v>
      </c>
      <c r="F90" s="4">
        <f>ROUND(Source!R76,O90)</f>
        <v>0</v>
      </c>
      <c r="G90" s="4" t="s">
        <v>63</v>
      </c>
      <c r="H90" s="4" t="s">
        <v>64</v>
      </c>
      <c r="I90" s="4"/>
      <c r="J90" s="4"/>
      <c r="K90" s="4">
        <v>204</v>
      </c>
      <c r="L90" s="4">
        <v>13</v>
      </c>
      <c r="M90" s="4">
        <v>3</v>
      </c>
      <c r="N90" s="4" t="s">
        <v>3</v>
      </c>
      <c r="O90" s="4">
        <v>2</v>
      </c>
      <c r="P90" s="4"/>
      <c r="Q90" s="4"/>
      <c r="R90" s="4"/>
      <c r="S90" s="4"/>
      <c r="T90" s="4"/>
      <c r="U90" s="4"/>
      <c r="V90" s="4"/>
      <c r="W90" s="4"/>
    </row>
    <row r="91" spans="1:23" x14ac:dyDescent="0.2">
      <c r="A91" s="4">
        <v>50</v>
      </c>
      <c r="B91" s="4">
        <v>0</v>
      </c>
      <c r="C91" s="4">
        <v>0</v>
      </c>
      <c r="D91" s="4">
        <v>1</v>
      </c>
      <c r="E91" s="4">
        <v>205</v>
      </c>
      <c r="F91" s="4">
        <f>ROUND(Source!S76,O91)</f>
        <v>119190.04</v>
      </c>
      <c r="G91" s="4" t="s">
        <v>65</v>
      </c>
      <c r="H91" s="4" t="s">
        <v>66</v>
      </c>
      <c r="I91" s="4"/>
      <c r="J91" s="4"/>
      <c r="K91" s="4">
        <v>205</v>
      </c>
      <c r="L91" s="4">
        <v>14</v>
      </c>
      <c r="M91" s="4">
        <v>3</v>
      </c>
      <c r="N91" s="4" t="s">
        <v>3</v>
      </c>
      <c r="O91" s="4">
        <v>2</v>
      </c>
      <c r="P91" s="4"/>
      <c r="Q91" s="4"/>
      <c r="R91" s="4"/>
      <c r="S91" s="4"/>
      <c r="T91" s="4"/>
      <c r="U91" s="4"/>
      <c r="V91" s="4"/>
      <c r="W91" s="4"/>
    </row>
    <row r="92" spans="1:23" x14ac:dyDescent="0.2">
      <c r="A92" s="4">
        <v>50</v>
      </c>
      <c r="B92" s="4">
        <v>0</v>
      </c>
      <c r="C92" s="4">
        <v>0</v>
      </c>
      <c r="D92" s="4">
        <v>1</v>
      </c>
      <c r="E92" s="4">
        <v>232</v>
      </c>
      <c r="F92" s="4">
        <f>ROUND(Source!BC76,O92)</f>
        <v>0</v>
      </c>
      <c r="G92" s="4" t="s">
        <v>67</v>
      </c>
      <c r="H92" s="4" t="s">
        <v>68</v>
      </c>
      <c r="I92" s="4"/>
      <c r="J92" s="4"/>
      <c r="K92" s="4">
        <v>232</v>
      </c>
      <c r="L92" s="4">
        <v>15</v>
      </c>
      <c r="M92" s="4">
        <v>3</v>
      </c>
      <c r="N92" s="4" t="s">
        <v>3</v>
      </c>
      <c r="O92" s="4">
        <v>2</v>
      </c>
      <c r="P92" s="4"/>
      <c r="Q92" s="4"/>
      <c r="R92" s="4"/>
      <c r="S92" s="4"/>
      <c r="T92" s="4"/>
      <c r="U92" s="4"/>
      <c r="V92" s="4"/>
      <c r="W92" s="4"/>
    </row>
    <row r="93" spans="1:23" x14ac:dyDescent="0.2">
      <c r="A93" s="4">
        <v>50</v>
      </c>
      <c r="B93" s="4">
        <v>0</v>
      </c>
      <c r="C93" s="4">
        <v>0</v>
      </c>
      <c r="D93" s="4">
        <v>1</v>
      </c>
      <c r="E93" s="4">
        <v>214</v>
      </c>
      <c r="F93" s="4">
        <f>ROUND(Source!AS76,O93)</f>
        <v>0</v>
      </c>
      <c r="G93" s="4" t="s">
        <v>69</v>
      </c>
      <c r="H93" s="4" t="s">
        <v>70</v>
      </c>
      <c r="I93" s="4"/>
      <c r="J93" s="4"/>
      <c r="K93" s="4">
        <v>214</v>
      </c>
      <c r="L93" s="4">
        <v>16</v>
      </c>
      <c r="M93" s="4">
        <v>3</v>
      </c>
      <c r="N93" s="4" t="s">
        <v>3</v>
      </c>
      <c r="O93" s="4">
        <v>2</v>
      </c>
      <c r="P93" s="4"/>
      <c r="Q93" s="4"/>
      <c r="R93" s="4"/>
      <c r="S93" s="4"/>
      <c r="T93" s="4"/>
      <c r="U93" s="4"/>
      <c r="V93" s="4"/>
      <c r="W93" s="4"/>
    </row>
    <row r="94" spans="1:23" x14ac:dyDescent="0.2">
      <c r="A94" s="4">
        <v>50</v>
      </c>
      <c r="B94" s="4">
        <v>0</v>
      </c>
      <c r="C94" s="4">
        <v>0</v>
      </c>
      <c r="D94" s="4">
        <v>1</v>
      </c>
      <c r="E94" s="4">
        <v>215</v>
      </c>
      <c r="F94" s="4">
        <f>ROUND(Source!AT76,O94)</f>
        <v>0</v>
      </c>
      <c r="G94" s="4" t="s">
        <v>71</v>
      </c>
      <c r="H94" s="4" t="s">
        <v>72</v>
      </c>
      <c r="I94" s="4"/>
      <c r="J94" s="4"/>
      <c r="K94" s="4">
        <v>215</v>
      </c>
      <c r="L94" s="4">
        <v>17</v>
      </c>
      <c r="M94" s="4">
        <v>3</v>
      </c>
      <c r="N94" s="4" t="s">
        <v>3</v>
      </c>
      <c r="O94" s="4">
        <v>2</v>
      </c>
      <c r="P94" s="4"/>
      <c r="Q94" s="4"/>
      <c r="R94" s="4"/>
      <c r="S94" s="4"/>
      <c r="T94" s="4"/>
      <c r="U94" s="4"/>
      <c r="V94" s="4"/>
      <c r="W94" s="4"/>
    </row>
    <row r="95" spans="1:23" x14ac:dyDescent="0.2">
      <c r="A95" s="4">
        <v>50</v>
      </c>
      <c r="B95" s="4">
        <v>0</v>
      </c>
      <c r="C95" s="4">
        <v>0</v>
      </c>
      <c r="D95" s="4">
        <v>1</v>
      </c>
      <c r="E95" s="4">
        <v>217</v>
      </c>
      <c r="F95" s="4">
        <f>ROUND(Source!AU76,O95)</f>
        <v>189183.74</v>
      </c>
      <c r="G95" s="4" t="s">
        <v>73</v>
      </c>
      <c r="H95" s="4" t="s">
        <v>74</v>
      </c>
      <c r="I95" s="4"/>
      <c r="J95" s="4"/>
      <c r="K95" s="4">
        <v>217</v>
      </c>
      <c r="L95" s="4">
        <v>18</v>
      </c>
      <c r="M95" s="4">
        <v>3</v>
      </c>
      <c r="N95" s="4" t="s">
        <v>3</v>
      </c>
      <c r="O95" s="4">
        <v>2</v>
      </c>
      <c r="P95" s="4"/>
      <c r="Q95" s="4"/>
      <c r="R95" s="4"/>
      <c r="S95" s="4"/>
      <c r="T95" s="4"/>
      <c r="U95" s="4"/>
      <c r="V95" s="4"/>
      <c r="W95" s="4"/>
    </row>
    <row r="96" spans="1:23" x14ac:dyDescent="0.2">
      <c r="A96" s="4">
        <v>50</v>
      </c>
      <c r="B96" s="4">
        <v>0</v>
      </c>
      <c r="C96" s="4">
        <v>0</v>
      </c>
      <c r="D96" s="4">
        <v>1</v>
      </c>
      <c r="E96" s="4">
        <v>230</v>
      </c>
      <c r="F96" s="4">
        <f>ROUND(Source!BA76,O96)</f>
        <v>0</v>
      </c>
      <c r="G96" s="4" t="s">
        <v>75</v>
      </c>
      <c r="H96" s="4" t="s">
        <v>76</v>
      </c>
      <c r="I96" s="4"/>
      <c r="J96" s="4"/>
      <c r="K96" s="4">
        <v>230</v>
      </c>
      <c r="L96" s="4">
        <v>19</v>
      </c>
      <c r="M96" s="4">
        <v>3</v>
      </c>
      <c r="N96" s="4" t="s">
        <v>3</v>
      </c>
      <c r="O96" s="4">
        <v>2</v>
      </c>
      <c r="P96" s="4"/>
      <c r="Q96" s="4"/>
      <c r="R96" s="4"/>
      <c r="S96" s="4"/>
      <c r="T96" s="4"/>
      <c r="U96" s="4"/>
      <c r="V96" s="4"/>
      <c r="W96" s="4"/>
    </row>
    <row r="97" spans="1:206" x14ac:dyDescent="0.2">
      <c r="A97" s="4">
        <v>50</v>
      </c>
      <c r="B97" s="4">
        <v>0</v>
      </c>
      <c r="C97" s="4">
        <v>0</v>
      </c>
      <c r="D97" s="4">
        <v>1</v>
      </c>
      <c r="E97" s="4">
        <v>206</v>
      </c>
      <c r="F97" s="4">
        <f>ROUND(Source!T76,O97)</f>
        <v>0</v>
      </c>
      <c r="G97" s="4" t="s">
        <v>77</v>
      </c>
      <c r="H97" s="4" t="s">
        <v>78</v>
      </c>
      <c r="I97" s="4"/>
      <c r="J97" s="4"/>
      <c r="K97" s="4">
        <v>206</v>
      </c>
      <c r="L97" s="4">
        <v>20</v>
      </c>
      <c r="M97" s="4">
        <v>3</v>
      </c>
      <c r="N97" s="4" t="s">
        <v>3</v>
      </c>
      <c r="O97" s="4">
        <v>2</v>
      </c>
      <c r="P97" s="4"/>
      <c r="Q97" s="4"/>
      <c r="R97" s="4"/>
      <c r="S97" s="4"/>
      <c r="T97" s="4"/>
      <c r="U97" s="4"/>
      <c r="V97" s="4"/>
      <c r="W97" s="4"/>
    </row>
    <row r="98" spans="1:206" x14ac:dyDescent="0.2">
      <c r="A98" s="4">
        <v>50</v>
      </c>
      <c r="B98" s="4">
        <v>0</v>
      </c>
      <c r="C98" s="4">
        <v>0</v>
      </c>
      <c r="D98" s="4">
        <v>1</v>
      </c>
      <c r="E98" s="4">
        <v>207</v>
      </c>
      <c r="F98" s="4">
        <f>Source!U76</f>
        <v>473.65999999999997</v>
      </c>
      <c r="G98" s="4" t="s">
        <v>79</v>
      </c>
      <c r="H98" s="4" t="s">
        <v>80</v>
      </c>
      <c r="I98" s="4"/>
      <c r="J98" s="4"/>
      <c r="K98" s="4">
        <v>207</v>
      </c>
      <c r="L98" s="4">
        <v>21</v>
      </c>
      <c r="M98" s="4">
        <v>3</v>
      </c>
      <c r="N98" s="4" t="s">
        <v>3</v>
      </c>
      <c r="O98" s="4">
        <v>-1</v>
      </c>
      <c r="P98" s="4"/>
      <c r="Q98" s="4"/>
      <c r="R98" s="4"/>
      <c r="S98" s="4"/>
      <c r="T98" s="4"/>
      <c r="U98" s="4"/>
      <c r="V98" s="4"/>
      <c r="W98" s="4"/>
    </row>
    <row r="99" spans="1:206" x14ac:dyDescent="0.2">
      <c r="A99" s="4">
        <v>50</v>
      </c>
      <c r="B99" s="4">
        <v>0</v>
      </c>
      <c r="C99" s="4">
        <v>0</v>
      </c>
      <c r="D99" s="4">
        <v>1</v>
      </c>
      <c r="E99" s="4">
        <v>208</v>
      </c>
      <c r="F99" s="4">
        <f>Source!V76</f>
        <v>0</v>
      </c>
      <c r="G99" s="4" t="s">
        <v>81</v>
      </c>
      <c r="H99" s="4" t="s">
        <v>82</v>
      </c>
      <c r="I99" s="4"/>
      <c r="J99" s="4"/>
      <c r="K99" s="4">
        <v>208</v>
      </c>
      <c r="L99" s="4">
        <v>22</v>
      </c>
      <c r="M99" s="4">
        <v>3</v>
      </c>
      <c r="N99" s="4" t="s">
        <v>3</v>
      </c>
      <c r="O99" s="4">
        <v>-1</v>
      </c>
      <c r="P99" s="4"/>
      <c r="Q99" s="4"/>
      <c r="R99" s="4"/>
      <c r="S99" s="4"/>
      <c r="T99" s="4"/>
      <c r="U99" s="4"/>
      <c r="V99" s="4"/>
      <c r="W99" s="4"/>
    </row>
    <row r="100" spans="1:206" x14ac:dyDescent="0.2">
      <c r="A100" s="4">
        <v>50</v>
      </c>
      <c r="B100" s="4">
        <v>0</v>
      </c>
      <c r="C100" s="4">
        <v>0</v>
      </c>
      <c r="D100" s="4">
        <v>1</v>
      </c>
      <c r="E100" s="4">
        <v>209</v>
      </c>
      <c r="F100" s="4">
        <f>ROUND(Source!W76,O100)</f>
        <v>0</v>
      </c>
      <c r="G100" s="4" t="s">
        <v>83</v>
      </c>
      <c r="H100" s="4" t="s">
        <v>84</v>
      </c>
      <c r="I100" s="4"/>
      <c r="J100" s="4"/>
      <c r="K100" s="4">
        <v>209</v>
      </c>
      <c r="L100" s="4">
        <v>23</v>
      </c>
      <c r="M100" s="4">
        <v>3</v>
      </c>
      <c r="N100" s="4" t="s">
        <v>3</v>
      </c>
      <c r="O100" s="4">
        <v>2</v>
      </c>
      <c r="P100" s="4"/>
      <c r="Q100" s="4"/>
      <c r="R100" s="4"/>
      <c r="S100" s="4"/>
      <c r="T100" s="4"/>
      <c r="U100" s="4"/>
      <c r="V100" s="4"/>
      <c r="W100" s="4"/>
    </row>
    <row r="101" spans="1:206" x14ac:dyDescent="0.2">
      <c r="A101" s="4">
        <v>50</v>
      </c>
      <c r="B101" s="4">
        <v>0</v>
      </c>
      <c r="C101" s="4">
        <v>0</v>
      </c>
      <c r="D101" s="4">
        <v>1</v>
      </c>
      <c r="E101" s="4">
        <v>233</v>
      </c>
      <c r="F101" s="4">
        <f>ROUND(Source!BD76,O101)</f>
        <v>0</v>
      </c>
      <c r="G101" s="4" t="s">
        <v>85</v>
      </c>
      <c r="H101" s="4" t="s">
        <v>86</v>
      </c>
      <c r="I101" s="4"/>
      <c r="J101" s="4"/>
      <c r="K101" s="4">
        <v>233</v>
      </c>
      <c r="L101" s="4">
        <v>24</v>
      </c>
      <c r="M101" s="4">
        <v>3</v>
      </c>
      <c r="N101" s="4" t="s">
        <v>3</v>
      </c>
      <c r="O101" s="4">
        <v>2</v>
      </c>
      <c r="P101" s="4"/>
      <c r="Q101" s="4"/>
      <c r="R101" s="4"/>
      <c r="S101" s="4"/>
      <c r="T101" s="4"/>
      <c r="U101" s="4"/>
      <c r="V101" s="4"/>
      <c r="W101" s="4"/>
    </row>
    <row r="102" spans="1:206" x14ac:dyDescent="0.2">
      <c r="A102" s="4">
        <v>50</v>
      </c>
      <c r="B102" s="4">
        <v>0</v>
      </c>
      <c r="C102" s="4">
        <v>0</v>
      </c>
      <c r="D102" s="4">
        <v>1</v>
      </c>
      <c r="E102" s="4">
        <v>210</v>
      </c>
      <c r="F102" s="4">
        <f>ROUND(Source!X76,O102)</f>
        <v>44633.919999999998</v>
      </c>
      <c r="G102" s="4" t="s">
        <v>87</v>
      </c>
      <c r="H102" s="4" t="s">
        <v>88</v>
      </c>
      <c r="I102" s="4"/>
      <c r="J102" s="4"/>
      <c r="K102" s="4">
        <v>210</v>
      </c>
      <c r="L102" s="4">
        <v>25</v>
      </c>
      <c r="M102" s="4">
        <v>3</v>
      </c>
      <c r="N102" s="4" t="s">
        <v>3</v>
      </c>
      <c r="O102" s="4">
        <v>2</v>
      </c>
      <c r="P102" s="4"/>
      <c r="Q102" s="4"/>
      <c r="R102" s="4"/>
      <c r="S102" s="4"/>
      <c r="T102" s="4"/>
      <c r="U102" s="4"/>
      <c r="V102" s="4"/>
      <c r="W102" s="4"/>
    </row>
    <row r="103" spans="1:206" x14ac:dyDescent="0.2">
      <c r="A103" s="4">
        <v>50</v>
      </c>
      <c r="B103" s="4">
        <v>0</v>
      </c>
      <c r="C103" s="4">
        <v>0</v>
      </c>
      <c r="D103" s="4">
        <v>1</v>
      </c>
      <c r="E103" s="4">
        <v>211</v>
      </c>
      <c r="F103" s="4">
        <f>ROUND(Source!Y76,O103)</f>
        <v>6706.3</v>
      </c>
      <c r="G103" s="4" t="s">
        <v>89</v>
      </c>
      <c r="H103" s="4" t="s">
        <v>90</v>
      </c>
      <c r="I103" s="4"/>
      <c r="J103" s="4"/>
      <c r="K103" s="4">
        <v>211</v>
      </c>
      <c r="L103" s="4">
        <v>26</v>
      </c>
      <c r="M103" s="4">
        <v>3</v>
      </c>
      <c r="N103" s="4" t="s">
        <v>3</v>
      </c>
      <c r="O103" s="4">
        <v>2</v>
      </c>
      <c r="P103" s="4"/>
      <c r="Q103" s="4"/>
      <c r="R103" s="4"/>
      <c r="S103" s="4"/>
      <c r="T103" s="4"/>
      <c r="U103" s="4"/>
      <c r="V103" s="4"/>
      <c r="W103" s="4"/>
    </row>
    <row r="104" spans="1:206" x14ac:dyDescent="0.2">
      <c r="A104" s="4">
        <v>50</v>
      </c>
      <c r="B104" s="4">
        <v>0</v>
      </c>
      <c r="C104" s="4">
        <v>0</v>
      </c>
      <c r="D104" s="4">
        <v>1</v>
      </c>
      <c r="E104" s="4">
        <v>224</v>
      </c>
      <c r="F104" s="4">
        <f>ROUND(Source!AR76,O104)</f>
        <v>189183.74</v>
      </c>
      <c r="G104" s="4" t="s">
        <v>91</v>
      </c>
      <c r="H104" s="4" t="s">
        <v>92</v>
      </c>
      <c r="I104" s="4"/>
      <c r="J104" s="4"/>
      <c r="K104" s="4">
        <v>224</v>
      </c>
      <c r="L104" s="4">
        <v>27</v>
      </c>
      <c r="M104" s="4">
        <v>3</v>
      </c>
      <c r="N104" s="4" t="s">
        <v>3</v>
      </c>
      <c r="O104" s="4">
        <v>2</v>
      </c>
      <c r="P104" s="4"/>
      <c r="Q104" s="4"/>
      <c r="R104" s="4"/>
      <c r="S104" s="4"/>
      <c r="T104" s="4"/>
      <c r="U104" s="4"/>
      <c r="V104" s="4"/>
      <c r="W104" s="4"/>
    </row>
    <row r="106" spans="1:206" x14ac:dyDescent="0.2">
      <c r="A106" s="2">
        <v>51</v>
      </c>
      <c r="B106" s="2">
        <f>B24</f>
        <v>1</v>
      </c>
      <c r="C106" s="2">
        <f>A24</f>
        <v>4</v>
      </c>
      <c r="D106" s="2">
        <f>ROW(A24)</f>
        <v>24</v>
      </c>
      <c r="E106" s="2"/>
      <c r="F106" s="2" t="str">
        <f>IF(F24&lt;&gt;"",F24,"")</f>
        <v>Новый раздел</v>
      </c>
      <c r="G106" s="2" t="str">
        <f>IF(G24&lt;&gt;"",G24,"")</f>
        <v>ТО лифтов 8 этажей</v>
      </c>
      <c r="H106" s="2">
        <v>0</v>
      </c>
      <c r="I106" s="2"/>
      <c r="J106" s="2"/>
      <c r="K106" s="2"/>
      <c r="L106" s="2"/>
      <c r="M106" s="2"/>
      <c r="N106" s="2"/>
      <c r="O106" s="2">
        <f t="shared" ref="O106:T106" si="43">ROUND(O37+O76+AB106,2)</f>
        <v>1393550.97</v>
      </c>
      <c r="P106" s="2">
        <f t="shared" si="43"/>
        <v>108936.95</v>
      </c>
      <c r="Q106" s="2">
        <f t="shared" si="43"/>
        <v>136458.39000000001</v>
      </c>
      <c r="R106" s="2">
        <f t="shared" si="43"/>
        <v>0</v>
      </c>
      <c r="S106" s="2">
        <f t="shared" si="43"/>
        <v>1148155.6299999999</v>
      </c>
      <c r="T106" s="2">
        <f t="shared" si="43"/>
        <v>0</v>
      </c>
      <c r="U106" s="2">
        <f>U37+U76+AH106</f>
        <v>4491.1699999999992</v>
      </c>
      <c r="V106" s="2">
        <f>V37+V76+AI106</f>
        <v>0</v>
      </c>
      <c r="W106" s="2">
        <f>ROUND(W37+W76+AJ106,2)</f>
        <v>0</v>
      </c>
      <c r="X106" s="2">
        <f>ROUND(X37+X76+AK106,2)</f>
        <v>435253.81</v>
      </c>
      <c r="Y106" s="2">
        <f>ROUND(Y37+Y76+AL106,2)</f>
        <v>70611.88</v>
      </c>
      <c r="Z106" s="2"/>
      <c r="AA106" s="2"/>
      <c r="AB106" s="2"/>
      <c r="AC106" s="2"/>
      <c r="AD106" s="2"/>
      <c r="AE106" s="2"/>
      <c r="AF106" s="2"/>
      <c r="AG106" s="2"/>
      <c r="AH106" s="2"/>
      <c r="AI106" s="2"/>
      <c r="AJ106" s="2"/>
      <c r="AK106" s="2"/>
      <c r="AL106" s="2"/>
      <c r="AM106" s="2"/>
      <c r="AN106" s="2"/>
      <c r="AO106" s="2">
        <f t="shared" ref="AO106:BD106" si="44">ROUND(AO37+AO76+BX106,2)</f>
        <v>0</v>
      </c>
      <c r="AP106" s="2">
        <f t="shared" si="44"/>
        <v>0</v>
      </c>
      <c r="AQ106" s="2">
        <f t="shared" si="44"/>
        <v>0</v>
      </c>
      <c r="AR106" s="2">
        <f t="shared" si="44"/>
        <v>1899416.66</v>
      </c>
      <c r="AS106" s="2">
        <f t="shared" si="44"/>
        <v>0</v>
      </c>
      <c r="AT106" s="2">
        <f t="shared" si="44"/>
        <v>0</v>
      </c>
      <c r="AU106" s="2">
        <f t="shared" si="44"/>
        <v>1899416.66</v>
      </c>
      <c r="AV106" s="2">
        <f t="shared" si="44"/>
        <v>108936.95</v>
      </c>
      <c r="AW106" s="2">
        <f t="shared" si="44"/>
        <v>108936.95</v>
      </c>
      <c r="AX106" s="2">
        <f t="shared" si="44"/>
        <v>0</v>
      </c>
      <c r="AY106" s="2">
        <f t="shared" si="44"/>
        <v>108936.95</v>
      </c>
      <c r="AZ106" s="2">
        <f t="shared" si="44"/>
        <v>0</v>
      </c>
      <c r="BA106" s="2">
        <f t="shared" si="44"/>
        <v>0</v>
      </c>
      <c r="BB106" s="2">
        <f t="shared" si="44"/>
        <v>0</v>
      </c>
      <c r="BC106" s="2">
        <f t="shared" si="44"/>
        <v>0</v>
      </c>
      <c r="BD106" s="2">
        <f t="shared" si="44"/>
        <v>0</v>
      </c>
      <c r="BE106" s="2"/>
      <c r="BF106" s="2"/>
      <c r="BG106" s="2"/>
      <c r="BH106" s="2"/>
      <c r="BI106" s="2"/>
      <c r="BJ106" s="2"/>
      <c r="BK106" s="2"/>
      <c r="BL106" s="2"/>
      <c r="BM106" s="2"/>
      <c r="BN106" s="2"/>
      <c r="BO106" s="2"/>
      <c r="BP106" s="2"/>
      <c r="BQ106" s="2"/>
      <c r="BR106" s="2"/>
      <c r="BS106" s="2"/>
      <c r="BT106" s="2"/>
      <c r="BU106" s="2"/>
      <c r="BV106" s="2"/>
      <c r="BW106" s="2"/>
      <c r="BX106" s="2"/>
      <c r="BY106" s="2"/>
      <c r="BZ106" s="2"/>
      <c r="CA106" s="2"/>
      <c r="CB106" s="2"/>
      <c r="CC106" s="2"/>
      <c r="CD106" s="2"/>
      <c r="CE106" s="2"/>
      <c r="CF106" s="2"/>
      <c r="CG106" s="2"/>
      <c r="CH106" s="2"/>
      <c r="CI106" s="2"/>
      <c r="CJ106" s="2"/>
      <c r="CK106" s="2"/>
      <c r="CL106" s="2"/>
      <c r="CM106" s="2"/>
      <c r="CN106" s="2"/>
      <c r="CO106" s="2"/>
      <c r="CP106" s="2"/>
      <c r="CQ106" s="2"/>
      <c r="CR106" s="2"/>
      <c r="CS106" s="2"/>
      <c r="CT106" s="2"/>
      <c r="CU106" s="2"/>
      <c r="CV106" s="2"/>
      <c r="CW106" s="2"/>
      <c r="CX106" s="2"/>
      <c r="CY106" s="2"/>
      <c r="CZ106" s="2"/>
      <c r="DA106" s="2"/>
      <c r="DB106" s="2"/>
      <c r="DC106" s="2"/>
      <c r="DD106" s="2"/>
      <c r="DE106" s="2"/>
      <c r="DF106" s="2"/>
      <c r="DG106" s="3"/>
      <c r="DH106" s="3"/>
      <c r="DI106" s="3"/>
      <c r="DJ106" s="3"/>
      <c r="DK106" s="3"/>
      <c r="DL106" s="3"/>
      <c r="DM106" s="3"/>
      <c r="DN106" s="3"/>
      <c r="DO106" s="3"/>
      <c r="DP106" s="3"/>
      <c r="DQ106" s="3"/>
      <c r="DR106" s="3"/>
      <c r="DS106" s="3"/>
      <c r="DT106" s="3"/>
      <c r="DU106" s="3"/>
      <c r="DV106" s="3"/>
      <c r="DW106" s="3"/>
      <c r="DX106" s="3"/>
      <c r="DY106" s="3"/>
      <c r="DZ106" s="3"/>
      <c r="EA106" s="3"/>
      <c r="EB106" s="3"/>
      <c r="EC106" s="3"/>
      <c r="ED106" s="3"/>
      <c r="EE106" s="3"/>
      <c r="EF106" s="3"/>
      <c r="EG106" s="3"/>
      <c r="EH106" s="3"/>
      <c r="EI106" s="3"/>
      <c r="EJ106" s="3"/>
      <c r="EK106" s="3"/>
      <c r="EL106" s="3"/>
      <c r="EM106" s="3"/>
      <c r="EN106" s="3"/>
      <c r="EO106" s="3"/>
      <c r="EP106" s="3"/>
      <c r="EQ106" s="3"/>
      <c r="ER106" s="3"/>
      <c r="ES106" s="3"/>
      <c r="ET106" s="3"/>
      <c r="EU106" s="3"/>
      <c r="EV106" s="3"/>
      <c r="EW106" s="3"/>
      <c r="EX106" s="3"/>
      <c r="EY106" s="3"/>
      <c r="EZ106" s="3"/>
      <c r="FA106" s="3"/>
      <c r="FB106" s="3"/>
      <c r="FC106" s="3"/>
      <c r="FD106" s="3"/>
      <c r="FE106" s="3"/>
      <c r="FF106" s="3"/>
      <c r="FG106" s="3"/>
      <c r="FH106" s="3"/>
      <c r="FI106" s="3"/>
      <c r="FJ106" s="3"/>
      <c r="FK106" s="3"/>
      <c r="FL106" s="3"/>
      <c r="FM106" s="3"/>
      <c r="FN106" s="3"/>
      <c r="FO106" s="3"/>
      <c r="FP106" s="3"/>
      <c r="FQ106" s="3"/>
      <c r="FR106" s="3"/>
      <c r="FS106" s="3"/>
      <c r="FT106" s="3"/>
      <c r="FU106" s="3"/>
      <c r="FV106" s="3"/>
      <c r="FW106" s="3"/>
      <c r="FX106" s="3"/>
      <c r="FY106" s="3"/>
      <c r="FZ106" s="3"/>
      <c r="GA106" s="3"/>
      <c r="GB106" s="3"/>
      <c r="GC106" s="3"/>
      <c r="GD106" s="3"/>
      <c r="GE106" s="3"/>
      <c r="GF106" s="3"/>
      <c r="GG106" s="3"/>
      <c r="GH106" s="3"/>
      <c r="GI106" s="3"/>
      <c r="GJ106" s="3"/>
      <c r="GK106" s="3"/>
      <c r="GL106" s="3"/>
      <c r="GM106" s="3"/>
      <c r="GN106" s="3"/>
      <c r="GO106" s="3"/>
      <c r="GP106" s="3"/>
      <c r="GQ106" s="3"/>
      <c r="GR106" s="3"/>
      <c r="GS106" s="3"/>
      <c r="GT106" s="3"/>
      <c r="GU106" s="3"/>
      <c r="GV106" s="3"/>
      <c r="GW106" s="3"/>
      <c r="GX106" s="3">
        <v>0</v>
      </c>
    </row>
    <row r="108" spans="1:206" x14ac:dyDescent="0.2">
      <c r="A108" s="4">
        <v>50</v>
      </c>
      <c r="B108" s="4">
        <v>0</v>
      </c>
      <c r="C108" s="4">
        <v>0</v>
      </c>
      <c r="D108" s="4">
        <v>1</v>
      </c>
      <c r="E108" s="4">
        <v>201</v>
      </c>
      <c r="F108" s="4">
        <f>ROUND(Source!O106,O108)</f>
        <v>1393550.97</v>
      </c>
      <c r="G108" s="4" t="s">
        <v>39</v>
      </c>
      <c r="H108" s="4" t="s">
        <v>40</v>
      </c>
      <c r="I108" s="4"/>
      <c r="J108" s="4"/>
      <c r="K108" s="4">
        <v>201</v>
      </c>
      <c r="L108" s="4">
        <v>1</v>
      </c>
      <c r="M108" s="4">
        <v>3</v>
      </c>
      <c r="N108" s="4" t="s">
        <v>3</v>
      </c>
      <c r="O108" s="4">
        <v>2</v>
      </c>
      <c r="P108" s="4"/>
      <c r="Q108" s="4"/>
      <c r="R108" s="4"/>
      <c r="S108" s="4"/>
      <c r="T108" s="4"/>
      <c r="U108" s="4"/>
      <c r="V108" s="4"/>
      <c r="W108" s="4"/>
    </row>
    <row r="109" spans="1:206" x14ac:dyDescent="0.2">
      <c r="A109" s="4">
        <v>50</v>
      </c>
      <c r="B109" s="4">
        <v>0</v>
      </c>
      <c r="C109" s="4">
        <v>0</v>
      </c>
      <c r="D109" s="4">
        <v>1</v>
      </c>
      <c r="E109" s="4">
        <v>202</v>
      </c>
      <c r="F109" s="4">
        <f>ROUND(Source!P106,O109)</f>
        <v>108936.95</v>
      </c>
      <c r="G109" s="4" t="s">
        <v>41</v>
      </c>
      <c r="H109" s="4" t="s">
        <v>42</v>
      </c>
      <c r="I109" s="4"/>
      <c r="J109" s="4"/>
      <c r="K109" s="4">
        <v>202</v>
      </c>
      <c r="L109" s="4">
        <v>2</v>
      </c>
      <c r="M109" s="4">
        <v>3</v>
      </c>
      <c r="N109" s="4" t="s">
        <v>3</v>
      </c>
      <c r="O109" s="4">
        <v>2</v>
      </c>
      <c r="P109" s="4"/>
      <c r="Q109" s="4"/>
      <c r="R109" s="4"/>
      <c r="S109" s="4"/>
      <c r="T109" s="4"/>
      <c r="U109" s="4"/>
      <c r="V109" s="4"/>
      <c r="W109" s="4"/>
    </row>
    <row r="110" spans="1:206" x14ac:dyDescent="0.2">
      <c r="A110" s="4">
        <v>50</v>
      </c>
      <c r="B110" s="4">
        <v>0</v>
      </c>
      <c r="C110" s="4">
        <v>0</v>
      </c>
      <c r="D110" s="4">
        <v>1</v>
      </c>
      <c r="E110" s="4">
        <v>222</v>
      </c>
      <c r="F110" s="4">
        <f>ROUND(Source!AO106,O110)</f>
        <v>0</v>
      </c>
      <c r="G110" s="4" t="s">
        <v>43</v>
      </c>
      <c r="H110" s="4" t="s">
        <v>44</v>
      </c>
      <c r="I110" s="4"/>
      <c r="J110" s="4"/>
      <c r="K110" s="4">
        <v>222</v>
      </c>
      <c r="L110" s="4">
        <v>3</v>
      </c>
      <c r="M110" s="4">
        <v>3</v>
      </c>
      <c r="N110" s="4" t="s">
        <v>3</v>
      </c>
      <c r="O110" s="4">
        <v>2</v>
      </c>
      <c r="P110" s="4"/>
      <c r="Q110" s="4"/>
      <c r="R110" s="4"/>
      <c r="S110" s="4"/>
      <c r="T110" s="4"/>
      <c r="U110" s="4"/>
      <c r="V110" s="4"/>
      <c r="W110" s="4"/>
    </row>
    <row r="111" spans="1:206" x14ac:dyDescent="0.2">
      <c r="A111" s="4">
        <v>50</v>
      </c>
      <c r="B111" s="4">
        <v>0</v>
      </c>
      <c r="C111" s="4">
        <v>0</v>
      </c>
      <c r="D111" s="4">
        <v>1</v>
      </c>
      <c r="E111" s="4">
        <v>225</v>
      </c>
      <c r="F111" s="4">
        <f>ROUND(Source!AV106,O111)</f>
        <v>108936.95</v>
      </c>
      <c r="G111" s="4" t="s">
        <v>45</v>
      </c>
      <c r="H111" s="4" t="s">
        <v>46</v>
      </c>
      <c r="I111" s="4"/>
      <c r="J111" s="4"/>
      <c r="K111" s="4">
        <v>225</v>
      </c>
      <c r="L111" s="4">
        <v>4</v>
      </c>
      <c r="M111" s="4">
        <v>3</v>
      </c>
      <c r="N111" s="4" t="s">
        <v>3</v>
      </c>
      <c r="O111" s="4">
        <v>2</v>
      </c>
      <c r="P111" s="4"/>
      <c r="Q111" s="4"/>
      <c r="R111" s="4"/>
      <c r="S111" s="4"/>
      <c r="T111" s="4"/>
      <c r="U111" s="4"/>
      <c r="V111" s="4"/>
      <c r="W111" s="4"/>
    </row>
    <row r="112" spans="1:206" x14ac:dyDescent="0.2">
      <c r="A112" s="4">
        <v>50</v>
      </c>
      <c r="B112" s="4">
        <v>0</v>
      </c>
      <c r="C112" s="4">
        <v>0</v>
      </c>
      <c r="D112" s="4">
        <v>1</v>
      </c>
      <c r="E112" s="4">
        <v>226</v>
      </c>
      <c r="F112" s="4">
        <f>ROUND(Source!AW106,O112)</f>
        <v>108936.95</v>
      </c>
      <c r="G112" s="4" t="s">
        <v>47</v>
      </c>
      <c r="H112" s="4" t="s">
        <v>48</v>
      </c>
      <c r="I112" s="4"/>
      <c r="J112" s="4"/>
      <c r="K112" s="4">
        <v>226</v>
      </c>
      <c r="L112" s="4">
        <v>5</v>
      </c>
      <c r="M112" s="4">
        <v>3</v>
      </c>
      <c r="N112" s="4" t="s">
        <v>3</v>
      </c>
      <c r="O112" s="4">
        <v>2</v>
      </c>
      <c r="P112" s="4"/>
      <c r="Q112" s="4"/>
      <c r="R112" s="4"/>
      <c r="S112" s="4"/>
      <c r="T112" s="4"/>
      <c r="U112" s="4"/>
      <c r="V112" s="4"/>
      <c r="W112" s="4"/>
    </row>
    <row r="113" spans="1:23" x14ac:dyDescent="0.2">
      <c r="A113" s="4">
        <v>50</v>
      </c>
      <c r="B113" s="4">
        <v>0</v>
      </c>
      <c r="C113" s="4">
        <v>0</v>
      </c>
      <c r="D113" s="4">
        <v>1</v>
      </c>
      <c r="E113" s="4">
        <v>227</v>
      </c>
      <c r="F113" s="4">
        <f>ROUND(Source!AX106,O113)</f>
        <v>0</v>
      </c>
      <c r="G113" s="4" t="s">
        <v>49</v>
      </c>
      <c r="H113" s="4" t="s">
        <v>50</v>
      </c>
      <c r="I113" s="4"/>
      <c r="J113" s="4"/>
      <c r="K113" s="4">
        <v>227</v>
      </c>
      <c r="L113" s="4">
        <v>6</v>
      </c>
      <c r="M113" s="4">
        <v>3</v>
      </c>
      <c r="N113" s="4" t="s">
        <v>3</v>
      </c>
      <c r="O113" s="4">
        <v>2</v>
      </c>
      <c r="P113" s="4"/>
      <c r="Q113" s="4"/>
      <c r="R113" s="4"/>
      <c r="S113" s="4"/>
      <c r="T113" s="4"/>
      <c r="U113" s="4"/>
      <c r="V113" s="4"/>
      <c r="W113" s="4"/>
    </row>
    <row r="114" spans="1:23" x14ac:dyDescent="0.2">
      <c r="A114" s="4">
        <v>50</v>
      </c>
      <c r="B114" s="4">
        <v>0</v>
      </c>
      <c r="C114" s="4">
        <v>0</v>
      </c>
      <c r="D114" s="4">
        <v>1</v>
      </c>
      <c r="E114" s="4">
        <v>228</v>
      </c>
      <c r="F114" s="4">
        <f>ROUND(Source!AY106,O114)</f>
        <v>108936.95</v>
      </c>
      <c r="G114" s="4" t="s">
        <v>51</v>
      </c>
      <c r="H114" s="4" t="s">
        <v>52</v>
      </c>
      <c r="I114" s="4"/>
      <c r="J114" s="4"/>
      <c r="K114" s="4">
        <v>228</v>
      </c>
      <c r="L114" s="4">
        <v>7</v>
      </c>
      <c r="M114" s="4">
        <v>3</v>
      </c>
      <c r="N114" s="4" t="s">
        <v>3</v>
      </c>
      <c r="O114" s="4">
        <v>2</v>
      </c>
      <c r="P114" s="4"/>
      <c r="Q114" s="4"/>
      <c r="R114" s="4"/>
      <c r="S114" s="4"/>
      <c r="T114" s="4"/>
      <c r="U114" s="4"/>
      <c r="V114" s="4"/>
      <c r="W114" s="4"/>
    </row>
    <row r="115" spans="1:23" x14ac:dyDescent="0.2">
      <c r="A115" s="4">
        <v>50</v>
      </c>
      <c r="B115" s="4">
        <v>0</v>
      </c>
      <c r="C115" s="4">
        <v>0</v>
      </c>
      <c r="D115" s="4">
        <v>1</v>
      </c>
      <c r="E115" s="4">
        <v>216</v>
      </c>
      <c r="F115" s="4">
        <f>ROUND(Source!AP106,O115)</f>
        <v>0</v>
      </c>
      <c r="G115" s="4" t="s">
        <v>53</v>
      </c>
      <c r="H115" s="4" t="s">
        <v>54</v>
      </c>
      <c r="I115" s="4"/>
      <c r="J115" s="4"/>
      <c r="K115" s="4">
        <v>216</v>
      </c>
      <c r="L115" s="4">
        <v>8</v>
      </c>
      <c r="M115" s="4">
        <v>3</v>
      </c>
      <c r="N115" s="4" t="s">
        <v>3</v>
      </c>
      <c r="O115" s="4">
        <v>2</v>
      </c>
      <c r="P115" s="4"/>
      <c r="Q115" s="4"/>
      <c r="R115" s="4"/>
      <c r="S115" s="4"/>
      <c r="T115" s="4"/>
      <c r="U115" s="4"/>
      <c r="V115" s="4"/>
      <c r="W115" s="4"/>
    </row>
    <row r="116" spans="1:23" x14ac:dyDescent="0.2">
      <c r="A116" s="4">
        <v>50</v>
      </c>
      <c r="B116" s="4">
        <v>0</v>
      </c>
      <c r="C116" s="4">
        <v>0</v>
      </c>
      <c r="D116" s="4">
        <v>1</v>
      </c>
      <c r="E116" s="4">
        <v>223</v>
      </c>
      <c r="F116" s="4">
        <f>ROUND(Source!AQ106,O116)</f>
        <v>0</v>
      </c>
      <c r="G116" s="4" t="s">
        <v>55</v>
      </c>
      <c r="H116" s="4" t="s">
        <v>56</v>
      </c>
      <c r="I116" s="4"/>
      <c r="J116" s="4"/>
      <c r="K116" s="4">
        <v>223</v>
      </c>
      <c r="L116" s="4">
        <v>9</v>
      </c>
      <c r="M116" s="4">
        <v>3</v>
      </c>
      <c r="N116" s="4" t="s">
        <v>3</v>
      </c>
      <c r="O116" s="4">
        <v>2</v>
      </c>
      <c r="P116" s="4"/>
      <c r="Q116" s="4"/>
      <c r="R116" s="4"/>
      <c r="S116" s="4"/>
      <c r="T116" s="4"/>
      <c r="U116" s="4"/>
      <c r="V116" s="4"/>
      <c r="W116" s="4"/>
    </row>
    <row r="117" spans="1:23" x14ac:dyDescent="0.2">
      <c r="A117" s="4">
        <v>50</v>
      </c>
      <c r="B117" s="4">
        <v>0</v>
      </c>
      <c r="C117" s="4">
        <v>0</v>
      </c>
      <c r="D117" s="4">
        <v>1</v>
      </c>
      <c r="E117" s="4">
        <v>229</v>
      </c>
      <c r="F117" s="4">
        <f>ROUND(Source!AZ106,O117)</f>
        <v>0</v>
      </c>
      <c r="G117" s="4" t="s">
        <v>57</v>
      </c>
      <c r="H117" s="4" t="s">
        <v>58</v>
      </c>
      <c r="I117" s="4"/>
      <c r="J117" s="4"/>
      <c r="K117" s="4">
        <v>229</v>
      </c>
      <c r="L117" s="4">
        <v>10</v>
      </c>
      <c r="M117" s="4">
        <v>3</v>
      </c>
      <c r="N117" s="4" t="s">
        <v>3</v>
      </c>
      <c r="O117" s="4">
        <v>2</v>
      </c>
      <c r="P117" s="4"/>
      <c r="Q117" s="4"/>
      <c r="R117" s="4"/>
      <c r="S117" s="4"/>
      <c r="T117" s="4"/>
      <c r="U117" s="4"/>
      <c r="V117" s="4"/>
      <c r="W117" s="4"/>
    </row>
    <row r="118" spans="1:23" x14ac:dyDescent="0.2">
      <c r="A118" s="4">
        <v>50</v>
      </c>
      <c r="B118" s="4">
        <v>0</v>
      </c>
      <c r="C118" s="4">
        <v>0</v>
      </c>
      <c r="D118" s="4">
        <v>1</v>
      </c>
      <c r="E118" s="4">
        <v>203</v>
      </c>
      <c r="F118" s="4">
        <f>ROUND(Source!Q106,O118)</f>
        <v>136458.39000000001</v>
      </c>
      <c r="G118" s="4" t="s">
        <v>59</v>
      </c>
      <c r="H118" s="4" t="s">
        <v>60</v>
      </c>
      <c r="I118" s="4"/>
      <c r="J118" s="4"/>
      <c r="K118" s="4">
        <v>203</v>
      </c>
      <c r="L118" s="4">
        <v>11</v>
      </c>
      <c r="M118" s="4">
        <v>3</v>
      </c>
      <c r="N118" s="4" t="s">
        <v>3</v>
      </c>
      <c r="O118" s="4">
        <v>2</v>
      </c>
      <c r="P118" s="4"/>
      <c r="Q118" s="4"/>
      <c r="R118" s="4"/>
      <c r="S118" s="4"/>
      <c r="T118" s="4"/>
      <c r="U118" s="4"/>
      <c r="V118" s="4"/>
      <c r="W118" s="4"/>
    </row>
    <row r="119" spans="1:23" x14ac:dyDescent="0.2">
      <c r="A119" s="4">
        <v>50</v>
      </c>
      <c r="B119" s="4">
        <v>0</v>
      </c>
      <c r="C119" s="4">
        <v>0</v>
      </c>
      <c r="D119" s="4">
        <v>1</v>
      </c>
      <c r="E119" s="4">
        <v>231</v>
      </c>
      <c r="F119" s="4">
        <f>ROUND(Source!BB106,O119)</f>
        <v>0</v>
      </c>
      <c r="G119" s="4" t="s">
        <v>61</v>
      </c>
      <c r="H119" s="4" t="s">
        <v>62</v>
      </c>
      <c r="I119" s="4"/>
      <c r="J119" s="4"/>
      <c r="K119" s="4">
        <v>231</v>
      </c>
      <c r="L119" s="4">
        <v>12</v>
      </c>
      <c r="M119" s="4">
        <v>3</v>
      </c>
      <c r="N119" s="4" t="s">
        <v>3</v>
      </c>
      <c r="O119" s="4">
        <v>2</v>
      </c>
      <c r="P119" s="4"/>
      <c r="Q119" s="4"/>
      <c r="R119" s="4"/>
      <c r="S119" s="4"/>
      <c r="T119" s="4"/>
      <c r="U119" s="4"/>
      <c r="V119" s="4"/>
      <c r="W119" s="4"/>
    </row>
    <row r="120" spans="1:23" x14ac:dyDescent="0.2">
      <c r="A120" s="4">
        <v>50</v>
      </c>
      <c r="B120" s="4">
        <v>0</v>
      </c>
      <c r="C120" s="4">
        <v>0</v>
      </c>
      <c r="D120" s="4">
        <v>1</v>
      </c>
      <c r="E120" s="4">
        <v>204</v>
      </c>
      <c r="F120" s="4">
        <f>ROUND(Source!R106,O120)</f>
        <v>0</v>
      </c>
      <c r="G120" s="4" t="s">
        <v>63</v>
      </c>
      <c r="H120" s="4" t="s">
        <v>64</v>
      </c>
      <c r="I120" s="4"/>
      <c r="J120" s="4"/>
      <c r="K120" s="4">
        <v>204</v>
      </c>
      <c r="L120" s="4">
        <v>13</v>
      </c>
      <c r="M120" s="4">
        <v>3</v>
      </c>
      <c r="N120" s="4" t="s">
        <v>3</v>
      </c>
      <c r="O120" s="4">
        <v>2</v>
      </c>
      <c r="P120" s="4"/>
      <c r="Q120" s="4"/>
      <c r="R120" s="4"/>
      <c r="S120" s="4"/>
      <c r="T120" s="4"/>
      <c r="U120" s="4"/>
      <c r="V120" s="4"/>
      <c r="W120" s="4"/>
    </row>
    <row r="121" spans="1:23" x14ac:dyDescent="0.2">
      <c r="A121" s="4">
        <v>50</v>
      </c>
      <c r="B121" s="4">
        <v>0</v>
      </c>
      <c r="C121" s="4">
        <v>0</v>
      </c>
      <c r="D121" s="4">
        <v>1</v>
      </c>
      <c r="E121" s="4">
        <v>205</v>
      </c>
      <c r="F121" s="4">
        <f>ROUND(Source!S106,O121)</f>
        <v>1148155.6299999999</v>
      </c>
      <c r="G121" s="4" t="s">
        <v>65</v>
      </c>
      <c r="H121" s="4" t="s">
        <v>66</v>
      </c>
      <c r="I121" s="4"/>
      <c r="J121" s="4"/>
      <c r="K121" s="4">
        <v>205</v>
      </c>
      <c r="L121" s="4">
        <v>14</v>
      </c>
      <c r="M121" s="4">
        <v>3</v>
      </c>
      <c r="N121" s="4" t="s">
        <v>3</v>
      </c>
      <c r="O121" s="4">
        <v>2</v>
      </c>
      <c r="P121" s="4"/>
      <c r="Q121" s="4"/>
      <c r="R121" s="4"/>
      <c r="S121" s="4"/>
      <c r="T121" s="4"/>
      <c r="U121" s="4"/>
      <c r="V121" s="4"/>
      <c r="W121" s="4"/>
    </row>
    <row r="122" spans="1:23" x14ac:dyDescent="0.2">
      <c r="A122" s="4">
        <v>50</v>
      </c>
      <c r="B122" s="4">
        <v>0</v>
      </c>
      <c r="C122" s="4">
        <v>0</v>
      </c>
      <c r="D122" s="4">
        <v>1</v>
      </c>
      <c r="E122" s="4">
        <v>232</v>
      </c>
      <c r="F122" s="4">
        <f>ROUND(Source!BC106,O122)</f>
        <v>0</v>
      </c>
      <c r="G122" s="4" t="s">
        <v>67</v>
      </c>
      <c r="H122" s="4" t="s">
        <v>68</v>
      </c>
      <c r="I122" s="4"/>
      <c r="J122" s="4"/>
      <c r="K122" s="4">
        <v>232</v>
      </c>
      <c r="L122" s="4">
        <v>15</v>
      </c>
      <c r="M122" s="4">
        <v>3</v>
      </c>
      <c r="N122" s="4" t="s">
        <v>3</v>
      </c>
      <c r="O122" s="4">
        <v>2</v>
      </c>
      <c r="P122" s="4"/>
      <c r="Q122" s="4"/>
      <c r="R122" s="4"/>
      <c r="S122" s="4"/>
      <c r="T122" s="4"/>
      <c r="U122" s="4"/>
      <c r="V122" s="4"/>
      <c r="W122" s="4"/>
    </row>
    <row r="123" spans="1:23" x14ac:dyDescent="0.2">
      <c r="A123" s="4">
        <v>50</v>
      </c>
      <c r="B123" s="4">
        <v>0</v>
      </c>
      <c r="C123" s="4">
        <v>0</v>
      </c>
      <c r="D123" s="4">
        <v>1</v>
      </c>
      <c r="E123" s="4">
        <v>214</v>
      </c>
      <c r="F123" s="4">
        <f>ROUND(Source!AS106,O123)</f>
        <v>0</v>
      </c>
      <c r="G123" s="4" t="s">
        <v>69</v>
      </c>
      <c r="H123" s="4" t="s">
        <v>70</v>
      </c>
      <c r="I123" s="4"/>
      <c r="J123" s="4"/>
      <c r="K123" s="4">
        <v>214</v>
      </c>
      <c r="L123" s="4">
        <v>16</v>
      </c>
      <c r="M123" s="4">
        <v>3</v>
      </c>
      <c r="N123" s="4" t="s">
        <v>3</v>
      </c>
      <c r="O123" s="4">
        <v>2</v>
      </c>
      <c r="P123" s="4"/>
      <c r="Q123" s="4"/>
      <c r="R123" s="4"/>
      <c r="S123" s="4"/>
      <c r="T123" s="4"/>
      <c r="U123" s="4"/>
      <c r="V123" s="4"/>
      <c r="W123" s="4"/>
    </row>
    <row r="124" spans="1:23" x14ac:dyDescent="0.2">
      <c r="A124" s="4">
        <v>50</v>
      </c>
      <c r="B124" s="4">
        <v>0</v>
      </c>
      <c r="C124" s="4">
        <v>0</v>
      </c>
      <c r="D124" s="4">
        <v>1</v>
      </c>
      <c r="E124" s="4">
        <v>215</v>
      </c>
      <c r="F124" s="4">
        <f>ROUND(Source!AT106,O124)</f>
        <v>0</v>
      </c>
      <c r="G124" s="4" t="s">
        <v>71</v>
      </c>
      <c r="H124" s="4" t="s">
        <v>72</v>
      </c>
      <c r="I124" s="4"/>
      <c r="J124" s="4"/>
      <c r="K124" s="4">
        <v>215</v>
      </c>
      <c r="L124" s="4">
        <v>17</v>
      </c>
      <c r="M124" s="4">
        <v>3</v>
      </c>
      <c r="N124" s="4" t="s">
        <v>3</v>
      </c>
      <c r="O124" s="4">
        <v>2</v>
      </c>
      <c r="P124" s="4"/>
      <c r="Q124" s="4"/>
      <c r="R124" s="4"/>
      <c r="S124" s="4"/>
      <c r="T124" s="4"/>
      <c r="U124" s="4"/>
      <c r="V124" s="4"/>
      <c r="W124" s="4"/>
    </row>
    <row r="125" spans="1:23" x14ac:dyDescent="0.2">
      <c r="A125" s="4">
        <v>50</v>
      </c>
      <c r="B125" s="4">
        <v>0</v>
      </c>
      <c r="C125" s="4">
        <v>0</v>
      </c>
      <c r="D125" s="4">
        <v>1</v>
      </c>
      <c r="E125" s="4">
        <v>217</v>
      </c>
      <c r="F125" s="4">
        <f>ROUND(Source!AU106,O125)</f>
        <v>1899416.66</v>
      </c>
      <c r="G125" s="4" t="s">
        <v>73</v>
      </c>
      <c r="H125" s="4" t="s">
        <v>74</v>
      </c>
      <c r="I125" s="4"/>
      <c r="J125" s="4"/>
      <c r="K125" s="4">
        <v>217</v>
      </c>
      <c r="L125" s="4">
        <v>18</v>
      </c>
      <c r="M125" s="4">
        <v>3</v>
      </c>
      <c r="N125" s="4" t="s">
        <v>3</v>
      </c>
      <c r="O125" s="4">
        <v>2</v>
      </c>
      <c r="P125" s="4"/>
      <c r="Q125" s="4"/>
      <c r="R125" s="4"/>
      <c r="S125" s="4"/>
      <c r="T125" s="4"/>
      <c r="U125" s="4"/>
      <c r="V125" s="4"/>
      <c r="W125" s="4"/>
    </row>
    <row r="126" spans="1:23" x14ac:dyDescent="0.2">
      <c r="A126" s="4">
        <v>50</v>
      </c>
      <c r="B126" s="4">
        <v>0</v>
      </c>
      <c r="C126" s="4">
        <v>0</v>
      </c>
      <c r="D126" s="4">
        <v>1</v>
      </c>
      <c r="E126" s="4">
        <v>230</v>
      </c>
      <c r="F126" s="4">
        <f>ROUND(Source!BA106,O126)</f>
        <v>0</v>
      </c>
      <c r="G126" s="4" t="s">
        <v>75</v>
      </c>
      <c r="H126" s="4" t="s">
        <v>76</v>
      </c>
      <c r="I126" s="4"/>
      <c r="J126" s="4"/>
      <c r="K126" s="4">
        <v>230</v>
      </c>
      <c r="L126" s="4">
        <v>19</v>
      </c>
      <c r="M126" s="4">
        <v>3</v>
      </c>
      <c r="N126" s="4" t="s">
        <v>3</v>
      </c>
      <c r="O126" s="4">
        <v>2</v>
      </c>
      <c r="P126" s="4"/>
      <c r="Q126" s="4"/>
      <c r="R126" s="4"/>
      <c r="S126" s="4"/>
      <c r="T126" s="4"/>
      <c r="U126" s="4"/>
      <c r="V126" s="4"/>
      <c r="W126" s="4"/>
    </row>
    <row r="127" spans="1:23" x14ac:dyDescent="0.2">
      <c r="A127" s="4">
        <v>50</v>
      </c>
      <c r="B127" s="4">
        <v>0</v>
      </c>
      <c r="C127" s="4">
        <v>0</v>
      </c>
      <c r="D127" s="4">
        <v>1</v>
      </c>
      <c r="E127" s="4">
        <v>206</v>
      </c>
      <c r="F127" s="4">
        <f>ROUND(Source!T106,O127)</f>
        <v>0</v>
      </c>
      <c r="G127" s="4" t="s">
        <v>77</v>
      </c>
      <c r="H127" s="4" t="s">
        <v>78</v>
      </c>
      <c r="I127" s="4"/>
      <c r="J127" s="4"/>
      <c r="K127" s="4">
        <v>206</v>
      </c>
      <c r="L127" s="4">
        <v>20</v>
      </c>
      <c r="M127" s="4">
        <v>3</v>
      </c>
      <c r="N127" s="4" t="s">
        <v>3</v>
      </c>
      <c r="O127" s="4">
        <v>2</v>
      </c>
      <c r="P127" s="4"/>
      <c r="Q127" s="4"/>
      <c r="R127" s="4"/>
      <c r="S127" s="4"/>
      <c r="T127" s="4"/>
      <c r="U127" s="4"/>
      <c r="V127" s="4"/>
      <c r="W127" s="4"/>
    </row>
    <row r="128" spans="1:23" x14ac:dyDescent="0.2">
      <c r="A128" s="4">
        <v>50</v>
      </c>
      <c r="B128" s="4">
        <v>0</v>
      </c>
      <c r="C128" s="4">
        <v>0</v>
      </c>
      <c r="D128" s="4">
        <v>1</v>
      </c>
      <c r="E128" s="4">
        <v>207</v>
      </c>
      <c r="F128" s="4">
        <f>Source!U106</f>
        <v>4491.1699999999992</v>
      </c>
      <c r="G128" s="4" t="s">
        <v>79</v>
      </c>
      <c r="H128" s="4" t="s">
        <v>80</v>
      </c>
      <c r="I128" s="4"/>
      <c r="J128" s="4"/>
      <c r="K128" s="4">
        <v>207</v>
      </c>
      <c r="L128" s="4">
        <v>21</v>
      </c>
      <c r="M128" s="4">
        <v>3</v>
      </c>
      <c r="N128" s="4" t="s">
        <v>3</v>
      </c>
      <c r="O128" s="4">
        <v>-1</v>
      </c>
      <c r="P128" s="4"/>
      <c r="Q128" s="4"/>
      <c r="R128" s="4"/>
      <c r="S128" s="4"/>
      <c r="T128" s="4"/>
      <c r="U128" s="4"/>
      <c r="V128" s="4"/>
      <c r="W128" s="4"/>
    </row>
    <row r="129" spans="1:245" x14ac:dyDescent="0.2">
      <c r="A129" s="4">
        <v>50</v>
      </c>
      <c r="B129" s="4">
        <v>0</v>
      </c>
      <c r="C129" s="4">
        <v>0</v>
      </c>
      <c r="D129" s="4">
        <v>1</v>
      </c>
      <c r="E129" s="4">
        <v>208</v>
      </c>
      <c r="F129" s="4">
        <f>Source!V106</f>
        <v>0</v>
      </c>
      <c r="G129" s="4" t="s">
        <v>81</v>
      </c>
      <c r="H129" s="4" t="s">
        <v>82</v>
      </c>
      <c r="I129" s="4"/>
      <c r="J129" s="4"/>
      <c r="K129" s="4">
        <v>208</v>
      </c>
      <c r="L129" s="4">
        <v>22</v>
      </c>
      <c r="M129" s="4">
        <v>3</v>
      </c>
      <c r="N129" s="4" t="s">
        <v>3</v>
      </c>
      <c r="O129" s="4">
        <v>-1</v>
      </c>
      <c r="P129" s="4"/>
      <c r="Q129" s="4"/>
      <c r="R129" s="4"/>
      <c r="S129" s="4"/>
      <c r="T129" s="4"/>
      <c r="U129" s="4"/>
      <c r="V129" s="4"/>
      <c r="W129" s="4"/>
    </row>
    <row r="130" spans="1:245" x14ac:dyDescent="0.2">
      <c r="A130" s="4">
        <v>50</v>
      </c>
      <c r="B130" s="4">
        <v>0</v>
      </c>
      <c r="C130" s="4">
        <v>0</v>
      </c>
      <c r="D130" s="4">
        <v>1</v>
      </c>
      <c r="E130" s="4">
        <v>209</v>
      </c>
      <c r="F130" s="4">
        <f>ROUND(Source!W106,O130)</f>
        <v>0</v>
      </c>
      <c r="G130" s="4" t="s">
        <v>83</v>
      </c>
      <c r="H130" s="4" t="s">
        <v>84</v>
      </c>
      <c r="I130" s="4"/>
      <c r="J130" s="4"/>
      <c r="K130" s="4">
        <v>209</v>
      </c>
      <c r="L130" s="4">
        <v>23</v>
      </c>
      <c r="M130" s="4">
        <v>3</v>
      </c>
      <c r="N130" s="4" t="s">
        <v>3</v>
      </c>
      <c r="O130" s="4">
        <v>2</v>
      </c>
      <c r="P130" s="4"/>
      <c r="Q130" s="4"/>
      <c r="R130" s="4"/>
      <c r="S130" s="4"/>
      <c r="T130" s="4"/>
      <c r="U130" s="4"/>
      <c r="V130" s="4"/>
      <c r="W130" s="4"/>
    </row>
    <row r="131" spans="1:245" x14ac:dyDescent="0.2">
      <c r="A131" s="4">
        <v>50</v>
      </c>
      <c r="B131" s="4">
        <v>0</v>
      </c>
      <c r="C131" s="4">
        <v>0</v>
      </c>
      <c r="D131" s="4">
        <v>1</v>
      </c>
      <c r="E131" s="4">
        <v>233</v>
      </c>
      <c r="F131" s="4">
        <f>ROUND(Source!BD106,O131)</f>
        <v>0</v>
      </c>
      <c r="G131" s="4" t="s">
        <v>85</v>
      </c>
      <c r="H131" s="4" t="s">
        <v>86</v>
      </c>
      <c r="I131" s="4"/>
      <c r="J131" s="4"/>
      <c r="K131" s="4">
        <v>233</v>
      </c>
      <c r="L131" s="4">
        <v>24</v>
      </c>
      <c r="M131" s="4">
        <v>3</v>
      </c>
      <c r="N131" s="4" t="s">
        <v>3</v>
      </c>
      <c r="O131" s="4">
        <v>2</v>
      </c>
      <c r="P131" s="4"/>
      <c r="Q131" s="4"/>
      <c r="R131" s="4"/>
      <c r="S131" s="4"/>
      <c r="T131" s="4"/>
      <c r="U131" s="4"/>
      <c r="V131" s="4"/>
      <c r="W131" s="4"/>
    </row>
    <row r="132" spans="1:245" x14ac:dyDescent="0.2">
      <c r="A132" s="4">
        <v>50</v>
      </c>
      <c r="B132" s="4">
        <v>0</v>
      </c>
      <c r="C132" s="4">
        <v>0</v>
      </c>
      <c r="D132" s="4">
        <v>1</v>
      </c>
      <c r="E132" s="4">
        <v>210</v>
      </c>
      <c r="F132" s="4">
        <f>ROUND(Source!X106,O132)</f>
        <v>435253.81</v>
      </c>
      <c r="G132" s="4" t="s">
        <v>87</v>
      </c>
      <c r="H132" s="4" t="s">
        <v>88</v>
      </c>
      <c r="I132" s="4"/>
      <c r="J132" s="4"/>
      <c r="K132" s="4">
        <v>210</v>
      </c>
      <c r="L132" s="4">
        <v>25</v>
      </c>
      <c r="M132" s="4">
        <v>3</v>
      </c>
      <c r="N132" s="4" t="s">
        <v>3</v>
      </c>
      <c r="O132" s="4">
        <v>2</v>
      </c>
      <c r="P132" s="4"/>
      <c r="Q132" s="4"/>
      <c r="R132" s="4"/>
      <c r="S132" s="4"/>
      <c r="T132" s="4"/>
      <c r="U132" s="4"/>
      <c r="V132" s="4"/>
      <c r="W132" s="4"/>
    </row>
    <row r="133" spans="1:245" x14ac:dyDescent="0.2">
      <c r="A133" s="4">
        <v>50</v>
      </c>
      <c r="B133" s="4">
        <v>0</v>
      </c>
      <c r="C133" s="4">
        <v>0</v>
      </c>
      <c r="D133" s="4">
        <v>1</v>
      </c>
      <c r="E133" s="4">
        <v>211</v>
      </c>
      <c r="F133" s="4">
        <f>ROUND(Source!Y106,O133)</f>
        <v>70611.88</v>
      </c>
      <c r="G133" s="4" t="s">
        <v>89</v>
      </c>
      <c r="H133" s="4" t="s">
        <v>90</v>
      </c>
      <c r="I133" s="4"/>
      <c r="J133" s="4"/>
      <c r="K133" s="4">
        <v>211</v>
      </c>
      <c r="L133" s="4">
        <v>26</v>
      </c>
      <c r="M133" s="4">
        <v>3</v>
      </c>
      <c r="N133" s="4" t="s">
        <v>3</v>
      </c>
      <c r="O133" s="4">
        <v>2</v>
      </c>
      <c r="P133" s="4"/>
      <c r="Q133" s="4"/>
      <c r="R133" s="4"/>
      <c r="S133" s="4"/>
      <c r="T133" s="4"/>
      <c r="U133" s="4"/>
      <c r="V133" s="4"/>
      <c r="W133" s="4"/>
    </row>
    <row r="134" spans="1:245" x14ac:dyDescent="0.2">
      <c r="A134" s="4">
        <v>50</v>
      </c>
      <c r="B134" s="4">
        <v>0</v>
      </c>
      <c r="C134" s="4">
        <v>0</v>
      </c>
      <c r="D134" s="4">
        <v>1</v>
      </c>
      <c r="E134" s="4">
        <v>224</v>
      </c>
      <c r="F134" s="4">
        <f>ROUND(Source!AR106,O134)</f>
        <v>1899416.66</v>
      </c>
      <c r="G134" s="4" t="s">
        <v>91</v>
      </c>
      <c r="H134" s="4" t="s">
        <v>92</v>
      </c>
      <c r="I134" s="4"/>
      <c r="J134" s="4"/>
      <c r="K134" s="4">
        <v>224</v>
      </c>
      <c r="L134" s="4">
        <v>27</v>
      </c>
      <c r="M134" s="4">
        <v>3</v>
      </c>
      <c r="N134" s="4" t="s">
        <v>3</v>
      </c>
      <c r="O134" s="4">
        <v>2</v>
      </c>
      <c r="P134" s="4"/>
      <c r="Q134" s="4"/>
      <c r="R134" s="4"/>
      <c r="S134" s="4"/>
      <c r="T134" s="4"/>
      <c r="U134" s="4"/>
      <c r="V134" s="4"/>
      <c r="W134" s="4"/>
    </row>
    <row r="136" spans="1:245" x14ac:dyDescent="0.2">
      <c r="A136" s="1">
        <v>4</v>
      </c>
      <c r="B136" s="1">
        <v>1</v>
      </c>
      <c r="C136" s="1"/>
      <c r="D136" s="1">
        <f>ROW(A145)</f>
        <v>145</v>
      </c>
      <c r="E136" s="1"/>
      <c r="F136" s="1" t="s">
        <v>13</v>
      </c>
      <c r="G136" s="1" t="s">
        <v>110</v>
      </c>
      <c r="H136" s="1" t="s">
        <v>3</v>
      </c>
      <c r="I136" s="1">
        <v>0</v>
      </c>
      <c r="J136" s="1"/>
      <c r="K136" s="1">
        <v>0</v>
      </c>
      <c r="L136" s="1"/>
      <c r="M136" s="1"/>
      <c r="N136" s="1"/>
      <c r="O136" s="1"/>
      <c r="P136" s="1"/>
      <c r="Q136" s="1"/>
      <c r="R136" s="1"/>
      <c r="S136" s="1"/>
      <c r="T136" s="1"/>
      <c r="U136" s="1" t="s">
        <v>3</v>
      </c>
      <c r="V136" s="1">
        <v>0</v>
      </c>
      <c r="W136" s="1"/>
      <c r="X136" s="1"/>
      <c r="Y136" s="1"/>
      <c r="Z136" s="1"/>
      <c r="AA136" s="1"/>
      <c r="AB136" s="1" t="s">
        <v>3</v>
      </c>
      <c r="AC136" s="1" t="s">
        <v>3</v>
      </c>
      <c r="AD136" s="1" t="s">
        <v>3</v>
      </c>
      <c r="AE136" s="1" t="s">
        <v>3</v>
      </c>
      <c r="AF136" s="1" t="s">
        <v>3</v>
      </c>
      <c r="AG136" s="1" t="s">
        <v>3</v>
      </c>
      <c r="AH136" s="1"/>
      <c r="AI136" s="1"/>
      <c r="AJ136" s="1"/>
      <c r="AK136" s="1"/>
      <c r="AL136" s="1"/>
      <c r="AM136" s="1"/>
      <c r="AN136" s="1"/>
      <c r="AO136" s="1"/>
      <c r="AP136" s="1" t="s">
        <v>3</v>
      </c>
      <c r="AQ136" s="1" t="s">
        <v>3</v>
      </c>
      <c r="AR136" s="1" t="s">
        <v>3</v>
      </c>
      <c r="AS136" s="1"/>
      <c r="AT136" s="1"/>
      <c r="AU136" s="1"/>
      <c r="AV136" s="1"/>
      <c r="AW136" s="1"/>
      <c r="AX136" s="1"/>
      <c r="AY136" s="1"/>
      <c r="AZ136" s="1" t="s">
        <v>3</v>
      </c>
      <c r="BA136" s="1"/>
      <c r="BB136" s="1" t="s">
        <v>3</v>
      </c>
      <c r="BC136" s="1" t="s">
        <v>3</v>
      </c>
      <c r="BD136" s="1" t="s">
        <v>3</v>
      </c>
      <c r="BE136" s="1" t="s">
        <v>3</v>
      </c>
      <c r="BF136" s="1" t="s">
        <v>3</v>
      </c>
      <c r="BG136" s="1" t="s">
        <v>3</v>
      </c>
      <c r="BH136" s="1" t="s">
        <v>3</v>
      </c>
      <c r="BI136" s="1" t="s">
        <v>3</v>
      </c>
      <c r="BJ136" s="1" t="s">
        <v>3</v>
      </c>
      <c r="BK136" s="1" t="s">
        <v>3</v>
      </c>
      <c r="BL136" s="1" t="s">
        <v>3</v>
      </c>
      <c r="BM136" s="1" t="s">
        <v>3</v>
      </c>
      <c r="BN136" s="1" t="s">
        <v>3</v>
      </c>
      <c r="BO136" s="1" t="s">
        <v>3</v>
      </c>
      <c r="BP136" s="1" t="s">
        <v>3</v>
      </c>
      <c r="BQ136" s="1"/>
      <c r="BR136" s="1"/>
      <c r="BS136" s="1"/>
      <c r="BT136" s="1"/>
      <c r="BU136" s="1"/>
      <c r="BV136" s="1"/>
      <c r="BW136" s="1"/>
      <c r="BX136" s="1">
        <v>0</v>
      </c>
      <c r="BY136" s="1"/>
      <c r="BZ136" s="1"/>
      <c r="CA136" s="1"/>
      <c r="CB136" s="1"/>
      <c r="CC136" s="1"/>
      <c r="CD136" s="1"/>
      <c r="CE136" s="1"/>
      <c r="CF136" s="1"/>
      <c r="CG136" s="1"/>
      <c r="CH136" s="1"/>
      <c r="CI136" s="1"/>
      <c r="CJ136" s="1">
        <v>0</v>
      </c>
    </row>
    <row r="138" spans="1:245" x14ac:dyDescent="0.2">
      <c r="A138" s="2">
        <v>52</v>
      </c>
      <c r="B138" s="2">
        <f t="shared" ref="B138:G138" si="45">B145</f>
        <v>1</v>
      </c>
      <c r="C138" s="2">
        <f t="shared" si="45"/>
        <v>4</v>
      </c>
      <c r="D138" s="2">
        <f t="shared" si="45"/>
        <v>136</v>
      </c>
      <c r="E138" s="2">
        <f t="shared" si="45"/>
        <v>0</v>
      </c>
      <c r="F138" s="2" t="str">
        <f t="shared" si="45"/>
        <v>Новый раздел</v>
      </c>
      <c r="G138" s="2" t="str">
        <f t="shared" si="45"/>
        <v>ТО лифтов 7 этажей</v>
      </c>
      <c r="H138" s="2"/>
      <c r="I138" s="2"/>
      <c r="J138" s="2"/>
      <c r="K138" s="2"/>
      <c r="L138" s="2"/>
      <c r="M138" s="2"/>
      <c r="N138" s="2"/>
      <c r="O138" s="2">
        <f t="shared" ref="O138:AT138" si="46">O145</f>
        <v>666526.4</v>
      </c>
      <c r="P138" s="2">
        <f t="shared" si="46"/>
        <v>50463.25</v>
      </c>
      <c r="Q138" s="2">
        <f t="shared" si="46"/>
        <v>70605.75</v>
      </c>
      <c r="R138" s="2">
        <f t="shared" si="46"/>
        <v>0</v>
      </c>
      <c r="S138" s="2">
        <f t="shared" si="46"/>
        <v>545457.4</v>
      </c>
      <c r="T138" s="2">
        <f t="shared" si="46"/>
        <v>0</v>
      </c>
      <c r="U138" s="2">
        <f t="shared" si="46"/>
        <v>2127.75</v>
      </c>
      <c r="V138" s="2">
        <f t="shared" si="46"/>
        <v>0</v>
      </c>
      <c r="W138" s="2">
        <f t="shared" si="46"/>
        <v>0</v>
      </c>
      <c r="X138" s="2">
        <f t="shared" si="46"/>
        <v>208894.6</v>
      </c>
      <c r="Y138" s="2">
        <f t="shared" si="46"/>
        <v>34221.1</v>
      </c>
      <c r="Z138" s="2">
        <f t="shared" si="46"/>
        <v>0</v>
      </c>
      <c r="AA138" s="2">
        <f t="shared" si="46"/>
        <v>0</v>
      </c>
      <c r="AB138" s="2">
        <f t="shared" si="46"/>
        <v>666526.4</v>
      </c>
      <c r="AC138" s="2">
        <f t="shared" si="46"/>
        <v>50463.25</v>
      </c>
      <c r="AD138" s="2">
        <f t="shared" si="46"/>
        <v>70605.75</v>
      </c>
      <c r="AE138" s="2">
        <f t="shared" si="46"/>
        <v>0</v>
      </c>
      <c r="AF138" s="2">
        <f t="shared" si="46"/>
        <v>545457.4</v>
      </c>
      <c r="AG138" s="2">
        <f t="shared" si="46"/>
        <v>0</v>
      </c>
      <c r="AH138" s="2">
        <f t="shared" si="46"/>
        <v>2127.75</v>
      </c>
      <c r="AI138" s="2">
        <f t="shared" si="46"/>
        <v>0</v>
      </c>
      <c r="AJ138" s="2">
        <f t="shared" si="46"/>
        <v>0</v>
      </c>
      <c r="AK138" s="2">
        <f t="shared" si="46"/>
        <v>208894.6</v>
      </c>
      <c r="AL138" s="2">
        <f t="shared" si="46"/>
        <v>34221.1</v>
      </c>
      <c r="AM138" s="2">
        <f t="shared" si="46"/>
        <v>0</v>
      </c>
      <c r="AN138" s="2">
        <f t="shared" si="46"/>
        <v>0</v>
      </c>
      <c r="AO138" s="2">
        <f t="shared" si="46"/>
        <v>0</v>
      </c>
      <c r="AP138" s="2">
        <f t="shared" si="46"/>
        <v>0</v>
      </c>
      <c r="AQ138" s="2">
        <f t="shared" si="46"/>
        <v>0</v>
      </c>
      <c r="AR138" s="2">
        <f t="shared" si="46"/>
        <v>909642.1</v>
      </c>
      <c r="AS138" s="2">
        <f t="shared" si="46"/>
        <v>0</v>
      </c>
      <c r="AT138" s="2">
        <f t="shared" si="46"/>
        <v>0</v>
      </c>
      <c r="AU138" s="2">
        <f t="shared" ref="AU138:BZ138" si="47">AU145</f>
        <v>909642.1</v>
      </c>
      <c r="AV138" s="2">
        <f t="shared" si="47"/>
        <v>50463.25</v>
      </c>
      <c r="AW138" s="2">
        <f t="shared" si="47"/>
        <v>50463.25</v>
      </c>
      <c r="AX138" s="2">
        <f t="shared" si="47"/>
        <v>0</v>
      </c>
      <c r="AY138" s="2">
        <f t="shared" si="47"/>
        <v>50463.25</v>
      </c>
      <c r="AZ138" s="2">
        <f t="shared" si="47"/>
        <v>0</v>
      </c>
      <c r="BA138" s="2">
        <f t="shared" si="47"/>
        <v>0</v>
      </c>
      <c r="BB138" s="2">
        <f t="shared" si="47"/>
        <v>0</v>
      </c>
      <c r="BC138" s="2">
        <f t="shared" si="47"/>
        <v>0</v>
      </c>
      <c r="BD138" s="2">
        <f t="shared" si="47"/>
        <v>0</v>
      </c>
      <c r="BE138" s="2">
        <f t="shared" si="47"/>
        <v>0</v>
      </c>
      <c r="BF138" s="2">
        <f t="shared" si="47"/>
        <v>0</v>
      </c>
      <c r="BG138" s="2">
        <f t="shared" si="47"/>
        <v>0</v>
      </c>
      <c r="BH138" s="2">
        <f t="shared" si="47"/>
        <v>0</v>
      </c>
      <c r="BI138" s="2">
        <f t="shared" si="47"/>
        <v>0</v>
      </c>
      <c r="BJ138" s="2">
        <f t="shared" si="47"/>
        <v>0</v>
      </c>
      <c r="BK138" s="2">
        <f t="shared" si="47"/>
        <v>0</v>
      </c>
      <c r="BL138" s="2">
        <f t="shared" si="47"/>
        <v>0</v>
      </c>
      <c r="BM138" s="2">
        <f t="shared" si="47"/>
        <v>0</v>
      </c>
      <c r="BN138" s="2">
        <f t="shared" si="47"/>
        <v>0</v>
      </c>
      <c r="BO138" s="2">
        <f t="shared" si="47"/>
        <v>0</v>
      </c>
      <c r="BP138" s="2">
        <f t="shared" si="47"/>
        <v>0</v>
      </c>
      <c r="BQ138" s="2">
        <f t="shared" si="47"/>
        <v>0</v>
      </c>
      <c r="BR138" s="2">
        <f t="shared" si="47"/>
        <v>0</v>
      </c>
      <c r="BS138" s="2">
        <f t="shared" si="47"/>
        <v>0</v>
      </c>
      <c r="BT138" s="2">
        <f t="shared" si="47"/>
        <v>0</v>
      </c>
      <c r="BU138" s="2">
        <f t="shared" si="47"/>
        <v>0</v>
      </c>
      <c r="BV138" s="2">
        <f t="shared" si="47"/>
        <v>0</v>
      </c>
      <c r="BW138" s="2">
        <f t="shared" si="47"/>
        <v>0</v>
      </c>
      <c r="BX138" s="2">
        <f t="shared" si="47"/>
        <v>0</v>
      </c>
      <c r="BY138" s="2">
        <f t="shared" si="47"/>
        <v>0</v>
      </c>
      <c r="BZ138" s="2">
        <f t="shared" si="47"/>
        <v>0</v>
      </c>
      <c r="CA138" s="2">
        <f t="shared" ref="CA138:DF138" si="48">CA145</f>
        <v>909642.1</v>
      </c>
      <c r="CB138" s="2">
        <f t="shared" si="48"/>
        <v>0</v>
      </c>
      <c r="CC138" s="2">
        <f t="shared" si="48"/>
        <v>0</v>
      </c>
      <c r="CD138" s="2">
        <f t="shared" si="48"/>
        <v>909642.1</v>
      </c>
      <c r="CE138" s="2">
        <f t="shared" si="48"/>
        <v>50463.25</v>
      </c>
      <c r="CF138" s="2">
        <f t="shared" si="48"/>
        <v>50463.25</v>
      </c>
      <c r="CG138" s="2">
        <f t="shared" si="48"/>
        <v>0</v>
      </c>
      <c r="CH138" s="2">
        <f t="shared" si="48"/>
        <v>50463.25</v>
      </c>
      <c r="CI138" s="2">
        <f t="shared" si="48"/>
        <v>0</v>
      </c>
      <c r="CJ138" s="2">
        <f t="shared" si="48"/>
        <v>0</v>
      </c>
      <c r="CK138" s="2">
        <f t="shared" si="48"/>
        <v>0</v>
      </c>
      <c r="CL138" s="2">
        <f t="shared" si="48"/>
        <v>0</v>
      </c>
      <c r="CM138" s="2">
        <f t="shared" si="48"/>
        <v>0</v>
      </c>
      <c r="CN138" s="2">
        <f t="shared" si="48"/>
        <v>0</v>
      </c>
      <c r="CO138" s="2">
        <f t="shared" si="48"/>
        <v>0</v>
      </c>
      <c r="CP138" s="2">
        <f t="shared" si="48"/>
        <v>0</v>
      </c>
      <c r="CQ138" s="2">
        <f t="shared" si="48"/>
        <v>0</v>
      </c>
      <c r="CR138" s="2">
        <f t="shared" si="48"/>
        <v>0</v>
      </c>
      <c r="CS138" s="2">
        <f t="shared" si="48"/>
        <v>0</v>
      </c>
      <c r="CT138" s="2">
        <f t="shared" si="48"/>
        <v>0</v>
      </c>
      <c r="CU138" s="2">
        <f t="shared" si="48"/>
        <v>0</v>
      </c>
      <c r="CV138" s="2">
        <f t="shared" si="48"/>
        <v>0</v>
      </c>
      <c r="CW138" s="2">
        <f t="shared" si="48"/>
        <v>0</v>
      </c>
      <c r="CX138" s="2">
        <f t="shared" si="48"/>
        <v>0</v>
      </c>
      <c r="CY138" s="2">
        <f t="shared" si="48"/>
        <v>0</v>
      </c>
      <c r="CZ138" s="2">
        <f t="shared" si="48"/>
        <v>0</v>
      </c>
      <c r="DA138" s="2">
        <f t="shared" si="48"/>
        <v>0</v>
      </c>
      <c r="DB138" s="2">
        <f t="shared" si="48"/>
        <v>0</v>
      </c>
      <c r="DC138" s="2">
        <f t="shared" si="48"/>
        <v>0</v>
      </c>
      <c r="DD138" s="2">
        <f t="shared" si="48"/>
        <v>0</v>
      </c>
      <c r="DE138" s="2">
        <f t="shared" si="48"/>
        <v>0</v>
      </c>
      <c r="DF138" s="2">
        <f t="shared" si="48"/>
        <v>0</v>
      </c>
      <c r="DG138" s="3">
        <f t="shared" ref="DG138:EL138" si="49">DG145</f>
        <v>0</v>
      </c>
      <c r="DH138" s="3">
        <f t="shared" si="49"/>
        <v>0</v>
      </c>
      <c r="DI138" s="3">
        <f t="shared" si="49"/>
        <v>0</v>
      </c>
      <c r="DJ138" s="3">
        <f t="shared" si="49"/>
        <v>0</v>
      </c>
      <c r="DK138" s="3">
        <f t="shared" si="49"/>
        <v>0</v>
      </c>
      <c r="DL138" s="3">
        <f t="shared" si="49"/>
        <v>0</v>
      </c>
      <c r="DM138" s="3">
        <f t="shared" si="49"/>
        <v>0</v>
      </c>
      <c r="DN138" s="3">
        <f t="shared" si="49"/>
        <v>0</v>
      </c>
      <c r="DO138" s="3">
        <f t="shared" si="49"/>
        <v>0</v>
      </c>
      <c r="DP138" s="3">
        <f t="shared" si="49"/>
        <v>0</v>
      </c>
      <c r="DQ138" s="3">
        <f t="shared" si="49"/>
        <v>0</v>
      </c>
      <c r="DR138" s="3">
        <f t="shared" si="49"/>
        <v>0</v>
      </c>
      <c r="DS138" s="3">
        <f t="shared" si="49"/>
        <v>0</v>
      </c>
      <c r="DT138" s="3">
        <f t="shared" si="49"/>
        <v>0</v>
      </c>
      <c r="DU138" s="3">
        <f t="shared" si="49"/>
        <v>0</v>
      </c>
      <c r="DV138" s="3">
        <f t="shared" si="49"/>
        <v>0</v>
      </c>
      <c r="DW138" s="3">
        <f t="shared" si="49"/>
        <v>0</v>
      </c>
      <c r="DX138" s="3">
        <f t="shared" si="49"/>
        <v>0</v>
      </c>
      <c r="DY138" s="3">
        <f t="shared" si="49"/>
        <v>0</v>
      </c>
      <c r="DZ138" s="3">
        <f t="shared" si="49"/>
        <v>0</v>
      </c>
      <c r="EA138" s="3">
        <f t="shared" si="49"/>
        <v>0</v>
      </c>
      <c r="EB138" s="3">
        <f t="shared" si="49"/>
        <v>0</v>
      </c>
      <c r="EC138" s="3">
        <f t="shared" si="49"/>
        <v>0</v>
      </c>
      <c r="ED138" s="3">
        <f t="shared" si="49"/>
        <v>0</v>
      </c>
      <c r="EE138" s="3">
        <f t="shared" si="49"/>
        <v>0</v>
      </c>
      <c r="EF138" s="3">
        <f t="shared" si="49"/>
        <v>0</v>
      </c>
      <c r="EG138" s="3">
        <f t="shared" si="49"/>
        <v>0</v>
      </c>
      <c r="EH138" s="3">
        <f t="shared" si="49"/>
        <v>0</v>
      </c>
      <c r="EI138" s="3">
        <f t="shared" si="49"/>
        <v>0</v>
      </c>
      <c r="EJ138" s="3">
        <f t="shared" si="49"/>
        <v>0</v>
      </c>
      <c r="EK138" s="3">
        <f t="shared" si="49"/>
        <v>0</v>
      </c>
      <c r="EL138" s="3">
        <f t="shared" si="49"/>
        <v>0</v>
      </c>
      <c r="EM138" s="3">
        <f t="shared" ref="EM138:FR138" si="50">EM145</f>
        <v>0</v>
      </c>
      <c r="EN138" s="3">
        <f t="shared" si="50"/>
        <v>0</v>
      </c>
      <c r="EO138" s="3">
        <f t="shared" si="50"/>
        <v>0</v>
      </c>
      <c r="EP138" s="3">
        <f t="shared" si="50"/>
        <v>0</v>
      </c>
      <c r="EQ138" s="3">
        <f t="shared" si="50"/>
        <v>0</v>
      </c>
      <c r="ER138" s="3">
        <f t="shared" si="50"/>
        <v>0</v>
      </c>
      <c r="ES138" s="3">
        <f t="shared" si="50"/>
        <v>0</v>
      </c>
      <c r="ET138" s="3">
        <f t="shared" si="50"/>
        <v>0</v>
      </c>
      <c r="EU138" s="3">
        <f t="shared" si="50"/>
        <v>0</v>
      </c>
      <c r="EV138" s="3">
        <f t="shared" si="50"/>
        <v>0</v>
      </c>
      <c r="EW138" s="3">
        <f t="shared" si="50"/>
        <v>0</v>
      </c>
      <c r="EX138" s="3">
        <f t="shared" si="50"/>
        <v>0</v>
      </c>
      <c r="EY138" s="3">
        <f t="shared" si="50"/>
        <v>0</v>
      </c>
      <c r="EZ138" s="3">
        <f t="shared" si="50"/>
        <v>0</v>
      </c>
      <c r="FA138" s="3">
        <f t="shared" si="50"/>
        <v>0</v>
      </c>
      <c r="FB138" s="3">
        <f t="shared" si="50"/>
        <v>0</v>
      </c>
      <c r="FC138" s="3">
        <f t="shared" si="50"/>
        <v>0</v>
      </c>
      <c r="FD138" s="3">
        <f t="shared" si="50"/>
        <v>0</v>
      </c>
      <c r="FE138" s="3">
        <f t="shared" si="50"/>
        <v>0</v>
      </c>
      <c r="FF138" s="3">
        <f t="shared" si="50"/>
        <v>0</v>
      </c>
      <c r="FG138" s="3">
        <f t="shared" si="50"/>
        <v>0</v>
      </c>
      <c r="FH138" s="3">
        <f t="shared" si="50"/>
        <v>0</v>
      </c>
      <c r="FI138" s="3">
        <f t="shared" si="50"/>
        <v>0</v>
      </c>
      <c r="FJ138" s="3">
        <f t="shared" si="50"/>
        <v>0</v>
      </c>
      <c r="FK138" s="3">
        <f t="shared" si="50"/>
        <v>0</v>
      </c>
      <c r="FL138" s="3">
        <f t="shared" si="50"/>
        <v>0</v>
      </c>
      <c r="FM138" s="3">
        <f t="shared" si="50"/>
        <v>0</v>
      </c>
      <c r="FN138" s="3">
        <f t="shared" si="50"/>
        <v>0</v>
      </c>
      <c r="FO138" s="3">
        <f t="shared" si="50"/>
        <v>0</v>
      </c>
      <c r="FP138" s="3">
        <f t="shared" si="50"/>
        <v>0</v>
      </c>
      <c r="FQ138" s="3">
        <f t="shared" si="50"/>
        <v>0</v>
      </c>
      <c r="FR138" s="3">
        <f t="shared" si="50"/>
        <v>0</v>
      </c>
      <c r="FS138" s="3">
        <f t="shared" ref="FS138:GX138" si="51">FS145</f>
        <v>0</v>
      </c>
      <c r="FT138" s="3">
        <f t="shared" si="51"/>
        <v>0</v>
      </c>
      <c r="FU138" s="3">
        <f t="shared" si="51"/>
        <v>0</v>
      </c>
      <c r="FV138" s="3">
        <f t="shared" si="51"/>
        <v>0</v>
      </c>
      <c r="FW138" s="3">
        <f t="shared" si="51"/>
        <v>0</v>
      </c>
      <c r="FX138" s="3">
        <f t="shared" si="51"/>
        <v>0</v>
      </c>
      <c r="FY138" s="3">
        <f t="shared" si="51"/>
        <v>0</v>
      </c>
      <c r="FZ138" s="3">
        <f t="shared" si="51"/>
        <v>0</v>
      </c>
      <c r="GA138" s="3">
        <f t="shared" si="51"/>
        <v>0</v>
      </c>
      <c r="GB138" s="3">
        <f t="shared" si="51"/>
        <v>0</v>
      </c>
      <c r="GC138" s="3">
        <f t="shared" si="51"/>
        <v>0</v>
      </c>
      <c r="GD138" s="3">
        <f t="shared" si="51"/>
        <v>0</v>
      </c>
      <c r="GE138" s="3">
        <f t="shared" si="51"/>
        <v>0</v>
      </c>
      <c r="GF138" s="3">
        <f t="shared" si="51"/>
        <v>0</v>
      </c>
      <c r="GG138" s="3">
        <f t="shared" si="51"/>
        <v>0</v>
      </c>
      <c r="GH138" s="3">
        <f t="shared" si="51"/>
        <v>0</v>
      </c>
      <c r="GI138" s="3">
        <f t="shared" si="51"/>
        <v>0</v>
      </c>
      <c r="GJ138" s="3">
        <f t="shared" si="51"/>
        <v>0</v>
      </c>
      <c r="GK138" s="3">
        <f t="shared" si="51"/>
        <v>0</v>
      </c>
      <c r="GL138" s="3">
        <f t="shared" si="51"/>
        <v>0</v>
      </c>
      <c r="GM138" s="3">
        <f t="shared" si="51"/>
        <v>0</v>
      </c>
      <c r="GN138" s="3">
        <f t="shared" si="51"/>
        <v>0</v>
      </c>
      <c r="GO138" s="3">
        <f t="shared" si="51"/>
        <v>0</v>
      </c>
      <c r="GP138" s="3">
        <f t="shared" si="51"/>
        <v>0</v>
      </c>
      <c r="GQ138" s="3">
        <f t="shared" si="51"/>
        <v>0</v>
      </c>
      <c r="GR138" s="3">
        <f t="shared" si="51"/>
        <v>0</v>
      </c>
      <c r="GS138" s="3">
        <f t="shared" si="51"/>
        <v>0</v>
      </c>
      <c r="GT138" s="3">
        <f t="shared" si="51"/>
        <v>0</v>
      </c>
      <c r="GU138" s="3">
        <f t="shared" si="51"/>
        <v>0</v>
      </c>
      <c r="GV138" s="3">
        <f t="shared" si="51"/>
        <v>0</v>
      </c>
      <c r="GW138" s="3">
        <f t="shared" si="51"/>
        <v>0</v>
      </c>
      <c r="GX138" s="3">
        <f t="shared" si="51"/>
        <v>0</v>
      </c>
    </row>
    <row r="140" spans="1:245" x14ac:dyDescent="0.2">
      <c r="A140">
        <v>17</v>
      </c>
      <c r="B140">
        <v>1</v>
      </c>
      <c r="C140">
        <f>ROW(SmtRes!A9)</f>
        <v>9</v>
      </c>
      <c r="D140">
        <f>ROW(EtalonRes!A9)</f>
        <v>9</v>
      </c>
      <c r="E140" t="s">
        <v>111</v>
      </c>
      <c r="F140" t="s">
        <v>112</v>
      </c>
      <c r="G140" t="s">
        <v>113</v>
      </c>
      <c r="H140" t="s">
        <v>20</v>
      </c>
      <c r="I140">
        <v>5</v>
      </c>
      <c r="J140">
        <v>0</v>
      </c>
      <c r="O140">
        <f>ROUND(CP140,2)</f>
        <v>215961.9</v>
      </c>
      <c r="P140">
        <f>ROUND(CQ140*I140,2)</f>
        <v>11084.85</v>
      </c>
      <c r="Q140">
        <f>ROUND(CR140*I140,2)</f>
        <v>21463.75</v>
      </c>
      <c r="R140">
        <f>ROUND(CS140*I140,2)</f>
        <v>0</v>
      </c>
      <c r="S140">
        <f>ROUND(CT140*I140,2)</f>
        <v>183413.3</v>
      </c>
      <c r="T140">
        <f>ROUND(CU140*I140,2)</f>
        <v>0</v>
      </c>
      <c r="U140">
        <f>CV140*I140</f>
        <v>729.05</v>
      </c>
      <c r="V140">
        <f>CW140*I140</f>
        <v>0</v>
      </c>
      <c r="W140">
        <f>ROUND(CX140*I140,2)</f>
        <v>0</v>
      </c>
      <c r="X140">
        <f>ROUND(CY140*I140,2)</f>
        <v>19861.2</v>
      </c>
      <c r="Y140">
        <f>ROUND(CZ140*I140,2)</f>
        <v>3204.85</v>
      </c>
      <c r="AA140">
        <v>64312874</v>
      </c>
      <c r="AB140">
        <f>ROUND((AC140+AD140+AF140),6)</f>
        <v>43192.38</v>
      </c>
      <c r="AC140">
        <f>ROUND(((ES140*7)),6)</f>
        <v>2216.9699999999998</v>
      </c>
      <c r="AD140">
        <f>ROUND(((((ET140*7))-((EU140*7)))+AE140),6)</f>
        <v>4292.75</v>
      </c>
      <c r="AE140">
        <f>ROUND(((EU140*7)),6)</f>
        <v>0</v>
      </c>
      <c r="AF140">
        <f>ROUND(((EV140*7)),6)</f>
        <v>36682.660000000003</v>
      </c>
      <c r="AG140">
        <f>ROUND((AP140),6)</f>
        <v>0</v>
      </c>
      <c r="AH140">
        <f>((EW140*7))</f>
        <v>145.81</v>
      </c>
      <c r="AI140">
        <f>((EX140*7))</f>
        <v>0</v>
      </c>
      <c r="AJ140">
        <f>(AS140)</f>
        <v>0</v>
      </c>
      <c r="AK140">
        <v>6170.34</v>
      </c>
      <c r="AL140">
        <v>316.70999999999998</v>
      </c>
      <c r="AM140">
        <v>613.25</v>
      </c>
      <c r="AN140">
        <v>0</v>
      </c>
      <c r="AO140">
        <v>5240.38</v>
      </c>
      <c r="AP140">
        <v>0</v>
      </c>
      <c r="AQ140">
        <v>20.83</v>
      </c>
      <c r="AR140">
        <v>0</v>
      </c>
      <c r="AS140">
        <v>0</v>
      </c>
      <c r="AT140">
        <v>0</v>
      </c>
      <c r="AU140">
        <v>0</v>
      </c>
      <c r="AV140">
        <v>1</v>
      </c>
      <c r="AW140">
        <v>1</v>
      </c>
      <c r="AZ140">
        <v>1</v>
      </c>
      <c r="BA140">
        <v>1</v>
      </c>
      <c r="BB140">
        <v>1</v>
      </c>
      <c r="BC140">
        <v>1</v>
      </c>
      <c r="BD140" t="s">
        <v>3</v>
      </c>
      <c r="BE140" t="s">
        <v>3</v>
      </c>
      <c r="BF140" t="s">
        <v>3</v>
      </c>
      <c r="BG140" t="s">
        <v>3</v>
      </c>
      <c r="BH140">
        <v>0</v>
      </c>
      <c r="BI140">
        <v>4</v>
      </c>
      <c r="BJ140" t="s">
        <v>114</v>
      </c>
      <c r="BM140">
        <v>6000</v>
      </c>
      <c r="BN140">
        <v>0</v>
      </c>
      <c r="BO140" t="s">
        <v>3</v>
      </c>
      <c r="BP140">
        <v>0</v>
      </c>
      <c r="BQ140">
        <v>1</v>
      </c>
      <c r="BR140">
        <v>0</v>
      </c>
      <c r="BS140">
        <v>1</v>
      </c>
      <c r="BT140">
        <v>1</v>
      </c>
      <c r="BU140">
        <v>1</v>
      </c>
      <c r="BV140">
        <v>1</v>
      </c>
      <c r="BW140">
        <v>1</v>
      </c>
      <c r="BX140">
        <v>1</v>
      </c>
      <c r="BY140" t="s">
        <v>3</v>
      </c>
      <c r="BZ140">
        <v>3972.24</v>
      </c>
      <c r="CA140">
        <v>640.97</v>
      </c>
      <c r="CE140">
        <v>0</v>
      </c>
      <c r="CF140">
        <v>0</v>
      </c>
      <c r="CG140">
        <v>0</v>
      </c>
      <c r="CM140">
        <v>0</v>
      </c>
      <c r="CN140" t="s">
        <v>3</v>
      </c>
      <c r="CO140">
        <v>0</v>
      </c>
      <c r="CP140">
        <f>(P140+Q140+S140)</f>
        <v>215961.9</v>
      </c>
      <c r="CQ140">
        <f>(AC140*BC140*AW140)</f>
        <v>2216.9699999999998</v>
      </c>
      <c r="CR140">
        <f>(((((ET140*7))*BB140-((EU140*7))*BS140)+AE140*BS140)*AV140)</f>
        <v>4292.75</v>
      </c>
      <c r="CS140">
        <f>(AE140*BS140*AV140)</f>
        <v>0</v>
      </c>
      <c r="CT140">
        <f>(AF140*BA140*AV140)</f>
        <v>36682.660000000003</v>
      </c>
      <c r="CU140">
        <f>AG140</f>
        <v>0</v>
      </c>
      <c r="CV140">
        <f>(AH140*AV140)</f>
        <v>145.81</v>
      </c>
      <c r="CW140">
        <f t="shared" ref="CW140:CX143" si="52">AI140</f>
        <v>0</v>
      </c>
      <c r="CX140">
        <f t="shared" si="52"/>
        <v>0</v>
      </c>
      <c r="CY140">
        <f t="shared" ref="CY140:CZ143" si="53">FX140</f>
        <v>3972.24</v>
      </c>
      <c r="CZ140">
        <f t="shared" si="53"/>
        <v>640.97</v>
      </c>
      <c r="DC140" t="s">
        <v>3</v>
      </c>
      <c r="DD140" t="s">
        <v>22</v>
      </c>
      <c r="DE140" t="s">
        <v>22</v>
      </c>
      <c r="DF140" t="s">
        <v>22</v>
      </c>
      <c r="DG140" t="s">
        <v>22</v>
      </c>
      <c r="DH140" t="s">
        <v>3</v>
      </c>
      <c r="DI140" t="s">
        <v>22</v>
      </c>
      <c r="DJ140" t="s">
        <v>22</v>
      </c>
      <c r="DK140" t="s">
        <v>3</v>
      </c>
      <c r="DL140" t="s">
        <v>3</v>
      </c>
      <c r="DM140" t="s">
        <v>3</v>
      </c>
      <c r="DN140">
        <v>0</v>
      </c>
      <c r="DO140">
        <v>0</v>
      </c>
      <c r="DP140">
        <v>1</v>
      </c>
      <c r="DQ140">
        <v>1</v>
      </c>
      <c r="DU140">
        <v>1013</v>
      </c>
      <c r="DV140" t="s">
        <v>20</v>
      </c>
      <c r="DW140" t="s">
        <v>20</v>
      </c>
      <c r="DX140">
        <v>1</v>
      </c>
      <c r="EE140">
        <v>64176908</v>
      </c>
      <c r="EF140">
        <v>1</v>
      </c>
      <c r="EG140" t="s">
        <v>23</v>
      </c>
      <c r="EH140">
        <v>0</v>
      </c>
      <c r="EI140" t="s">
        <v>3</v>
      </c>
      <c r="EJ140">
        <v>4</v>
      </c>
      <c r="EK140">
        <v>6000</v>
      </c>
      <c r="EL140" t="s">
        <v>24</v>
      </c>
      <c r="EM140" t="s">
        <v>25</v>
      </c>
      <c r="EO140" t="s">
        <v>3</v>
      </c>
      <c r="EQ140">
        <v>65536</v>
      </c>
      <c r="ER140">
        <v>6170.34</v>
      </c>
      <c r="ES140">
        <v>316.70999999999998</v>
      </c>
      <c r="ET140">
        <v>613.25</v>
      </c>
      <c r="EU140">
        <v>0</v>
      </c>
      <c r="EV140">
        <v>5240.38</v>
      </c>
      <c r="EW140">
        <v>20.83</v>
      </c>
      <c r="EX140">
        <v>0</v>
      </c>
      <c r="EY140">
        <v>0</v>
      </c>
      <c r="FQ140">
        <v>0</v>
      </c>
      <c r="FR140">
        <f>ROUND(IF(AND(BH140=3,BI140=3),P140,0),2)</f>
        <v>0</v>
      </c>
      <c r="FS140">
        <v>0</v>
      </c>
      <c r="FX140">
        <v>3972.24</v>
      </c>
      <c r="FY140">
        <v>640.97</v>
      </c>
      <c r="GA140" t="s">
        <v>3</v>
      </c>
      <c r="GD140">
        <v>1</v>
      </c>
      <c r="GF140">
        <v>300301378</v>
      </c>
      <c r="GG140">
        <v>2</v>
      </c>
      <c r="GH140">
        <v>1</v>
      </c>
      <c r="GI140">
        <v>-2</v>
      </c>
      <c r="GJ140">
        <v>0</v>
      </c>
      <c r="GK140">
        <v>0</v>
      </c>
      <c r="GL140">
        <f>ROUND(IF(AND(BH140=3,BI140=3,FS140&lt;&gt;0),P140,0),2)</f>
        <v>0</v>
      </c>
      <c r="GM140">
        <f>ROUND(O140+X140+Y140,2)+GX140</f>
        <v>239027.95</v>
      </c>
      <c r="GN140">
        <f>IF(OR(BI140=0,BI140=1),ROUND(O140+X140+Y140,2),0)</f>
        <v>0</v>
      </c>
      <c r="GO140">
        <f>IF(BI140=2,ROUND(O140+X140+Y140,2),0)</f>
        <v>0</v>
      </c>
      <c r="GP140">
        <f>IF(BI140=4,ROUND(O140+X140+Y140,2)+GX140,0)</f>
        <v>239027.95</v>
      </c>
      <c r="GR140">
        <v>0</v>
      </c>
      <c r="GS140">
        <v>0</v>
      </c>
      <c r="GT140">
        <v>0</v>
      </c>
      <c r="GU140" t="s">
        <v>3</v>
      </c>
      <c r="GV140">
        <f>ROUND((GT140),6)</f>
        <v>0</v>
      </c>
      <c r="GW140">
        <v>1</v>
      </c>
      <c r="GX140">
        <f>ROUND(HC140*I140,2)</f>
        <v>0</v>
      </c>
      <c r="HA140">
        <v>0</v>
      </c>
      <c r="HB140">
        <v>0</v>
      </c>
      <c r="HC140">
        <f>GV140*GW140</f>
        <v>0</v>
      </c>
      <c r="IK140">
        <v>0</v>
      </c>
    </row>
    <row r="141" spans="1:245" x14ac:dyDescent="0.2">
      <c r="A141">
        <v>17</v>
      </c>
      <c r="B141">
        <v>1</v>
      </c>
      <c r="C141">
        <f>ROW(SmtRes!A10)</f>
        <v>10</v>
      </c>
      <c r="D141">
        <f>ROW(EtalonRes!A10)</f>
        <v>10</v>
      </c>
      <c r="E141" t="s">
        <v>115</v>
      </c>
      <c r="F141" t="s">
        <v>116</v>
      </c>
      <c r="G141" t="s">
        <v>117</v>
      </c>
      <c r="H141" t="s">
        <v>20</v>
      </c>
      <c r="I141">
        <v>5</v>
      </c>
      <c r="J141">
        <v>0</v>
      </c>
      <c r="O141">
        <f>ROUND(CP141,2)</f>
        <v>212648.7</v>
      </c>
      <c r="P141">
        <f>ROUND(CQ141*I141,2)</f>
        <v>15593.4</v>
      </c>
      <c r="Q141">
        <f>ROUND(CR141*I141,2)</f>
        <v>23508</v>
      </c>
      <c r="R141">
        <f>ROUND(CS141*I141,2)</f>
        <v>0</v>
      </c>
      <c r="S141">
        <f>ROUND(CT141*I141,2)</f>
        <v>173547.3</v>
      </c>
      <c r="T141">
        <f>ROUND(CU141*I141,2)</f>
        <v>0</v>
      </c>
      <c r="U141">
        <f>CV141*I141</f>
        <v>669.14999999999986</v>
      </c>
      <c r="V141">
        <f>CW141*I141</f>
        <v>0</v>
      </c>
      <c r="W141">
        <f>ROUND(CX141*I141,2)</f>
        <v>0</v>
      </c>
      <c r="X141">
        <f>ROUND(CY141*I141,2)</f>
        <v>44378.55</v>
      </c>
      <c r="Y141">
        <f>ROUND(CZ141*I141,2)</f>
        <v>7279</v>
      </c>
      <c r="AA141">
        <v>64312874</v>
      </c>
      <c r="AB141">
        <f>ROUND((AC141+AD141+AF141),6)</f>
        <v>42529.74</v>
      </c>
      <c r="AC141">
        <f>ROUND(((ES141*3)),6)</f>
        <v>3118.68</v>
      </c>
      <c r="AD141">
        <f>ROUND(((((ET141*3))-((EU141*3)))+AE141),6)</f>
        <v>4701.6000000000004</v>
      </c>
      <c r="AE141">
        <f>ROUND(((EU141*3)),6)</f>
        <v>0</v>
      </c>
      <c r="AF141">
        <f>ROUND(((EV141*3)),6)</f>
        <v>34709.46</v>
      </c>
      <c r="AG141">
        <f>ROUND((AP141),6)</f>
        <v>0</v>
      </c>
      <c r="AH141">
        <f>((EW141*3))</f>
        <v>133.82999999999998</v>
      </c>
      <c r="AI141">
        <f>((EX141*3))</f>
        <v>0</v>
      </c>
      <c r="AJ141">
        <f>(AS141)</f>
        <v>0</v>
      </c>
      <c r="AK141">
        <v>14176.58</v>
      </c>
      <c r="AL141">
        <v>1039.56</v>
      </c>
      <c r="AM141">
        <v>1567.2</v>
      </c>
      <c r="AN141">
        <v>0</v>
      </c>
      <c r="AO141">
        <v>11569.82</v>
      </c>
      <c r="AP141">
        <v>0</v>
      </c>
      <c r="AQ141">
        <v>44.61</v>
      </c>
      <c r="AR141">
        <v>0</v>
      </c>
      <c r="AS141">
        <v>0</v>
      </c>
      <c r="AT141">
        <v>0</v>
      </c>
      <c r="AU141">
        <v>0</v>
      </c>
      <c r="AV141">
        <v>1</v>
      </c>
      <c r="AW141">
        <v>1</v>
      </c>
      <c r="AZ141">
        <v>1</v>
      </c>
      <c r="BA141">
        <v>1</v>
      </c>
      <c r="BB141">
        <v>1</v>
      </c>
      <c r="BC141">
        <v>1</v>
      </c>
      <c r="BD141" t="s">
        <v>3</v>
      </c>
      <c r="BE141" t="s">
        <v>3</v>
      </c>
      <c r="BF141" t="s">
        <v>3</v>
      </c>
      <c r="BG141" t="s">
        <v>3</v>
      </c>
      <c r="BH141">
        <v>0</v>
      </c>
      <c r="BI141">
        <v>4</v>
      </c>
      <c r="BJ141" t="s">
        <v>118</v>
      </c>
      <c r="BM141">
        <v>6000</v>
      </c>
      <c r="BN141">
        <v>0</v>
      </c>
      <c r="BO141" t="s">
        <v>3</v>
      </c>
      <c r="BP141">
        <v>0</v>
      </c>
      <c r="BQ141">
        <v>1</v>
      </c>
      <c r="BR141">
        <v>0</v>
      </c>
      <c r="BS141">
        <v>1</v>
      </c>
      <c r="BT141">
        <v>1</v>
      </c>
      <c r="BU141">
        <v>1</v>
      </c>
      <c r="BV141">
        <v>1</v>
      </c>
      <c r="BW141">
        <v>1</v>
      </c>
      <c r="BX141">
        <v>1</v>
      </c>
      <c r="BY141" t="s">
        <v>3</v>
      </c>
      <c r="BZ141">
        <v>8875.7099999999991</v>
      </c>
      <c r="CA141">
        <v>1455.8</v>
      </c>
      <c r="CE141">
        <v>0</v>
      </c>
      <c r="CF141">
        <v>0</v>
      </c>
      <c r="CG141">
        <v>0</v>
      </c>
      <c r="CM141">
        <v>0</v>
      </c>
      <c r="CN141" t="s">
        <v>3</v>
      </c>
      <c r="CO141">
        <v>0</v>
      </c>
      <c r="CP141">
        <f>(P141+Q141+S141)</f>
        <v>212648.69999999998</v>
      </c>
      <c r="CQ141">
        <f>(AC141*BC141*AW141)</f>
        <v>3118.68</v>
      </c>
      <c r="CR141">
        <f>(((((ET141*3))*BB141-((EU141*3))*BS141)+AE141*BS141)*AV141)</f>
        <v>4701.6000000000004</v>
      </c>
      <c r="CS141">
        <f>(AE141*BS141*AV141)</f>
        <v>0</v>
      </c>
      <c r="CT141">
        <f>(AF141*BA141*AV141)</f>
        <v>34709.46</v>
      </c>
      <c r="CU141">
        <f>AG141</f>
        <v>0</v>
      </c>
      <c r="CV141">
        <f>(AH141*AV141)</f>
        <v>133.82999999999998</v>
      </c>
      <c r="CW141">
        <f t="shared" si="52"/>
        <v>0</v>
      </c>
      <c r="CX141">
        <f t="shared" si="52"/>
        <v>0</v>
      </c>
      <c r="CY141">
        <f t="shared" si="53"/>
        <v>8875.7099999999991</v>
      </c>
      <c r="CZ141">
        <f t="shared" si="53"/>
        <v>1455.8</v>
      </c>
      <c r="DC141" t="s">
        <v>3</v>
      </c>
      <c r="DD141" t="s">
        <v>30</v>
      </c>
      <c r="DE141" t="s">
        <v>30</v>
      </c>
      <c r="DF141" t="s">
        <v>30</v>
      </c>
      <c r="DG141" t="s">
        <v>30</v>
      </c>
      <c r="DH141" t="s">
        <v>3</v>
      </c>
      <c r="DI141" t="s">
        <v>30</v>
      </c>
      <c r="DJ141" t="s">
        <v>30</v>
      </c>
      <c r="DK141" t="s">
        <v>3</v>
      </c>
      <c r="DL141" t="s">
        <v>3</v>
      </c>
      <c r="DM141" t="s">
        <v>3</v>
      </c>
      <c r="DN141">
        <v>0</v>
      </c>
      <c r="DO141">
        <v>0</v>
      </c>
      <c r="DP141">
        <v>1</v>
      </c>
      <c r="DQ141">
        <v>1</v>
      </c>
      <c r="DU141">
        <v>1013</v>
      </c>
      <c r="DV141" t="s">
        <v>20</v>
      </c>
      <c r="DW141" t="s">
        <v>20</v>
      </c>
      <c r="DX141">
        <v>1</v>
      </c>
      <c r="EE141">
        <v>64176908</v>
      </c>
      <c r="EF141">
        <v>1</v>
      </c>
      <c r="EG141" t="s">
        <v>23</v>
      </c>
      <c r="EH141">
        <v>0</v>
      </c>
      <c r="EI141" t="s">
        <v>3</v>
      </c>
      <c r="EJ141">
        <v>4</v>
      </c>
      <c r="EK141">
        <v>6000</v>
      </c>
      <c r="EL141" t="s">
        <v>24</v>
      </c>
      <c r="EM141" t="s">
        <v>25</v>
      </c>
      <c r="EO141" t="s">
        <v>3</v>
      </c>
      <c r="EQ141">
        <v>65536</v>
      </c>
      <c r="ER141">
        <v>14176.58</v>
      </c>
      <c r="ES141">
        <v>1039.56</v>
      </c>
      <c r="ET141">
        <v>1567.2</v>
      </c>
      <c r="EU141">
        <v>0</v>
      </c>
      <c r="EV141">
        <v>11569.82</v>
      </c>
      <c r="EW141">
        <v>44.61</v>
      </c>
      <c r="EX141">
        <v>0</v>
      </c>
      <c r="EY141">
        <v>0</v>
      </c>
      <c r="FQ141">
        <v>0</v>
      </c>
      <c r="FR141">
        <f>ROUND(IF(AND(BH141=3,BI141=3),P141,0),2)</f>
        <v>0</v>
      </c>
      <c r="FS141">
        <v>0</v>
      </c>
      <c r="FX141">
        <v>8875.7099999999991</v>
      </c>
      <c r="FY141">
        <v>1455.8</v>
      </c>
      <c r="GA141" t="s">
        <v>3</v>
      </c>
      <c r="GD141">
        <v>1</v>
      </c>
      <c r="GF141">
        <v>2071702158</v>
      </c>
      <c r="GG141">
        <v>2</v>
      </c>
      <c r="GH141">
        <v>1</v>
      </c>
      <c r="GI141">
        <v>-2</v>
      </c>
      <c r="GJ141">
        <v>0</v>
      </c>
      <c r="GK141">
        <v>0</v>
      </c>
      <c r="GL141">
        <f>ROUND(IF(AND(BH141=3,BI141=3,FS141&lt;&gt;0),P141,0),2)</f>
        <v>0</v>
      </c>
      <c r="GM141">
        <f>ROUND(O141+X141+Y141,2)+GX141</f>
        <v>264306.25</v>
      </c>
      <c r="GN141">
        <f>IF(OR(BI141=0,BI141=1),ROUND(O141+X141+Y141,2),0)</f>
        <v>0</v>
      </c>
      <c r="GO141">
        <f>IF(BI141=2,ROUND(O141+X141+Y141,2),0)</f>
        <v>0</v>
      </c>
      <c r="GP141">
        <f>IF(BI141=4,ROUND(O141+X141+Y141,2)+GX141,0)</f>
        <v>264306.25</v>
      </c>
      <c r="GR141">
        <v>0</v>
      </c>
      <c r="GS141">
        <v>0</v>
      </c>
      <c r="GT141">
        <v>0</v>
      </c>
      <c r="GU141" t="s">
        <v>3</v>
      </c>
      <c r="GV141">
        <f>ROUND((GT141),6)</f>
        <v>0</v>
      </c>
      <c r="GW141">
        <v>1</v>
      </c>
      <c r="GX141">
        <f>ROUND(HC141*I141,2)</f>
        <v>0</v>
      </c>
      <c r="HA141">
        <v>0</v>
      </c>
      <c r="HB141">
        <v>0</v>
      </c>
      <c r="HC141">
        <f>GV141*GW141</f>
        <v>0</v>
      </c>
      <c r="IK141">
        <v>0</v>
      </c>
    </row>
    <row r="142" spans="1:245" x14ac:dyDescent="0.2">
      <c r="A142">
        <v>17</v>
      </c>
      <c r="B142">
        <v>1</v>
      </c>
      <c r="C142">
        <f>ROW(SmtRes!A11)</f>
        <v>11</v>
      </c>
      <c r="D142">
        <f>ROW(EtalonRes!A11)</f>
        <v>11</v>
      </c>
      <c r="E142" t="s">
        <v>119</v>
      </c>
      <c r="F142" t="s">
        <v>120</v>
      </c>
      <c r="G142" t="s">
        <v>121</v>
      </c>
      <c r="H142" t="s">
        <v>20</v>
      </c>
      <c r="I142">
        <v>5</v>
      </c>
      <c r="J142">
        <v>0</v>
      </c>
      <c r="O142">
        <f>ROUND(CP142,2)</f>
        <v>100938.5</v>
      </c>
      <c r="P142">
        <f>ROUND(CQ142*I142,2)</f>
        <v>11460.4</v>
      </c>
      <c r="Q142">
        <f>ROUND(CR142*I142,2)</f>
        <v>10839.95</v>
      </c>
      <c r="R142">
        <f>ROUND(CS142*I142,2)</f>
        <v>0</v>
      </c>
      <c r="S142">
        <f>ROUND(CT142*I142,2)</f>
        <v>78638.149999999994</v>
      </c>
      <c r="T142">
        <f>ROUND(CU142*I142,2)</f>
        <v>0</v>
      </c>
      <c r="U142">
        <f>CV142*I142</f>
        <v>302.95000000000005</v>
      </c>
      <c r="V142">
        <f>CW142*I142</f>
        <v>0</v>
      </c>
      <c r="W142">
        <f>ROUND(CX142*I142,2)</f>
        <v>0</v>
      </c>
      <c r="X142">
        <f>ROUND(CY142*I142,2)</f>
        <v>60420.4</v>
      </c>
      <c r="Y142">
        <f>ROUND(CZ142*I142,2)</f>
        <v>9930.75</v>
      </c>
      <c r="AA142">
        <v>64312874</v>
      </c>
      <c r="AB142">
        <f>ROUND((AC142+AD142+AF142),6)</f>
        <v>20187.7</v>
      </c>
      <c r="AC142">
        <f>ROUND((ES142),6)</f>
        <v>2292.08</v>
      </c>
      <c r="AD142">
        <f>ROUND((((ET142)-(EU142))+AE142),6)</f>
        <v>2167.9899999999998</v>
      </c>
      <c r="AE142">
        <f>ROUND((EU142),6)</f>
        <v>0</v>
      </c>
      <c r="AF142">
        <f>ROUND((EV142),6)</f>
        <v>15727.63</v>
      </c>
      <c r="AG142">
        <f>ROUND((AP142),6)</f>
        <v>0</v>
      </c>
      <c r="AH142">
        <f>(EW142)</f>
        <v>60.59</v>
      </c>
      <c r="AI142">
        <f>(EX142)</f>
        <v>0</v>
      </c>
      <c r="AJ142">
        <f>(AS142)</f>
        <v>0</v>
      </c>
      <c r="AK142">
        <v>20187.7</v>
      </c>
      <c r="AL142">
        <v>2292.08</v>
      </c>
      <c r="AM142">
        <v>2167.9899999999998</v>
      </c>
      <c r="AN142">
        <v>0</v>
      </c>
      <c r="AO142">
        <v>15727.63</v>
      </c>
      <c r="AP142">
        <v>0</v>
      </c>
      <c r="AQ142">
        <v>60.59</v>
      </c>
      <c r="AR142">
        <v>0</v>
      </c>
      <c r="AS142">
        <v>0</v>
      </c>
      <c r="AT142">
        <v>0</v>
      </c>
      <c r="AU142">
        <v>0</v>
      </c>
      <c r="AV142">
        <v>1</v>
      </c>
      <c r="AW142">
        <v>1</v>
      </c>
      <c r="AZ142">
        <v>1</v>
      </c>
      <c r="BA142">
        <v>1</v>
      </c>
      <c r="BB142">
        <v>1</v>
      </c>
      <c r="BC142">
        <v>1</v>
      </c>
      <c r="BD142" t="s">
        <v>3</v>
      </c>
      <c r="BE142" t="s">
        <v>3</v>
      </c>
      <c r="BF142" t="s">
        <v>3</v>
      </c>
      <c r="BG142" t="s">
        <v>3</v>
      </c>
      <c r="BH142">
        <v>0</v>
      </c>
      <c r="BI142">
        <v>4</v>
      </c>
      <c r="BJ142" t="s">
        <v>122</v>
      </c>
      <c r="BM142">
        <v>6000</v>
      </c>
      <c r="BN142">
        <v>0</v>
      </c>
      <c r="BO142" t="s">
        <v>3</v>
      </c>
      <c r="BP142">
        <v>0</v>
      </c>
      <c r="BQ142">
        <v>1</v>
      </c>
      <c r="BR142">
        <v>0</v>
      </c>
      <c r="BS142">
        <v>1</v>
      </c>
      <c r="BT142">
        <v>1</v>
      </c>
      <c r="BU142">
        <v>1</v>
      </c>
      <c r="BV142">
        <v>1</v>
      </c>
      <c r="BW142">
        <v>1</v>
      </c>
      <c r="BX142">
        <v>1</v>
      </c>
      <c r="BY142" t="s">
        <v>3</v>
      </c>
      <c r="BZ142">
        <v>12084.08</v>
      </c>
      <c r="CA142">
        <v>1986.15</v>
      </c>
      <c r="CE142">
        <v>0</v>
      </c>
      <c r="CF142">
        <v>0</v>
      </c>
      <c r="CG142">
        <v>0</v>
      </c>
      <c r="CM142">
        <v>0</v>
      </c>
      <c r="CN142" t="s">
        <v>3</v>
      </c>
      <c r="CO142">
        <v>0</v>
      </c>
      <c r="CP142">
        <f>(P142+Q142+S142)</f>
        <v>100938.5</v>
      </c>
      <c r="CQ142">
        <f>(AC142*BC142*AW142)</f>
        <v>2292.08</v>
      </c>
      <c r="CR142">
        <f>((((ET142)*BB142-(EU142)*BS142)+AE142*BS142)*AV142)</f>
        <v>2167.9899999999998</v>
      </c>
      <c r="CS142">
        <f>(AE142*BS142*AV142)</f>
        <v>0</v>
      </c>
      <c r="CT142">
        <f>(AF142*BA142*AV142)</f>
        <v>15727.63</v>
      </c>
      <c r="CU142">
        <f>AG142</f>
        <v>0</v>
      </c>
      <c r="CV142">
        <f>(AH142*AV142)</f>
        <v>60.59</v>
      </c>
      <c r="CW142">
        <f t="shared" si="52"/>
        <v>0</v>
      </c>
      <c r="CX142">
        <f t="shared" si="52"/>
        <v>0</v>
      </c>
      <c r="CY142">
        <f t="shared" si="53"/>
        <v>12084.08</v>
      </c>
      <c r="CZ142">
        <f t="shared" si="53"/>
        <v>1986.15</v>
      </c>
      <c r="DC142" t="s">
        <v>3</v>
      </c>
      <c r="DD142" t="s">
        <v>3</v>
      </c>
      <c r="DE142" t="s">
        <v>3</v>
      </c>
      <c r="DF142" t="s">
        <v>3</v>
      </c>
      <c r="DG142" t="s">
        <v>3</v>
      </c>
      <c r="DH142" t="s">
        <v>3</v>
      </c>
      <c r="DI142" t="s">
        <v>3</v>
      </c>
      <c r="DJ142" t="s">
        <v>3</v>
      </c>
      <c r="DK142" t="s">
        <v>3</v>
      </c>
      <c r="DL142" t="s">
        <v>3</v>
      </c>
      <c r="DM142" t="s">
        <v>3</v>
      </c>
      <c r="DN142">
        <v>0</v>
      </c>
      <c r="DO142">
        <v>0</v>
      </c>
      <c r="DP142">
        <v>1</v>
      </c>
      <c r="DQ142">
        <v>1</v>
      </c>
      <c r="DU142">
        <v>1013</v>
      </c>
      <c r="DV142" t="s">
        <v>20</v>
      </c>
      <c r="DW142" t="s">
        <v>20</v>
      </c>
      <c r="DX142">
        <v>1</v>
      </c>
      <c r="EE142">
        <v>64176908</v>
      </c>
      <c r="EF142">
        <v>1</v>
      </c>
      <c r="EG142" t="s">
        <v>23</v>
      </c>
      <c r="EH142">
        <v>0</v>
      </c>
      <c r="EI142" t="s">
        <v>3</v>
      </c>
      <c r="EJ142">
        <v>4</v>
      </c>
      <c r="EK142">
        <v>6000</v>
      </c>
      <c r="EL142" t="s">
        <v>24</v>
      </c>
      <c r="EM142" t="s">
        <v>25</v>
      </c>
      <c r="EO142" t="s">
        <v>3</v>
      </c>
      <c r="EQ142">
        <v>65536</v>
      </c>
      <c r="ER142">
        <v>20187.7</v>
      </c>
      <c r="ES142">
        <v>2292.08</v>
      </c>
      <c r="ET142">
        <v>2167.9899999999998</v>
      </c>
      <c r="EU142">
        <v>0</v>
      </c>
      <c r="EV142">
        <v>15727.63</v>
      </c>
      <c r="EW142">
        <v>60.59</v>
      </c>
      <c r="EX142">
        <v>0</v>
      </c>
      <c r="EY142">
        <v>0</v>
      </c>
      <c r="FQ142">
        <v>0</v>
      </c>
      <c r="FR142">
        <f>ROUND(IF(AND(BH142=3,BI142=3),P142,0),2)</f>
        <v>0</v>
      </c>
      <c r="FS142">
        <v>0</v>
      </c>
      <c r="FX142">
        <v>12084.08</v>
      </c>
      <c r="FY142">
        <v>1986.15</v>
      </c>
      <c r="GA142" t="s">
        <v>3</v>
      </c>
      <c r="GD142">
        <v>1</v>
      </c>
      <c r="GF142">
        <v>1851058256</v>
      </c>
      <c r="GG142">
        <v>2</v>
      </c>
      <c r="GH142">
        <v>1</v>
      </c>
      <c r="GI142">
        <v>-2</v>
      </c>
      <c r="GJ142">
        <v>0</v>
      </c>
      <c r="GK142">
        <v>0</v>
      </c>
      <c r="GL142">
        <f>ROUND(IF(AND(BH142=3,BI142=3,FS142&lt;&gt;0),P142,0),2)</f>
        <v>0</v>
      </c>
      <c r="GM142">
        <f>ROUND(O142+X142+Y142,2)+GX142</f>
        <v>171289.65</v>
      </c>
      <c r="GN142">
        <f>IF(OR(BI142=0,BI142=1),ROUND(O142+X142+Y142,2),0)</f>
        <v>0</v>
      </c>
      <c r="GO142">
        <f>IF(BI142=2,ROUND(O142+X142+Y142,2),0)</f>
        <v>0</v>
      </c>
      <c r="GP142">
        <f>IF(BI142=4,ROUND(O142+X142+Y142,2)+GX142,0)</f>
        <v>171289.65</v>
      </c>
      <c r="GR142">
        <v>0</v>
      </c>
      <c r="GS142">
        <v>0</v>
      </c>
      <c r="GT142">
        <v>0</v>
      </c>
      <c r="GU142" t="s">
        <v>3</v>
      </c>
      <c r="GV142">
        <f>ROUND((GT142),6)</f>
        <v>0</v>
      </c>
      <c r="GW142">
        <v>1</v>
      </c>
      <c r="GX142">
        <f>ROUND(HC142*I142,2)</f>
        <v>0</v>
      </c>
      <c r="HA142">
        <v>0</v>
      </c>
      <c r="HB142">
        <v>0</v>
      </c>
      <c r="HC142">
        <f>GV142*GW142</f>
        <v>0</v>
      </c>
      <c r="IK142">
        <v>0</v>
      </c>
    </row>
    <row r="143" spans="1:245" x14ac:dyDescent="0.2">
      <c r="A143">
        <v>17</v>
      </c>
      <c r="B143">
        <v>1</v>
      </c>
      <c r="C143">
        <f>ROW(SmtRes!A12)</f>
        <v>12</v>
      </c>
      <c r="D143">
        <f>ROW(EtalonRes!A12)</f>
        <v>12</v>
      </c>
      <c r="E143" t="s">
        <v>123</v>
      </c>
      <c r="F143" t="s">
        <v>124</v>
      </c>
      <c r="G143" t="s">
        <v>125</v>
      </c>
      <c r="H143" t="s">
        <v>20</v>
      </c>
      <c r="I143">
        <v>5</v>
      </c>
      <c r="J143">
        <v>0</v>
      </c>
      <c r="O143">
        <f>ROUND(CP143,2)</f>
        <v>136977.29999999999</v>
      </c>
      <c r="P143">
        <f>ROUND(CQ143*I143,2)</f>
        <v>12324.6</v>
      </c>
      <c r="Q143">
        <f>ROUND(CR143*I143,2)</f>
        <v>14794.05</v>
      </c>
      <c r="R143">
        <f>ROUND(CS143*I143,2)</f>
        <v>0</v>
      </c>
      <c r="S143">
        <f>ROUND(CT143*I143,2)</f>
        <v>109858.65</v>
      </c>
      <c r="T143">
        <f>ROUND(CU143*I143,2)</f>
        <v>0</v>
      </c>
      <c r="U143">
        <f>CV143*I143</f>
        <v>426.59999999999997</v>
      </c>
      <c r="V143">
        <f>CW143*I143</f>
        <v>0</v>
      </c>
      <c r="W143">
        <f>ROUND(CX143*I143,2)</f>
        <v>0</v>
      </c>
      <c r="X143">
        <f>ROUND(CY143*I143,2)</f>
        <v>84234.45</v>
      </c>
      <c r="Y143">
        <f>ROUND(CZ143*I143,2)</f>
        <v>13806.5</v>
      </c>
      <c r="AA143">
        <v>64312874</v>
      </c>
      <c r="AB143">
        <f>ROUND((AC143+AD143+AF143),6)</f>
        <v>27395.46</v>
      </c>
      <c r="AC143">
        <f>ROUND((ES143),6)</f>
        <v>2464.92</v>
      </c>
      <c r="AD143">
        <f>ROUND((((ET143)-(EU143))+AE143),6)</f>
        <v>2958.81</v>
      </c>
      <c r="AE143">
        <f>ROUND((EU143),6)</f>
        <v>0</v>
      </c>
      <c r="AF143">
        <f>ROUND((EV143),6)</f>
        <v>21971.73</v>
      </c>
      <c r="AG143">
        <f>ROUND((AP143),6)</f>
        <v>0</v>
      </c>
      <c r="AH143">
        <f>(EW143)</f>
        <v>85.32</v>
      </c>
      <c r="AI143">
        <f>(EX143)</f>
        <v>0</v>
      </c>
      <c r="AJ143">
        <f>(AS143)</f>
        <v>0</v>
      </c>
      <c r="AK143">
        <v>27395.46</v>
      </c>
      <c r="AL143">
        <v>2464.92</v>
      </c>
      <c r="AM143">
        <v>2958.81</v>
      </c>
      <c r="AN143">
        <v>0</v>
      </c>
      <c r="AO143">
        <v>21971.73</v>
      </c>
      <c r="AP143">
        <v>0</v>
      </c>
      <c r="AQ143">
        <v>85.32</v>
      </c>
      <c r="AR143">
        <v>0</v>
      </c>
      <c r="AS143">
        <v>0</v>
      </c>
      <c r="AT143">
        <v>0</v>
      </c>
      <c r="AU143">
        <v>0</v>
      </c>
      <c r="AV143">
        <v>1</v>
      </c>
      <c r="AW143">
        <v>1</v>
      </c>
      <c r="AZ143">
        <v>1</v>
      </c>
      <c r="BA143">
        <v>1</v>
      </c>
      <c r="BB143">
        <v>1</v>
      </c>
      <c r="BC143">
        <v>1</v>
      </c>
      <c r="BD143" t="s">
        <v>3</v>
      </c>
      <c r="BE143" t="s">
        <v>3</v>
      </c>
      <c r="BF143" t="s">
        <v>3</v>
      </c>
      <c r="BG143" t="s">
        <v>3</v>
      </c>
      <c r="BH143">
        <v>0</v>
      </c>
      <c r="BI143">
        <v>4</v>
      </c>
      <c r="BJ143" t="s">
        <v>126</v>
      </c>
      <c r="BM143">
        <v>6000</v>
      </c>
      <c r="BN143">
        <v>0</v>
      </c>
      <c r="BO143" t="s">
        <v>3</v>
      </c>
      <c r="BP143">
        <v>0</v>
      </c>
      <c r="BQ143">
        <v>1</v>
      </c>
      <c r="BR143">
        <v>0</v>
      </c>
      <c r="BS143">
        <v>1</v>
      </c>
      <c r="BT143">
        <v>1</v>
      </c>
      <c r="BU143">
        <v>1</v>
      </c>
      <c r="BV143">
        <v>1</v>
      </c>
      <c r="BW143">
        <v>1</v>
      </c>
      <c r="BX143">
        <v>1</v>
      </c>
      <c r="BY143" t="s">
        <v>3</v>
      </c>
      <c r="BZ143">
        <v>16846.89</v>
      </c>
      <c r="CA143">
        <v>2761.3</v>
      </c>
      <c r="CE143">
        <v>0</v>
      </c>
      <c r="CF143">
        <v>0</v>
      </c>
      <c r="CG143">
        <v>0</v>
      </c>
      <c r="CM143">
        <v>0</v>
      </c>
      <c r="CN143" t="s">
        <v>3</v>
      </c>
      <c r="CO143">
        <v>0</v>
      </c>
      <c r="CP143">
        <f>(P143+Q143+S143)</f>
        <v>136977.29999999999</v>
      </c>
      <c r="CQ143">
        <f>(AC143*BC143*AW143)</f>
        <v>2464.92</v>
      </c>
      <c r="CR143">
        <f>((((ET143)*BB143-(EU143)*BS143)+AE143*BS143)*AV143)</f>
        <v>2958.81</v>
      </c>
      <c r="CS143">
        <f>(AE143*BS143*AV143)</f>
        <v>0</v>
      </c>
      <c r="CT143">
        <f>(AF143*BA143*AV143)</f>
        <v>21971.73</v>
      </c>
      <c r="CU143">
        <f>AG143</f>
        <v>0</v>
      </c>
      <c r="CV143">
        <f>(AH143*AV143)</f>
        <v>85.32</v>
      </c>
      <c r="CW143">
        <f t="shared" si="52"/>
        <v>0</v>
      </c>
      <c r="CX143">
        <f t="shared" si="52"/>
        <v>0</v>
      </c>
      <c r="CY143">
        <f t="shared" si="53"/>
        <v>16846.89</v>
      </c>
      <c r="CZ143">
        <f t="shared" si="53"/>
        <v>2761.3</v>
      </c>
      <c r="DC143" t="s">
        <v>3</v>
      </c>
      <c r="DD143" t="s">
        <v>3</v>
      </c>
      <c r="DE143" t="s">
        <v>3</v>
      </c>
      <c r="DF143" t="s">
        <v>3</v>
      </c>
      <c r="DG143" t="s">
        <v>3</v>
      </c>
      <c r="DH143" t="s">
        <v>3</v>
      </c>
      <c r="DI143" t="s">
        <v>3</v>
      </c>
      <c r="DJ143" t="s">
        <v>3</v>
      </c>
      <c r="DK143" t="s">
        <v>3</v>
      </c>
      <c r="DL143" t="s">
        <v>3</v>
      </c>
      <c r="DM143" t="s">
        <v>3</v>
      </c>
      <c r="DN143">
        <v>0</v>
      </c>
      <c r="DO143">
        <v>0</v>
      </c>
      <c r="DP143">
        <v>1</v>
      </c>
      <c r="DQ143">
        <v>1</v>
      </c>
      <c r="DU143">
        <v>1013</v>
      </c>
      <c r="DV143" t="s">
        <v>20</v>
      </c>
      <c r="DW143" t="s">
        <v>20</v>
      </c>
      <c r="DX143">
        <v>1</v>
      </c>
      <c r="EE143">
        <v>64176908</v>
      </c>
      <c r="EF143">
        <v>1</v>
      </c>
      <c r="EG143" t="s">
        <v>23</v>
      </c>
      <c r="EH143">
        <v>0</v>
      </c>
      <c r="EI143" t="s">
        <v>3</v>
      </c>
      <c r="EJ143">
        <v>4</v>
      </c>
      <c r="EK143">
        <v>6000</v>
      </c>
      <c r="EL143" t="s">
        <v>24</v>
      </c>
      <c r="EM143" t="s">
        <v>25</v>
      </c>
      <c r="EO143" t="s">
        <v>3</v>
      </c>
      <c r="EQ143">
        <v>65536</v>
      </c>
      <c r="ER143">
        <v>27395.46</v>
      </c>
      <c r="ES143">
        <v>2464.92</v>
      </c>
      <c r="ET143">
        <v>2958.81</v>
      </c>
      <c r="EU143">
        <v>0</v>
      </c>
      <c r="EV143">
        <v>21971.73</v>
      </c>
      <c r="EW143">
        <v>85.32</v>
      </c>
      <c r="EX143">
        <v>0</v>
      </c>
      <c r="EY143">
        <v>0</v>
      </c>
      <c r="FQ143">
        <v>0</v>
      </c>
      <c r="FR143">
        <f>ROUND(IF(AND(BH143=3,BI143=3),P143,0),2)</f>
        <v>0</v>
      </c>
      <c r="FS143">
        <v>0</v>
      </c>
      <c r="FX143">
        <v>16846.89</v>
      </c>
      <c r="FY143">
        <v>2761.3</v>
      </c>
      <c r="GA143" t="s">
        <v>3</v>
      </c>
      <c r="GD143">
        <v>1</v>
      </c>
      <c r="GF143">
        <v>-1210728744</v>
      </c>
      <c r="GG143">
        <v>2</v>
      </c>
      <c r="GH143">
        <v>1</v>
      </c>
      <c r="GI143">
        <v>-2</v>
      </c>
      <c r="GJ143">
        <v>0</v>
      </c>
      <c r="GK143">
        <v>0</v>
      </c>
      <c r="GL143">
        <f>ROUND(IF(AND(BH143=3,BI143=3,FS143&lt;&gt;0),P143,0),2)</f>
        <v>0</v>
      </c>
      <c r="GM143">
        <f>ROUND(O143+X143+Y143,2)+GX143</f>
        <v>235018.25</v>
      </c>
      <c r="GN143">
        <f>IF(OR(BI143=0,BI143=1),ROUND(O143+X143+Y143,2),0)</f>
        <v>0</v>
      </c>
      <c r="GO143">
        <f>IF(BI143=2,ROUND(O143+X143+Y143,2),0)</f>
        <v>0</v>
      </c>
      <c r="GP143">
        <f>IF(BI143=4,ROUND(O143+X143+Y143,2)+GX143,0)</f>
        <v>235018.25</v>
      </c>
      <c r="GR143">
        <v>0</v>
      </c>
      <c r="GS143">
        <v>0</v>
      </c>
      <c r="GT143">
        <v>0</v>
      </c>
      <c r="GU143" t="s">
        <v>3</v>
      </c>
      <c r="GV143">
        <f>ROUND((GT143),6)</f>
        <v>0</v>
      </c>
      <c r="GW143">
        <v>1</v>
      </c>
      <c r="GX143">
        <f>ROUND(HC143*I143,2)</f>
        <v>0</v>
      </c>
      <c r="HA143">
        <v>0</v>
      </c>
      <c r="HB143">
        <v>0</v>
      </c>
      <c r="HC143">
        <f>GV143*GW143</f>
        <v>0</v>
      </c>
      <c r="IK143">
        <v>0</v>
      </c>
    </row>
    <row r="145" spans="1:206" x14ac:dyDescent="0.2">
      <c r="A145" s="2">
        <v>51</v>
      </c>
      <c r="B145" s="2">
        <f>B136</f>
        <v>1</v>
      </c>
      <c r="C145" s="2">
        <f>A136</f>
        <v>4</v>
      </c>
      <c r="D145" s="2">
        <f>ROW(A136)</f>
        <v>136</v>
      </c>
      <c r="E145" s="2"/>
      <c r="F145" s="2" t="str">
        <f>IF(F136&lt;&gt;"",F136,"")</f>
        <v>Новый раздел</v>
      </c>
      <c r="G145" s="2" t="str">
        <f>IF(G136&lt;&gt;"",G136,"")</f>
        <v>ТО лифтов 7 этажей</v>
      </c>
      <c r="H145" s="2">
        <v>0</v>
      </c>
      <c r="I145" s="2"/>
      <c r="J145" s="2"/>
      <c r="K145" s="2"/>
      <c r="L145" s="2"/>
      <c r="M145" s="2"/>
      <c r="N145" s="2"/>
      <c r="O145" s="2">
        <f t="shared" ref="O145:T145" si="54">ROUND(AB145,2)</f>
        <v>666526.4</v>
      </c>
      <c r="P145" s="2">
        <f t="shared" si="54"/>
        <v>50463.25</v>
      </c>
      <c r="Q145" s="2">
        <f t="shared" si="54"/>
        <v>70605.75</v>
      </c>
      <c r="R145" s="2">
        <f t="shared" si="54"/>
        <v>0</v>
      </c>
      <c r="S145" s="2">
        <f t="shared" si="54"/>
        <v>545457.4</v>
      </c>
      <c r="T145" s="2">
        <f t="shared" si="54"/>
        <v>0</v>
      </c>
      <c r="U145" s="2">
        <f>AH145</f>
        <v>2127.75</v>
      </c>
      <c r="V145" s="2">
        <f>AI145</f>
        <v>0</v>
      </c>
      <c r="W145" s="2">
        <f>ROUND(AJ145,2)</f>
        <v>0</v>
      </c>
      <c r="X145" s="2">
        <f>ROUND(AK145,2)</f>
        <v>208894.6</v>
      </c>
      <c r="Y145" s="2">
        <f>ROUND(AL145,2)</f>
        <v>34221.1</v>
      </c>
      <c r="Z145" s="2"/>
      <c r="AA145" s="2"/>
      <c r="AB145" s="2">
        <f>ROUND(SUMIF(AA140:AA143,"=64312874",O140:O143),2)</f>
        <v>666526.4</v>
      </c>
      <c r="AC145" s="2">
        <f>ROUND(SUMIF(AA140:AA143,"=64312874",P140:P143),2)</f>
        <v>50463.25</v>
      </c>
      <c r="AD145" s="2">
        <f>ROUND(SUMIF(AA140:AA143,"=64312874",Q140:Q143),2)</f>
        <v>70605.75</v>
      </c>
      <c r="AE145" s="2">
        <f>ROUND(SUMIF(AA140:AA143,"=64312874",R140:R143),2)</f>
        <v>0</v>
      </c>
      <c r="AF145" s="2">
        <f>ROUND(SUMIF(AA140:AA143,"=64312874",S140:S143),2)</f>
        <v>545457.4</v>
      </c>
      <c r="AG145" s="2">
        <f>ROUND(SUMIF(AA140:AA143,"=64312874",T140:T143),2)</f>
        <v>0</v>
      </c>
      <c r="AH145" s="2">
        <f>SUMIF(AA140:AA143,"=64312874",U140:U143)</f>
        <v>2127.75</v>
      </c>
      <c r="AI145" s="2">
        <f>SUMIF(AA140:AA143,"=64312874",V140:V143)</f>
        <v>0</v>
      </c>
      <c r="AJ145" s="2">
        <f>ROUND(SUMIF(AA140:AA143,"=64312874",W140:W143),2)</f>
        <v>0</v>
      </c>
      <c r="AK145" s="2">
        <f>ROUND(SUMIF(AA140:AA143,"=64312874",X140:X143),2)</f>
        <v>208894.6</v>
      </c>
      <c r="AL145" s="2">
        <f>ROUND(SUMIF(AA140:AA143,"=64312874",Y140:Y143),2)</f>
        <v>34221.1</v>
      </c>
      <c r="AM145" s="2"/>
      <c r="AN145" s="2"/>
      <c r="AO145" s="2">
        <f t="shared" ref="AO145:BD145" si="55">ROUND(BX145,2)</f>
        <v>0</v>
      </c>
      <c r="AP145" s="2">
        <f t="shared" si="55"/>
        <v>0</v>
      </c>
      <c r="AQ145" s="2">
        <f t="shared" si="55"/>
        <v>0</v>
      </c>
      <c r="AR145" s="2">
        <f t="shared" si="55"/>
        <v>909642.1</v>
      </c>
      <c r="AS145" s="2">
        <f t="shared" si="55"/>
        <v>0</v>
      </c>
      <c r="AT145" s="2">
        <f t="shared" si="55"/>
        <v>0</v>
      </c>
      <c r="AU145" s="2">
        <f t="shared" si="55"/>
        <v>909642.1</v>
      </c>
      <c r="AV145" s="2">
        <f t="shared" si="55"/>
        <v>50463.25</v>
      </c>
      <c r="AW145" s="2">
        <f t="shared" si="55"/>
        <v>50463.25</v>
      </c>
      <c r="AX145" s="2">
        <f t="shared" si="55"/>
        <v>0</v>
      </c>
      <c r="AY145" s="2">
        <f t="shared" si="55"/>
        <v>50463.25</v>
      </c>
      <c r="AZ145" s="2">
        <f t="shared" si="55"/>
        <v>0</v>
      </c>
      <c r="BA145" s="2">
        <f t="shared" si="55"/>
        <v>0</v>
      </c>
      <c r="BB145" s="2">
        <f t="shared" si="55"/>
        <v>0</v>
      </c>
      <c r="BC145" s="2">
        <f t="shared" si="55"/>
        <v>0</v>
      </c>
      <c r="BD145" s="2">
        <f t="shared" si="55"/>
        <v>0</v>
      </c>
      <c r="BE145" s="2"/>
      <c r="BF145" s="2"/>
      <c r="BG145" s="2"/>
      <c r="BH145" s="2"/>
      <c r="BI145" s="2"/>
      <c r="BJ145" s="2"/>
      <c r="BK145" s="2"/>
      <c r="BL145" s="2"/>
      <c r="BM145" s="2"/>
      <c r="BN145" s="2"/>
      <c r="BO145" s="2"/>
      <c r="BP145" s="2"/>
      <c r="BQ145" s="2"/>
      <c r="BR145" s="2"/>
      <c r="BS145" s="2"/>
      <c r="BT145" s="2"/>
      <c r="BU145" s="2"/>
      <c r="BV145" s="2"/>
      <c r="BW145" s="2"/>
      <c r="BX145" s="2">
        <f>ROUND(SUMIF(AA140:AA143,"=64312874",FQ140:FQ143),2)</f>
        <v>0</v>
      </c>
      <c r="BY145" s="2">
        <f>ROUND(SUMIF(AA140:AA143,"=64312874",FR140:FR143),2)</f>
        <v>0</v>
      </c>
      <c r="BZ145" s="2">
        <f>ROUND(SUMIF(AA140:AA143,"=64312874",GL140:GL143),2)</f>
        <v>0</v>
      </c>
      <c r="CA145" s="2">
        <f>ROUND(SUMIF(AA140:AA143,"=64312874",GM140:GM143),2)</f>
        <v>909642.1</v>
      </c>
      <c r="CB145" s="2">
        <f>ROUND(SUMIF(AA140:AA143,"=64312874",GN140:GN143),2)</f>
        <v>0</v>
      </c>
      <c r="CC145" s="2">
        <f>ROUND(SUMIF(AA140:AA143,"=64312874",GO140:GO143),2)</f>
        <v>0</v>
      </c>
      <c r="CD145" s="2">
        <f>ROUND(SUMIF(AA140:AA143,"=64312874",GP140:GP143),2)</f>
        <v>909642.1</v>
      </c>
      <c r="CE145" s="2">
        <f>AC145-BX145</f>
        <v>50463.25</v>
      </c>
      <c r="CF145" s="2">
        <f>AC145-BY145</f>
        <v>50463.25</v>
      </c>
      <c r="CG145" s="2">
        <f>BX145-BZ145</f>
        <v>0</v>
      </c>
      <c r="CH145" s="2">
        <f>AC145-BX145-BY145+BZ145</f>
        <v>50463.25</v>
      </c>
      <c r="CI145" s="2">
        <f>BY145-BZ145</f>
        <v>0</v>
      </c>
      <c r="CJ145" s="2">
        <f>ROUND(SUMIF(AA140:AA143,"=64312874",GX140:GX143),2)</f>
        <v>0</v>
      </c>
      <c r="CK145" s="2">
        <f>ROUND(SUMIF(AA140:AA143,"=64312874",GY140:GY143),2)</f>
        <v>0</v>
      </c>
      <c r="CL145" s="2">
        <f>ROUND(SUMIF(AA140:AA143,"=64312874",GZ140:GZ143),2)</f>
        <v>0</v>
      </c>
      <c r="CM145" s="2">
        <f>ROUND(SUMIF(AA140:AA143,"=64312874",HD140:HD143),2)</f>
        <v>0</v>
      </c>
      <c r="CN145" s="2"/>
      <c r="CO145" s="2"/>
      <c r="CP145" s="2"/>
      <c r="CQ145" s="2"/>
      <c r="CR145" s="2"/>
      <c r="CS145" s="2"/>
      <c r="CT145" s="2"/>
      <c r="CU145" s="2"/>
      <c r="CV145" s="2"/>
      <c r="CW145" s="2"/>
      <c r="CX145" s="2"/>
      <c r="CY145" s="2"/>
      <c r="CZ145" s="2"/>
      <c r="DA145" s="2"/>
      <c r="DB145" s="2"/>
      <c r="DC145" s="2"/>
      <c r="DD145" s="2"/>
      <c r="DE145" s="2"/>
      <c r="DF145" s="2"/>
      <c r="DG145" s="3"/>
      <c r="DH145" s="3"/>
      <c r="DI145" s="3"/>
      <c r="DJ145" s="3"/>
      <c r="DK145" s="3"/>
      <c r="DL145" s="3"/>
      <c r="DM145" s="3"/>
      <c r="DN145" s="3"/>
      <c r="DO145" s="3"/>
      <c r="DP145" s="3"/>
      <c r="DQ145" s="3"/>
      <c r="DR145" s="3"/>
      <c r="DS145" s="3"/>
      <c r="DT145" s="3"/>
      <c r="DU145" s="3"/>
      <c r="DV145" s="3"/>
      <c r="DW145" s="3"/>
      <c r="DX145" s="3"/>
      <c r="DY145" s="3"/>
      <c r="DZ145" s="3"/>
      <c r="EA145" s="3"/>
      <c r="EB145" s="3"/>
      <c r="EC145" s="3"/>
      <c r="ED145" s="3"/>
      <c r="EE145" s="3"/>
      <c r="EF145" s="3"/>
      <c r="EG145" s="3"/>
      <c r="EH145" s="3"/>
      <c r="EI145" s="3"/>
      <c r="EJ145" s="3"/>
      <c r="EK145" s="3"/>
      <c r="EL145" s="3"/>
      <c r="EM145" s="3"/>
      <c r="EN145" s="3"/>
      <c r="EO145" s="3"/>
      <c r="EP145" s="3"/>
      <c r="EQ145" s="3"/>
      <c r="ER145" s="3"/>
      <c r="ES145" s="3"/>
      <c r="ET145" s="3"/>
      <c r="EU145" s="3"/>
      <c r="EV145" s="3"/>
      <c r="EW145" s="3"/>
      <c r="EX145" s="3"/>
      <c r="EY145" s="3"/>
      <c r="EZ145" s="3"/>
      <c r="FA145" s="3"/>
      <c r="FB145" s="3"/>
      <c r="FC145" s="3"/>
      <c r="FD145" s="3"/>
      <c r="FE145" s="3"/>
      <c r="FF145" s="3"/>
      <c r="FG145" s="3"/>
      <c r="FH145" s="3"/>
      <c r="FI145" s="3"/>
      <c r="FJ145" s="3"/>
      <c r="FK145" s="3"/>
      <c r="FL145" s="3"/>
      <c r="FM145" s="3"/>
      <c r="FN145" s="3"/>
      <c r="FO145" s="3"/>
      <c r="FP145" s="3"/>
      <c r="FQ145" s="3"/>
      <c r="FR145" s="3"/>
      <c r="FS145" s="3"/>
      <c r="FT145" s="3"/>
      <c r="FU145" s="3"/>
      <c r="FV145" s="3"/>
      <c r="FW145" s="3"/>
      <c r="FX145" s="3"/>
      <c r="FY145" s="3"/>
      <c r="FZ145" s="3"/>
      <c r="GA145" s="3"/>
      <c r="GB145" s="3"/>
      <c r="GC145" s="3"/>
      <c r="GD145" s="3"/>
      <c r="GE145" s="3"/>
      <c r="GF145" s="3"/>
      <c r="GG145" s="3"/>
      <c r="GH145" s="3"/>
      <c r="GI145" s="3"/>
      <c r="GJ145" s="3"/>
      <c r="GK145" s="3"/>
      <c r="GL145" s="3"/>
      <c r="GM145" s="3"/>
      <c r="GN145" s="3"/>
      <c r="GO145" s="3"/>
      <c r="GP145" s="3"/>
      <c r="GQ145" s="3"/>
      <c r="GR145" s="3"/>
      <c r="GS145" s="3"/>
      <c r="GT145" s="3"/>
      <c r="GU145" s="3"/>
      <c r="GV145" s="3"/>
      <c r="GW145" s="3"/>
      <c r="GX145" s="3">
        <v>0</v>
      </c>
    </row>
    <row r="147" spans="1:206" x14ac:dyDescent="0.2">
      <c r="A147" s="4">
        <v>50</v>
      </c>
      <c r="B147" s="4">
        <v>0</v>
      </c>
      <c r="C147" s="4">
        <v>0</v>
      </c>
      <c r="D147" s="4">
        <v>1</v>
      </c>
      <c r="E147" s="4">
        <v>201</v>
      </c>
      <c r="F147" s="4">
        <f>ROUND(Source!O145,O147)</f>
        <v>666526.4</v>
      </c>
      <c r="G147" s="4" t="s">
        <v>39</v>
      </c>
      <c r="H147" s="4" t="s">
        <v>40</v>
      </c>
      <c r="I147" s="4"/>
      <c r="J147" s="4"/>
      <c r="K147" s="4">
        <v>201</v>
      </c>
      <c r="L147" s="4">
        <v>1</v>
      </c>
      <c r="M147" s="4">
        <v>3</v>
      </c>
      <c r="N147" s="4" t="s">
        <v>3</v>
      </c>
      <c r="O147" s="4">
        <v>2</v>
      </c>
      <c r="P147" s="4"/>
      <c r="Q147" s="4"/>
      <c r="R147" s="4"/>
      <c r="S147" s="4"/>
      <c r="T147" s="4"/>
      <c r="U147" s="4"/>
      <c r="V147" s="4"/>
      <c r="W147" s="4"/>
    </row>
    <row r="148" spans="1:206" x14ac:dyDescent="0.2">
      <c r="A148" s="4">
        <v>50</v>
      </c>
      <c r="B148" s="4">
        <v>0</v>
      </c>
      <c r="C148" s="4">
        <v>0</v>
      </c>
      <c r="D148" s="4">
        <v>1</v>
      </c>
      <c r="E148" s="4">
        <v>202</v>
      </c>
      <c r="F148" s="4">
        <f>ROUND(Source!P145,O148)</f>
        <v>50463.25</v>
      </c>
      <c r="G148" s="4" t="s">
        <v>41</v>
      </c>
      <c r="H148" s="4" t="s">
        <v>42</v>
      </c>
      <c r="I148" s="4"/>
      <c r="J148" s="4"/>
      <c r="K148" s="4">
        <v>202</v>
      </c>
      <c r="L148" s="4">
        <v>2</v>
      </c>
      <c r="M148" s="4">
        <v>3</v>
      </c>
      <c r="N148" s="4" t="s">
        <v>3</v>
      </c>
      <c r="O148" s="4">
        <v>2</v>
      </c>
      <c r="P148" s="4"/>
      <c r="Q148" s="4"/>
      <c r="R148" s="4"/>
      <c r="S148" s="4"/>
      <c r="T148" s="4"/>
      <c r="U148" s="4"/>
      <c r="V148" s="4"/>
      <c r="W148" s="4"/>
    </row>
    <row r="149" spans="1:206" x14ac:dyDescent="0.2">
      <c r="A149" s="4">
        <v>50</v>
      </c>
      <c r="B149" s="4">
        <v>0</v>
      </c>
      <c r="C149" s="4">
        <v>0</v>
      </c>
      <c r="D149" s="4">
        <v>1</v>
      </c>
      <c r="E149" s="4">
        <v>222</v>
      </c>
      <c r="F149" s="4">
        <f>ROUND(Source!AO145,O149)</f>
        <v>0</v>
      </c>
      <c r="G149" s="4" t="s">
        <v>43</v>
      </c>
      <c r="H149" s="4" t="s">
        <v>44</v>
      </c>
      <c r="I149" s="4"/>
      <c r="J149" s="4"/>
      <c r="K149" s="4">
        <v>222</v>
      </c>
      <c r="L149" s="4">
        <v>3</v>
      </c>
      <c r="M149" s="4">
        <v>3</v>
      </c>
      <c r="N149" s="4" t="s">
        <v>3</v>
      </c>
      <c r="O149" s="4">
        <v>2</v>
      </c>
      <c r="P149" s="4"/>
      <c r="Q149" s="4"/>
      <c r="R149" s="4"/>
      <c r="S149" s="4"/>
      <c r="T149" s="4"/>
      <c r="U149" s="4"/>
      <c r="V149" s="4"/>
      <c r="W149" s="4"/>
    </row>
    <row r="150" spans="1:206" x14ac:dyDescent="0.2">
      <c r="A150" s="4">
        <v>50</v>
      </c>
      <c r="B150" s="4">
        <v>0</v>
      </c>
      <c r="C150" s="4">
        <v>0</v>
      </c>
      <c r="D150" s="4">
        <v>1</v>
      </c>
      <c r="E150" s="4">
        <v>225</v>
      </c>
      <c r="F150" s="4">
        <f>ROUND(Source!AV145,O150)</f>
        <v>50463.25</v>
      </c>
      <c r="G150" s="4" t="s">
        <v>45</v>
      </c>
      <c r="H150" s="4" t="s">
        <v>46</v>
      </c>
      <c r="I150" s="4"/>
      <c r="J150" s="4"/>
      <c r="K150" s="4">
        <v>225</v>
      </c>
      <c r="L150" s="4">
        <v>4</v>
      </c>
      <c r="M150" s="4">
        <v>3</v>
      </c>
      <c r="N150" s="4" t="s">
        <v>3</v>
      </c>
      <c r="O150" s="4">
        <v>2</v>
      </c>
      <c r="P150" s="4"/>
      <c r="Q150" s="4"/>
      <c r="R150" s="4"/>
      <c r="S150" s="4"/>
      <c r="T150" s="4"/>
      <c r="U150" s="4"/>
      <c r="V150" s="4"/>
      <c r="W150" s="4"/>
    </row>
    <row r="151" spans="1:206" x14ac:dyDescent="0.2">
      <c r="A151" s="4">
        <v>50</v>
      </c>
      <c r="B151" s="4">
        <v>0</v>
      </c>
      <c r="C151" s="4">
        <v>0</v>
      </c>
      <c r="D151" s="4">
        <v>1</v>
      </c>
      <c r="E151" s="4">
        <v>226</v>
      </c>
      <c r="F151" s="4">
        <f>ROUND(Source!AW145,O151)</f>
        <v>50463.25</v>
      </c>
      <c r="G151" s="4" t="s">
        <v>47</v>
      </c>
      <c r="H151" s="4" t="s">
        <v>48</v>
      </c>
      <c r="I151" s="4"/>
      <c r="J151" s="4"/>
      <c r="K151" s="4">
        <v>226</v>
      </c>
      <c r="L151" s="4">
        <v>5</v>
      </c>
      <c r="M151" s="4">
        <v>3</v>
      </c>
      <c r="N151" s="4" t="s">
        <v>3</v>
      </c>
      <c r="O151" s="4">
        <v>2</v>
      </c>
      <c r="P151" s="4"/>
      <c r="Q151" s="4"/>
      <c r="R151" s="4"/>
      <c r="S151" s="4"/>
      <c r="T151" s="4"/>
      <c r="U151" s="4"/>
      <c r="V151" s="4"/>
      <c r="W151" s="4"/>
    </row>
    <row r="152" spans="1:206" x14ac:dyDescent="0.2">
      <c r="A152" s="4">
        <v>50</v>
      </c>
      <c r="B152" s="4">
        <v>0</v>
      </c>
      <c r="C152" s="4">
        <v>0</v>
      </c>
      <c r="D152" s="4">
        <v>1</v>
      </c>
      <c r="E152" s="4">
        <v>227</v>
      </c>
      <c r="F152" s="4">
        <f>ROUND(Source!AX145,O152)</f>
        <v>0</v>
      </c>
      <c r="G152" s="4" t="s">
        <v>49</v>
      </c>
      <c r="H152" s="4" t="s">
        <v>50</v>
      </c>
      <c r="I152" s="4"/>
      <c r="J152" s="4"/>
      <c r="K152" s="4">
        <v>227</v>
      </c>
      <c r="L152" s="4">
        <v>6</v>
      </c>
      <c r="M152" s="4">
        <v>3</v>
      </c>
      <c r="N152" s="4" t="s">
        <v>3</v>
      </c>
      <c r="O152" s="4">
        <v>2</v>
      </c>
      <c r="P152" s="4"/>
      <c r="Q152" s="4"/>
      <c r="R152" s="4"/>
      <c r="S152" s="4"/>
      <c r="T152" s="4"/>
      <c r="U152" s="4"/>
      <c r="V152" s="4"/>
      <c r="W152" s="4"/>
    </row>
    <row r="153" spans="1:206" x14ac:dyDescent="0.2">
      <c r="A153" s="4">
        <v>50</v>
      </c>
      <c r="B153" s="4">
        <v>0</v>
      </c>
      <c r="C153" s="4">
        <v>0</v>
      </c>
      <c r="D153" s="4">
        <v>1</v>
      </c>
      <c r="E153" s="4">
        <v>228</v>
      </c>
      <c r="F153" s="4">
        <f>ROUND(Source!AY145,O153)</f>
        <v>50463.25</v>
      </c>
      <c r="G153" s="4" t="s">
        <v>51</v>
      </c>
      <c r="H153" s="4" t="s">
        <v>52</v>
      </c>
      <c r="I153" s="4"/>
      <c r="J153" s="4"/>
      <c r="K153" s="4">
        <v>228</v>
      </c>
      <c r="L153" s="4">
        <v>7</v>
      </c>
      <c r="M153" s="4">
        <v>3</v>
      </c>
      <c r="N153" s="4" t="s">
        <v>3</v>
      </c>
      <c r="O153" s="4">
        <v>2</v>
      </c>
      <c r="P153" s="4"/>
      <c r="Q153" s="4"/>
      <c r="R153" s="4"/>
      <c r="S153" s="4"/>
      <c r="T153" s="4"/>
      <c r="U153" s="4"/>
      <c r="V153" s="4"/>
      <c r="W153" s="4"/>
    </row>
    <row r="154" spans="1:206" x14ac:dyDescent="0.2">
      <c r="A154" s="4">
        <v>50</v>
      </c>
      <c r="B154" s="4">
        <v>0</v>
      </c>
      <c r="C154" s="4">
        <v>0</v>
      </c>
      <c r="D154" s="4">
        <v>1</v>
      </c>
      <c r="E154" s="4">
        <v>216</v>
      </c>
      <c r="F154" s="4">
        <f>ROUND(Source!AP145,O154)</f>
        <v>0</v>
      </c>
      <c r="G154" s="4" t="s">
        <v>53</v>
      </c>
      <c r="H154" s="4" t="s">
        <v>54</v>
      </c>
      <c r="I154" s="4"/>
      <c r="J154" s="4"/>
      <c r="K154" s="4">
        <v>216</v>
      </c>
      <c r="L154" s="4">
        <v>8</v>
      </c>
      <c r="M154" s="4">
        <v>3</v>
      </c>
      <c r="N154" s="4" t="s">
        <v>3</v>
      </c>
      <c r="O154" s="4">
        <v>2</v>
      </c>
      <c r="P154" s="4"/>
      <c r="Q154" s="4"/>
      <c r="R154" s="4"/>
      <c r="S154" s="4"/>
      <c r="T154" s="4"/>
      <c r="U154" s="4"/>
      <c r="V154" s="4"/>
      <c r="W154" s="4"/>
    </row>
    <row r="155" spans="1:206" x14ac:dyDescent="0.2">
      <c r="A155" s="4">
        <v>50</v>
      </c>
      <c r="B155" s="4">
        <v>0</v>
      </c>
      <c r="C155" s="4">
        <v>0</v>
      </c>
      <c r="D155" s="4">
        <v>1</v>
      </c>
      <c r="E155" s="4">
        <v>223</v>
      </c>
      <c r="F155" s="4">
        <f>ROUND(Source!AQ145,O155)</f>
        <v>0</v>
      </c>
      <c r="G155" s="4" t="s">
        <v>55</v>
      </c>
      <c r="H155" s="4" t="s">
        <v>56</v>
      </c>
      <c r="I155" s="4"/>
      <c r="J155" s="4"/>
      <c r="K155" s="4">
        <v>223</v>
      </c>
      <c r="L155" s="4">
        <v>9</v>
      </c>
      <c r="M155" s="4">
        <v>3</v>
      </c>
      <c r="N155" s="4" t="s">
        <v>3</v>
      </c>
      <c r="O155" s="4">
        <v>2</v>
      </c>
      <c r="P155" s="4"/>
      <c r="Q155" s="4"/>
      <c r="R155" s="4"/>
      <c r="S155" s="4"/>
      <c r="T155" s="4"/>
      <c r="U155" s="4"/>
      <c r="V155" s="4"/>
      <c r="W155" s="4"/>
    </row>
    <row r="156" spans="1:206" x14ac:dyDescent="0.2">
      <c r="A156" s="4">
        <v>50</v>
      </c>
      <c r="B156" s="4">
        <v>0</v>
      </c>
      <c r="C156" s="4">
        <v>0</v>
      </c>
      <c r="D156" s="4">
        <v>1</v>
      </c>
      <c r="E156" s="4">
        <v>229</v>
      </c>
      <c r="F156" s="4">
        <f>ROUND(Source!AZ145,O156)</f>
        <v>0</v>
      </c>
      <c r="G156" s="4" t="s">
        <v>57</v>
      </c>
      <c r="H156" s="4" t="s">
        <v>58</v>
      </c>
      <c r="I156" s="4"/>
      <c r="J156" s="4"/>
      <c r="K156" s="4">
        <v>229</v>
      </c>
      <c r="L156" s="4">
        <v>10</v>
      </c>
      <c r="M156" s="4">
        <v>3</v>
      </c>
      <c r="N156" s="4" t="s">
        <v>3</v>
      </c>
      <c r="O156" s="4">
        <v>2</v>
      </c>
      <c r="P156" s="4"/>
      <c r="Q156" s="4"/>
      <c r="R156" s="4"/>
      <c r="S156" s="4"/>
      <c r="T156" s="4"/>
      <c r="U156" s="4"/>
      <c r="V156" s="4"/>
      <c r="W156" s="4"/>
    </row>
    <row r="157" spans="1:206" x14ac:dyDescent="0.2">
      <c r="A157" s="4">
        <v>50</v>
      </c>
      <c r="B157" s="4">
        <v>0</v>
      </c>
      <c r="C157" s="4">
        <v>0</v>
      </c>
      <c r="D157" s="4">
        <v>1</v>
      </c>
      <c r="E157" s="4">
        <v>203</v>
      </c>
      <c r="F157" s="4">
        <f>ROUND(Source!Q145,O157)</f>
        <v>70605.75</v>
      </c>
      <c r="G157" s="4" t="s">
        <v>59</v>
      </c>
      <c r="H157" s="4" t="s">
        <v>60</v>
      </c>
      <c r="I157" s="4"/>
      <c r="J157" s="4"/>
      <c r="K157" s="4">
        <v>203</v>
      </c>
      <c r="L157" s="4">
        <v>11</v>
      </c>
      <c r="M157" s="4">
        <v>3</v>
      </c>
      <c r="N157" s="4" t="s">
        <v>3</v>
      </c>
      <c r="O157" s="4">
        <v>2</v>
      </c>
      <c r="P157" s="4"/>
      <c r="Q157" s="4"/>
      <c r="R157" s="4"/>
      <c r="S157" s="4"/>
      <c r="T157" s="4"/>
      <c r="U157" s="4"/>
      <c r="V157" s="4"/>
      <c r="W157" s="4"/>
    </row>
    <row r="158" spans="1:206" x14ac:dyDescent="0.2">
      <c r="A158" s="4">
        <v>50</v>
      </c>
      <c r="B158" s="4">
        <v>0</v>
      </c>
      <c r="C158" s="4">
        <v>0</v>
      </c>
      <c r="D158" s="4">
        <v>1</v>
      </c>
      <c r="E158" s="4">
        <v>231</v>
      </c>
      <c r="F158" s="4">
        <f>ROUND(Source!BB145,O158)</f>
        <v>0</v>
      </c>
      <c r="G158" s="4" t="s">
        <v>61</v>
      </c>
      <c r="H158" s="4" t="s">
        <v>62</v>
      </c>
      <c r="I158" s="4"/>
      <c r="J158" s="4"/>
      <c r="K158" s="4">
        <v>231</v>
      </c>
      <c r="L158" s="4">
        <v>12</v>
      </c>
      <c r="M158" s="4">
        <v>3</v>
      </c>
      <c r="N158" s="4" t="s">
        <v>3</v>
      </c>
      <c r="O158" s="4">
        <v>2</v>
      </c>
      <c r="P158" s="4"/>
      <c r="Q158" s="4"/>
      <c r="R158" s="4"/>
      <c r="S158" s="4"/>
      <c r="T158" s="4"/>
      <c r="U158" s="4"/>
      <c r="V158" s="4"/>
      <c r="W158" s="4"/>
    </row>
    <row r="159" spans="1:206" x14ac:dyDescent="0.2">
      <c r="A159" s="4">
        <v>50</v>
      </c>
      <c r="B159" s="4">
        <v>0</v>
      </c>
      <c r="C159" s="4">
        <v>0</v>
      </c>
      <c r="D159" s="4">
        <v>1</v>
      </c>
      <c r="E159" s="4">
        <v>204</v>
      </c>
      <c r="F159" s="4">
        <f>ROUND(Source!R145,O159)</f>
        <v>0</v>
      </c>
      <c r="G159" s="4" t="s">
        <v>63</v>
      </c>
      <c r="H159" s="4" t="s">
        <v>64</v>
      </c>
      <c r="I159" s="4"/>
      <c r="J159" s="4"/>
      <c r="K159" s="4">
        <v>204</v>
      </c>
      <c r="L159" s="4">
        <v>13</v>
      </c>
      <c r="M159" s="4">
        <v>3</v>
      </c>
      <c r="N159" s="4" t="s">
        <v>3</v>
      </c>
      <c r="O159" s="4">
        <v>2</v>
      </c>
      <c r="P159" s="4"/>
      <c r="Q159" s="4"/>
      <c r="R159" s="4"/>
      <c r="S159" s="4"/>
      <c r="T159" s="4"/>
      <c r="U159" s="4"/>
      <c r="V159" s="4"/>
      <c r="W159" s="4"/>
    </row>
    <row r="160" spans="1:206" x14ac:dyDescent="0.2">
      <c r="A160" s="4">
        <v>50</v>
      </c>
      <c r="B160" s="4">
        <v>0</v>
      </c>
      <c r="C160" s="4">
        <v>0</v>
      </c>
      <c r="D160" s="4">
        <v>1</v>
      </c>
      <c r="E160" s="4">
        <v>205</v>
      </c>
      <c r="F160" s="4">
        <f>ROUND(Source!S145,O160)</f>
        <v>545457.4</v>
      </c>
      <c r="G160" s="4" t="s">
        <v>65</v>
      </c>
      <c r="H160" s="4" t="s">
        <v>66</v>
      </c>
      <c r="I160" s="4"/>
      <c r="J160" s="4"/>
      <c r="K160" s="4">
        <v>205</v>
      </c>
      <c r="L160" s="4">
        <v>14</v>
      </c>
      <c r="M160" s="4">
        <v>3</v>
      </c>
      <c r="N160" s="4" t="s">
        <v>3</v>
      </c>
      <c r="O160" s="4">
        <v>2</v>
      </c>
      <c r="P160" s="4"/>
      <c r="Q160" s="4"/>
      <c r="R160" s="4"/>
      <c r="S160" s="4"/>
      <c r="T160" s="4"/>
      <c r="U160" s="4"/>
      <c r="V160" s="4"/>
      <c r="W160" s="4"/>
    </row>
    <row r="161" spans="1:88" x14ac:dyDescent="0.2">
      <c r="A161" s="4">
        <v>50</v>
      </c>
      <c r="B161" s="4">
        <v>0</v>
      </c>
      <c r="C161" s="4">
        <v>0</v>
      </c>
      <c r="D161" s="4">
        <v>1</v>
      </c>
      <c r="E161" s="4">
        <v>232</v>
      </c>
      <c r="F161" s="4">
        <f>ROUND(Source!BC145,O161)</f>
        <v>0</v>
      </c>
      <c r="G161" s="4" t="s">
        <v>67</v>
      </c>
      <c r="H161" s="4" t="s">
        <v>68</v>
      </c>
      <c r="I161" s="4"/>
      <c r="J161" s="4"/>
      <c r="K161" s="4">
        <v>232</v>
      </c>
      <c r="L161" s="4">
        <v>15</v>
      </c>
      <c r="M161" s="4">
        <v>3</v>
      </c>
      <c r="N161" s="4" t="s">
        <v>3</v>
      </c>
      <c r="O161" s="4">
        <v>2</v>
      </c>
      <c r="P161" s="4"/>
      <c r="Q161" s="4"/>
      <c r="R161" s="4"/>
      <c r="S161" s="4"/>
      <c r="T161" s="4"/>
      <c r="U161" s="4"/>
      <c r="V161" s="4"/>
      <c r="W161" s="4"/>
    </row>
    <row r="162" spans="1:88" x14ac:dyDescent="0.2">
      <c r="A162" s="4">
        <v>50</v>
      </c>
      <c r="B162" s="4">
        <v>0</v>
      </c>
      <c r="C162" s="4">
        <v>0</v>
      </c>
      <c r="D162" s="4">
        <v>1</v>
      </c>
      <c r="E162" s="4">
        <v>214</v>
      </c>
      <c r="F162" s="4">
        <f>ROUND(Source!AS145,O162)</f>
        <v>0</v>
      </c>
      <c r="G162" s="4" t="s">
        <v>69</v>
      </c>
      <c r="H162" s="4" t="s">
        <v>70</v>
      </c>
      <c r="I162" s="4"/>
      <c r="J162" s="4"/>
      <c r="K162" s="4">
        <v>214</v>
      </c>
      <c r="L162" s="4">
        <v>16</v>
      </c>
      <c r="M162" s="4">
        <v>3</v>
      </c>
      <c r="N162" s="4" t="s">
        <v>3</v>
      </c>
      <c r="O162" s="4">
        <v>2</v>
      </c>
      <c r="P162" s="4"/>
      <c r="Q162" s="4"/>
      <c r="R162" s="4"/>
      <c r="S162" s="4"/>
      <c r="T162" s="4"/>
      <c r="U162" s="4"/>
      <c r="V162" s="4"/>
      <c r="W162" s="4"/>
    </row>
    <row r="163" spans="1:88" x14ac:dyDescent="0.2">
      <c r="A163" s="4">
        <v>50</v>
      </c>
      <c r="B163" s="4">
        <v>0</v>
      </c>
      <c r="C163" s="4">
        <v>0</v>
      </c>
      <c r="D163" s="4">
        <v>1</v>
      </c>
      <c r="E163" s="4">
        <v>215</v>
      </c>
      <c r="F163" s="4">
        <f>ROUND(Source!AT145,O163)</f>
        <v>0</v>
      </c>
      <c r="G163" s="4" t="s">
        <v>71</v>
      </c>
      <c r="H163" s="4" t="s">
        <v>72</v>
      </c>
      <c r="I163" s="4"/>
      <c r="J163" s="4"/>
      <c r="K163" s="4">
        <v>215</v>
      </c>
      <c r="L163" s="4">
        <v>17</v>
      </c>
      <c r="M163" s="4">
        <v>3</v>
      </c>
      <c r="N163" s="4" t="s">
        <v>3</v>
      </c>
      <c r="O163" s="4">
        <v>2</v>
      </c>
      <c r="P163" s="4"/>
      <c r="Q163" s="4"/>
      <c r="R163" s="4"/>
      <c r="S163" s="4"/>
      <c r="T163" s="4"/>
      <c r="U163" s="4"/>
      <c r="V163" s="4"/>
      <c r="W163" s="4"/>
    </row>
    <row r="164" spans="1:88" x14ac:dyDescent="0.2">
      <c r="A164" s="4">
        <v>50</v>
      </c>
      <c r="B164" s="4">
        <v>0</v>
      </c>
      <c r="C164" s="4">
        <v>0</v>
      </c>
      <c r="D164" s="4">
        <v>1</v>
      </c>
      <c r="E164" s="4">
        <v>217</v>
      </c>
      <c r="F164" s="4">
        <f>ROUND(Source!AU145,O164)</f>
        <v>909642.1</v>
      </c>
      <c r="G164" s="4" t="s">
        <v>73</v>
      </c>
      <c r="H164" s="4" t="s">
        <v>74</v>
      </c>
      <c r="I164" s="4"/>
      <c r="J164" s="4"/>
      <c r="K164" s="4">
        <v>217</v>
      </c>
      <c r="L164" s="4">
        <v>18</v>
      </c>
      <c r="M164" s="4">
        <v>3</v>
      </c>
      <c r="N164" s="4" t="s">
        <v>3</v>
      </c>
      <c r="O164" s="4">
        <v>2</v>
      </c>
      <c r="P164" s="4"/>
      <c r="Q164" s="4"/>
      <c r="R164" s="4"/>
      <c r="S164" s="4"/>
      <c r="T164" s="4"/>
      <c r="U164" s="4"/>
      <c r="V164" s="4"/>
      <c r="W164" s="4"/>
    </row>
    <row r="165" spans="1:88" x14ac:dyDescent="0.2">
      <c r="A165" s="4">
        <v>50</v>
      </c>
      <c r="B165" s="4">
        <v>0</v>
      </c>
      <c r="C165" s="4">
        <v>0</v>
      </c>
      <c r="D165" s="4">
        <v>1</v>
      </c>
      <c r="E165" s="4">
        <v>230</v>
      </c>
      <c r="F165" s="4">
        <f>ROUND(Source!BA145,O165)</f>
        <v>0</v>
      </c>
      <c r="G165" s="4" t="s">
        <v>75</v>
      </c>
      <c r="H165" s="4" t="s">
        <v>76</v>
      </c>
      <c r="I165" s="4"/>
      <c r="J165" s="4"/>
      <c r="K165" s="4">
        <v>230</v>
      </c>
      <c r="L165" s="4">
        <v>19</v>
      </c>
      <c r="M165" s="4">
        <v>3</v>
      </c>
      <c r="N165" s="4" t="s">
        <v>3</v>
      </c>
      <c r="O165" s="4">
        <v>2</v>
      </c>
      <c r="P165" s="4"/>
      <c r="Q165" s="4"/>
      <c r="R165" s="4"/>
      <c r="S165" s="4"/>
      <c r="T165" s="4"/>
      <c r="U165" s="4"/>
      <c r="V165" s="4"/>
      <c r="W165" s="4"/>
    </row>
    <row r="166" spans="1:88" x14ac:dyDescent="0.2">
      <c r="A166" s="4">
        <v>50</v>
      </c>
      <c r="B166" s="4">
        <v>0</v>
      </c>
      <c r="C166" s="4">
        <v>0</v>
      </c>
      <c r="D166" s="4">
        <v>1</v>
      </c>
      <c r="E166" s="4">
        <v>206</v>
      </c>
      <c r="F166" s="4">
        <f>ROUND(Source!T145,O166)</f>
        <v>0</v>
      </c>
      <c r="G166" s="4" t="s">
        <v>77</v>
      </c>
      <c r="H166" s="4" t="s">
        <v>78</v>
      </c>
      <c r="I166" s="4"/>
      <c r="J166" s="4"/>
      <c r="K166" s="4">
        <v>206</v>
      </c>
      <c r="L166" s="4">
        <v>20</v>
      </c>
      <c r="M166" s="4">
        <v>3</v>
      </c>
      <c r="N166" s="4" t="s">
        <v>3</v>
      </c>
      <c r="O166" s="4">
        <v>2</v>
      </c>
      <c r="P166" s="4"/>
      <c r="Q166" s="4"/>
      <c r="R166" s="4"/>
      <c r="S166" s="4"/>
      <c r="T166" s="4"/>
      <c r="U166" s="4"/>
      <c r="V166" s="4"/>
      <c r="W166" s="4"/>
    </row>
    <row r="167" spans="1:88" x14ac:dyDescent="0.2">
      <c r="A167" s="4">
        <v>50</v>
      </c>
      <c r="B167" s="4">
        <v>0</v>
      </c>
      <c r="C167" s="4">
        <v>0</v>
      </c>
      <c r="D167" s="4">
        <v>1</v>
      </c>
      <c r="E167" s="4">
        <v>207</v>
      </c>
      <c r="F167" s="4">
        <f>Source!U145</f>
        <v>2127.75</v>
      </c>
      <c r="G167" s="4" t="s">
        <v>79</v>
      </c>
      <c r="H167" s="4" t="s">
        <v>80</v>
      </c>
      <c r="I167" s="4"/>
      <c r="J167" s="4"/>
      <c r="K167" s="4">
        <v>207</v>
      </c>
      <c r="L167" s="4">
        <v>21</v>
      </c>
      <c r="M167" s="4">
        <v>3</v>
      </c>
      <c r="N167" s="4" t="s">
        <v>3</v>
      </c>
      <c r="O167" s="4">
        <v>-1</v>
      </c>
      <c r="P167" s="4"/>
      <c r="Q167" s="4"/>
      <c r="R167" s="4"/>
      <c r="S167" s="4"/>
      <c r="T167" s="4"/>
      <c r="U167" s="4"/>
      <c r="V167" s="4"/>
      <c r="W167" s="4"/>
    </row>
    <row r="168" spans="1:88" x14ac:dyDescent="0.2">
      <c r="A168" s="4">
        <v>50</v>
      </c>
      <c r="B168" s="4">
        <v>0</v>
      </c>
      <c r="C168" s="4">
        <v>0</v>
      </c>
      <c r="D168" s="4">
        <v>1</v>
      </c>
      <c r="E168" s="4">
        <v>208</v>
      </c>
      <c r="F168" s="4">
        <f>Source!V145</f>
        <v>0</v>
      </c>
      <c r="G168" s="4" t="s">
        <v>81</v>
      </c>
      <c r="H168" s="4" t="s">
        <v>82</v>
      </c>
      <c r="I168" s="4"/>
      <c r="J168" s="4"/>
      <c r="K168" s="4">
        <v>208</v>
      </c>
      <c r="L168" s="4">
        <v>22</v>
      </c>
      <c r="M168" s="4">
        <v>3</v>
      </c>
      <c r="N168" s="4" t="s">
        <v>3</v>
      </c>
      <c r="O168" s="4">
        <v>-1</v>
      </c>
      <c r="P168" s="4"/>
      <c r="Q168" s="4"/>
      <c r="R168" s="4"/>
      <c r="S168" s="4"/>
      <c r="T168" s="4"/>
      <c r="U168" s="4"/>
      <c r="V168" s="4"/>
      <c r="W168" s="4"/>
    </row>
    <row r="169" spans="1:88" x14ac:dyDescent="0.2">
      <c r="A169" s="4">
        <v>50</v>
      </c>
      <c r="B169" s="4">
        <v>0</v>
      </c>
      <c r="C169" s="4">
        <v>0</v>
      </c>
      <c r="D169" s="4">
        <v>1</v>
      </c>
      <c r="E169" s="4">
        <v>209</v>
      </c>
      <c r="F169" s="4">
        <f>ROUND(Source!W145,O169)</f>
        <v>0</v>
      </c>
      <c r="G169" s="4" t="s">
        <v>83</v>
      </c>
      <c r="H169" s="4" t="s">
        <v>84</v>
      </c>
      <c r="I169" s="4"/>
      <c r="J169" s="4"/>
      <c r="K169" s="4">
        <v>209</v>
      </c>
      <c r="L169" s="4">
        <v>23</v>
      </c>
      <c r="M169" s="4">
        <v>3</v>
      </c>
      <c r="N169" s="4" t="s">
        <v>3</v>
      </c>
      <c r="O169" s="4">
        <v>2</v>
      </c>
      <c r="P169" s="4"/>
      <c r="Q169" s="4"/>
      <c r="R169" s="4"/>
      <c r="S169" s="4"/>
      <c r="T169" s="4"/>
      <c r="U169" s="4"/>
      <c r="V169" s="4"/>
      <c r="W169" s="4"/>
    </row>
    <row r="170" spans="1:88" x14ac:dyDescent="0.2">
      <c r="A170" s="4">
        <v>50</v>
      </c>
      <c r="B170" s="4">
        <v>0</v>
      </c>
      <c r="C170" s="4">
        <v>0</v>
      </c>
      <c r="D170" s="4">
        <v>1</v>
      </c>
      <c r="E170" s="4">
        <v>233</v>
      </c>
      <c r="F170" s="4">
        <f>ROUND(Source!BD145,O170)</f>
        <v>0</v>
      </c>
      <c r="G170" s="4" t="s">
        <v>85</v>
      </c>
      <c r="H170" s="4" t="s">
        <v>86</v>
      </c>
      <c r="I170" s="4"/>
      <c r="J170" s="4"/>
      <c r="K170" s="4">
        <v>233</v>
      </c>
      <c r="L170" s="4">
        <v>24</v>
      </c>
      <c r="M170" s="4">
        <v>3</v>
      </c>
      <c r="N170" s="4" t="s">
        <v>3</v>
      </c>
      <c r="O170" s="4">
        <v>2</v>
      </c>
      <c r="P170" s="4"/>
      <c r="Q170" s="4"/>
      <c r="R170" s="4"/>
      <c r="S170" s="4"/>
      <c r="T170" s="4"/>
      <c r="U170" s="4"/>
      <c r="V170" s="4"/>
      <c r="W170" s="4"/>
    </row>
    <row r="171" spans="1:88" x14ac:dyDescent="0.2">
      <c r="A171" s="4">
        <v>50</v>
      </c>
      <c r="B171" s="4">
        <v>0</v>
      </c>
      <c r="C171" s="4">
        <v>0</v>
      </c>
      <c r="D171" s="4">
        <v>1</v>
      </c>
      <c r="E171" s="4">
        <v>210</v>
      </c>
      <c r="F171" s="4">
        <f>ROUND(Source!X145,O171)</f>
        <v>208894.6</v>
      </c>
      <c r="G171" s="4" t="s">
        <v>87</v>
      </c>
      <c r="H171" s="4" t="s">
        <v>88</v>
      </c>
      <c r="I171" s="4"/>
      <c r="J171" s="4"/>
      <c r="K171" s="4">
        <v>210</v>
      </c>
      <c r="L171" s="4">
        <v>25</v>
      </c>
      <c r="M171" s="4">
        <v>3</v>
      </c>
      <c r="N171" s="4" t="s">
        <v>3</v>
      </c>
      <c r="O171" s="4">
        <v>2</v>
      </c>
      <c r="P171" s="4"/>
      <c r="Q171" s="4"/>
      <c r="R171" s="4"/>
      <c r="S171" s="4"/>
      <c r="T171" s="4"/>
      <c r="U171" s="4"/>
      <c r="V171" s="4"/>
      <c r="W171" s="4"/>
    </row>
    <row r="172" spans="1:88" x14ac:dyDescent="0.2">
      <c r="A172" s="4">
        <v>50</v>
      </c>
      <c r="B172" s="4">
        <v>0</v>
      </c>
      <c r="C172" s="4">
        <v>0</v>
      </c>
      <c r="D172" s="4">
        <v>1</v>
      </c>
      <c r="E172" s="4">
        <v>211</v>
      </c>
      <c r="F172" s="4">
        <f>ROUND(Source!Y145,O172)</f>
        <v>34221.1</v>
      </c>
      <c r="G172" s="4" t="s">
        <v>89</v>
      </c>
      <c r="H172" s="4" t="s">
        <v>90</v>
      </c>
      <c r="I172" s="4"/>
      <c r="J172" s="4"/>
      <c r="K172" s="4">
        <v>211</v>
      </c>
      <c r="L172" s="4">
        <v>26</v>
      </c>
      <c r="M172" s="4">
        <v>3</v>
      </c>
      <c r="N172" s="4" t="s">
        <v>3</v>
      </c>
      <c r="O172" s="4">
        <v>2</v>
      </c>
      <c r="P172" s="4"/>
      <c r="Q172" s="4"/>
      <c r="R172" s="4"/>
      <c r="S172" s="4"/>
      <c r="T172" s="4"/>
      <c r="U172" s="4"/>
      <c r="V172" s="4"/>
      <c r="W172" s="4"/>
    </row>
    <row r="173" spans="1:88" x14ac:dyDescent="0.2">
      <c r="A173" s="4">
        <v>50</v>
      </c>
      <c r="B173" s="4">
        <v>0</v>
      </c>
      <c r="C173" s="4">
        <v>0</v>
      </c>
      <c r="D173" s="4">
        <v>1</v>
      </c>
      <c r="E173" s="4">
        <v>224</v>
      </c>
      <c r="F173" s="4">
        <f>ROUND(Source!AR145,O173)</f>
        <v>909642.1</v>
      </c>
      <c r="G173" s="4" t="s">
        <v>91</v>
      </c>
      <c r="H173" s="4" t="s">
        <v>92</v>
      </c>
      <c r="I173" s="4"/>
      <c r="J173" s="4"/>
      <c r="K173" s="4">
        <v>224</v>
      </c>
      <c r="L173" s="4">
        <v>27</v>
      </c>
      <c r="M173" s="4">
        <v>3</v>
      </c>
      <c r="N173" s="4" t="s">
        <v>3</v>
      </c>
      <c r="O173" s="4">
        <v>2</v>
      </c>
      <c r="P173" s="4"/>
      <c r="Q173" s="4"/>
      <c r="R173" s="4"/>
      <c r="S173" s="4"/>
      <c r="T173" s="4"/>
      <c r="U173" s="4"/>
      <c r="V173" s="4"/>
      <c r="W173" s="4"/>
    </row>
    <row r="175" spans="1:88" x14ac:dyDescent="0.2">
      <c r="A175" s="1">
        <v>4</v>
      </c>
      <c r="B175" s="1">
        <v>1</v>
      </c>
      <c r="C175" s="1"/>
      <c r="D175" s="1">
        <f>ROW(A257)</f>
        <v>257</v>
      </c>
      <c r="E175" s="1"/>
      <c r="F175" s="1" t="s">
        <v>13</v>
      </c>
      <c r="G175" s="1" t="s">
        <v>127</v>
      </c>
      <c r="H175" s="1" t="s">
        <v>3</v>
      </c>
      <c r="I175" s="1">
        <v>0</v>
      </c>
      <c r="J175" s="1"/>
      <c r="K175" s="1">
        <v>0</v>
      </c>
      <c r="L175" s="1"/>
      <c r="M175" s="1"/>
      <c r="N175" s="1"/>
      <c r="O175" s="1"/>
      <c r="P175" s="1"/>
      <c r="Q175" s="1"/>
      <c r="R175" s="1"/>
      <c r="S175" s="1"/>
      <c r="T175" s="1"/>
      <c r="U175" s="1" t="s">
        <v>3</v>
      </c>
      <c r="V175" s="1">
        <v>0</v>
      </c>
      <c r="W175" s="1"/>
      <c r="X175" s="1"/>
      <c r="Y175" s="1"/>
      <c r="Z175" s="1"/>
      <c r="AA175" s="1"/>
      <c r="AB175" s="1" t="s">
        <v>3</v>
      </c>
      <c r="AC175" s="1" t="s">
        <v>3</v>
      </c>
      <c r="AD175" s="1" t="s">
        <v>3</v>
      </c>
      <c r="AE175" s="1" t="s">
        <v>3</v>
      </c>
      <c r="AF175" s="1" t="s">
        <v>3</v>
      </c>
      <c r="AG175" s="1" t="s">
        <v>3</v>
      </c>
      <c r="AH175" s="1"/>
      <c r="AI175" s="1"/>
      <c r="AJ175" s="1"/>
      <c r="AK175" s="1"/>
      <c r="AL175" s="1"/>
      <c r="AM175" s="1"/>
      <c r="AN175" s="1"/>
      <c r="AO175" s="1"/>
      <c r="AP175" s="1" t="s">
        <v>3</v>
      </c>
      <c r="AQ175" s="1" t="s">
        <v>3</v>
      </c>
      <c r="AR175" s="1" t="s">
        <v>3</v>
      </c>
      <c r="AS175" s="1"/>
      <c r="AT175" s="1"/>
      <c r="AU175" s="1"/>
      <c r="AV175" s="1"/>
      <c r="AW175" s="1"/>
      <c r="AX175" s="1"/>
      <c r="AY175" s="1"/>
      <c r="AZ175" s="1" t="s">
        <v>3</v>
      </c>
      <c r="BA175" s="1"/>
      <c r="BB175" s="1" t="s">
        <v>3</v>
      </c>
      <c r="BC175" s="1" t="s">
        <v>3</v>
      </c>
      <c r="BD175" s="1" t="s">
        <v>3</v>
      </c>
      <c r="BE175" s="1" t="s">
        <v>3</v>
      </c>
      <c r="BF175" s="1" t="s">
        <v>3</v>
      </c>
      <c r="BG175" s="1" t="s">
        <v>3</v>
      </c>
      <c r="BH175" s="1" t="s">
        <v>3</v>
      </c>
      <c r="BI175" s="1" t="s">
        <v>3</v>
      </c>
      <c r="BJ175" s="1" t="s">
        <v>3</v>
      </c>
      <c r="BK175" s="1" t="s">
        <v>3</v>
      </c>
      <c r="BL175" s="1" t="s">
        <v>3</v>
      </c>
      <c r="BM175" s="1" t="s">
        <v>3</v>
      </c>
      <c r="BN175" s="1" t="s">
        <v>3</v>
      </c>
      <c r="BO175" s="1" t="s">
        <v>3</v>
      </c>
      <c r="BP175" s="1" t="s">
        <v>3</v>
      </c>
      <c r="BQ175" s="1"/>
      <c r="BR175" s="1"/>
      <c r="BS175" s="1"/>
      <c r="BT175" s="1"/>
      <c r="BU175" s="1"/>
      <c r="BV175" s="1"/>
      <c r="BW175" s="1"/>
      <c r="BX175" s="1">
        <v>0</v>
      </c>
      <c r="BY175" s="1"/>
      <c r="BZ175" s="1"/>
      <c r="CA175" s="1"/>
      <c r="CB175" s="1"/>
      <c r="CC175" s="1"/>
      <c r="CD175" s="1"/>
      <c r="CE175" s="1"/>
      <c r="CF175" s="1"/>
      <c r="CG175" s="1"/>
      <c r="CH175" s="1"/>
      <c r="CI175" s="1"/>
      <c r="CJ175" s="1">
        <v>0</v>
      </c>
    </row>
    <row r="177" spans="1:245" x14ac:dyDescent="0.2">
      <c r="A177" s="2">
        <v>52</v>
      </c>
      <c r="B177" s="2">
        <f t="shared" ref="B177:G177" si="56">B257</f>
        <v>1</v>
      </c>
      <c r="C177" s="2">
        <f t="shared" si="56"/>
        <v>4</v>
      </c>
      <c r="D177" s="2">
        <f t="shared" si="56"/>
        <v>175</v>
      </c>
      <c r="E177" s="2">
        <f t="shared" si="56"/>
        <v>0</v>
      </c>
      <c r="F177" s="2" t="str">
        <f t="shared" si="56"/>
        <v>Новый раздел</v>
      </c>
      <c r="G177" s="2" t="str">
        <f t="shared" si="56"/>
        <v>ТО лифтов 5 этажей</v>
      </c>
      <c r="H177" s="2"/>
      <c r="I177" s="2"/>
      <c r="J177" s="2"/>
      <c r="K177" s="2"/>
      <c r="L177" s="2"/>
      <c r="M177" s="2"/>
      <c r="N177" s="2"/>
      <c r="O177" s="2">
        <f t="shared" ref="O177:AT177" si="57">O257</f>
        <v>238078.48</v>
      </c>
      <c r="P177" s="2">
        <f t="shared" si="57"/>
        <v>19407.59</v>
      </c>
      <c r="Q177" s="2">
        <f t="shared" si="57"/>
        <v>18370.009999999998</v>
      </c>
      <c r="R177" s="2">
        <f t="shared" si="57"/>
        <v>0</v>
      </c>
      <c r="S177" s="2">
        <f t="shared" si="57"/>
        <v>200300.88</v>
      </c>
      <c r="T177" s="2">
        <f t="shared" si="57"/>
        <v>0</v>
      </c>
      <c r="U177" s="2">
        <f t="shared" si="57"/>
        <v>787.81</v>
      </c>
      <c r="V177" s="2">
        <f t="shared" si="57"/>
        <v>0</v>
      </c>
      <c r="W177" s="2">
        <f t="shared" si="57"/>
        <v>0</v>
      </c>
      <c r="X177" s="2">
        <f t="shared" si="57"/>
        <v>77525.91</v>
      </c>
      <c r="Y177" s="2">
        <f t="shared" si="57"/>
        <v>12231.76</v>
      </c>
      <c r="Z177" s="2">
        <f t="shared" si="57"/>
        <v>0</v>
      </c>
      <c r="AA177" s="2">
        <f t="shared" si="57"/>
        <v>0</v>
      </c>
      <c r="AB177" s="2">
        <f t="shared" si="57"/>
        <v>0</v>
      </c>
      <c r="AC177" s="2">
        <f t="shared" si="57"/>
        <v>0</v>
      </c>
      <c r="AD177" s="2">
        <f t="shared" si="57"/>
        <v>0</v>
      </c>
      <c r="AE177" s="2">
        <f t="shared" si="57"/>
        <v>0</v>
      </c>
      <c r="AF177" s="2">
        <f t="shared" si="57"/>
        <v>0</v>
      </c>
      <c r="AG177" s="2">
        <f t="shared" si="57"/>
        <v>0</v>
      </c>
      <c r="AH177" s="2">
        <f t="shared" si="57"/>
        <v>0</v>
      </c>
      <c r="AI177" s="2">
        <f t="shared" si="57"/>
        <v>0</v>
      </c>
      <c r="AJ177" s="2">
        <f t="shared" si="57"/>
        <v>0</v>
      </c>
      <c r="AK177" s="2">
        <f t="shared" si="57"/>
        <v>0</v>
      </c>
      <c r="AL177" s="2">
        <f t="shared" si="57"/>
        <v>0</v>
      </c>
      <c r="AM177" s="2">
        <f t="shared" si="57"/>
        <v>0</v>
      </c>
      <c r="AN177" s="2">
        <f t="shared" si="57"/>
        <v>0</v>
      </c>
      <c r="AO177" s="2">
        <f t="shared" si="57"/>
        <v>0</v>
      </c>
      <c r="AP177" s="2">
        <f t="shared" si="57"/>
        <v>0</v>
      </c>
      <c r="AQ177" s="2">
        <f t="shared" si="57"/>
        <v>0</v>
      </c>
      <c r="AR177" s="2">
        <f t="shared" si="57"/>
        <v>327836.15000000002</v>
      </c>
      <c r="AS177" s="2">
        <f t="shared" si="57"/>
        <v>0</v>
      </c>
      <c r="AT177" s="2">
        <f t="shared" si="57"/>
        <v>0</v>
      </c>
      <c r="AU177" s="2">
        <f t="shared" ref="AU177:BZ177" si="58">AU257</f>
        <v>327836.15000000002</v>
      </c>
      <c r="AV177" s="2">
        <f t="shared" si="58"/>
        <v>19407.59</v>
      </c>
      <c r="AW177" s="2">
        <f t="shared" si="58"/>
        <v>19407.59</v>
      </c>
      <c r="AX177" s="2">
        <f t="shared" si="58"/>
        <v>0</v>
      </c>
      <c r="AY177" s="2">
        <f t="shared" si="58"/>
        <v>19407.59</v>
      </c>
      <c r="AZ177" s="2">
        <f t="shared" si="58"/>
        <v>0</v>
      </c>
      <c r="BA177" s="2">
        <f t="shared" si="58"/>
        <v>0</v>
      </c>
      <c r="BB177" s="2">
        <f t="shared" si="58"/>
        <v>0</v>
      </c>
      <c r="BC177" s="2">
        <f t="shared" si="58"/>
        <v>0</v>
      </c>
      <c r="BD177" s="2">
        <f t="shared" si="58"/>
        <v>0</v>
      </c>
      <c r="BE177" s="2">
        <f t="shared" si="58"/>
        <v>0</v>
      </c>
      <c r="BF177" s="2">
        <f t="shared" si="58"/>
        <v>0</v>
      </c>
      <c r="BG177" s="2">
        <f t="shared" si="58"/>
        <v>0</v>
      </c>
      <c r="BH177" s="2">
        <f t="shared" si="58"/>
        <v>0</v>
      </c>
      <c r="BI177" s="2">
        <f t="shared" si="58"/>
        <v>0</v>
      </c>
      <c r="BJ177" s="2">
        <f t="shared" si="58"/>
        <v>0</v>
      </c>
      <c r="BK177" s="2">
        <f t="shared" si="58"/>
        <v>0</v>
      </c>
      <c r="BL177" s="2">
        <f t="shared" si="58"/>
        <v>0</v>
      </c>
      <c r="BM177" s="2">
        <f t="shared" si="58"/>
        <v>0</v>
      </c>
      <c r="BN177" s="2">
        <f t="shared" si="58"/>
        <v>0</v>
      </c>
      <c r="BO177" s="2">
        <f t="shared" si="58"/>
        <v>0</v>
      </c>
      <c r="BP177" s="2">
        <f t="shared" si="58"/>
        <v>0</v>
      </c>
      <c r="BQ177" s="2">
        <f t="shared" si="58"/>
        <v>0</v>
      </c>
      <c r="BR177" s="2">
        <f t="shared" si="58"/>
        <v>0</v>
      </c>
      <c r="BS177" s="2">
        <f t="shared" si="58"/>
        <v>0</v>
      </c>
      <c r="BT177" s="2">
        <f t="shared" si="58"/>
        <v>0</v>
      </c>
      <c r="BU177" s="2">
        <f t="shared" si="58"/>
        <v>0</v>
      </c>
      <c r="BV177" s="2">
        <f t="shared" si="58"/>
        <v>0</v>
      </c>
      <c r="BW177" s="2">
        <f t="shared" si="58"/>
        <v>0</v>
      </c>
      <c r="BX177" s="2">
        <f t="shared" si="58"/>
        <v>0</v>
      </c>
      <c r="BY177" s="2">
        <f t="shared" si="58"/>
        <v>0</v>
      </c>
      <c r="BZ177" s="2">
        <f t="shared" si="58"/>
        <v>0</v>
      </c>
      <c r="CA177" s="2">
        <f t="shared" ref="CA177:DF177" si="59">CA257</f>
        <v>0</v>
      </c>
      <c r="CB177" s="2">
        <f t="shared" si="59"/>
        <v>0</v>
      </c>
      <c r="CC177" s="2">
        <f t="shared" si="59"/>
        <v>0</v>
      </c>
      <c r="CD177" s="2">
        <f t="shared" si="59"/>
        <v>0</v>
      </c>
      <c r="CE177" s="2">
        <f t="shared" si="59"/>
        <v>0</v>
      </c>
      <c r="CF177" s="2">
        <f t="shared" si="59"/>
        <v>0</v>
      </c>
      <c r="CG177" s="2">
        <f t="shared" si="59"/>
        <v>0</v>
      </c>
      <c r="CH177" s="2">
        <f t="shared" si="59"/>
        <v>0</v>
      </c>
      <c r="CI177" s="2">
        <f t="shared" si="59"/>
        <v>0</v>
      </c>
      <c r="CJ177" s="2">
        <f t="shared" si="59"/>
        <v>0</v>
      </c>
      <c r="CK177" s="2">
        <f t="shared" si="59"/>
        <v>0</v>
      </c>
      <c r="CL177" s="2">
        <f t="shared" si="59"/>
        <v>0</v>
      </c>
      <c r="CM177" s="2">
        <f t="shared" si="59"/>
        <v>0</v>
      </c>
      <c r="CN177" s="2">
        <f t="shared" si="59"/>
        <v>0</v>
      </c>
      <c r="CO177" s="2">
        <f t="shared" si="59"/>
        <v>0</v>
      </c>
      <c r="CP177" s="2">
        <f t="shared" si="59"/>
        <v>0</v>
      </c>
      <c r="CQ177" s="2">
        <f t="shared" si="59"/>
        <v>0</v>
      </c>
      <c r="CR177" s="2">
        <f t="shared" si="59"/>
        <v>0</v>
      </c>
      <c r="CS177" s="2">
        <f t="shared" si="59"/>
        <v>0</v>
      </c>
      <c r="CT177" s="2">
        <f t="shared" si="59"/>
        <v>0</v>
      </c>
      <c r="CU177" s="2">
        <f t="shared" si="59"/>
        <v>0</v>
      </c>
      <c r="CV177" s="2">
        <f t="shared" si="59"/>
        <v>0</v>
      </c>
      <c r="CW177" s="2">
        <f t="shared" si="59"/>
        <v>0</v>
      </c>
      <c r="CX177" s="2">
        <f t="shared" si="59"/>
        <v>0</v>
      </c>
      <c r="CY177" s="2">
        <f t="shared" si="59"/>
        <v>0</v>
      </c>
      <c r="CZ177" s="2">
        <f t="shared" si="59"/>
        <v>0</v>
      </c>
      <c r="DA177" s="2">
        <f t="shared" si="59"/>
        <v>0</v>
      </c>
      <c r="DB177" s="2">
        <f t="shared" si="59"/>
        <v>0</v>
      </c>
      <c r="DC177" s="2">
        <f t="shared" si="59"/>
        <v>0</v>
      </c>
      <c r="DD177" s="2">
        <f t="shared" si="59"/>
        <v>0</v>
      </c>
      <c r="DE177" s="2">
        <f t="shared" si="59"/>
        <v>0</v>
      </c>
      <c r="DF177" s="2">
        <f t="shared" si="59"/>
        <v>0</v>
      </c>
      <c r="DG177" s="3">
        <f t="shared" ref="DG177:EL177" si="60">DG257</f>
        <v>0</v>
      </c>
      <c r="DH177" s="3">
        <f t="shared" si="60"/>
        <v>0</v>
      </c>
      <c r="DI177" s="3">
        <f t="shared" si="60"/>
        <v>0</v>
      </c>
      <c r="DJ177" s="3">
        <f t="shared" si="60"/>
        <v>0</v>
      </c>
      <c r="DK177" s="3">
        <f t="shared" si="60"/>
        <v>0</v>
      </c>
      <c r="DL177" s="3">
        <f t="shared" si="60"/>
        <v>0</v>
      </c>
      <c r="DM177" s="3">
        <f t="shared" si="60"/>
        <v>0</v>
      </c>
      <c r="DN177" s="3">
        <f t="shared" si="60"/>
        <v>0</v>
      </c>
      <c r="DO177" s="3">
        <f t="shared" si="60"/>
        <v>0</v>
      </c>
      <c r="DP177" s="3">
        <f t="shared" si="60"/>
        <v>0</v>
      </c>
      <c r="DQ177" s="3">
        <f t="shared" si="60"/>
        <v>0</v>
      </c>
      <c r="DR177" s="3">
        <f t="shared" si="60"/>
        <v>0</v>
      </c>
      <c r="DS177" s="3">
        <f t="shared" si="60"/>
        <v>0</v>
      </c>
      <c r="DT177" s="3">
        <f t="shared" si="60"/>
        <v>0</v>
      </c>
      <c r="DU177" s="3">
        <f t="shared" si="60"/>
        <v>0</v>
      </c>
      <c r="DV177" s="3">
        <f t="shared" si="60"/>
        <v>0</v>
      </c>
      <c r="DW177" s="3">
        <f t="shared" si="60"/>
        <v>0</v>
      </c>
      <c r="DX177" s="3">
        <f t="shared" si="60"/>
        <v>0</v>
      </c>
      <c r="DY177" s="3">
        <f t="shared" si="60"/>
        <v>0</v>
      </c>
      <c r="DZ177" s="3">
        <f t="shared" si="60"/>
        <v>0</v>
      </c>
      <c r="EA177" s="3">
        <f t="shared" si="60"/>
        <v>0</v>
      </c>
      <c r="EB177" s="3">
        <f t="shared" si="60"/>
        <v>0</v>
      </c>
      <c r="EC177" s="3">
        <f t="shared" si="60"/>
        <v>0</v>
      </c>
      <c r="ED177" s="3">
        <f t="shared" si="60"/>
        <v>0</v>
      </c>
      <c r="EE177" s="3">
        <f t="shared" si="60"/>
        <v>0</v>
      </c>
      <c r="EF177" s="3">
        <f t="shared" si="60"/>
        <v>0</v>
      </c>
      <c r="EG177" s="3">
        <f t="shared" si="60"/>
        <v>0</v>
      </c>
      <c r="EH177" s="3">
        <f t="shared" si="60"/>
        <v>0</v>
      </c>
      <c r="EI177" s="3">
        <f t="shared" si="60"/>
        <v>0</v>
      </c>
      <c r="EJ177" s="3">
        <f t="shared" si="60"/>
        <v>0</v>
      </c>
      <c r="EK177" s="3">
        <f t="shared" si="60"/>
        <v>0</v>
      </c>
      <c r="EL177" s="3">
        <f t="shared" si="60"/>
        <v>0</v>
      </c>
      <c r="EM177" s="3">
        <f t="shared" ref="EM177:FR177" si="61">EM257</f>
        <v>0</v>
      </c>
      <c r="EN177" s="3">
        <f t="shared" si="61"/>
        <v>0</v>
      </c>
      <c r="EO177" s="3">
        <f t="shared" si="61"/>
        <v>0</v>
      </c>
      <c r="EP177" s="3">
        <f t="shared" si="61"/>
        <v>0</v>
      </c>
      <c r="EQ177" s="3">
        <f t="shared" si="61"/>
        <v>0</v>
      </c>
      <c r="ER177" s="3">
        <f t="shared" si="61"/>
        <v>0</v>
      </c>
      <c r="ES177" s="3">
        <f t="shared" si="61"/>
        <v>0</v>
      </c>
      <c r="ET177" s="3">
        <f t="shared" si="61"/>
        <v>0</v>
      </c>
      <c r="EU177" s="3">
        <f t="shared" si="61"/>
        <v>0</v>
      </c>
      <c r="EV177" s="3">
        <f t="shared" si="61"/>
        <v>0</v>
      </c>
      <c r="EW177" s="3">
        <f t="shared" si="61"/>
        <v>0</v>
      </c>
      <c r="EX177" s="3">
        <f t="shared" si="61"/>
        <v>0</v>
      </c>
      <c r="EY177" s="3">
        <f t="shared" si="61"/>
        <v>0</v>
      </c>
      <c r="EZ177" s="3">
        <f t="shared" si="61"/>
        <v>0</v>
      </c>
      <c r="FA177" s="3">
        <f t="shared" si="61"/>
        <v>0</v>
      </c>
      <c r="FB177" s="3">
        <f t="shared" si="61"/>
        <v>0</v>
      </c>
      <c r="FC177" s="3">
        <f t="shared" si="61"/>
        <v>0</v>
      </c>
      <c r="FD177" s="3">
        <f t="shared" si="61"/>
        <v>0</v>
      </c>
      <c r="FE177" s="3">
        <f t="shared" si="61"/>
        <v>0</v>
      </c>
      <c r="FF177" s="3">
        <f t="shared" si="61"/>
        <v>0</v>
      </c>
      <c r="FG177" s="3">
        <f t="shared" si="61"/>
        <v>0</v>
      </c>
      <c r="FH177" s="3">
        <f t="shared" si="61"/>
        <v>0</v>
      </c>
      <c r="FI177" s="3">
        <f t="shared" si="61"/>
        <v>0</v>
      </c>
      <c r="FJ177" s="3">
        <f t="shared" si="61"/>
        <v>0</v>
      </c>
      <c r="FK177" s="3">
        <f t="shared" si="61"/>
        <v>0</v>
      </c>
      <c r="FL177" s="3">
        <f t="shared" si="61"/>
        <v>0</v>
      </c>
      <c r="FM177" s="3">
        <f t="shared" si="61"/>
        <v>0</v>
      </c>
      <c r="FN177" s="3">
        <f t="shared" si="61"/>
        <v>0</v>
      </c>
      <c r="FO177" s="3">
        <f t="shared" si="61"/>
        <v>0</v>
      </c>
      <c r="FP177" s="3">
        <f t="shared" si="61"/>
        <v>0</v>
      </c>
      <c r="FQ177" s="3">
        <f t="shared" si="61"/>
        <v>0</v>
      </c>
      <c r="FR177" s="3">
        <f t="shared" si="61"/>
        <v>0</v>
      </c>
      <c r="FS177" s="3">
        <f t="shared" ref="FS177:GX177" si="62">FS257</f>
        <v>0</v>
      </c>
      <c r="FT177" s="3">
        <f t="shared" si="62"/>
        <v>0</v>
      </c>
      <c r="FU177" s="3">
        <f t="shared" si="62"/>
        <v>0</v>
      </c>
      <c r="FV177" s="3">
        <f t="shared" si="62"/>
        <v>0</v>
      </c>
      <c r="FW177" s="3">
        <f t="shared" si="62"/>
        <v>0</v>
      </c>
      <c r="FX177" s="3">
        <f t="shared" si="62"/>
        <v>0</v>
      </c>
      <c r="FY177" s="3">
        <f t="shared" si="62"/>
        <v>0</v>
      </c>
      <c r="FZ177" s="3">
        <f t="shared" si="62"/>
        <v>0</v>
      </c>
      <c r="GA177" s="3">
        <f t="shared" si="62"/>
        <v>0</v>
      </c>
      <c r="GB177" s="3">
        <f t="shared" si="62"/>
        <v>0</v>
      </c>
      <c r="GC177" s="3">
        <f t="shared" si="62"/>
        <v>0</v>
      </c>
      <c r="GD177" s="3">
        <f t="shared" si="62"/>
        <v>0</v>
      </c>
      <c r="GE177" s="3">
        <f t="shared" si="62"/>
        <v>0</v>
      </c>
      <c r="GF177" s="3">
        <f t="shared" si="62"/>
        <v>0</v>
      </c>
      <c r="GG177" s="3">
        <f t="shared" si="62"/>
        <v>0</v>
      </c>
      <c r="GH177" s="3">
        <f t="shared" si="62"/>
        <v>0</v>
      </c>
      <c r="GI177" s="3">
        <f t="shared" si="62"/>
        <v>0</v>
      </c>
      <c r="GJ177" s="3">
        <f t="shared" si="62"/>
        <v>0</v>
      </c>
      <c r="GK177" s="3">
        <f t="shared" si="62"/>
        <v>0</v>
      </c>
      <c r="GL177" s="3">
        <f t="shared" si="62"/>
        <v>0</v>
      </c>
      <c r="GM177" s="3">
        <f t="shared" si="62"/>
        <v>0</v>
      </c>
      <c r="GN177" s="3">
        <f t="shared" si="62"/>
        <v>0</v>
      </c>
      <c r="GO177" s="3">
        <f t="shared" si="62"/>
        <v>0</v>
      </c>
      <c r="GP177" s="3">
        <f t="shared" si="62"/>
        <v>0</v>
      </c>
      <c r="GQ177" s="3">
        <f t="shared" si="62"/>
        <v>0</v>
      </c>
      <c r="GR177" s="3">
        <f t="shared" si="62"/>
        <v>0</v>
      </c>
      <c r="GS177" s="3">
        <f t="shared" si="62"/>
        <v>0</v>
      </c>
      <c r="GT177" s="3">
        <f t="shared" si="62"/>
        <v>0</v>
      </c>
      <c r="GU177" s="3">
        <f t="shared" si="62"/>
        <v>0</v>
      </c>
      <c r="GV177" s="3">
        <f t="shared" si="62"/>
        <v>0</v>
      </c>
      <c r="GW177" s="3">
        <f t="shared" si="62"/>
        <v>0</v>
      </c>
      <c r="GX177" s="3">
        <f t="shared" si="62"/>
        <v>0</v>
      </c>
    </row>
    <row r="179" spans="1:245" x14ac:dyDescent="0.2">
      <c r="A179" s="1">
        <v>5</v>
      </c>
      <c r="B179" s="1">
        <v>1</v>
      </c>
      <c r="C179" s="1"/>
      <c r="D179" s="1">
        <f>ROW(A188)</f>
        <v>188</v>
      </c>
      <c r="E179" s="1"/>
      <c r="F179" s="1" t="s">
        <v>15</v>
      </c>
      <c r="G179" s="1" t="s">
        <v>16</v>
      </c>
      <c r="H179" s="1" t="s">
        <v>3</v>
      </c>
      <c r="I179" s="1">
        <v>0</v>
      </c>
      <c r="J179" s="1"/>
      <c r="K179" s="1">
        <v>-1</v>
      </c>
      <c r="L179" s="1"/>
      <c r="M179" s="1"/>
      <c r="N179" s="1"/>
      <c r="O179" s="1"/>
      <c r="P179" s="1"/>
      <c r="Q179" s="1"/>
      <c r="R179" s="1"/>
      <c r="S179" s="1"/>
      <c r="T179" s="1"/>
      <c r="U179" s="1" t="s">
        <v>3</v>
      </c>
      <c r="V179" s="1">
        <v>0</v>
      </c>
      <c r="W179" s="1"/>
      <c r="X179" s="1"/>
      <c r="Y179" s="1"/>
      <c r="Z179" s="1"/>
      <c r="AA179" s="1"/>
      <c r="AB179" s="1" t="s">
        <v>3</v>
      </c>
      <c r="AC179" s="1" t="s">
        <v>3</v>
      </c>
      <c r="AD179" s="1" t="s">
        <v>3</v>
      </c>
      <c r="AE179" s="1" t="s">
        <v>3</v>
      </c>
      <c r="AF179" s="1" t="s">
        <v>3</v>
      </c>
      <c r="AG179" s="1" t="s">
        <v>3</v>
      </c>
      <c r="AH179" s="1"/>
      <c r="AI179" s="1"/>
      <c r="AJ179" s="1"/>
      <c r="AK179" s="1"/>
      <c r="AL179" s="1"/>
      <c r="AM179" s="1"/>
      <c r="AN179" s="1"/>
      <c r="AO179" s="1"/>
      <c r="AP179" s="1" t="s">
        <v>3</v>
      </c>
      <c r="AQ179" s="1" t="s">
        <v>3</v>
      </c>
      <c r="AR179" s="1" t="s">
        <v>3</v>
      </c>
      <c r="AS179" s="1"/>
      <c r="AT179" s="1"/>
      <c r="AU179" s="1"/>
      <c r="AV179" s="1"/>
      <c r="AW179" s="1"/>
      <c r="AX179" s="1"/>
      <c r="AY179" s="1"/>
      <c r="AZ179" s="1" t="s">
        <v>3</v>
      </c>
      <c r="BA179" s="1"/>
      <c r="BB179" s="1" t="s">
        <v>3</v>
      </c>
      <c r="BC179" s="1" t="s">
        <v>3</v>
      </c>
      <c r="BD179" s="1" t="s">
        <v>3</v>
      </c>
      <c r="BE179" s="1" t="s">
        <v>3</v>
      </c>
      <c r="BF179" s="1" t="s">
        <v>3</v>
      </c>
      <c r="BG179" s="1" t="s">
        <v>3</v>
      </c>
      <c r="BH179" s="1" t="s">
        <v>3</v>
      </c>
      <c r="BI179" s="1" t="s">
        <v>3</v>
      </c>
      <c r="BJ179" s="1" t="s">
        <v>3</v>
      </c>
      <c r="BK179" s="1" t="s">
        <v>3</v>
      </c>
      <c r="BL179" s="1" t="s">
        <v>3</v>
      </c>
      <c r="BM179" s="1" t="s">
        <v>3</v>
      </c>
      <c r="BN179" s="1" t="s">
        <v>3</v>
      </c>
      <c r="BO179" s="1" t="s">
        <v>3</v>
      </c>
      <c r="BP179" s="1" t="s">
        <v>3</v>
      </c>
      <c r="BQ179" s="1"/>
      <c r="BR179" s="1"/>
      <c r="BS179" s="1"/>
      <c r="BT179" s="1"/>
      <c r="BU179" s="1"/>
      <c r="BV179" s="1"/>
      <c r="BW179" s="1"/>
      <c r="BX179" s="1">
        <v>0</v>
      </c>
      <c r="BY179" s="1"/>
      <c r="BZ179" s="1"/>
      <c r="CA179" s="1"/>
      <c r="CB179" s="1"/>
      <c r="CC179" s="1"/>
      <c r="CD179" s="1"/>
      <c r="CE179" s="1"/>
      <c r="CF179" s="1"/>
      <c r="CG179" s="1"/>
      <c r="CH179" s="1"/>
      <c r="CI179" s="1"/>
      <c r="CJ179" s="1">
        <v>0</v>
      </c>
    </row>
    <row r="181" spans="1:245" x14ac:dyDescent="0.2">
      <c r="A181" s="2">
        <v>52</v>
      </c>
      <c r="B181" s="2">
        <f t="shared" ref="B181:G181" si="63">B188</f>
        <v>1</v>
      </c>
      <c r="C181" s="2">
        <f t="shared" si="63"/>
        <v>5</v>
      </c>
      <c r="D181" s="2">
        <f t="shared" si="63"/>
        <v>179</v>
      </c>
      <c r="E181" s="2">
        <f t="shared" si="63"/>
        <v>0</v>
      </c>
      <c r="F181" s="2" t="str">
        <f t="shared" si="63"/>
        <v>Новый подраздел</v>
      </c>
      <c r="G181" s="2" t="str">
        <f t="shared" si="63"/>
        <v>Лифты с автоматическими дверями</v>
      </c>
      <c r="H181" s="2"/>
      <c r="I181" s="2"/>
      <c r="J181" s="2"/>
      <c r="K181" s="2"/>
      <c r="L181" s="2"/>
      <c r="M181" s="2"/>
      <c r="N181" s="2"/>
      <c r="O181" s="2">
        <f t="shared" ref="O181:AT181" si="64">O188</f>
        <v>120869.74</v>
      </c>
      <c r="P181" s="2">
        <f t="shared" si="64"/>
        <v>9063.93</v>
      </c>
      <c r="Q181" s="2">
        <f t="shared" si="64"/>
        <v>13190.39</v>
      </c>
      <c r="R181" s="2">
        <f t="shared" si="64"/>
        <v>0</v>
      </c>
      <c r="S181" s="2">
        <f t="shared" si="64"/>
        <v>98615.42</v>
      </c>
      <c r="T181" s="2">
        <f t="shared" si="64"/>
        <v>0</v>
      </c>
      <c r="U181" s="2">
        <f t="shared" si="64"/>
        <v>383.87</v>
      </c>
      <c r="V181" s="2">
        <f t="shared" si="64"/>
        <v>0</v>
      </c>
      <c r="W181" s="2">
        <f t="shared" si="64"/>
        <v>0</v>
      </c>
      <c r="X181" s="2">
        <f t="shared" si="64"/>
        <v>38532.129999999997</v>
      </c>
      <c r="Y181" s="2">
        <f t="shared" si="64"/>
        <v>6331.16</v>
      </c>
      <c r="Z181" s="2">
        <f t="shared" si="64"/>
        <v>0</v>
      </c>
      <c r="AA181" s="2">
        <f t="shared" si="64"/>
        <v>0</v>
      </c>
      <c r="AB181" s="2">
        <f t="shared" si="64"/>
        <v>120869.74</v>
      </c>
      <c r="AC181" s="2">
        <f t="shared" si="64"/>
        <v>9063.93</v>
      </c>
      <c r="AD181" s="2">
        <f t="shared" si="64"/>
        <v>13190.39</v>
      </c>
      <c r="AE181" s="2">
        <f t="shared" si="64"/>
        <v>0</v>
      </c>
      <c r="AF181" s="2">
        <f t="shared" si="64"/>
        <v>98615.42</v>
      </c>
      <c r="AG181" s="2">
        <f t="shared" si="64"/>
        <v>0</v>
      </c>
      <c r="AH181" s="2">
        <f t="shared" si="64"/>
        <v>383.87</v>
      </c>
      <c r="AI181" s="2">
        <f t="shared" si="64"/>
        <v>0</v>
      </c>
      <c r="AJ181" s="2">
        <f t="shared" si="64"/>
        <v>0</v>
      </c>
      <c r="AK181" s="2">
        <f t="shared" si="64"/>
        <v>38532.129999999997</v>
      </c>
      <c r="AL181" s="2">
        <f t="shared" si="64"/>
        <v>6331.16</v>
      </c>
      <c r="AM181" s="2">
        <f t="shared" si="64"/>
        <v>0</v>
      </c>
      <c r="AN181" s="2">
        <f t="shared" si="64"/>
        <v>0</v>
      </c>
      <c r="AO181" s="2">
        <f t="shared" si="64"/>
        <v>0</v>
      </c>
      <c r="AP181" s="2">
        <f t="shared" si="64"/>
        <v>0</v>
      </c>
      <c r="AQ181" s="2">
        <f t="shared" si="64"/>
        <v>0</v>
      </c>
      <c r="AR181" s="2">
        <f t="shared" si="64"/>
        <v>165733.03</v>
      </c>
      <c r="AS181" s="2">
        <f t="shared" si="64"/>
        <v>0</v>
      </c>
      <c r="AT181" s="2">
        <f t="shared" si="64"/>
        <v>0</v>
      </c>
      <c r="AU181" s="2">
        <f t="shared" ref="AU181:BZ181" si="65">AU188</f>
        <v>165733.03</v>
      </c>
      <c r="AV181" s="2">
        <f t="shared" si="65"/>
        <v>9063.93</v>
      </c>
      <c r="AW181" s="2">
        <f t="shared" si="65"/>
        <v>9063.93</v>
      </c>
      <c r="AX181" s="2">
        <f t="shared" si="65"/>
        <v>0</v>
      </c>
      <c r="AY181" s="2">
        <f t="shared" si="65"/>
        <v>9063.93</v>
      </c>
      <c r="AZ181" s="2">
        <f t="shared" si="65"/>
        <v>0</v>
      </c>
      <c r="BA181" s="2">
        <f t="shared" si="65"/>
        <v>0</v>
      </c>
      <c r="BB181" s="2">
        <f t="shared" si="65"/>
        <v>0</v>
      </c>
      <c r="BC181" s="2">
        <f t="shared" si="65"/>
        <v>0</v>
      </c>
      <c r="BD181" s="2">
        <f t="shared" si="65"/>
        <v>0</v>
      </c>
      <c r="BE181" s="2">
        <f t="shared" si="65"/>
        <v>0</v>
      </c>
      <c r="BF181" s="2">
        <f t="shared" si="65"/>
        <v>0</v>
      </c>
      <c r="BG181" s="2">
        <f t="shared" si="65"/>
        <v>0</v>
      </c>
      <c r="BH181" s="2">
        <f t="shared" si="65"/>
        <v>0</v>
      </c>
      <c r="BI181" s="2">
        <f t="shared" si="65"/>
        <v>0</v>
      </c>
      <c r="BJ181" s="2">
        <f t="shared" si="65"/>
        <v>0</v>
      </c>
      <c r="BK181" s="2">
        <f t="shared" si="65"/>
        <v>0</v>
      </c>
      <c r="BL181" s="2">
        <f t="shared" si="65"/>
        <v>0</v>
      </c>
      <c r="BM181" s="2">
        <f t="shared" si="65"/>
        <v>0</v>
      </c>
      <c r="BN181" s="2">
        <f t="shared" si="65"/>
        <v>0</v>
      </c>
      <c r="BO181" s="2">
        <f t="shared" si="65"/>
        <v>0</v>
      </c>
      <c r="BP181" s="2">
        <f t="shared" si="65"/>
        <v>0</v>
      </c>
      <c r="BQ181" s="2">
        <f t="shared" si="65"/>
        <v>0</v>
      </c>
      <c r="BR181" s="2">
        <f t="shared" si="65"/>
        <v>0</v>
      </c>
      <c r="BS181" s="2">
        <f t="shared" si="65"/>
        <v>0</v>
      </c>
      <c r="BT181" s="2">
        <f t="shared" si="65"/>
        <v>0</v>
      </c>
      <c r="BU181" s="2">
        <f t="shared" si="65"/>
        <v>0</v>
      </c>
      <c r="BV181" s="2">
        <f t="shared" si="65"/>
        <v>0</v>
      </c>
      <c r="BW181" s="2">
        <f t="shared" si="65"/>
        <v>0</v>
      </c>
      <c r="BX181" s="2">
        <f t="shared" si="65"/>
        <v>0</v>
      </c>
      <c r="BY181" s="2">
        <f t="shared" si="65"/>
        <v>0</v>
      </c>
      <c r="BZ181" s="2">
        <f t="shared" si="65"/>
        <v>0</v>
      </c>
      <c r="CA181" s="2">
        <f t="shared" ref="CA181:DF181" si="66">CA188</f>
        <v>165733.03</v>
      </c>
      <c r="CB181" s="2">
        <f t="shared" si="66"/>
        <v>0</v>
      </c>
      <c r="CC181" s="2">
        <f t="shared" si="66"/>
        <v>0</v>
      </c>
      <c r="CD181" s="2">
        <f t="shared" si="66"/>
        <v>165733.03</v>
      </c>
      <c r="CE181" s="2">
        <f t="shared" si="66"/>
        <v>9063.93</v>
      </c>
      <c r="CF181" s="2">
        <f t="shared" si="66"/>
        <v>9063.93</v>
      </c>
      <c r="CG181" s="2">
        <f t="shared" si="66"/>
        <v>0</v>
      </c>
      <c r="CH181" s="2">
        <f t="shared" si="66"/>
        <v>9063.93</v>
      </c>
      <c r="CI181" s="2">
        <f t="shared" si="66"/>
        <v>0</v>
      </c>
      <c r="CJ181" s="2">
        <f t="shared" si="66"/>
        <v>0</v>
      </c>
      <c r="CK181" s="2">
        <f t="shared" si="66"/>
        <v>0</v>
      </c>
      <c r="CL181" s="2">
        <f t="shared" si="66"/>
        <v>0</v>
      </c>
      <c r="CM181" s="2">
        <f t="shared" si="66"/>
        <v>0</v>
      </c>
      <c r="CN181" s="2">
        <f t="shared" si="66"/>
        <v>0</v>
      </c>
      <c r="CO181" s="2">
        <f t="shared" si="66"/>
        <v>0</v>
      </c>
      <c r="CP181" s="2">
        <f t="shared" si="66"/>
        <v>0</v>
      </c>
      <c r="CQ181" s="2">
        <f t="shared" si="66"/>
        <v>0</v>
      </c>
      <c r="CR181" s="2">
        <f t="shared" si="66"/>
        <v>0</v>
      </c>
      <c r="CS181" s="2">
        <f t="shared" si="66"/>
        <v>0</v>
      </c>
      <c r="CT181" s="2">
        <f t="shared" si="66"/>
        <v>0</v>
      </c>
      <c r="CU181" s="2">
        <f t="shared" si="66"/>
        <v>0</v>
      </c>
      <c r="CV181" s="2">
        <f t="shared" si="66"/>
        <v>0</v>
      </c>
      <c r="CW181" s="2">
        <f t="shared" si="66"/>
        <v>0</v>
      </c>
      <c r="CX181" s="2">
        <f t="shared" si="66"/>
        <v>0</v>
      </c>
      <c r="CY181" s="2">
        <f t="shared" si="66"/>
        <v>0</v>
      </c>
      <c r="CZ181" s="2">
        <f t="shared" si="66"/>
        <v>0</v>
      </c>
      <c r="DA181" s="2">
        <f t="shared" si="66"/>
        <v>0</v>
      </c>
      <c r="DB181" s="2">
        <f t="shared" si="66"/>
        <v>0</v>
      </c>
      <c r="DC181" s="2">
        <f t="shared" si="66"/>
        <v>0</v>
      </c>
      <c r="DD181" s="2">
        <f t="shared" si="66"/>
        <v>0</v>
      </c>
      <c r="DE181" s="2">
        <f t="shared" si="66"/>
        <v>0</v>
      </c>
      <c r="DF181" s="2">
        <f t="shared" si="66"/>
        <v>0</v>
      </c>
      <c r="DG181" s="3">
        <f t="shared" ref="DG181:EL181" si="67">DG188</f>
        <v>0</v>
      </c>
      <c r="DH181" s="3">
        <f t="shared" si="67"/>
        <v>0</v>
      </c>
      <c r="DI181" s="3">
        <f t="shared" si="67"/>
        <v>0</v>
      </c>
      <c r="DJ181" s="3">
        <f t="shared" si="67"/>
        <v>0</v>
      </c>
      <c r="DK181" s="3">
        <f t="shared" si="67"/>
        <v>0</v>
      </c>
      <c r="DL181" s="3">
        <f t="shared" si="67"/>
        <v>0</v>
      </c>
      <c r="DM181" s="3">
        <f t="shared" si="67"/>
        <v>0</v>
      </c>
      <c r="DN181" s="3">
        <f t="shared" si="67"/>
        <v>0</v>
      </c>
      <c r="DO181" s="3">
        <f t="shared" si="67"/>
        <v>0</v>
      </c>
      <c r="DP181" s="3">
        <f t="shared" si="67"/>
        <v>0</v>
      </c>
      <c r="DQ181" s="3">
        <f t="shared" si="67"/>
        <v>0</v>
      </c>
      <c r="DR181" s="3">
        <f t="shared" si="67"/>
        <v>0</v>
      </c>
      <c r="DS181" s="3">
        <f t="shared" si="67"/>
        <v>0</v>
      </c>
      <c r="DT181" s="3">
        <f t="shared" si="67"/>
        <v>0</v>
      </c>
      <c r="DU181" s="3">
        <f t="shared" si="67"/>
        <v>0</v>
      </c>
      <c r="DV181" s="3">
        <f t="shared" si="67"/>
        <v>0</v>
      </c>
      <c r="DW181" s="3">
        <f t="shared" si="67"/>
        <v>0</v>
      </c>
      <c r="DX181" s="3">
        <f t="shared" si="67"/>
        <v>0</v>
      </c>
      <c r="DY181" s="3">
        <f t="shared" si="67"/>
        <v>0</v>
      </c>
      <c r="DZ181" s="3">
        <f t="shared" si="67"/>
        <v>0</v>
      </c>
      <c r="EA181" s="3">
        <f t="shared" si="67"/>
        <v>0</v>
      </c>
      <c r="EB181" s="3">
        <f t="shared" si="67"/>
        <v>0</v>
      </c>
      <c r="EC181" s="3">
        <f t="shared" si="67"/>
        <v>0</v>
      </c>
      <c r="ED181" s="3">
        <f t="shared" si="67"/>
        <v>0</v>
      </c>
      <c r="EE181" s="3">
        <f t="shared" si="67"/>
        <v>0</v>
      </c>
      <c r="EF181" s="3">
        <f t="shared" si="67"/>
        <v>0</v>
      </c>
      <c r="EG181" s="3">
        <f t="shared" si="67"/>
        <v>0</v>
      </c>
      <c r="EH181" s="3">
        <f t="shared" si="67"/>
        <v>0</v>
      </c>
      <c r="EI181" s="3">
        <f t="shared" si="67"/>
        <v>0</v>
      </c>
      <c r="EJ181" s="3">
        <f t="shared" si="67"/>
        <v>0</v>
      </c>
      <c r="EK181" s="3">
        <f t="shared" si="67"/>
        <v>0</v>
      </c>
      <c r="EL181" s="3">
        <f t="shared" si="67"/>
        <v>0</v>
      </c>
      <c r="EM181" s="3">
        <f t="shared" ref="EM181:FR181" si="68">EM188</f>
        <v>0</v>
      </c>
      <c r="EN181" s="3">
        <f t="shared" si="68"/>
        <v>0</v>
      </c>
      <c r="EO181" s="3">
        <f t="shared" si="68"/>
        <v>0</v>
      </c>
      <c r="EP181" s="3">
        <f t="shared" si="68"/>
        <v>0</v>
      </c>
      <c r="EQ181" s="3">
        <f t="shared" si="68"/>
        <v>0</v>
      </c>
      <c r="ER181" s="3">
        <f t="shared" si="68"/>
        <v>0</v>
      </c>
      <c r="ES181" s="3">
        <f t="shared" si="68"/>
        <v>0</v>
      </c>
      <c r="ET181" s="3">
        <f t="shared" si="68"/>
        <v>0</v>
      </c>
      <c r="EU181" s="3">
        <f t="shared" si="68"/>
        <v>0</v>
      </c>
      <c r="EV181" s="3">
        <f t="shared" si="68"/>
        <v>0</v>
      </c>
      <c r="EW181" s="3">
        <f t="shared" si="68"/>
        <v>0</v>
      </c>
      <c r="EX181" s="3">
        <f t="shared" si="68"/>
        <v>0</v>
      </c>
      <c r="EY181" s="3">
        <f t="shared" si="68"/>
        <v>0</v>
      </c>
      <c r="EZ181" s="3">
        <f t="shared" si="68"/>
        <v>0</v>
      </c>
      <c r="FA181" s="3">
        <f t="shared" si="68"/>
        <v>0</v>
      </c>
      <c r="FB181" s="3">
        <f t="shared" si="68"/>
        <v>0</v>
      </c>
      <c r="FC181" s="3">
        <f t="shared" si="68"/>
        <v>0</v>
      </c>
      <c r="FD181" s="3">
        <f t="shared" si="68"/>
        <v>0</v>
      </c>
      <c r="FE181" s="3">
        <f t="shared" si="68"/>
        <v>0</v>
      </c>
      <c r="FF181" s="3">
        <f t="shared" si="68"/>
        <v>0</v>
      </c>
      <c r="FG181" s="3">
        <f t="shared" si="68"/>
        <v>0</v>
      </c>
      <c r="FH181" s="3">
        <f t="shared" si="68"/>
        <v>0</v>
      </c>
      <c r="FI181" s="3">
        <f t="shared" si="68"/>
        <v>0</v>
      </c>
      <c r="FJ181" s="3">
        <f t="shared" si="68"/>
        <v>0</v>
      </c>
      <c r="FK181" s="3">
        <f t="shared" si="68"/>
        <v>0</v>
      </c>
      <c r="FL181" s="3">
        <f t="shared" si="68"/>
        <v>0</v>
      </c>
      <c r="FM181" s="3">
        <f t="shared" si="68"/>
        <v>0</v>
      </c>
      <c r="FN181" s="3">
        <f t="shared" si="68"/>
        <v>0</v>
      </c>
      <c r="FO181" s="3">
        <f t="shared" si="68"/>
        <v>0</v>
      </c>
      <c r="FP181" s="3">
        <f t="shared" si="68"/>
        <v>0</v>
      </c>
      <c r="FQ181" s="3">
        <f t="shared" si="68"/>
        <v>0</v>
      </c>
      <c r="FR181" s="3">
        <f t="shared" si="68"/>
        <v>0</v>
      </c>
      <c r="FS181" s="3">
        <f t="shared" ref="FS181:GX181" si="69">FS188</f>
        <v>0</v>
      </c>
      <c r="FT181" s="3">
        <f t="shared" si="69"/>
        <v>0</v>
      </c>
      <c r="FU181" s="3">
        <f t="shared" si="69"/>
        <v>0</v>
      </c>
      <c r="FV181" s="3">
        <f t="shared" si="69"/>
        <v>0</v>
      </c>
      <c r="FW181" s="3">
        <f t="shared" si="69"/>
        <v>0</v>
      </c>
      <c r="FX181" s="3">
        <f t="shared" si="69"/>
        <v>0</v>
      </c>
      <c r="FY181" s="3">
        <f t="shared" si="69"/>
        <v>0</v>
      </c>
      <c r="FZ181" s="3">
        <f t="shared" si="69"/>
        <v>0</v>
      </c>
      <c r="GA181" s="3">
        <f t="shared" si="69"/>
        <v>0</v>
      </c>
      <c r="GB181" s="3">
        <f t="shared" si="69"/>
        <v>0</v>
      </c>
      <c r="GC181" s="3">
        <f t="shared" si="69"/>
        <v>0</v>
      </c>
      <c r="GD181" s="3">
        <f t="shared" si="69"/>
        <v>0</v>
      </c>
      <c r="GE181" s="3">
        <f t="shared" si="69"/>
        <v>0</v>
      </c>
      <c r="GF181" s="3">
        <f t="shared" si="69"/>
        <v>0</v>
      </c>
      <c r="GG181" s="3">
        <f t="shared" si="69"/>
        <v>0</v>
      </c>
      <c r="GH181" s="3">
        <f t="shared" si="69"/>
        <v>0</v>
      </c>
      <c r="GI181" s="3">
        <f t="shared" si="69"/>
        <v>0</v>
      </c>
      <c r="GJ181" s="3">
        <f t="shared" si="69"/>
        <v>0</v>
      </c>
      <c r="GK181" s="3">
        <f t="shared" si="69"/>
        <v>0</v>
      </c>
      <c r="GL181" s="3">
        <f t="shared" si="69"/>
        <v>0</v>
      </c>
      <c r="GM181" s="3">
        <f t="shared" si="69"/>
        <v>0</v>
      </c>
      <c r="GN181" s="3">
        <f t="shared" si="69"/>
        <v>0</v>
      </c>
      <c r="GO181" s="3">
        <f t="shared" si="69"/>
        <v>0</v>
      </c>
      <c r="GP181" s="3">
        <f t="shared" si="69"/>
        <v>0</v>
      </c>
      <c r="GQ181" s="3">
        <f t="shared" si="69"/>
        <v>0</v>
      </c>
      <c r="GR181" s="3">
        <f t="shared" si="69"/>
        <v>0</v>
      </c>
      <c r="GS181" s="3">
        <f t="shared" si="69"/>
        <v>0</v>
      </c>
      <c r="GT181" s="3">
        <f t="shared" si="69"/>
        <v>0</v>
      </c>
      <c r="GU181" s="3">
        <f t="shared" si="69"/>
        <v>0</v>
      </c>
      <c r="GV181" s="3">
        <f t="shared" si="69"/>
        <v>0</v>
      </c>
      <c r="GW181" s="3">
        <f t="shared" si="69"/>
        <v>0</v>
      </c>
      <c r="GX181" s="3">
        <f t="shared" si="69"/>
        <v>0</v>
      </c>
    </row>
    <row r="183" spans="1:245" x14ac:dyDescent="0.2">
      <c r="A183">
        <v>17</v>
      </c>
      <c r="B183">
        <v>1</v>
      </c>
      <c r="C183">
        <f>ROW(SmtRes!A13)</f>
        <v>13</v>
      </c>
      <c r="D183">
        <f>ROW(EtalonRes!A13)</f>
        <v>13</v>
      </c>
      <c r="E183" t="s">
        <v>128</v>
      </c>
      <c r="F183" t="s">
        <v>129</v>
      </c>
      <c r="G183" t="s">
        <v>130</v>
      </c>
      <c r="H183" t="s">
        <v>20</v>
      </c>
      <c r="I183">
        <v>1</v>
      </c>
      <c r="J183">
        <v>0</v>
      </c>
      <c r="O183">
        <f>ROUND(CP183,2)</f>
        <v>36989.54</v>
      </c>
      <c r="P183">
        <f>ROUND(CQ183*I183,2)</f>
        <v>1651.37</v>
      </c>
      <c r="Q183">
        <f>ROUND(CR183*I183,2)</f>
        <v>3859.17</v>
      </c>
      <c r="R183">
        <f>ROUND(CS183*I183,2)</f>
        <v>0</v>
      </c>
      <c r="S183">
        <f>ROUND(CT183*I183,2)</f>
        <v>31479</v>
      </c>
      <c r="T183">
        <f>ROUND(CU183*I183,2)</f>
        <v>0</v>
      </c>
      <c r="U183">
        <f>CV183*I183</f>
        <v>125.09</v>
      </c>
      <c r="V183">
        <f>CW183*I183</f>
        <v>0</v>
      </c>
      <c r="W183">
        <f>ROUND(CX183*I183,2)</f>
        <v>0</v>
      </c>
      <c r="X183">
        <f>ROUND(CY183*I183,2)</f>
        <v>3421.15</v>
      </c>
      <c r="Y183">
        <f>ROUND(CZ183*I183,2)</f>
        <v>554.79999999999995</v>
      </c>
      <c r="AA183">
        <v>64312874</v>
      </c>
      <c r="AB183">
        <f>ROUND((AC183+AD183+AF183),6)</f>
        <v>36989.54</v>
      </c>
      <c r="AC183">
        <f>ROUND(((ES183*7)),6)</f>
        <v>1651.37</v>
      </c>
      <c r="AD183">
        <f>ROUND(((((ET183*7))-((EU183*7)))+AE183),6)</f>
        <v>3859.17</v>
      </c>
      <c r="AE183">
        <f>ROUND(((EU183*7)),6)</f>
        <v>0</v>
      </c>
      <c r="AF183">
        <f>ROUND(((EV183*7)),6)</f>
        <v>31479</v>
      </c>
      <c r="AG183">
        <f>ROUND((AP183),6)</f>
        <v>0</v>
      </c>
      <c r="AH183">
        <f>((EW183*7))</f>
        <v>125.09</v>
      </c>
      <c r="AI183">
        <f>((EX183*7))</f>
        <v>0</v>
      </c>
      <c r="AJ183">
        <f>(AS183)</f>
        <v>0</v>
      </c>
      <c r="AK183">
        <v>5284.22</v>
      </c>
      <c r="AL183">
        <v>235.91</v>
      </c>
      <c r="AM183">
        <v>551.30999999999995</v>
      </c>
      <c r="AN183">
        <v>0</v>
      </c>
      <c r="AO183">
        <v>4497</v>
      </c>
      <c r="AP183">
        <v>0</v>
      </c>
      <c r="AQ183">
        <v>17.87</v>
      </c>
      <c r="AR183">
        <v>0</v>
      </c>
      <c r="AS183">
        <v>0</v>
      </c>
      <c r="AT183">
        <v>0</v>
      </c>
      <c r="AU183">
        <v>0</v>
      </c>
      <c r="AV183">
        <v>1</v>
      </c>
      <c r="AW183">
        <v>1</v>
      </c>
      <c r="AZ183">
        <v>1</v>
      </c>
      <c r="BA183">
        <v>1</v>
      </c>
      <c r="BB183">
        <v>1</v>
      </c>
      <c r="BC183">
        <v>1</v>
      </c>
      <c r="BD183" t="s">
        <v>3</v>
      </c>
      <c r="BE183" t="s">
        <v>3</v>
      </c>
      <c r="BF183" t="s">
        <v>3</v>
      </c>
      <c r="BG183" t="s">
        <v>3</v>
      </c>
      <c r="BH183">
        <v>0</v>
      </c>
      <c r="BI183">
        <v>4</v>
      </c>
      <c r="BJ183" t="s">
        <v>131</v>
      </c>
      <c r="BM183">
        <v>6000</v>
      </c>
      <c r="BN183">
        <v>0</v>
      </c>
      <c r="BO183" t="s">
        <v>3</v>
      </c>
      <c r="BP183">
        <v>0</v>
      </c>
      <c r="BQ183">
        <v>1</v>
      </c>
      <c r="BR183">
        <v>0</v>
      </c>
      <c r="BS183">
        <v>1</v>
      </c>
      <c r="BT183">
        <v>1</v>
      </c>
      <c r="BU183">
        <v>1</v>
      </c>
      <c r="BV183">
        <v>1</v>
      </c>
      <c r="BW183">
        <v>1</v>
      </c>
      <c r="BX183">
        <v>1</v>
      </c>
      <c r="BY183" t="s">
        <v>3</v>
      </c>
      <c r="BZ183">
        <v>3421.15</v>
      </c>
      <c r="CA183">
        <v>554.79999999999995</v>
      </c>
      <c r="CE183">
        <v>0</v>
      </c>
      <c r="CF183">
        <v>0</v>
      </c>
      <c r="CG183">
        <v>0</v>
      </c>
      <c r="CM183">
        <v>0</v>
      </c>
      <c r="CN183" t="s">
        <v>3</v>
      </c>
      <c r="CO183">
        <v>0</v>
      </c>
      <c r="CP183">
        <f>(P183+Q183+S183)</f>
        <v>36989.54</v>
      </c>
      <c r="CQ183">
        <f>(AC183*BC183*AW183)</f>
        <v>1651.37</v>
      </c>
      <c r="CR183">
        <f>(((((ET183*7))*BB183-((EU183*7))*BS183)+AE183*BS183)*AV183)</f>
        <v>3859.1699999999996</v>
      </c>
      <c r="CS183">
        <f>(AE183*BS183*AV183)</f>
        <v>0</v>
      </c>
      <c r="CT183">
        <f>(AF183*BA183*AV183)</f>
        <v>31479</v>
      </c>
      <c r="CU183">
        <f>AG183</f>
        <v>0</v>
      </c>
      <c r="CV183">
        <f>(AH183*AV183)</f>
        <v>125.09</v>
      </c>
      <c r="CW183">
        <f t="shared" ref="CW183:CX186" si="70">AI183</f>
        <v>0</v>
      </c>
      <c r="CX183">
        <f t="shared" si="70"/>
        <v>0</v>
      </c>
      <c r="CY183">
        <f t="shared" ref="CY183:CZ186" si="71">FX183</f>
        <v>3421.15</v>
      </c>
      <c r="CZ183">
        <f t="shared" si="71"/>
        <v>554.79999999999995</v>
      </c>
      <c r="DC183" t="s">
        <v>3</v>
      </c>
      <c r="DD183" t="s">
        <v>22</v>
      </c>
      <c r="DE183" t="s">
        <v>22</v>
      </c>
      <c r="DF183" t="s">
        <v>22</v>
      </c>
      <c r="DG183" t="s">
        <v>22</v>
      </c>
      <c r="DH183" t="s">
        <v>3</v>
      </c>
      <c r="DI183" t="s">
        <v>22</v>
      </c>
      <c r="DJ183" t="s">
        <v>22</v>
      </c>
      <c r="DK183" t="s">
        <v>3</v>
      </c>
      <c r="DL183" t="s">
        <v>3</v>
      </c>
      <c r="DM183" t="s">
        <v>3</v>
      </c>
      <c r="DN183">
        <v>0</v>
      </c>
      <c r="DO183">
        <v>0</v>
      </c>
      <c r="DP183">
        <v>1</v>
      </c>
      <c r="DQ183">
        <v>1</v>
      </c>
      <c r="DU183">
        <v>1013</v>
      </c>
      <c r="DV183" t="s">
        <v>20</v>
      </c>
      <c r="DW183" t="s">
        <v>20</v>
      </c>
      <c r="DX183">
        <v>1</v>
      </c>
      <c r="EE183">
        <v>64176908</v>
      </c>
      <c r="EF183">
        <v>1</v>
      </c>
      <c r="EG183" t="s">
        <v>23</v>
      </c>
      <c r="EH183">
        <v>0</v>
      </c>
      <c r="EI183" t="s">
        <v>3</v>
      </c>
      <c r="EJ183">
        <v>4</v>
      </c>
      <c r="EK183">
        <v>6000</v>
      </c>
      <c r="EL183" t="s">
        <v>24</v>
      </c>
      <c r="EM183" t="s">
        <v>25</v>
      </c>
      <c r="EO183" t="s">
        <v>3</v>
      </c>
      <c r="EQ183">
        <v>65536</v>
      </c>
      <c r="ER183">
        <v>5284.22</v>
      </c>
      <c r="ES183">
        <v>235.91</v>
      </c>
      <c r="ET183">
        <v>551.30999999999995</v>
      </c>
      <c r="EU183">
        <v>0</v>
      </c>
      <c r="EV183">
        <v>4497</v>
      </c>
      <c r="EW183">
        <v>17.87</v>
      </c>
      <c r="EX183">
        <v>0</v>
      </c>
      <c r="EY183">
        <v>0</v>
      </c>
      <c r="FQ183">
        <v>0</v>
      </c>
      <c r="FR183">
        <f>ROUND(IF(AND(BH183=3,BI183=3),P183,0),2)</f>
        <v>0</v>
      </c>
      <c r="FS183">
        <v>0</v>
      </c>
      <c r="FX183">
        <v>3421.15</v>
      </c>
      <c r="FY183">
        <v>554.79999999999995</v>
      </c>
      <c r="GA183" t="s">
        <v>3</v>
      </c>
      <c r="GD183">
        <v>1</v>
      </c>
      <c r="GF183">
        <v>85955360</v>
      </c>
      <c r="GG183">
        <v>2</v>
      </c>
      <c r="GH183">
        <v>1</v>
      </c>
      <c r="GI183">
        <v>-2</v>
      </c>
      <c r="GJ183">
        <v>0</v>
      </c>
      <c r="GK183">
        <v>0</v>
      </c>
      <c r="GL183">
        <f>ROUND(IF(AND(BH183=3,BI183=3,FS183&lt;&gt;0),P183,0),2)</f>
        <v>0</v>
      </c>
      <c r="GM183">
        <f>ROUND(O183+X183+Y183,2)+GX183</f>
        <v>40965.49</v>
      </c>
      <c r="GN183">
        <f>IF(OR(BI183=0,BI183=1),ROUND(O183+X183+Y183,2),0)</f>
        <v>0</v>
      </c>
      <c r="GO183">
        <f>IF(BI183=2,ROUND(O183+X183+Y183,2),0)</f>
        <v>0</v>
      </c>
      <c r="GP183">
        <f>IF(BI183=4,ROUND(O183+X183+Y183,2)+GX183,0)</f>
        <v>40965.49</v>
      </c>
      <c r="GR183">
        <v>0</v>
      </c>
      <c r="GS183">
        <v>0</v>
      </c>
      <c r="GT183">
        <v>0</v>
      </c>
      <c r="GU183" t="s">
        <v>3</v>
      </c>
      <c r="GV183">
        <f>ROUND((GT183),6)</f>
        <v>0</v>
      </c>
      <c r="GW183">
        <v>1</v>
      </c>
      <c r="GX183">
        <f>ROUND(HC183*I183,2)</f>
        <v>0</v>
      </c>
      <c r="HA183">
        <v>0</v>
      </c>
      <c r="HB183">
        <v>0</v>
      </c>
      <c r="HC183">
        <f>GV183*GW183</f>
        <v>0</v>
      </c>
      <c r="IK183">
        <v>0</v>
      </c>
    </row>
    <row r="184" spans="1:245" x14ac:dyDescent="0.2">
      <c r="A184">
        <v>17</v>
      </c>
      <c r="B184">
        <v>1</v>
      </c>
      <c r="C184">
        <f>ROW(SmtRes!A14)</f>
        <v>14</v>
      </c>
      <c r="D184">
        <f>ROW(EtalonRes!A14)</f>
        <v>14</v>
      </c>
      <c r="E184" t="s">
        <v>132</v>
      </c>
      <c r="F184" t="s">
        <v>133</v>
      </c>
      <c r="G184" t="s">
        <v>134</v>
      </c>
      <c r="H184" t="s">
        <v>20</v>
      </c>
      <c r="I184">
        <v>1</v>
      </c>
      <c r="J184">
        <v>0</v>
      </c>
      <c r="O184">
        <f>ROUND(CP184,2)</f>
        <v>39560.339999999997</v>
      </c>
      <c r="P184">
        <f>ROUND(CQ184*I184,2)</f>
        <v>2874.66</v>
      </c>
      <c r="Q184">
        <f>ROUND(CR184*I184,2)</f>
        <v>4478.58</v>
      </c>
      <c r="R184">
        <f>ROUND(CS184*I184,2)</f>
        <v>0</v>
      </c>
      <c r="S184">
        <f>ROUND(CT184*I184,2)</f>
        <v>32207.1</v>
      </c>
      <c r="T184">
        <f>ROUND(CU184*I184,2)</f>
        <v>0</v>
      </c>
      <c r="U184">
        <f>CV184*I184</f>
        <v>123.87</v>
      </c>
      <c r="V184">
        <f>CW184*I184</f>
        <v>0</v>
      </c>
      <c r="W184">
        <f>ROUND(CX184*I184,2)</f>
        <v>0</v>
      </c>
      <c r="X184">
        <f>ROUND(CY184*I184,2)</f>
        <v>8254.9599999999991</v>
      </c>
      <c r="Y184">
        <f>ROUND(CZ184*I184,2)</f>
        <v>1358.2</v>
      </c>
      <c r="AA184">
        <v>64312874</v>
      </c>
      <c r="AB184">
        <f>ROUND((AC184+AD184+AF184),6)</f>
        <v>39560.339999999997</v>
      </c>
      <c r="AC184">
        <f>ROUND(((ES184*3)),6)</f>
        <v>2874.66</v>
      </c>
      <c r="AD184">
        <f>ROUND(((((ET184*3))-((EU184*3)))+AE184),6)</f>
        <v>4478.58</v>
      </c>
      <c r="AE184">
        <f>ROUND(((EU184*3)),6)</f>
        <v>0</v>
      </c>
      <c r="AF184">
        <f>ROUND(((EV184*3)),6)</f>
        <v>32207.1</v>
      </c>
      <c r="AG184">
        <f>ROUND((AP184),6)</f>
        <v>0</v>
      </c>
      <c r="AH184">
        <f>((EW184*3))</f>
        <v>123.87</v>
      </c>
      <c r="AI184">
        <f>((EX184*3))</f>
        <v>0</v>
      </c>
      <c r="AJ184">
        <f>(AS184)</f>
        <v>0</v>
      </c>
      <c r="AK184">
        <v>13186.78</v>
      </c>
      <c r="AL184">
        <v>958.22</v>
      </c>
      <c r="AM184">
        <v>1492.86</v>
      </c>
      <c r="AN184">
        <v>0</v>
      </c>
      <c r="AO184">
        <v>10735.7</v>
      </c>
      <c r="AP184">
        <v>0</v>
      </c>
      <c r="AQ184">
        <v>41.29</v>
      </c>
      <c r="AR184">
        <v>0</v>
      </c>
      <c r="AS184">
        <v>0</v>
      </c>
      <c r="AT184">
        <v>0</v>
      </c>
      <c r="AU184">
        <v>0</v>
      </c>
      <c r="AV184">
        <v>1</v>
      </c>
      <c r="AW184">
        <v>1</v>
      </c>
      <c r="AZ184">
        <v>1</v>
      </c>
      <c r="BA184">
        <v>1</v>
      </c>
      <c r="BB184">
        <v>1</v>
      </c>
      <c r="BC184">
        <v>1</v>
      </c>
      <c r="BD184" t="s">
        <v>3</v>
      </c>
      <c r="BE184" t="s">
        <v>3</v>
      </c>
      <c r="BF184" t="s">
        <v>3</v>
      </c>
      <c r="BG184" t="s">
        <v>3</v>
      </c>
      <c r="BH184">
        <v>0</v>
      </c>
      <c r="BI184">
        <v>4</v>
      </c>
      <c r="BJ184" t="s">
        <v>135</v>
      </c>
      <c r="BM184">
        <v>6000</v>
      </c>
      <c r="BN184">
        <v>0</v>
      </c>
      <c r="BO184" t="s">
        <v>3</v>
      </c>
      <c r="BP184">
        <v>0</v>
      </c>
      <c r="BQ184">
        <v>1</v>
      </c>
      <c r="BR184">
        <v>0</v>
      </c>
      <c r="BS184">
        <v>1</v>
      </c>
      <c r="BT184">
        <v>1</v>
      </c>
      <c r="BU184">
        <v>1</v>
      </c>
      <c r="BV184">
        <v>1</v>
      </c>
      <c r="BW184">
        <v>1</v>
      </c>
      <c r="BX184">
        <v>1</v>
      </c>
      <c r="BY184" t="s">
        <v>3</v>
      </c>
      <c r="BZ184">
        <v>8254.9599999999991</v>
      </c>
      <c r="CA184">
        <v>1358.2</v>
      </c>
      <c r="CE184">
        <v>0</v>
      </c>
      <c r="CF184">
        <v>0</v>
      </c>
      <c r="CG184">
        <v>0</v>
      </c>
      <c r="CM184">
        <v>0</v>
      </c>
      <c r="CN184" t="s">
        <v>3</v>
      </c>
      <c r="CO184">
        <v>0</v>
      </c>
      <c r="CP184">
        <f>(P184+Q184+S184)</f>
        <v>39560.339999999997</v>
      </c>
      <c r="CQ184">
        <f>(AC184*BC184*AW184)</f>
        <v>2874.66</v>
      </c>
      <c r="CR184">
        <f>(((((ET184*3))*BB184-((EU184*3))*BS184)+AE184*BS184)*AV184)</f>
        <v>4478.58</v>
      </c>
      <c r="CS184">
        <f>(AE184*BS184*AV184)</f>
        <v>0</v>
      </c>
      <c r="CT184">
        <f>(AF184*BA184*AV184)</f>
        <v>32207.1</v>
      </c>
      <c r="CU184">
        <f>AG184</f>
        <v>0</v>
      </c>
      <c r="CV184">
        <f>(AH184*AV184)</f>
        <v>123.87</v>
      </c>
      <c r="CW184">
        <f t="shared" si="70"/>
        <v>0</v>
      </c>
      <c r="CX184">
        <f t="shared" si="70"/>
        <v>0</v>
      </c>
      <c r="CY184">
        <f t="shared" si="71"/>
        <v>8254.9599999999991</v>
      </c>
      <c r="CZ184">
        <f t="shared" si="71"/>
        <v>1358.2</v>
      </c>
      <c r="DC184" t="s">
        <v>3</v>
      </c>
      <c r="DD184" t="s">
        <v>30</v>
      </c>
      <c r="DE184" t="s">
        <v>30</v>
      </c>
      <c r="DF184" t="s">
        <v>30</v>
      </c>
      <c r="DG184" t="s">
        <v>30</v>
      </c>
      <c r="DH184" t="s">
        <v>3</v>
      </c>
      <c r="DI184" t="s">
        <v>30</v>
      </c>
      <c r="DJ184" t="s">
        <v>30</v>
      </c>
      <c r="DK184" t="s">
        <v>3</v>
      </c>
      <c r="DL184" t="s">
        <v>3</v>
      </c>
      <c r="DM184" t="s">
        <v>3</v>
      </c>
      <c r="DN184">
        <v>0</v>
      </c>
      <c r="DO184">
        <v>0</v>
      </c>
      <c r="DP184">
        <v>1</v>
      </c>
      <c r="DQ184">
        <v>1</v>
      </c>
      <c r="DU184">
        <v>1013</v>
      </c>
      <c r="DV184" t="s">
        <v>20</v>
      </c>
      <c r="DW184" t="s">
        <v>20</v>
      </c>
      <c r="DX184">
        <v>1</v>
      </c>
      <c r="EE184">
        <v>64176908</v>
      </c>
      <c r="EF184">
        <v>1</v>
      </c>
      <c r="EG184" t="s">
        <v>23</v>
      </c>
      <c r="EH184">
        <v>0</v>
      </c>
      <c r="EI184" t="s">
        <v>3</v>
      </c>
      <c r="EJ184">
        <v>4</v>
      </c>
      <c r="EK184">
        <v>6000</v>
      </c>
      <c r="EL184" t="s">
        <v>24</v>
      </c>
      <c r="EM184" t="s">
        <v>25</v>
      </c>
      <c r="EO184" t="s">
        <v>3</v>
      </c>
      <c r="EQ184">
        <v>65536</v>
      </c>
      <c r="ER184">
        <v>13186.78</v>
      </c>
      <c r="ES184">
        <v>958.22</v>
      </c>
      <c r="ET184">
        <v>1492.86</v>
      </c>
      <c r="EU184">
        <v>0</v>
      </c>
      <c r="EV184">
        <v>10735.7</v>
      </c>
      <c r="EW184">
        <v>41.29</v>
      </c>
      <c r="EX184">
        <v>0</v>
      </c>
      <c r="EY184">
        <v>0</v>
      </c>
      <c r="FQ184">
        <v>0</v>
      </c>
      <c r="FR184">
        <f>ROUND(IF(AND(BH184=3,BI184=3),P184,0),2)</f>
        <v>0</v>
      </c>
      <c r="FS184">
        <v>0</v>
      </c>
      <c r="FX184">
        <v>8254.9599999999991</v>
      </c>
      <c r="FY184">
        <v>1358.2</v>
      </c>
      <c r="GA184" t="s">
        <v>3</v>
      </c>
      <c r="GD184">
        <v>1</v>
      </c>
      <c r="GF184">
        <v>-1736096039</v>
      </c>
      <c r="GG184">
        <v>2</v>
      </c>
      <c r="GH184">
        <v>1</v>
      </c>
      <c r="GI184">
        <v>-2</v>
      </c>
      <c r="GJ184">
        <v>0</v>
      </c>
      <c r="GK184">
        <v>0</v>
      </c>
      <c r="GL184">
        <f>ROUND(IF(AND(BH184=3,BI184=3,FS184&lt;&gt;0),P184,0),2)</f>
        <v>0</v>
      </c>
      <c r="GM184">
        <f>ROUND(O184+X184+Y184,2)+GX184</f>
        <v>49173.5</v>
      </c>
      <c r="GN184">
        <f>IF(OR(BI184=0,BI184=1),ROUND(O184+X184+Y184,2),0)</f>
        <v>0</v>
      </c>
      <c r="GO184">
        <f>IF(BI184=2,ROUND(O184+X184+Y184,2),0)</f>
        <v>0</v>
      </c>
      <c r="GP184">
        <f>IF(BI184=4,ROUND(O184+X184+Y184,2)+GX184,0)</f>
        <v>49173.5</v>
      </c>
      <c r="GR184">
        <v>0</v>
      </c>
      <c r="GS184">
        <v>0</v>
      </c>
      <c r="GT184">
        <v>0</v>
      </c>
      <c r="GU184" t="s">
        <v>3</v>
      </c>
      <c r="GV184">
        <f>ROUND((GT184),6)</f>
        <v>0</v>
      </c>
      <c r="GW184">
        <v>1</v>
      </c>
      <c r="GX184">
        <f>ROUND(HC184*I184,2)</f>
        <v>0</v>
      </c>
      <c r="HA184">
        <v>0</v>
      </c>
      <c r="HB184">
        <v>0</v>
      </c>
      <c r="HC184">
        <f>GV184*GW184</f>
        <v>0</v>
      </c>
      <c r="IK184">
        <v>0</v>
      </c>
    </row>
    <row r="185" spans="1:245" x14ac:dyDescent="0.2">
      <c r="A185">
        <v>17</v>
      </c>
      <c r="B185">
        <v>1</v>
      </c>
      <c r="C185">
        <f>ROW(SmtRes!A15)</f>
        <v>15</v>
      </c>
      <c r="D185">
        <f>ROW(EtalonRes!A15)</f>
        <v>15</v>
      </c>
      <c r="E185" t="s">
        <v>136</v>
      </c>
      <c r="F185" t="s">
        <v>137</v>
      </c>
      <c r="G185" t="s">
        <v>138</v>
      </c>
      <c r="H185" t="s">
        <v>20</v>
      </c>
      <c r="I185">
        <v>1</v>
      </c>
      <c r="J185">
        <v>0</v>
      </c>
      <c r="O185">
        <f>ROUND(CP185,2)</f>
        <v>18902.439999999999</v>
      </c>
      <c r="P185">
        <f>ROUND(CQ185*I185,2)</f>
        <v>2194.38</v>
      </c>
      <c r="Q185">
        <f>ROUND(CR185*I185,2)</f>
        <v>2056.5100000000002</v>
      </c>
      <c r="R185">
        <f>ROUND(CS185*I185,2)</f>
        <v>0</v>
      </c>
      <c r="S185">
        <f>ROUND(CT185*I185,2)</f>
        <v>14651.55</v>
      </c>
      <c r="T185">
        <f>ROUND(CU185*I185,2)</f>
        <v>0</v>
      </c>
      <c r="U185">
        <f>CV185*I185</f>
        <v>56.31</v>
      </c>
      <c r="V185">
        <f>CW185*I185</f>
        <v>0</v>
      </c>
      <c r="W185">
        <f>ROUND(CX185*I185,2)</f>
        <v>0</v>
      </c>
      <c r="X185">
        <f>ROUND(CY185*I185,2)</f>
        <v>11275.54</v>
      </c>
      <c r="Y185">
        <f>ROUND(CZ185*I185,2)</f>
        <v>1857.27</v>
      </c>
      <c r="AA185">
        <v>64312874</v>
      </c>
      <c r="AB185">
        <f>ROUND((AC185+AD185+AF185),6)</f>
        <v>18902.439999999999</v>
      </c>
      <c r="AC185">
        <f>ROUND((ES185),6)</f>
        <v>2194.38</v>
      </c>
      <c r="AD185">
        <f>ROUND((((ET185)-(EU185))+AE185),6)</f>
        <v>2056.5100000000002</v>
      </c>
      <c r="AE185">
        <f>ROUND((EU185),6)</f>
        <v>0</v>
      </c>
      <c r="AF185">
        <f>ROUND((EV185),6)</f>
        <v>14651.55</v>
      </c>
      <c r="AG185">
        <f>ROUND((AP185),6)</f>
        <v>0</v>
      </c>
      <c r="AH185">
        <f>(EW185)</f>
        <v>56.31</v>
      </c>
      <c r="AI185">
        <f>(EX185)</f>
        <v>0</v>
      </c>
      <c r="AJ185">
        <f>(AS185)</f>
        <v>0</v>
      </c>
      <c r="AK185">
        <v>18902.439999999999</v>
      </c>
      <c r="AL185">
        <v>2194.38</v>
      </c>
      <c r="AM185">
        <v>2056.5100000000002</v>
      </c>
      <c r="AN185">
        <v>0</v>
      </c>
      <c r="AO185">
        <v>14651.55</v>
      </c>
      <c r="AP185">
        <v>0</v>
      </c>
      <c r="AQ185">
        <v>56.31</v>
      </c>
      <c r="AR185">
        <v>0</v>
      </c>
      <c r="AS185">
        <v>0</v>
      </c>
      <c r="AT185">
        <v>0</v>
      </c>
      <c r="AU185">
        <v>0</v>
      </c>
      <c r="AV185">
        <v>1</v>
      </c>
      <c r="AW185">
        <v>1</v>
      </c>
      <c r="AZ185">
        <v>1</v>
      </c>
      <c r="BA185">
        <v>1</v>
      </c>
      <c r="BB185">
        <v>1</v>
      </c>
      <c r="BC185">
        <v>1</v>
      </c>
      <c r="BD185" t="s">
        <v>3</v>
      </c>
      <c r="BE185" t="s">
        <v>3</v>
      </c>
      <c r="BF185" t="s">
        <v>3</v>
      </c>
      <c r="BG185" t="s">
        <v>3</v>
      </c>
      <c r="BH185">
        <v>0</v>
      </c>
      <c r="BI185">
        <v>4</v>
      </c>
      <c r="BJ185" t="s">
        <v>139</v>
      </c>
      <c r="BM185">
        <v>6000</v>
      </c>
      <c r="BN185">
        <v>0</v>
      </c>
      <c r="BO185" t="s">
        <v>3</v>
      </c>
      <c r="BP185">
        <v>0</v>
      </c>
      <c r="BQ185">
        <v>1</v>
      </c>
      <c r="BR185">
        <v>0</v>
      </c>
      <c r="BS185">
        <v>1</v>
      </c>
      <c r="BT185">
        <v>1</v>
      </c>
      <c r="BU185">
        <v>1</v>
      </c>
      <c r="BV185">
        <v>1</v>
      </c>
      <c r="BW185">
        <v>1</v>
      </c>
      <c r="BX185">
        <v>1</v>
      </c>
      <c r="BY185" t="s">
        <v>3</v>
      </c>
      <c r="BZ185">
        <v>11275.54</v>
      </c>
      <c r="CA185">
        <v>1857.27</v>
      </c>
      <c r="CE185">
        <v>0</v>
      </c>
      <c r="CF185">
        <v>0</v>
      </c>
      <c r="CG185">
        <v>0</v>
      </c>
      <c r="CM185">
        <v>0</v>
      </c>
      <c r="CN185" t="s">
        <v>3</v>
      </c>
      <c r="CO185">
        <v>0</v>
      </c>
      <c r="CP185">
        <f>(P185+Q185+S185)</f>
        <v>18902.439999999999</v>
      </c>
      <c r="CQ185">
        <f>(AC185*BC185*AW185)</f>
        <v>2194.38</v>
      </c>
      <c r="CR185">
        <f>((((ET185)*BB185-(EU185)*BS185)+AE185*BS185)*AV185)</f>
        <v>2056.5100000000002</v>
      </c>
      <c r="CS185">
        <f>(AE185*BS185*AV185)</f>
        <v>0</v>
      </c>
      <c r="CT185">
        <f>(AF185*BA185*AV185)</f>
        <v>14651.55</v>
      </c>
      <c r="CU185">
        <f>AG185</f>
        <v>0</v>
      </c>
      <c r="CV185">
        <f>(AH185*AV185)</f>
        <v>56.31</v>
      </c>
      <c r="CW185">
        <f t="shared" si="70"/>
        <v>0</v>
      </c>
      <c r="CX185">
        <f t="shared" si="70"/>
        <v>0</v>
      </c>
      <c r="CY185">
        <f t="shared" si="71"/>
        <v>11275.54</v>
      </c>
      <c r="CZ185">
        <f t="shared" si="71"/>
        <v>1857.27</v>
      </c>
      <c r="DC185" t="s">
        <v>3</v>
      </c>
      <c r="DD185" t="s">
        <v>3</v>
      </c>
      <c r="DE185" t="s">
        <v>3</v>
      </c>
      <c r="DF185" t="s">
        <v>3</v>
      </c>
      <c r="DG185" t="s">
        <v>3</v>
      </c>
      <c r="DH185" t="s">
        <v>3</v>
      </c>
      <c r="DI185" t="s">
        <v>3</v>
      </c>
      <c r="DJ185" t="s">
        <v>3</v>
      </c>
      <c r="DK185" t="s">
        <v>3</v>
      </c>
      <c r="DL185" t="s">
        <v>3</v>
      </c>
      <c r="DM185" t="s">
        <v>3</v>
      </c>
      <c r="DN185">
        <v>0</v>
      </c>
      <c r="DO185">
        <v>0</v>
      </c>
      <c r="DP185">
        <v>1</v>
      </c>
      <c r="DQ185">
        <v>1</v>
      </c>
      <c r="DU185">
        <v>1013</v>
      </c>
      <c r="DV185" t="s">
        <v>20</v>
      </c>
      <c r="DW185" t="s">
        <v>20</v>
      </c>
      <c r="DX185">
        <v>1</v>
      </c>
      <c r="EE185">
        <v>64176908</v>
      </c>
      <c r="EF185">
        <v>1</v>
      </c>
      <c r="EG185" t="s">
        <v>23</v>
      </c>
      <c r="EH185">
        <v>0</v>
      </c>
      <c r="EI185" t="s">
        <v>3</v>
      </c>
      <c r="EJ185">
        <v>4</v>
      </c>
      <c r="EK185">
        <v>6000</v>
      </c>
      <c r="EL185" t="s">
        <v>24</v>
      </c>
      <c r="EM185" t="s">
        <v>25</v>
      </c>
      <c r="EO185" t="s">
        <v>3</v>
      </c>
      <c r="EQ185">
        <v>65536</v>
      </c>
      <c r="ER185">
        <v>18902.439999999999</v>
      </c>
      <c r="ES185">
        <v>2194.38</v>
      </c>
      <c r="ET185">
        <v>2056.5100000000002</v>
      </c>
      <c r="EU185">
        <v>0</v>
      </c>
      <c r="EV185">
        <v>14651.55</v>
      </c>
      <c r="EW185">
        <v>56.31</v>
      </c>
      <c r="EX185">
        <v>0</v>
      </c>
      <c r="EY185">
        <v>0</v>
      </c>
      <c r="FQ185">
        <v>0</v>
      </c>
      <c r="FR185">
        <f>ROUND(IF(AND(BH185=3,BI185=3),P185,0),2)</f>
        <v>0</v>
      </c>
      <c r="FS185">
        <v>0</v>
      </c>
      <c r="FX185">
        <v>11275.54</v>
      </c>
      <c r="FY185">
        <v>1857.27</v>
      </c>
      <c r="GA185" t="s">
        <v>3</v>
      </c>
      <c r="GD185">
        <v>1</v>
      </c>
      <c r="GF185">
        <v>575385737</v>
      </c>
      <c r="GG185">
        <v>2</v>
      </c>
      <c r="GH185">
        <v>1</v>
      </c>
      <c r="GI185">
        <v>-2</v>
      </c>
      <c r="GJ185">
        <v>0</v>
      </c>
      <c r="GK185">
        <v>0</v>
      </c>
      <c r="GL185">
        <f>ROUND(IF(AND(BH185=3,BI185=3,FS185&lt;&gt;0),P185,0),2)</f>
        <v>0</v>
      </c>
      <c r="GM185">
        <f>ROUND(O185+X185+Y185,2)+GX185</f>
        <v>32035.25</v>
      </c>
      <c r="GN185">
        <f>IF(OR(BI185=0,BI185=1),ROUND(O185+X185+Y185,2),0)</f>
        <v>0</v>
      </c>
      <c r="GO185">
        <f>IF(BI185=2,ROUND(O185+X185+Y185,2),0)</f>
        <v>0</v>
      </c>
      <c r="GP185">
        <f>IF(BI185=4,ROUND(O185+X185+Y185,2)+GX185,0)</f>
        <v>32035.25</v>
      </c>
      <c r="GR185">
        <v>0</v>
      </c>
      <c r="GS185">
        <v>0</v>
      </c>
      <c r="GT185">
        <v>0</v>
      </c>
      <c r="GU185" t="s">
        <v>3</v>
      </c>
      <c r="GV185">
        <f>ROUND((GT185),6)</f>
        <v>0</v>
      </c>
      <c r="GW185">
        <v>1</v>
      </c>
      <c r="GX185">
        <f>ROUND(HC185*I185,2)</f>
        <v>0</v>
      </c>
      <c r="HA185">
        <v>0</v>
      </c>
      <c r="HB185">
        <v>0</v>
      </c>
      <c r="HC185">
        <f>GV185*GW185</f>
        <v>0</v>
      </c>
      <c r="IK185">
        <v>0</v>
      </c>
    </row>
    <row r="186" spans="1:245" x14ac:dyDescent="0.2">
      <c r="A186">
        <v>17</v>
      </c>
      <c r="B186">
        <v>1</v>
      </c>
      <c r="C186">
        <f>ROW(SmtRes!A16)</f>
        <v>16</v>
      </c>
      <c r="D186">
        <f>ROW(EtalonRes!A16)</f>
        <v>16</v>
      </c>
      <c r="E186" t="s">
        <v>140</v>
      </c>
      <c r="F186" t="s">
        <v>141</v>
      </c>
      <c r="G186" t="s">
        <v>142</v>
      </c>
      <c r="H186" t="s">
        <v>20</v>
      </c>
      <c r="I186">
        <v>1</v>
      </c>
      <c r="J186">
        <v>0</v>
      </c>
      <c r="O186">
        <f>ROUND(CP186,2)</f>
        <v>25417.42</v>
      </c>
      <c r="P186">
        <f>ROUND(CQ186*I186,2)</f>
        <v>2343.52</v>
      </c>
      <c r="Q186">
        <f>ROUND(CR186*I186,2)</f>
        <v>2796.13</v>
      </c>
      <c r="R186">
        <f>ROUND(CS186*I186,2)</f>
        <v>0</v>
      </c>
      <c r="S186">
        <f>ROUND(CT186*I186,2)</f>
        <v>20277.77</v>
      </c>
      <c r="T186">
        <f>ROUND(CU186*I186,2)</f>
        <v>0</v>
      </c>
      <c r="U186">
        <f>CV186*I186</f>
        <v>78.599999999999994</v>
      </c>
      <c r="V186">
        <f>CW186*I186</f>
        <v>0</v>
      </c>
      <c r="W186">
        <f>ROUND(CX186*I186,2)</f>
        <v>0</v>
      </c>
      <c r="X186">
        <f>ROUND(CY186*I186,2)</f>
        <v>15580.48</v>
      </c>
      <c r="Y186">
        <f>ROUND(CZ186*I186,2)</f>
        <v>2560.89</v>
      </c>
      <c r="AA186">
        <v>64312874</v>
      </c>
      <c r="AB186">
        <f>ROUND((AC186+AD186+AF186),6)</f>
        <v>25417.42</v>
      </c>
      <c r="AC186">
        <f>ROUND((ES186),6)</f>
        <v>2343.52</v>
      </c>
      <c r="AD186">
        <f>ROUND((((ET186)-(EU186))+AE186),6)</f>
        <v>2796.13</v>
      </c>
      <c r="AE186">
        <f>ROUND((EU186),6)</f>
        <v>0</v>
      </c>
      <c r="AF186">
        <f>ROUND((EV186),6)</f>
        <v>20277.77</v>
      </c>
      <c r="AG186">
        <f>ROUND((AP186),6)</f>
        <v>0</v>
      </c>
      <c r="AH186">
        <f>(EW186)</f>
        <v>78.599999999999994</v>
      </c>
      <c r="AI186">
        <f>(EX186)</f>
        <v>0</v>
      </c>
      <c r="AJ186">
        <f>(AS186)</f>
        <v>0</v>
      </c>
      <c r="AK186">
        <v>25417.42</v>
      </c>
      <c r="AL186">
        <v>2343.52</v>
      </c>
      <c r="AM186">
        <v>2796.13</v>
      </c>
      <c r="AN186">
        <v>0</v>
      </c>
      <c r="AO186">
        <v>20277.77</v>
      </c>
      <c r="AP186">
        <v>0</v>
      </c>
      <c r="AQ186">
        <v>78.599999999999994</v>
      </c>
      <c r="AR186">
        <v>0</v>
      </c>
      <c r="AS186">
        <v>0</v>
      </c>
      <c r="AT186">
        <v>0</v>
      </c>
      <c r="AU186">
        <v>0</v>
      </c>
      <c r="AV186">
        <v>1</v>
      </c>
      <c r="AW186">
        <v>1</v>
      </c>
      <c r="AZ186">
        <v>1</v>
      </c>
      <c r="BA186">
        <v>1</v>
      </c>
      <c r="BB186">
        <v>1</v>
      </c>
      <c r="BC186">
        <v>1</v>
      </c>
      <c r="BD186" t="s">
        <v>3</v>
      </c>
      <c r="BE186" t="s">
        <v>3</v>
      </c>
      <c r="BF186" t="s">
        <v>3</v>
      </c>
      <c r="BG186" t="s">
        <v>3</v>
      </c>
      <c r="BH186">
        <v>0</v>
      </c>
      <c r="BI186">
        <v>4</v>
      </c>
      <c r="BJ186" t="s">
        <v>143</v>
      </c>
      <c r="BM186">
        <v>6000</v>
      </c>
      <c r="BN186">
        <v>0</v>
      </c>
      <c r="BO186" t="s">
        <v>3</v>
      </c>
      <c r="BP186">
        <v>0</v>
      </c>
      <c r="BQ186">
        <v>1</v>
      </c>
      <c r="BR186">
        <v>0</v>
      </c>
      <c r="BS186">
        <v>1</v>
      </c>
      <c r="BT186">
        <v>1</v>
      </c>
      <c r="BU186">
        <v>1</v>
      </c>
      <c r="BV186">
        <v>1</v>
      </c>
      <c r="BW186">
        <v>1</v>
      </c>
      <c r="BX186">
        <v>1</v>
      </c>
      <c r="BY186" t="s">
        <v>3</v>
      </c>
      <c r="BZ186">
        <v>15580.48</v>
      </c>
      <c r="CA186">
        <v>2560.89</v>
      </c>
      <c r="CE186">
        <v>0</v>
      </c>
      <c r="CF186">
        <v>0</v>
      </c>
      <c r="CG186">
        <v>0</v>
      </c>
      <c r="CM186">
        <v>0</v>
      </c>
      <c r="CN186" t="s">
        <v>3</v>
      </c>
      <c r="CO186">
        <v>0</v>
      </c>
      <c r="CP186">
        <f>(P186+Q186+S186)</f>
        <v>25417.42</v>
      </c>
      <c r="CQ186">
        <f>(AC186*BC186*AW186)</f>
        <v>2343.52</v>
      </c>
      <c r="CR186">
        <f>((((ET186)*BB186-(EU186)*BS186)+AE186*BS186)*AV186)</f>
        <v>2796.13</v>
      </c>
      <c r="CS186">
        <f>(AE186*BS186*AV186)</f>
        <v>0</v>
      </c>
      <c r="CT186">
        <f>(AF186*BA186*AV186)</f>
        <v>20277.77</v>
      </c>
      <c r="CU186">
        <f>AG186</f>
        <v>0</v>
      </c>
      <c r="CV186">
        <f>(AH186*AV186)</f>
        <v>78.599999999999994</v>
      </c>
      <c r="CW186">
        <f t="shared" si="70"/>
        <v>0</v>
      </c>
      <c r="CX186">
        <f t="shared" si="70"/>
        <v>0</v>
      </c>
      <c r="CY186">
        <f t="shared" si="71"/>
        <v>15580.48</v>
      </c>
      <c r="CZ186">
        <f t="shared" si="71"/>
        <v>2560.89</v>
      </c>
      <c r="DC186" t="s">
        <v>3</v>
      </c>
      <c r="DD186" t="s">
        <v>3</v>
      </c>
      <c r="DE186" t="s">
        <v>3</v>
      </c>
      <c r="DF186" t="s">
        <v>3</v>
      </c>
      <c r="DG186" t="s">
        <v>3</v>
      </c>
      <c r="DH186" t="s">
        <v>3</v>
      </c>
      <c r="DI186" t="s">
        <v>3</v>
      </c>
      <c r="DJ186" t="s">
        <v>3</v>
      </c>
      <c r="DK186" t="s">
        <v>3</v>
      </c>
      <c r="DL186" t="s">
        <v>3</v>
      </c>
      <c r="DM186" t="s">
        <v>3</v>
      </c>
      <c r="DN186">
        <v>0</v>
      </c>
      <c r="DO186">
        <v>0</v>
      </c>
      <c r="DP186">
        <v>1</v>
      </c>
      <c r="DQ186">
        <v>1</v>
      </c>
      <c r="DU186">
        <v>1013</v>
      </c>
      <c r="DV186" t="s">
        <v>20</v>
      </c>
      <c r="DW186" t="s">
        <v>20</v>
      </c>
      <c r="DX186">
        <v>1</v>
      </c>
      <c r="EE186">
        <v>64176908</v>
      </c>
      <c r="EF186">
        <v>1</v>
      </c>
      <c r="EG186" t="s">
        <v>23</v>
      </c>
      <c r="EH186">
        <v>0</v>
      </c>
      <c r="EI186" t="s">
        <v>3</v>
      </c>
      <c r="EJ186">
        <v>4</v>
      </c>
      <c r="EK186">
        <v>6000</v>
      </c>
      <c r="EL186" t="s">
        <v>24</v>
      </c>
      <c r="EM186" t="s">
        <v>25</v>
      </c>
      <c r="EO186" t="s">
        <v>3</v>
      </c>
      <c r="EQ186">
        <v>65536</v>
      </c>
      <c r="ER186">
        <v>25417.42</v>
      </c>
      <c r="ES186">
        <v>2343.52</v>
      </c>
      <c r="ET186">
        <v>2796.13</v>
      </c>
      <c r="EU186">
        <v>0</v>
      </c>
      <c r="EV186">
        <v>20277.77</v>
      </c>
      <c r="EW186">
        <v>78.599999999999994</v>
      </c>
      <c r="EX186">
        <v>0</v>
      </c>
      <c r="EY186">
        <v>0</v>
      </c>
      <c r="FQ186">
        <v>0</v>
      </c>
      <c r="FR186">
        <f>ROUND(IF(AND(BH186=3,BI186=3),P186,0),2)</f>
        <v>0</v>
      </c>
      <c r="FS186">
        <v>0</v>
      </c>
      <c r="FX186">
        <v>15580.48</v>
      </c>
      <c r="FY186">
        <v>2560.89</v>
      </c>
      <c r="GA186" t="s">
        <v>3</v>
      </c>
      <c r="GD186">
        <v>1</v>
      </c>
      <c r="GF186">
        <v>2010559574</v>
      </c>
      <c r="GG186">
        <v>2</v>
      </c>
      <c r="GH186">
        <v>1</v>
      </c>
      <c r="GI186">
        <v>-2</v>
      </c>
      <c r="GJ186">
        <v>0</v>
      </c>
      <c r="GK186">
        <v>0</v>
      </c>
      <c r="GL186">
        <f>ROUND(IF(AND(BH186=3,BI186=3,FS186&lt;&gt;0),P186,0),2)</f>
        <v>0</v>
      </c>
      <c r="GM186">
        <f>ROUND(O186+X186+Y186,2)+GX186</f>
        <v>43558.79</v>
      </c>
      <c r="GN186">
        <f>IF(OR(BI186=0,BI186=1),ROUND(O186+X186+Y186,2),0)</f>
        <v>0</v>
      </c>
      <c r="GO186">
        <f>IF(BI186=2,ROUND(O186+X186+Y186,2),0)</f>
        <v>0</v>
      </c>
      <c r="GP186">
        <f>IF(BI186=4,ROUND(O186+X186+Y186,2)+GX186,0)</f>
        <v>43558.79</v>
      </c>
      <c r="GR186">
        <v>0</v>
      </c>
      <c r="GS186">
        <v>0</v>
      </c>
      <c r="GT186">
        <v>0</v>
      </c>
      <c r="GU186" t="s">
        <v>3</v>
      </c>
      <c r="GV186">
        <f>ROUND((GT186),6)</f>
        <v>0</v>
      </c>
      <c r="GW186">
        <v>1</v>
      </c>
      <c r="GX186">
        <f>ROUND(HC186*I186,2)</f>
        <v>0</v>
      </c>
      <c r="HA186">
        <v>0</v>
      </c>
      <c r="HB186">
        <v>0</v>
      </c>
      <c r="HC186">
        <f>GV186*GW186</f>
        <v>0</v>
      </c>
      <c r="IK186">
        <v>0</v>
      </c>
    </row>
    <row r="188" spans="1:245" x14ac:dyDescent="0.2">
      <c r="A188" s="2">
        <v>51</v>
      </c>
      <c r="B188" s="2">
        <f>B179</f>
        <v>1</v>
      </c>
      <c r="C188" s="2">
        <f>A179</f>
        <v>5</v>
      </c>
      <c r="D188" s="2">
        <f>ROW(A179)</f>
        <v>179</v>
      </c>
      <c r="E188" s="2"/>
      <c r="F188" s="2" t="str">
        <f>IF(F179&lt;&gt;"",F179,"")</f>
        <v>Новый подраздел</v>
      </c>
      <c r="G188" s="2" t="str">
        <f>IF(G179&lt;&gt;"",G179,"")</f>
        <v>Лифты с автоматическими дверями</v>
      </c>
      <c r="H188" s="2">
        <v>0</v>
      </c>
      <c r="I188" s="2"/>
      <c r="J188" s="2"/>
      <c r="K188" s="2"/>
      <c r="L188" s="2"/>
      <c r="M188" s="2"/>
      <c r="N188" s="2"/>
      <c r="O188" s="2">
        <f t="shared" ref="O188:T188" si="72">ROUND(AB188,2)</f>
        <v>120869.74</v>
      </c>
      <c r="P188" s="2">
        <f t="shared" si="72"/>
        <v>9063.93</v>
      </c>
      <c r="Q188" s="2">
        <f t="shared" si="72"/>
        <v>13190.39</v>
      </c>
      <c r="R188" s="2">
        <f t="shared" si="72"/>
        <v>0</v>
      </c>
      <c r="S188" s="2">
        <f t="shared" si="72"/>
        <v>98615.42</v>
      </c>
      <c r="T188" s="2">
        <f t="shared" si="72"/>
        <v>0</v>
      </c>
      <c r="U188" s="2">
        <f>AH188</f>
        <v>383.87</v>
      </c>
      <c r="V188" s="2">
        <f>AI188</f>
        <v>0</v>
      </c>
      <c r="W188" s="2">
        <f>ROUND(AJ188,2)</f>
        <v>0</v>
      </c>
      <c r="X188" s="2">
        <f>ROUND(AK188,2)</f>
        <v>38532.129999999997</v>
      </c>
      <c r="Y188" s="2">
        <f>ROUND(AL188,2)</f>
        <v>6331.16</v>
      </c>
      <c r="Z188" s="2"/>
      <c r="AA188" s="2"/>
      <c r="AB188" s="2">
        <f>ROUND(SUMIF(AA183:AA186,"=64312874",O183:O186),2)</f>
        <v>120869.74</v>
      </c>
      <c r="AC188" s="2">
        <f>ROUND(SUMIF(AA183:AA186,"=64312874",P183:P186),2)</f>
        <v>9063.93</v>
      </c>
      <c r="AD188" s="2">
        <f>ROUND(SUMIF(AA183:AA186,"=64312874",Q183:Q186),2)</f>
        <v>13190.39</v>
      </c>
      <c r="AE188" s="2">
        <f>ROUND(SUMIF(AA183:AA186,"=64312874",R183:R186),2)</f>
        <v>0</v>
      </c>
      <c r="AF188" s="2">
        <f>ROUND(SUMIF(AA183:AA186,"=64312874",S183:S186),2)</f>
        <v>98615.42</v>
      </c>
      <c r="AG188" s="2">
        <f>ROUND(SUMIF(AA183:AA186,"=64312874",T183:T186),2)</f>
        <v>0</v>
      </c>
      <c r="AH188" s="2">
        <f>SUMIF(AA183:AA186,"=64312874",U183:U186)</f>
        <v>383.87</v>
      </c>
      <c r="AI188" s="2">
        <f>SUMIF(AA183:AA186,"=64312874",V183:V186)</f>
        <v>0</v>
      </c>
      <c r="AJ188" s="2">
        <f>ROUND(SUMIF(AA183:AA186,"=64312874",W183:W186),2)</f>
        <v>0</v>
      </c>
      <c r="AK188" s="2">
        <f>ROUND(SUMIF(AA183:AA186,"=64312874",X183:X186),2)</f>
        <v>38532.129999999997</v>
      </c>
      <c r="AL188" s="2">
        <f>ROUND(SUMIF(AA183:AA186,"=64312874",Y183:Y186),2)</f>
        <v>6331.16</v>
      </c>
      <c r="AM188" s="2"/>
      <c r="AN188" s="2"/>
      <c r="AO188" s="2">
        <f t="shared" ref="AO188:BD188" si="73">ROUND(BX188,2)</f>
        <v>0</v>
      </c>
      <c r="AP188" s="2">
        <f t="shared" si="73"/>
        <v>0</v>
      </c>
      <c r="AQ188" s="2">
        <f t="shared" si="73"/>
        <v>0</v>
      </c>
      <c r="AR188" s="2">
        <f t="shared" si="73"/>
        <v>165733.03</v>
      </c>
      <c r="AS188" s="2">
        <f t="shared" si="73"/>
        <v>0</v>
      </c>
      <c r="AT188" s="2">
        <f t="shared" si="73"/>
        <v>0</v>
      </c>
      <c r="AU188" s="2">
        <f t="shared" si="73"/>
        <v>165733.03</v>
      </c>
      <c r="AV188" s="2">
        <f t="shared" si="73"/>
        <v>9063.93</v>
      </c>
      <c r="AW188" s="2">
        <f t="shared" si="73"/>
        <v>9063.93</v>
      </c>
      <c r="AX188" s="2">
        <f t="shared" si="73"/>
        <v>0</v>
      </c>
      <c r="AY188" s="2">
        <f t="shared" si="73"/>
        <v>9063.93</v>
      </c>
      <c r="AZ188" s="2">
        <f t="shared" si="73"/>
        <v>0</v>
      </c>
      <c r="BA188" s="2">
        <f t="shared" si="73"/>
        <v>0</v>
      </c>
      <c r="BB188" s="2">
        <f t="shared" si="73"/>
        <v>0</v>
      </c>
      <c r="BC188" s="2">
        <f t="shared" si="73"/>
        <v>0</v>
      </c>
      <c r="BD188" s="2">
        <f t="shared" si="73"/>
        <v>0</v>
      </c>
      <c r="BE188" s="2"/>
      <c r="BF188" s="2"/>
      <c r="BG188" s="2"/>
      <c r="BH188" s="2"/>
      <c r="BI188" s="2"/>
      <c r="BJ188" s="2"/>
      <c r="BK188" s="2"/>
      <c r="BL188" s="2"/>
      <c r="BM188" s="2"/>
      <c r="BN188" s="2"/>
      <c r="BO188" s="2"/>
      <c r="BP188" s="2"/>
      <c r="BQ188" s="2"/>
      <c r="BR188" s="2"/>
      <c r="BS188" s="2"/>
      <c r="BT188" s="2"/>
      <c r="BU188" s="2"/>
      <c r="BV188" s="2"/>
      <c r="BW188" s="2"/>
      <c r="BX188" s="2">
        <f>ROUND(SUMIF(AA183:AA186,"=64312874",FQ183:FQ186),2)</f>
        <v>0</v>
      </c>
      <c r="BY188" s="2">
        <f>ROUND(SUMIF(AA183:AA186,"=64312874",FR183:FR186),2)</f>
        <v>0</v>
      </c>
      <c r="BZ188" s="2">
        <f>ROUND(SUMIF(AA183:AA186,"=64312874",GL183:GL186),2)</f>
        <v>0</v>
      </c>
      <c r="CA188" s="2">
        <f>ROUND(SUMIF(AA183:AA186,"=64312874",GM183:GM186),2)</f>
        <v>165733.03</v>
      </c>
      <c r="CB188" s="2">
        <f>ROUND(SUMIF(AA183:AA186,"=64312874",GN183:GN186),2)</f>
        <v>0</v>
      </c>
      <c r="CC188" s="2">
        <f>ROUND(SUMIF(AA183:AA186,"=64312874",GO183:GO186),2)</f>
        <v>0</v>
      </c>
      <c r="CD188" s="2">
        <f>ROUND(SUMIF(AA183:AA186,"=64312874",GP183:GP186),2)</f>
        <v>165733.03</v>
      </c>
      <c r="CE188" s="2">
        <f>AC188-BX188</f>
        <v>9063.93</v>
      </c>
      <c r="CF188" s="2">
        <f>AC188-BY188</f>
        <v>9063.93</v>
      </c>
      <c r="CG188" s="2">
        <f>BX188-BZ188</f>
        <v>0</v>
      </c>
      <c r="CH188" s="2">
        <f>AC188-BX188-BY188+BZ188</f>
        <v>9063.93</v>
      </c>
      <c r="CI188" s="2">
        <f>BY188-BZ188</f>
        <v>0</v>
      </c>
      <c r="CJ188" s="2">
        <f>ROUND(SUMIF(AA183:AA186,"=64312874",GX183:GX186),2)</f>
        <v>0</v>
      </c>
      <c r="CK188" s="2">
        <f>ROUND(SUMIF(AA183:AA186,"=64312874",GY183:GY186),2)</f>
        <v>0</v>
      </c>
      <c r="CL188" s="2">
        <f>ROUND(SUMIF(AA183:AA186,"=64312874",GZ183:GZ186),2)</f>
        <v>0</v>
      </c>
      <c r="CM188" s="2">
        <f>ROUND(SUMIF(AA183:AA186,"=64312874",HD183:HD186),2)</f>
        <v>0</v>
      </c>
      <c r="CN188" s="2"/>
      <c r="CO188" s="2"/>
      <c r="CP188" s="2"/>
      <c r="CQ188" s="2"/>
      <c r="CR188" s="2"/>
      <c r="CS188" s="2"/>
      <c r="CT188" s="2"/>
      <c r="CU188" s="2"/>
      <c r="CV188" s="2"/>
      <c r="CW188" s="2"/>
      <c r="CX188" s="2"/>
      <c r="CY188" s="2"/>
      <c r="CZ188" s="2"/>
      <c r="DA188" s="2"/>
      <c r="DB188" s="2"/>
      <c r="DC188" s="2"/>
      <c r="DD188" s="2"/>
      <c r="DE188" s="2"/>
      <c r="DF188" s="2"/>
      <c r="DG188" s="3"/>
      <c r="DH188" s="3"/>
      <c r="DI188" s="3"/>
      <c r="DJ188" s="3"/>
      <c r="DK188" s="3"/>
      <c r="DL188" s="3"/>
      <c r="DM188" s="3"/>
      <c r="DN188" s="3"/>
      <c r="DO188" s="3"/>
      <c r="DP188" s="3"/>
      <c r="DQ188" s="3"/>
      <c r="DR188" s="3"/>
      <c r="DS188" s="3"/>
      <c r="DT188" s="3"/>
      <c r="DU188" s="3"/>
      <c r="DV188" s="3"/>
      <c r="DW188" s="3"/>
      <c r="DX188" s="3"/>
      <c r="DY188" s="3"/>
      <c r="DZ188" s="3"/>
      <c r="EA188" s="3"/>
      <c r="EB188" s="3"/>
      <c r="EC188" s="3"/>
      <c r="ED188" s="3"/>
      <c r="EE188" s="3"/>
      <c r="EF188" s="3"/>
      <c r="EG188" s="3"/>
      <c r="EH188" s="3"/>
      <c r="EI188" s="3"/>
      <c r="EJ188" s="3"/>
      <c r="EK188" s="3"/>
      <c r="EL188" s="3"/>
      <c r="EM188" s="3"/>
      <c r="EN188" s="3"/>
      <c r="EO188" s="3"/>
      <c r="EP188" s="3"/>
      <c r="EQ188" s="3"/>
      <c r="ER188" s="3"/>
      <c r="ES188" s="3"/>
      <c r="ET188" s="3"/>
      <c r="EU188" s="3"/>
      <c r="EV188" s="3"/>
      <c r="EW188" s="3"/>
      <c r="EX188" s="3"/>
      <c r="EY188" s="3"/>
      <c r="EZ188" s="3"/>
      <c r="FA188" s="3"/>
      <c r="FB188" s="3"/>
      <c r="FC188" s="3"/>
      <c r="FD188" s="3"/>
      <c r="FE188" s="3"/>
      <c r="FF188" s="3"/>
      <c r="FG188" s="3"/>
      <c r="FH188" s="3"/>
      <c r="FI188" s="3"/>
      <c r="FJ188" s="3"/>
      <c r="FK188" s="3"/>
      <c r="FL188" s="3"/>
      <c r="FM188" s="3"/>
      <c r="FN188" s="3"/>
      <c r="FO188" s="3"/>
      <c r="FP188" s="3"/>
      <c r="FQ188" s="3"/>
      <c r="FR188" s="3"/>
      <c r="FS188" s="3"/>
      <c r="FT188" s="3"/>
      <c r="FU188" s="3"/>
      <c r="FV188" s="3"/>
      <c r="FW188" s="3"/>
      <c r="FX188" s="3"/>
      <c r="FY188" s="3"/>
      <c r="FZ188" s="3"/>
      <c r="GA188" s="3"/>
      <c r="GB188" s="3"/>
      <c r="GC188" s="3"/>
      <c r="GD188" s="3"/>
      <c r="GE188" s="3"/>
      <c r="GF188" s="3"/>
      <c r="GG188" s="3"/>
      <c r="GH188" s="3"/>
      <c r="GI188" s="3"/>
      <c r="GJ188" s="3"/>
      <c r="GK188" s="3"/>
      <c r="GL188" s="3"/>
      <c r="GM188" s="3"/>
      <c r="GN188" s="3"/>
      <c r="GO188" s="3"/>
      <c r="GP188" s="3"/>
      <c r="GQ188" s="3"/>
      <c r="GR188" s="3"/>
      <c r="GS188" s="3"/>
      <c r="GT188" s="3"/>
      <c r="GU188" s="3"/>
      <c r="GV188" s="3"/>
      <c r="GW188" s="3"/>
      <c r="GX188" s="3">
        <v>0</v>
      </c>
    </row>
    <row r="190" spans="1:245" x14ac:dyDescent="0.2">
      <c r="A190" s="4">
        <v>50</v>
      </c>
      <c r="B190" s="4">
        <v>0</v>
      </c>
      <c r="C190" s="4">
        <v>0</v>
      </c>
      <c r="D190" s="4">
        <v>1</v>
      </c>
      <c r="E190" s="4">
        <v>201</v>
      </c>
      <c r="F190" s="4">
        <f>ROUND(Source!O188,O190)</f>
        <v>120869.74</v>
      </c>
      <c r="G190" s="4" t="s">
        <v>39</v>
      </c>
      <c r="H190" s="4" t="s">
        <v>40</v>
      </c>
      <c r="I190" s="4"/>
      <c r="J190" s="4"/>
      <c r="K190" s="4">
        <v>201</v>
      </c>
      <c r="L190" s="4">
        <v>1</v>
      </c>
      <c r="M190" s="4">
        <v>3</v>
      </c>
      <c r="N190" s="4" t="s">
        <v>3</v>
      </c>
      <c r="O190" s="4">
        <v>2</v>
      </c>
      <c r="P190" s="4"/>
      <c r="Q190" s="4"/>
      <c r="R190" s="4"/>
      <c r="S190" s="4"/>
      <c r="T190" s="4"/>
      <c r="U190" s="4"/>
      <c r="V190" s="4"/>
      <c r="W190" s="4"/>
    </row>
    <row r="191" spans="1:245" x14ac:dyDescent="0.2">
      <c r="A191" s="4">
        <v>50</v>
      </c>
      <c r="B191" s="4">
        <v>0</v>
      </c>
      <c r="C191" s="4">
        <v>0</v>
      </c>
      <c r="D191" s="4">
        <v>1</v>
      </c>
      <c r="E191" s="4">
        <v>202</v>
      </c>
      <c r="F191" s="4">
        <f>ROUND(Source!P188,O191)</f>
        <v>9063.93</v>
      </c>
      <c r="G191" s="4" t="s">
        <v>41</v>
      </c>
      <c r="H191" s="4" t="s">
        <v>42</v>
      </c>
      <c r="I191" s="4"/>
      <c r="J191" s="4"/>
      <c r="K191" s="4">
        <v>202</v>
      </c>
      <c r="L191" s="4">
        <v>2</v>
      </c>
      <c r="M191" s="4">
        <v>3</v>
      </c>
      <c r="N191" s="4" t="s">
        <v>3</v>
      </c>
      <c r="O191" s="4">
        <v>2</v>
      </c>
      <c r="P191" s="4"/>
      <c r="Q191" s="4"/>
      <c r="R191" s="4"/>
      <c r="S191" s="4"/>
      <c r="T191" s="4"/>
      <c r="U191" s="4"/>
      <c r="V191" s="4"/>
      <c r="W191" s="4"/>
    </row>
    <row r="192" spans="1:245" x14ac:dyDescent="0.2">
      <c r="A192" s="4">
        <v>50</v>
      </c>
      <c r="B192" s="4">
        <v>0</v>
      </c>
      <c r="C192" s="4">
        <v>0</v>
      </c>
      <c r="D192" s="4">
        <v>1</v>
      </c>
      <c r="E192" s="4">
        <v>222</v>
      </c>
      <c r="F192" s="4">
        <f>ROUND(Source!AO188,O192)</f>
        <v>0</v>
      </c>
      <c r="G192" s="4" t="s">
        <v>43</v>
      </c>
      <c r="H192" s="4" t="s">
        <v>44</v>
      </c>
      <c r="I192" s="4"/>
      <c r="J192" s="4"/>
      <c r="K192" s="4">
        <v>222</v>
      </c>
      <c r="L192" s="4">
        <v>3</v>
      </c>
      <c r="M192" s="4">
        <v>3</v>
      </c>
      <c r="N192" s="4" t="s">
        <v>3</v>
      </c>
      <c r="O192" s="4">
        <v>2</v>
      </c>
      <c r="P192" s="4"/>
      <c r="Q192" s="4"/>
      <c r="R192" s="4"/>
      <c r="S192" s="4"/>
      <c r="T192" s="4"/>
      <c r="U192" s="4"/>
      <c r="V192" s="4"/>
      <c r="W192" s="4"/>
    </row>
    <row r="193" spans="1:23" x14ac:dyDescent="0.2">
      <c r="A193" s="4">
        <v>50</v>
      </c>
      <c r="B193" s="4">
        <v>0</v>
      </c>
      <c r="C193" s="4">
        <v>0</v>
      </c>
      <c r="D193" s="4">
        <v>1</v>
      </c>
      <c r="E193" s="4">
        <v>225</v>
      </c>
      <c r="F193" s="4">
        <f>ROUND(Source!AV188,O193)</f>
        <v>9063.93</v>
      </c>
      <c r="G193" s="4" t="s">
        <v>45</v>
      </c>
      <c r="H193" s="4" t="s">
        <v>46</v>
      </c>
      <c r="I193" s="4"/>
      <c r="J193" s="4"/>
      <c r="K193" s="4">
        <v>225</v>
      </c>
      <c r="L193" s="4">
        <v>4</v>
      </c>
      <c r="M193" s="4">
        <v>3</v>
      </c>
      <c r="N193" s="4" t="s">
        <v>3</v>
      </c>
      <c r="O193" s="4">
        <v>2</v>
      </c>
      <c r="P193" s="4"/>
      <c r="Q193" s="4"/>
      <c r="R193" s="4"/>
      <c r="S193" s="4"/>
      <c r="T193" s="4"/>
      <c r="U193" s="4"/>
      <c r="V193" s="4"/>
      <c r="W193" s="4"/>
    </row>
    <row r="194" spans="1:23" x14ac:dyDescent="0.2">
      <c r="A194" s="4">
        <v>50</v>
      </c>
      <c r="B194" s="4">
        <v>0</v>
      </c>
      <c r="C194" s="4">
        <v>0</v>
      </c>
      <c r="D194" s="4">
        <v>1</v>
      </c>
      <c r="E194" s="4">
        <v>226</v>
      </c>
      <c r="F194" s="4">
        <f>ROUND(Source!AW188,O194)</f>
        <v>9063.93</v>
      </c>
      <c r="G194" s="4" t="s">
        <v>47</v>
      </c>
      <c r="H194" s="4" t="s">
        <v>48</v>
      </c>
      <c r="I194" s="4"/>
      <c r="J194" s="4"/>
      <c r="K194" s="4">
        <v>226</v>
      </c>
      <c r="L194" s="4">
        <v>5</v>
      </c>
      <c r="M194" s="4">
        <v>3</v>
      </c>
      <c r="N194" s="4" t="s">
        <v>3</v>
      </c>
      <c r="O194" s="4">
        <v>2</v>
      </c>
      <c r="P194" s="4"/>
      <c r="Q194" s="4"/>
      <c r="R194" s="4"/>
      <c r="S194" s="4"/>
      <c r="T194" s="4"/>
      <c r="U194" s="4"/>
      <c r="V194" s="4"/>
      <c r="W194" s="4"/>
    </row>
    <row r="195" spans="1:23" x14ac:dyDescent="0.2">
      <c r="A195" s="4">
        <v>50</v>
      </c>
      <c r="B195" s="4">
        <v>0</v>
      </c>
      <c r="C195" s="4">
        <v>0</v>
      </c>
      <c r="D195" s="4">
        <v>1</v>
      </c>
      <c r="E195" s="4">
        <v>227</v>
      </c>
      <c r="F195" s="4">
        <f>ROUND(Source!AX188,O195)</f>
        <v>0</v>
      </c>
      <c r="G195" s="4" t="s">
        <v>49</v>
      </c>
      <c r="H195" s="4" t="s">
        <v>50</v>
      </c>
      <c r="I195" s="4"/>
      <c r="J195" s="4"/>
      <c r="K195" s="4">
        <v>227</v>
      </c>
      <c r="L195" s="4">
        <v>6</v>
      </c>
      <c r="M195" s="4">
        <v>3</v>
      </c>
      <c r="N195" s="4" t="s">
        <v>3</v>
      </c>
      <c r="O195" s="4">
        <v>2</v>
      </c>
      <c r="P195" s="4"/>
      <c r="Q195" s="4"/>
      <c r="R195" s="4"/>
      <c r="S195" s="4"/>
      <c r="T195" s="4"/>
      <c r="U195" s="4"/>
      <c r="V195" s="4"/>
      <c r="W195" s="4"/>
    </row>
    <row r="196" spans="1:23" x14ac:dyDescent="0.2">
      <c r="A196" s="4">
        <v>50</v>
      </c>
      <c r="B196" s="4">
        <v>0</v>
      </c>
      <c r="C196" s="4">
        <v>0</v>
      </c>
      <c r="D196" s="4">
        <v>1</v>
      </c>
      <c r="E196" s="4">
        <v>228</v>
      </c>
      <c r="F196" s="4">
        <f>ROUND(Source!AY188,O196)</f>
        <v>9063.93</v>
      </c>
      <c r="G196" s="4" t="s">
        <v>51</v>
      </c>
      <c r="H196" s="4" t="s">
        <v>52</v>
      </c>
      <c r="I196" s="4"/>
      <c r="J196" s="4"/>
      <c r="K196" s="4">
        <v>228</v>
      </c>
      <c r="L196" s="4">
        <v>7</v>
      </c>
      <c r="M196" s="4">
        <v>3</v>
      </c>
      <c r="N196" s="4" t="s">
        <v>3</v>
      </c>
      <c r="O196" s="4">
        <v>2</v>
      </c>
      <c r="P196" s="4"/>
      <c r="Q196" s="4"/>
      <c r="R196" s="4"/>
      <c r="S196" s="4"/>
      <c r="T196" s="4"/>
      <c r="U196" s="4"/>
      <c r="V196" s="4"/>
      <c r="W196" s="4"/>
    </row>
    <row r="197" spans="1:23" x14ac:dyDescent="0.2">
      <c r="A197" s="4">
        <v>50</v>
      </c>
      <c r="B197" s="4">
        <v>0</v>
      </c>
      <c r="C197" s="4">
        <v>0</v>
      </c>
      <c r="D197" s="4">
        <v>1</v>
      </c>
      <c r="E197" s="4">
        <v>216</v>
      </c>
      <c r="F197" s="4">
        <f>ROUND(Source!AP188,O197)</f>
        <v>0</v>
      </c>
      <c r="G197" s="4" t="s">
        <v>53</v>
      </c>
      <c r="H197" s="4" t="s">
        <v>54</v>
      </c>
      <c r="I197" s="4"/>
      <c r="J197" s="4"/>
      <c r="K197" s="4">
        <v>216</v>
      </c>
      <c r="L197" s="4">
        <v>8</v>
      </c>
      <c r="M197" s="4">
        <v>3</v>
      </c>
      <c r="N197" s="4" t="s">
        <v>3</v>
      </c>
      <c r="O197" s="4">
        <v>2</v>
      </c>
      <c r="P197" s="4"/>
      <c r="Q197" s="4"/>
      <c r="R197" s="4"/>
      <c r="S197" s="4"/>
      <c r="T197" s="4"/>
      <c r="U197" s="4"/>
      <c r="V197" s="4"/>
      <c r="W197" s="4"/>
    </row>
    <row r="198" spans="1:23" x14ac:dyDescent="0.2">
      <c r="A198" s="4">
        <v>50</v>
      </c>
      <c r="B198" s="4">
        <v>0</v>
      </c>
      <c r="C198" s="4">
        <v>0</v>
      </c>
      <c r="D198" s="4">
        <v>1</v>
      </c>
      <c r="E198" s="4">
        <v>223</v>
      </c>
      <c r="F198" s="4">
        <f>ROUND(Source!AQ188,O198)</f>
        <v>0</v>
      </c>
      <c r="G198" s="4" t="s">
        <v>55</v>
      </c>
      <c r="H198" s="4" t="s">
        <v>56</v>
      </c>
      <c r="I198" s="4"/>
      <c r="J198" s="4"/>
      <c r="K198" s="4">
        <v>223</v>
      </c>
      <c r="L198" s="4">
        <v>9</v>
      </c>
      <c r="M198" s="4">
        <v>3</v>
      </c>
      <c r="N198" s="4" t="s">
        <v>3</v>
      </c>
      <c r="O198" s="4">
        <v>2</v>
      </c>
      <c r="P198" s="4"/>
      <c r="Q198" s="4"/>
      <c r="R198" s="4"/>
      <c r="S198" s="4"/>
      <c r="T198" s="4"/>
      <c r="U198" s="4"/>
      <c r="V198" s="4"/>
      <c r="W198" s="4"/>
    </row>
    <row r="199" spans="1:23" x14ac:dyDescent="0.2">
      <c r="A199" s="4">
        <v>50</v>
      </c>
      <c r="B199" s="4">
        <v>0</v>
      </c>
      <c r="C199" s="4">
        <v>0</v>
      </c>
      <c r="D199" s="4">
        <v>1</v>
      </c>
      <c r="E199" s="4">
        <v>229</v>
      </c>
      <c r="F199" s="4">
        <f>ROUND(Source!AZ188,O199)</f>
        <v>0</v>
      </c>
      <c r="G199" s="4" t="s">
        <v>57</v>
      </c>
      <c r="H199" s="4" t="s">
        <v>58</v>
      </c>
      <c r="I199" s="4"/>
      <c r="J199" s="4"/>
      <c r="K199" s="4">
        <v>229</v>
      </c>
      <c r="L199" s="4">
        <v>10</v>
      </c>
      <c r="M199" s="4">
        <v>3</v>
      </c>
      <c r="N199" s="4" t="s">
        <v>3</v>
      </c>
      <c r="O199" s="4">
        <v>2</v>
      </c>
      <c r="P199" s="4"/>
      <c r="Q199" s="4"/>
      <c r="R199" s="4"/>
      <c r="S199" s="4"/>
      <c r="T199" s="4"/>
      <c r="U199" s="4"/>
      <c r="V199" s="4"/>
      <c r="W199" s="4"/>
    </row>
    <row r="200" spans="1:23" x14ac:dyDescent="0.2">
      <c r="A200" s="4">
        <v>50</v>
      </c>
      <c r="B200" s="4">
        <v>0</v>
      </c>
      <c r="C200" s="4">
        <v>0</v>
      </c>
      <c r="D200" s="4">
        <v>1</v>
      </c>
      <c r="E200" s="4">
        <v>203</v>
      </c>
      <c r="F200" s="4">
        <f>ROUND(Source!Q188,O200)</f>
        <v>13190.39</v>
      </c>
      <c r="G200" s="4" t="s">
        <v>59</v>
      </c>
      <c r="H200" s="4" t="s">
        <v>60</v>
      </c>
      <c r="I200" s="4"/>
      <c r="J200" s="4"/>
      <c r="K200" s="4">
        <v>203</v>
      </c>
      <c r="L200" s="4">
        <v>11</v>
      </c>
      <c r="M200" s="4">
        <v>3</v>
      </c>
      <c r="N200" s="4" t="s">
        <v>3</v>
      </c>
      <c r="O200" s="4">
        <v>2</v>
      </c>
      <c r="P200" s="4"/>
      <c r="Q200" s="4"/>
      <c r="R200" s="4"/>
      <c r="S200" s="4"/>
      <c r="T200" s="4"/>
      <c r="U200" s="4"/>
      <c r="V200" s="4"/>
      <c r="W200" s="4"/>
    </row>
    <row r="201" spans="1:23" x14ac:dyDescent="0.2">
      <c r="A201" s="4">
        <v>50</v>
      </c>
      <c r="B201" s="4">
        <v>0</v>
      </c>
      <c r="C201" s="4">
        <v>0</v>
      </c>
      <c r="D201" s="4">
        <v>1</v>
      </c>
      <c r="E201" s="4">
        <v>231</v>
      </c>
      <c r="F201" s="4">
        <f>ROUND(Source!BB188,O201)</f>
        <v>0</v>
      </c>
      <c r="G201" s="4" t="s">
        <v>61</v>
      </c>
      <c r="H201" s="4" t="s">
        <v>62</v>
      </c>
      <c r="I201" s="4"/>
      <c r="J201" s="4"/>
      <c r="K201" s="4">
        <v>231</v>
      </c>
      <c r="L201" s="4">
        <v>12</v>
      </c>
      <c r="M201" s="4">
        <v>3</v>
      </c>
      <c r="N201" s="4" t="s">
        <v>3</v>
      </c>
      <c r="O201" s="4">
        <v>2</v>
      </c>
      <c r="P201" s="4"/>
      <c r="Q201" s="4"/>
      <c r="R201" s="4"/>
      <c r="S201" s="4"/>
      <c r="T201" s="4"/>
      <c r="U201" s="4"/>
      <c r="V201" s="4"/>
      <c r="W201" s="4"/>
    </row>
    <row r="202" spans="1:23" x14ac:dyDescent="0.2">
      <c r="A202" s="4">
        <v>50</v>
      </c>
      <c r="B202" s="4">
        <v>0</v>
      </c>
      <c r="C202" s="4">
        <v>0</v>
      </c>
      <c r="D202" s="4">
        <v>1</v>
      </c>
      <c r="E202" s="4">
        <v>204</v>
      </c>
      <c r="F202" s="4">
        <f>ROUND(Source!R188,O202)</f>
        <v>0</v>
      </c>
      <c r="G202" s="4" t="s">
        <v>63</v>
      </c>
      <c r="H202" s="4" t="s">
        <v>64</v>
      </c>
      <c r="I202" s="4"/>
      <c r="J202" s="4"/>
      <c r="K202" s="4">
        <v>204</v>
      </c>
      <c r="L202" s="4">
        <v>13</v>
      </c>
      <c r="M202" s="4">
        <v>3</v>
      </c>
      <c r="N202" s="4" t="s">
        <v>3</v>
      </c>
      <c r="O202" s="4">
        <v>2</v>
      </c>
      <c r="P202" s="4"/>
      <c r="Q202" s="4"/>
      <c r="R202" s="4"/>
      <c r="S202" s="4"/>
      <c r="T202" s="4"/>
      <c r="U202" s="4"/>
      <c r="V202" s="4"/>
      <c r="W202" s="4"/>
    </row>
    <row r="203" spans="1:23" x14ac:dyDescent="0.2">
      <c r="A203" s="4">
        <v>50</v>
      </c>
      <c r="B203" s="4">
        <v>0</v>
      </c>
      <c r="C203" s="4">
        <v>0</v>
      </c>
      <c r="D203" s="4">
        <v>1</v>
      </c>
      <c r="E203" s="4">
        <v>205</v>
      </c>
      <c r="F203" s="4">
        <f>ROUND(Source!S188,O203)</f>
        <v>98615.42</v>
      </c>
      <c r="G203" s="4" t="s">
        <v>65</v>
      </c>
      <c r="H203" s="4" t="s">
        <v>66</v>
      </c>
      <c r="I203" s="4"/>
      <c r="J203" s="4"/>
      <c r="K203" s="4">
        <v>205</v>
      </c>
      <c r="L203" s="4">
        <v>14</v>
      </c>
      <c r="M203" s="4">
        <v>3</v>
      </c>
      <c r="N203" s="4" t="s">
        <v>3</v>
      </c>
      <c r="O203" s="4">
        <v>2</v>
      </c>
      <c r="P203" s="4"/>
      <c r="Q203" s="4"/>
      <c r="R203" s="4"/>
      <c r="S203" s="4"/>
      <c r="T203" s="4"/>
      <c r="U203" s="4"/>
      <c r="V203" s="4"/>
      <c r="W203" s="4"/>
    </row>
    <row r="204" spans="1:23" x14ac:dyDescent="0.2">
      <c r="A204" s="4">
        <v>50</v>
      </c>
      <c r="B204" s="4">
        <v>0</v>
      </c>
      <c r="C204" s="4">
        <v>0</v>
      </c>
      <c r="D204" s="4">
        <v>1</v>
      </c>
      <c r="E204" s="4">
        <v>232</v>
      </c>
      <c r="F204" s="4">
        <f>ROUND(Source!BC188,O204)</f>
        <v>0</v>
      </c>
      <c r="G204" s="4" t="s">
        <v>67</v>
      </c>
      <c r="H204" s="4" t="s">
        <v>68</v>
      </c>
      <c r="I204" s="4"/>
      <c r="J204" s="4"/>
      <c r="K204" s="4">
        <v>232</v>
      </c>
      <c r="L204" s="4">
        <v>15</v>
      </c>
      <c r="M204" s="4">
        <v>3</v>
      </c>
      <c r="N204" s="4" t="s">
        <v>3</v>
      </c>
      <c r="O204" s="4">
        <v>2</v>
      </c>
      <c r="P204" s="4"/>
      <c r="Q204" s="4"/>
      <c r="R204" s="4"/>
      <c r="S204" s="4"/>
      <c r="T204" s="4"/>
      <c r="U204" s="4"/>
      <c r="V204" s="4"/>
      <c r="W204" s="4"/>
    </row>
    <row r="205" spans="1:23" x14ac:dyDescent="0.2">
      <c r="A205" s="4">
        <v>50</v>
      </c>
      <c r="B205" s="4">
        <v>0</v>
      </c>
      <c r="C205" s="4">
        <v>0</v>
      </c>
      <c r="D205" s="4">
        <v>1</v>
      </c>
      <c r="E205" s="4">
        <v>214</v>
      </c>
      <c r="F205" s="4">
        <f>ROUND(Source!AS188,O205)</f>
        <v>0</v>
      </c>
      <c r="G205" s="4" t="s">
        <v>69</v>
      </c>
      <c r="H205" s="4" t="s">
        <v>70</v>
      </c>
      <c r="I205" s="4"/>
      <c r="J205" s="4"/>
      <c r="K205" s="4">
        <v>214</v>
      </c>
      <c r="L205" s="4">
        <v>16</v>
      </c>
      <c r="M205" s="4">
        <v>3</v>
      </c>
      <c r="N205" s="4" t="s">
        <v>3</v>
      </c>
      <c r="O205" s="4">
        <v>2</v>
      </c>
      <c r="P205" s="4"/>
      <c r="Q205" s="4"/>
      <c r="R205" s="4"/>
      <c r="S205" s="4"/>
      <c r="T205" s="4"/>
      <c r="U205" s="4"/>
      <c r="V205" s="4"/>
      <c r="W205" s="4"/>
    </row>
    <row r="206" spans="1:23" x14ac:dyDescent="0.2">
      <c r="A206" s="4">
        <v>50</v>
      </c>
      <c r="B206" s="4">
        <v>0</v>
      </c>
      <c r="C206" s="4">
        <v>0</v>
      </c>
      <c r="D206" s="4">
        <v>1</v>
      </c>
      <c r="E206" s="4">
        <v>215</v>
      </c>
      <c r="F206" s="4">
        <f>ROUND(Source!AT188,O206)</f>
        <v>0</v>
      </c>
      <c r="G206" s="4" t="s">
        <v>71</v>
      </c>
      <c r="H206" s="4" t="s">
        <v>72</v>
      </c>
      <c r="I206" s="4"/>
      <c r="J206" s="4"/>
      <c r="K206" s="4">
        <v>215</v>
      </c>
      <c r="L206" s="4">
        <v>17</v>
      </c>
      <c r="M206" s="4">
        <v>3</v>
      </c>
      <c r="N206" s="4" t="s">
        <v>3</v>
      </c>
      <c r="O206" s="4">
        <v>2</v>
      </c>
      <c r="P206" s="4"/>
      <c r="Q206" s="4"/>
      <c r="R206" s="4"/>
      <c r="S206" s="4"/>
      <c r="T206" s="4"/>
      <c r="U206" s="4"/>
      <c r="V206" s="4"/>
      <c r="W206" s="4"/>
    </row>
    <row r="207" spans="1:23" x14ac:dyDescent="0.2">
      <c r="A207" s="4">
        <v>50</v>
      </c>
      <c r="B207" s="4">
        <v>0</v>
      </c>
      <c r="C207" s="4">
        <v>0</v>
      </c>
      <c r="D207" s="4">
        <v>1</v>
      </c>
      <c r="E207" s="4">
        <v>217</v>
      </c>
      <c r="F207" s="4">
        <f>ROUND(Source!AU188,O207)</f>
        <v>165733.03</v>
      </c>
      <c r="G207" s="4" t="s">
        <v>73</v>
      </c>
      <c r="H207" s="4" t="s">
        <v>74</v>
      </c>
      <c r="I207" s="4"/>
      <c r="J207" s="4"/>
      <c r="K207" s="4">
        <v>217</v>
      </c>
      <c r="L207" s="4">
        <v>18</v>
      </c>
      <c r="M207" s="4">
        <v>3</v>
      </c>
      <c r="N207" s="4" t="s">
        <v>3</v>
      </c>
      <c r="O207" s="4">
        <v>2</v>
      </c>
      <c r="P207" s="4"/>
      <c r="Q207" s="4"/>
      <c r="R207" s="4"/>
      <c r="S207" s="4"/>
      <c r="T207" s="4"/>
      <c r="U207" s="4"/>
      <c r="V207" s="4"/>
      <c r="W207" s="4"/>
    </row>
    <row r="208" spans="1:23" x14ac:dyDescent="0.2">
      <c r="A208" s="4">
        <v>50</v>
      </c>
      <c r="B208" s="4">
        <v>0</v>
      </c>
      <c r="C208" s="4">
        <v>0</v>
      </c>
      <c r="D208" s="4">
        <v>1</v>
      </c>
      <c r="E208" s="4">
        <v>230</v>
      </c>
      <c r="F208" s="4">
        <f>ROUND(Source!BA188,O208)</f>
        <v>0</v>
      </c>
      <c r="G208" s="4" t="s">
        <v>75</v>
      </c>
      <c r="H208" s="4" t="s">
        <v>76</v>
      </c>
      <c r="I208" s="4"/>
      <c r="J208" s="4"/>
      <c r="K208" s="4">
        <v>230</v>
      </c>
      <c r="L208" s="4">
        <v>19</v>
      </c>
      <c r="M208" s="4">
        <v>3</v>
      </c>
      <c r="N208" s="4" t="s">
        <v>3</v>
      </c>
      <c r="O208" s="4">
        <v>2</v>
      </c>
      <c r="P208" s="4"/>
      <c r="Q208" s="4"/>
      <c r="R208" s="4"/>
      <c r="S208" s="4"/>
      <c r="T208" s="4"/>
      <c r="U208" s="4"/>
      <c r="V208" s="4"/>
      <c r="W208" s="4"/>
    </row>
    <row r="209" spans="1:245" x14ac:dyDescent="0.2">
      <c r="A209" s="4">
        <v>50</v>
      </c>
      <c r="B209" s="4">
        <v>0</v>
      </c>
      <c r="C209" s="4">
        <v>0</v>
      </c>
      <c r="D209" s="4">
        <v>1</v>
      </c>
      <c r="E209" s="4">
        <v>206</v>
      </c>
      <c r="F209" s="4">
        <f>ROUND(Source!T188,O209)</f>
        <v>0</v>
      </c>
      <c r="G209" s="4" t="s">
        <v>77</v>
      </c>
      <c r="H209" s="4" t="s">
        <v>78</v>
      </c>
      <c r="I209" s="4"/>
      <c r="J209" s="4"/>
      <c r="K209" s="4">
        <v>206</v>
      </c>
      <c r="L209" s="4">
        <v>20</v>
      </c>
      <c r="M209" s="4">
        <v>3</v>
      </c>
      <c r="N209" s="4" t="s">
        <v>3</v>
      </c>
      <c r="O209" s="4">
        <v>2</v>
      </c>
      <c r="P209" s="4"/>
      <c r="Q209" s="4"/>
      <c r="R209" s="4"/>
      <c r="S209" s="4"/>
      <c r="T209" s="4"/>
      <c r="U209" s="4"/>
      <c r="V209" s="4"/>
      <c r="W209" s="4"/>
    </row>
    <row r="210" spans="1:245" x14ac:dyDescent="0.2">
      <c r="A210" s="4">
        <v>50</v>
      </c>
      <c r="B210" s="4">
        <v>0</v>
      </c>
      <c r="C210" s="4">
        <v>0</v>
      </c>
      <c r="D210" s="4">
        <v>1</v>
      </c>
      <c r="E210" s="4">
        <v>207</v>
      </c>
      <c r="F210" s="4">
        <f>Source!U188</f>
        <v>383.87</v>
      </c>
      <c r="G210" s="4" t="s">
        <v>79</v>
      </c>
      <c r="H210" s="4" t="s">
        <v>80</v>
      </c>
      <c r="I210" s="4"/>
      <c r="J210" s="4"/>
      <c r="K210" s="4">
        <v>207</v>
      </c>
      <c r="L210" s="4">
        <v>21</v>
      </c>
      <c r="M210" s="4">
        <v>3</v>
      </c>
      <c r="N210" s="4" t="s">
        <v>3</v>
      </c>
      <c r="O210" s="4">
        <v>-1</v>
      </c>
      <c r="P210" s="4"/>
      <c r="Q210" s="4"/>
      <c r="R210" s="4"/>
      <c r="S210" s="4"/>
      <c r="T210" s="4"/>
      <c r="U210" s="4"/>
      <c r="V210" s="4"/>
      <c r="W210" s="4"/>
    </row>
    <row r="211" spans="1:245" x14ac:dyDescent="0.2">
      <c r="A211" s="4">
        <v>50</v>
      </c>
      <c r="B211" s="4">
        <v>0</v>
      </c>
      <c r="C211" s="4">
        <v>0</v>
      </c>
      <c r="D211" s="4">
        <v>1</v>
      </c>
      <c r="E211" s="4">
        <v>208</v>
      </c>
      <c r="F211" s="4">
        <f>Source!V188</f>
        <v>0</v>
      </c>
      <c r="G211" s="4" t="s">
        <v>81</v>
      </c>
      <c r="H211" s="4" t="s">
        <v>82</v>
      </c>
      <c r="I211" s="4"/>
      <c r="J211" s="4"/>
      <c r="K211" s="4">
        <v>208</v>
      </c>
      <c r="L211" s="4">
        <v>22</v>
      </c>
      <c r="M211" s="4">
        <v>3</v>
      </c>
      <c r="N211" s="4" t="s">
        <v>3</v>
      </c>
      <c r="O211" s="4">
        <v>-1</v>
      </c>
      <c r="P211" s="4"/>
      <c r="Q211" s="4"/>
      <c r="R211" s="4"/>
      <c r="S211" s="4"/>
      <c r="T211" s="4"/>
      <c r="U211" s="4"/>
      <c r="V211" s="4"/>
      <c r="W211" s="4"/>
    </row>
    <row r="212" spans="1:245" x14ac:dyDescent="0.2">
      <c r="A212" s="4">
        <v>50</v>
      </c>
      <c r="B212" s="4">
        <v>0</v>
      </c>
      <c r="C212" s="4">
        <v>0</v>
      </c>
      <c r="D212" s="4">
        <v>1</v>
      </c>
      <c r="E212" s="4">
        <v>209</v>
      </c>
      <c r="F212" s="4">
        <f>ROUND(Source!W188,O212)</f>
        <v>0</v>
      </c>
      <c r="G212" s="4" t="s">
        <v>83</v>
      </c>
      <c r="H212" s="4" t="s">
        <v>84</v>
      </c>
      <c r="I212" s="4"/>
      <c r="J212" s="4"/>
      <c r="K212" s="4">
        <v>209</v>
      </c>
      <c r="L212" s="4">
        <v>23</v>
      </c>
      <c r="M212" s="4">
        <v>3</v>
      </c>
      <c r="N212" s="4" t="s">
        <v>3</v>
      </c>
      <c r="O212" s="4">
        <v>2</v>
      </c>
      <c r="P212" s="4"/>
      <c r="Q212" s="4"/>
      <c r="R212" s="4"/>
      <c r="S212" s="4"/>
      <c r="T212" s="4"/>
      <c r="U212" s="4"/>
      <c r="V212" s="4"/>
      <c r="W212" s="4"/>
    </row>
    <row r="213" spans="1:245" x14ac:dyDescent="0.2">
      <c r="A213" s="4">
        <v>50</v>
      </c>
      <c r="B213" s="4">
        <v>0</v>
      </c>
      <c r="C213" s="4">
        <v>0</v>
      </c>
      <c r="D213" s="4">
        <v>1</v>
      </c>
      <c r="E213" s="4">
        <v>233</v>
      </c>
      <c r="F213" s="4">
        <f>ROUND(Source!BD188,O213)</f>
        <v>0</v>
      </c>
      <c r="G213" s="4" t="s">
        <v>85</v>
      </c>
      <c r="H213" s="4" t="s">
        <v>86</v>
      </c>
      <c r="I213" s="4"/>
      <c r="J213" s="4"/>
      <c r="K213" s="4">
        <v>233</v>
      </c>
      <c r="L213" s="4">
        <v>24</v>
      </c>
      <c r="M213" s="4">
        <v>3</v>
      </c>
      <c r="N213" s="4" t="s">
        <v>3</v>
      </c>
      <c r="O213" s="4">
        <v>2</v>
      </c>
      <c r="P213" s="4"/>
      <c r="Q213" s="4"/>
      <c r="R213" s="4"/>
      <c r="S213" s="4"/>
      <c r="T213" s="4"/>
      <c r="U213" s="4"/>
      <c r="V213" s="4"/>
      <c r="W213" s="4"/>
    </row>
    <row r="214" spans="1:245" x14ac:dyDescent="0.2">
      <c r="A214" s="4">
        <v>50</v>
      </c>
      <c r="B214" s="4">
        <v>0</v>
      </c>
      <c r="C214" s="4">
        <v>0</v>
      </c>
      <c r="D214" s="4">
        <v>1</v>
      </c>
      <c r="E214" s="4">
        <v>210</v>
      </c>
      <c r="F214" s="4">
        <f>ROUND(Source!X188,O214)</f>
        <v>38532.129999999997</v>
      </c>
      <c r="G214" s="4" t="s">
        <v>87</v>
      </c>
      <c r="H214" s="4" t="s">
        <v>88</v>
      </c>
      <c r="I214" s="4"/>
      <c r="J214" s="4"/>
      <c r="K214" s="4">
        <v>210</v>
      </c>
      <c r="L214" s="4">
        <v>25</v>
      </c>
      <c r="M214" s="4">
        <v>3</v>
      </c>
      <c r="N214" s="4" t="s">
        <v>3</v>
      </c>
      <c r="O214" s="4">
        <v>2</v>
      </c>
      <c r="P214" s="4"/>
      <c r="Q214" s="4"/>
      <c r="R214" s="4"/>
      <c r="S214" s="4"/>
      <c r="T214" s="4"/>
      <c r="U214" s="4"/>
      <c r="V214" s="4"/>
      <c r="W214" s="4"/>
    </row>
    <row r="215" spans="1:245" x14ac:dyDescent="0.2">
      <c r="A215" s="4">
        <v>50</v>
      </c>
      <c r="B215" s="4">
        <v>0</v>
      </c>
      <c r="C215" s="4">
        <v>0</v>
      </c>
      <c r="D215" s="4">
        <v>1</v>
      </c>
      <c r="E215" s="4">
        <v>211</v>
      </c>
      <c r="F215" s="4">
        <f>ROUND(Source!Y188,O215)</f>
        <v>6331.16</v>
      </c>
      <c r="G215" s="4" t="s">
        <v>89</v>
      </c>
      <c r="H215" s="4" t="s">
        <v>90</v>
      </c>
      <c r="I215" s="4"/>
      <c r="J215" s="4"/>
      <c r="K215" s="4">
        <v>211</v>
      </c>
      <c r="L215" s="4">
        <v>26</v>
      </c>
      <c r="M215" s="4">
        <v>3</v>
      </c>
      <c r="N215" s="4" t="s">
        <v>3</v>
      </c>
      <c r="O215" s="4">
        <v>2</v>
      </c>
      <c r="P215" s="4"/>
      <c r="Q215" s="4"/>
      <c r="R215" s="4"/>
      <c r="S215" s="4"/>
      <c r="T215" s="4"/>
      <c r="U215" s="4"/>
      <c r="V215" s="4"/>
      <c r="W215" s="4"/>
    </row>
    <row r="216" spans="1:245" x14ac:dyDescent="0.2">
      <c r="A216" s="4">
        <v>50</v>
      </c>
      <c r="B216" s="4">
        <v>0</v>
      </c>
      <c r="C216" s="4">
        <v>0</v>
      </c>
      <c r="D216" s="4">
        <v>1</v>
      </c>
      <c r="E216" s="4">
        <v>224</v>
      </c>
      <c r="F216" s="4">
        <f>ROUND(Source!AR188,O216)</f>
        <v>165733.03</v>
      </c>
      <c r="G216" s="4" t="s">
        <v>91</v>
      </c>
      <c r="H216" s="4" t="s">
        <v>92</v>
      </c>
      <c r="I216" s="4"/>
      <c r="J216" s="4"/>
      <c r="K216" s="4">
        <v>224</v>
      </c>
      <c r="L216" s="4">
        <v>27</v>
      </c>
      <c r="M216" s="4">
        <v>3</v>
      </c>
      <c r="N216" s="4" t="s">
        <v>3</v>
      </c>
      <c r="O216" s="4">
        <v>2</v>
      </c>
      <c r="P216" s="4"/>
      <c r="Q216" s="4"/>
      <c r="R216" s="4"/>
      <c r="S216" s="4"/>
      <c r="T216" s="4"/>
      <c r="U216" s="4"/>
      <c r="V216" s="4"/>
      <c r="W216" s="4"/>
    </row>
    <row r="218" spans="1:245" x14ac:dyDescent="0.2">
      <c r="A218" s="1">
        <v>5</v>
      </c>
      <c r="B218" s="1">
        <v>1</v>
      </c>
      <c r="C218" s="1"/>
      <c r="D218" s="1">
        <f>ROW(A227)</f>
        <v>227</v>
      </c>
      <c r="E218" s="1"/>
      <c r="F218" s="1" t="s">
        <v>15</v>
      </c>
      <c r="G218" s="1" t="s">
        <v>93</v>
      </c>
      <c r="H218" s="1" t="s">
        <v>3</v>
      </c>
      <c r="I218" s="1">
        <v>0</v>
      </c>
      <c r="J218" s="1"/>
      <c r="K218" s="1">
        <v>0</v>
      </c>
      <c r="L218" s="1"/>
      <c r="M218" s="1"/>
      <c r="N218" s="1"/>
      <c r="O218" s="1"/>
      <c r="P218" s="1"/>
      <c r="Q218" s="1"/>
      <c r="R218" s="1"/>
      <c r="S218" s="1"/>
      <c r="T218" s="1"/>
      <c r="U218" s="1" t="s">
        <v>3</v>
      </c>
      <c r="V218" s="1">
        <v>0</v>
      </c>
      <c r="W218" s="1"/>
      <c r="X218" s="1"/>
      <c r="Y218" s="1"/>
      <c r="Z218" s="1"/>
      <c r="AA218" s="1"/>
      <c r="AB218" s="1" t="s">
        <v>3</v>
      </c>
      <c r="AC218" s="1" t="s">
        <v>3</v>
      </c>
      <c r="AD218" s="1" t="s">
        <v>3</v>
      </c>
      <c r="AE218" s="1" t="s">
        <v>3</v>
      </c>
      <c r="AF218" s="1" t="s">
        <v>3</v>
      </c>
      <c r="AG218" s="1" t="s">
        <v>3</v>
      </c>
      <c r="AH218" s="1"/>
      <c r="AI218" s="1"/>
      <c r="AJ218" s="1"/>
      <c r="AK218" s="1"/>
      <c r="AL218" s="1"/>
      <c r="AM218" s="1"/>
      <c r="AN218" s="1"/>
      <c r="AO218" s="1"/>
      <c r="AP218" s="1" t="s">
        <v>3</v>
      </c>
      <c r="AQ218" s="1" t="s">
        <v>3</v>
      </c>
      <c r="AR218" s="1" t="s">
        <v>3</v>
      </c>
      <c r="AS218" s="1"/>
      <c r="AT218" s="1"/>
      <c r="AU218" s="1"/>
      <c r="AV218" s="1"/>
      <c r="AW218" s="1"/>
      <c r="AX218" s="1"/>
      <c r="AY218" s="1"/>
      <c r="AZ218" s="1" t="s">
        <v>3</v>
      </c>
      <c r="BA218" s="1"/>
      <c r="BB218" s="1" t="s">
        <v>3</v>
      </c>
      <c r="BC218" s="1" t="s">
        <v>3</v>
      </c>
      <c r="BD218" s="1" t="s">
        <v>3</v>
      </c>
      <c r="BE218" s="1" t="s">
        <v>3</v>
      </c>
      <c r="BF218" s="1" t="s">
        <v>3</v>
      </c>
      <c r="BG218" s="1" t="s">
        <v>3</v>
      </c>
      <c r="BH218" s="1" t="s">
        <v>3</v>
      </c>
      <c r="BI218" s="1" t="s">
        <v>3</v>
      </c>
      <c r="BJ218" s="1" t="s">
        <v>3</v>
      </c>
      <c r="BK218" s="1" t="s">
        <v>3</v>
      </c>
      <c r="BL218" s="1" t="s">
        <v>3</v>
      </c>
      <c r="BM218" s="1" t="s">
        <v>3</v>
      </c>
      <c r="BN218" s="1" t="s">
        <v>3</v>
      </c>
      <c r="BO218" s="1" t="s">
        <v>3</v>
      </c>
      <c r="BP218" s="1" t="s">
        <v>3</v>
      </c>
      <c r="BQ218" s="1"/>
      <c r="BR218" s="1"/>
      <c r="BS218" s="1"/>
      <c r="BT218" s="1"/>
      <c r="BU218" s="1"/>
      <c r="BV218" s="1"/>
      <c r="BW218" s="1"/>
      <c r="BX218" s="1">
        <v>0</v>
      </c>
      <c r="BY218" s="1"/>
      <c r="BZ218" s="1"/>
      <c r="CA218" s="1"/>
      <c r="CB218" s="1"/>
      <c r="CC218" s="1"/>
      <c r="CD218" s="1"/>
      <c r="CE218" s="1"/>
      <c r="CF218" s="1"/>
      <c r="CG218" s="1"/>
      <c r="CH218" s="1"/>
      <c r="CI218" s="1"/>
      <c r="CJ218" s="1">
        <v>0</v>
      </c>
    </row>
    <row r="220" spans="1:245" x14ac:dyDescent="0.2">
      <c r="A220" s="2">
        <v>52</v>
      </c>
      <c r="B220" s="2">
        <f t="shared" ref="B220:G220" si="74">B227</f>
        <v>1</v>
      </c>
      <c r="C220" s="2">
        <f t="shared" si="74"/>
        <v>5</v>
      </c>
      <c r="D220" s="2">
        <f t="shared" si="74"/>
        <v>218</v>
      </c>
      <c r="E220" s="2">
        <f t="shared" si="74"/>
        <v>0</v>
      </c>
      <c r="F220" s="2" t="str">
        <f t="shared" si="74"/>
        <v>Новый подраздел</v>
      </c>
      <c r="G220" s="2" t="str">
        <f t="shared" si="74"/>
        <v>Лифты с распашными дверями</v>
      </c>
      <c r="H220" s="2"/>
      <c r="I220" s="2"/>
      <c r="J220" s="2"/>
      <c r="K220" s="2"/>
      <c r="L220" s="2"/>
      <c r="M220" s="2"/>
      <c r="N220" s="2"/>
      <c r="O220" s="2">
        <f t="shared" ref="O220:AT220" si="75">O227</f>
        <v>117208.74</v>
      </c>
      <c r="P220" s="2">
        <f t="shared" si="75"/>
        <v>10343.66</v>
      </c>
      <c r="Q220" s="2">
        <f t="shared" si="75"/>
        <v>5179.62</v>
      </c>
      <c r="R220" s="2">
        <f t="shared" si="75"/>
        <v>0</v>
      </c>
      <c r="S220" s="2">
        <f t="shared" si="75"/>
        <v>101685.46</v>
      </c>
      <c r="T220" s="2">
        <f t="shared" si="75"/>
        <v>0</v>
      </c>
      <c r="U220" s="2">
        <f t="shared" si="75"/>
        <v>403.94</v>
      </c>
      <c r="V220" s="2">
        <f t="shared" si="75"/>
        <v>0</v>
      </c>
      <c r="W220" s="2">
        <f t="shared" si="75"/>
        <v>0</v>
      </c>
      <c r="X220" s="2">
        <f t="shared" si="75"/>
        <v>38993.78</v>
      </c>
      <c r="Y220" s="2">
        <f t="shared" si="75"/>
        <v>5900.6</v>
      </c>
      <c r="Z220" s="2">
        <f t="shared" si="75"/>
        <v>0</v>
      </c>
      <c r="AA220" s="2">
        <f t="shared" si="75"/>
        <v>0</v>
      </c>
      <c r="AB220" s="2">
        <f t="shared" si="75"/>
        <v>117208.74</v>
      </c>
      <c r="AC220" s="2">
        <f t="shared" si="75"/>
        <v>10343.66</v>
      </c>
      <c r="AD220" s="2">
        <f t="shared" si="75"/>
        <v>5179.62</v>
      </c>
      <c r="AE220" s="2">
        <f t="shared" si="75"/>
        <v>0</v>
      </c>
      <c r="AF220" s="2">
        <f t="shared" si="75"/>
        <v>101685.46</v>
      </c>
      <c r="AG220" s="2">
        <f t="shared" si="75"/>
        <v>0</v>
      </c>
      <c r="AH220" s="2">
        <f t="shared" si="75"/>
        <v>403.94</v>
      </c>
      <c r="AI220" s="2">
        <f t="shared" si="75"/>
        <v>0</v>
      </c>
      <c r="AJ220" s="2">
        <f t="shared" si="75"/>
        <v>0</v>
      </c>
      <c r="AK220" s="2">
        <f t="shared" si="75"/>
        <v>38993.78</v>
      </c>
      <c r="AL220" s="2">
        <f t="shared" si="75"/>
        <v>5900.6</v>
      </c>
      <c r="AM220" s="2">
        <f t="shared" si="75"/>
        <v>0</v>
      </c>
      <c r="AN220" s="2">
        <f t="shared" si="75"/>
        <v>0</v>
      </c>
      <c r="AO220" s="2">
        <f t="shared" si="75"/>
        <v>0</v>
      </c>
      <c r="AP220" s="2">
        <f t="shared" si="75"/>
        <v>0</v>
      </c>
      <c r="AQ220" s="2">
        <f t="shared" si="75"/>
        <v>0</v>
      </c>
      <c r="AR220" s="2">
        <f t="shared" si="75"/>
        <v>162103.12</v>
      </c>
      <c r="AS220" s="2">
        <f t="shared" si="75"/>
        <v>0</v>
      </c>
      <c r="AT220" s="2">
        <f t="shared" si="75"/>
        <v>0</v>
      </c>
      <c r="AU220" s="2">
        <f t="shared" ref="AU220:BZ220" si="76">AU227</f>
        <v>162103.12</v>
      </c>
      <c r="AV220" s="2">
        <f t="shared" si="76"/>
        <v>10343.66</v>
      </c>
      <c r="AW220" s="2">
        <f t="shared" si="76"/>
        <v>10343.66</v>
      </c>
      <c r="AX220" s="2">
        <f t="shared" si="76"/>
        <v>0</v>
      </c>
      <c r="AY220" s="2">
        <f t="shared" si="76"/>
        <v>10343.66</v>
      </c>
      <c r="AZ220" s="2">
        <f t="shared" si="76"/>
        <v>0</v>
      </c>
      <c r="BA220" s="2">
        <f t="shared" si="76"/>
        <v>0</v>
      </c>
      <c r="BB220" s="2">
        <f t="shared" si="76"/>
        <v>0</v>
      </c>
      <c r="BC220" s="2">
        <f t="shared" si="76"/>
        <v>0</v>
      </c>
      <c r="BD220" s="2">
        <f t="shared" si="76"/>
        <v>0</v>
      </c>
      <c r="BE220" s="2">
        <f t="shared" si="76"/>
        <v>0</v>
      </c>
      <c r="BF220" s="2">
        <f t="shared" si="76"/>
        <v>0</v>
      </c>
      <c r="BG220" s="2">
        <f t="shared" si="76"/>
        <v>0</v>
      </c>
      <c r="BH220" s="2">
        <f t="shared" si="76"/>
        <v>0</v>
      </c>
      <c r="BI220" s="2">
        <f t="shared" si="76"/>
        <v>0</v>
      </c>
      <c r="BJ220" s="2">
        <f t="shared" si="76"/>
        <v>0</v>
      </c>
      <c r="BK220" s="2">
        <f t="shared" si="76"/>
        <v>0</v>
      </c>
      <c r="BL220" s="2">
        <f t="shared" si="76"/>
        <v>0</v>
      </c>
      <c r="BM220" s="2">
        <f t="shared" si="76"/>
        <v>0</v>
      </c>
      <c r="BN220" s="2">
        <f t="shared" si="76"/>
        <v>0</v>
      </c>
      <c r="BO220" s="2">
        <f t="shared" si="76"/>
        <v>0</v>
      </c>
      <c r="BP220" s="2">
        <f t="shared" si="76"/>
        <v>0</v>
      </c>
      <c r="BQ220" s="2">
        <f t="shared" si="76"/>
        <v>0</v>
      </c>
      <c r="BR220" s="2">
        <f t="shared" si="76"/>
        <v>0</v>
      </c>
      <c r="BS220" s="2">
        <f t="shared" si="76"/>
        <v>0</v>
      </c>
      <c r="BT220" s="2">
        <f t="shared" si="76"/>
        <v>0</v>
      </c>
      <c r="BU220" s="2">
        <f t="shared" si="76"/>
        <v>0</v>
      </c>
      <c r="BV220" s="2">
        <f t="shared" si="76"/>
        <v>0</v>
      </c>
      <c r="BW220" s="2">
        <f t="shared" si="76"/>
        <v>0</v>
      </c>
      <c r="BX220" s="2">
        <f t="shared" si="76"/>
        <v>0</v>
      </c>
      <c r="BY220" s="2">
        <f t="shared" si="76"/>
        <v>0</v>
      </c>
      <c r="BZ220" s="2">
        <f t="shared" si="76"/>
        <v>0</v>
      </c>
      <c r="CA220" s="2">
        <f t="shared" ref="CA220:DF220" si="77">CA227</f>
        <v>162103.12</v>
      </c>
      <c r="CB220" s="2">
        <f t="shared" si="77"/>
        <v>0</v>
      </c>
      <c r="CC220" s="2">
        <f t="shared" si="77"/>
        <v>0</v>
      </c>
      <c r="CD220" s="2">
        <f t="shared" si="77"/>
        <v>162103.12</v>
      </c>
      <c r="CE220" s="2">
        <f t="shared" si="77"/>
        <v>10343.66</v>
      </c>
      <c r="CF220" s="2">
        <f t="shared" si="77"/>
        <v>10343.66</v>
      </c>
      <c r="CG220" s="2">
        <f t="shared" si="77"/>
        <v>0</v>
      </c>
      <c r="CH220" s="2">
        <f t="shared" si="77"/>
        <v>10343.66</v>
      </c>
      <c r="CI220" s="2">
        <f t="shared" si="77"/>
        <v>0</v>
      </c>
      <c r="CJ220" s="2">
        <f t="shared" si="77"/>
        <v>0</v>
      </c>
      <c r="CK220" s="2">
        <f t="shared" si="77"/>
        <v>0</v>
      </c>
      <c r="CL220" s="2">
        <f t="shared" si="77"/>
        <v>0</v>
      </c>
      <c r="CM220" s="2">
        <f t="shared" si="77"/>
        <v>0</v>
      </c>
      <c r="CN220" s="2">
        <f t="shared" si="77"/>
        <v>0</v>
      </c>
      <c r="CO220" s="2">
        <f t="shared" si="77"/>
        <v>0</v>
      </c>
      <c r="CP220" s="2">
        <f t="shared" si="77"/>
        <v>0</v>
      </c>
      <c r="CQ220" s="2">
        <f t="shared" si="77"/>
        <v>0</v>
      </c>
      <c r="CR220" s="2">
        <f t="shared" si="77"/>
        <v>0</v>
      </c>
      <c r="CS220" s="2">
        <f t="shared" si="77"/>
        <v>0</v>
      </c>
      <c r="CT220" s="2">
        <f t="shared" si="77"/>
        <v>0</v>
      </c>
      <c r="CU220" s="2">
        <f t="shared" si="77"/>
        <v>0</v>
      </c>
      <c r="CV220" s="2">
        <f t="shared" si="77"/>
        <v>0</v>
      </c>
      <c r="CW220" s="2">
        <f t="shared" si="77"/>
        <v>0</v>
      </c>
      <c r="CX220" s="2">
        <f t="shared" si="77"/>
        <v>0</v>
      </c>
      <c r="CY220" s="2">
        <f t="shared" si="77"/>
        <v>0</v>
      </c>
      <c r="CZ220" s="2">
        <f t="shared" si="77"/>
        <v>0</v>
      </c>
      <c r="DA220" s="2">
        <f t="shared" si="77"/>
        <v>0</v>
      </c>
      <c r="DB220" s="2">
        <f t="shared" si="77"/>
        <v>0</v>
      </c>
      <c r="DC220" s="2">
        <f t="shared" si="77"/>
        <v>0</v>
      </c>
      <c r="DD220" s="2">
        <f t="shared" si="77"/>
        <v>0</v>
      </c>
      <c r="DE220" s="2">
        <f t="shared" si="77"/>
        <v>0</v>
      </c>
      <c r="DF220" s="2">
        <f t="shared" si="77"/>
        <v>0</v>
      </c>
      <c r="DG220" s="3">
        <f t="shared" ref="DG220:EL220" si="78">DG227</f>
        <v>0</v>
      </c>
      <c r="DH220" s="3">
        <f t="shared" si="78"/>
        <v>0</v>
      </c>
      <c r="DI220" s="3">
        <f t="shared" si="78"/>
        <v>0</v>
      </c>
      <c r="DJ220" s="3">
        <f t="shared" si="78"/>
        <v>0</v>
      </c>
      <c r="DK220" s="3">
        <f t="shared" si="78"/>
        <v>0</v>
      </c>
      <c r="DL220" s="3">
        <f t="shared" si="78"/>
        <v>0</v>
      </c>
      <c r="DM220" s="3">
        <f t="shared" si="78"/>
        <v>0</v>
      </c>
      <c r="DN220" s="3">
        <f t="shared" si="78"/>
        <v>0</v>
      </c>
      <c r="DO220" s="3">
        <f t="shared" si="78"/>
        <v>0</v>
      </c>
      <c r="DP220" s="3">
        <f t="shared" si="78"/>
        <v>0</v>
      </c>
      <c r="DQ220" s="3">
        <f t="shared" si="78"/>
        <v>0</v>
      </c>
      <c r="DR220" s="3">
        <f t="shared" si="78"/>
        <v>0</v>
      </c>
      <c r="DS220" s="3">
        <f t="shared" si="78"/>
        <v>0</v>
      </c>
      <c r="DT220" s="3">
        <f t="shared" si="78"/>
        <v>0</v>
      </c>
      <c r="DU220" s="3">
        <f t="shared" si="78"/>
        <v>0</v>
      </c>
      <c r="DV220" s="3">
        <f t="shared" si="78"/>
        <v>0</v>
      </c>
      <c r="DW220" s="3">
        <f t="shared" si="78"/>
        <v>0</v>
      </c>
      <c r="DX220" s="3">
        <f t="shared" si="78"/>
        <v>0</v>
      </c>
      <c r="DY220" s="3">
        <f t="shared" si="78"/>
        <v>0</v>
      </c>
      <c r="DZ220" s="3">
        <f t="shared" si="78"/>
        <v>0</v>
      </c>
      <c r="EA220" s="3">
        <f t="shared" si="78"/>
        <v>0</v>
      </c>
      <c r="EB220" s="3">
        <f t="shared" si="78"/>
        <v>0</v>
      </c>
      <c r="EC220" s="3">
        <f t="shared" si="78"/>
        <v>0</v>
      </c>
      <c r="ED220" s="3">
        <f t="shared" si="78"/>
        <v>0</v>
      </c>
      <c r="EE220" s="3">
        <f t="shared" si="78"/>
        <v>0</v>
      </c>
      <c r="EF220" s="3">
        <f t="shared" si="78"/>
        <v>0</v>
      </c>
      <c r="EG220" s="3">
        <f t="shared" si="78"/>
        <v>0</v>
      </c>
      <c r="EH220" s="3">
        <f t="shared" si="78"/>
        <v>0</v>
      </c>
      <c r="EI220" s="3">
        <f t="shared" si="78"/>
        <v>0</v>
      </c>
      <c r="EJ220" s="3">
        <f t="shared" si="78"/>
        <v>0</v>
      </c>
      <c r="EK220" s="3">
        <f t="shared" si="78"/>
        <v>0</v>
      </c>
      <c r="EL220" s="3">
        <f t="shared" si="78"/>
        <v>0</v>
      </c>
      <c r="EM220" s="3">
        <f t="shared" ref="EM220:FR220" si="79">EM227</f>
        <v>0</v>
      </c>
      <c r="EN220" s="3">
        <f t="shared" si="79"/>
        <v>0</v>
      </c>
      <c r="EO220" s="3">
        <f t="shared" si="79"/>
        <v>0</v>
      </c>
      <c r="EP220" s="3">
        <f t="shared" si="79"/>
        <v>0</v>
      </c>
      <c r="EQ220" s="3">
        <f t="shared" si="79"/>
        <v>0</v>
      </c>
      <c r="ER220" s="3">
        <f t="shared" si="79"/>
        <v>0</v>
      </c>
      <c r="ES220" s="3">
        <f t="shared" si="79"/>
        <v>0</v>
      </c>
      <c r="ET220" s="3">
        <f t="shared" si="79"/>
        <v>0</v>
      </c>
      <c r="EU220" s="3">
        <f t="shared" si="79"/>
        <v>0</v>
      </c>
      <c r="EV220" s="3">
        <f t="shared" si="79"/>
        <v>0</v>
      </c>
      <c r="EW220" s="3">
        <f t="shared" si="79"/>
        <v>0</v>
      </c>
      <c r="EX220" s="3">
        <f t="shared" si="79"/>
        <v>0</v>
      </c>
      <c r="EY220" s="3">
        <f t="shared" si="79"/>
        <v>0</v>
      </c>
      <c r="EZ220" s="3">
        <f t="shared" si="79"/>
        <v>0</v>
      </c>
      <c r="FA220" s="3">
        <f t="shared" si="79"/>
        <v>0</v>
      </c>
      <c r="FB220" s="3">
        <f t="shared" si="79"/>
        <v>0</v>
      </c>
      <c r="FC220" s="3">
        <f t="shared" si="79"/>
        <v>0</v>
      </c>
      <c r="FD220" s="3">
        <f t="shared" si="79"/>
        <v>0</v>
      </c>
      <c r="FE220" s="3">
        <f t="shared" si="79"/>
        <v>0</v>
      </c>
      <c r="FF220" s="3">
        <f t="shared" si="79"/>
        <v>0</v>
      </c>
      <c r="FG220" s="3">
        <f t="shared" si="79"/>
        <v>0</v>
      </c>
      <c r="FH220" s="3">
        <f t="shared" si="79"/>
        <v>0</v>
      </c>
      <c r="FI220" s="3">
        <f t="shared" si="79"/>
        <v>0</v>
      </c>
      <c r="FJ220" s="3">
        <f t="shared" si="79"/>
        <v>0</v>
      </c>
      <c r="FK220" s="3">
        <f t="shared" si="79"/>
        <v>0</v>
      </c>
      <c r="FL220" s="3">
        <f t="shared" si="79"/>
        <v>0</v>
      </c>
      <c r="FM220" s="3">
        <f t="shared" si="79"/>
        <v>0</v>
      </c>
      <c r="FN220" s="3">
        <f t="shared" si="79"/>
        <v>0</v>
      </c>
      <c r="FO220" s="3">
        <f t="shared" si="79"/>
        <v>0</v>
      </c>
      <c r="FP220" s="3">
        <f t="shared" si="79"/>
        <v>0</v>
      </c>
      <c r="FQ220" s="3">
        <f t="shared" si="79"/>
        <v>0</v>
      </c>
      <c r="FR220" s="3">
        <f t="shared" si="79"/>
        <v>0</v>
      </c>
      <c r="FS220" s="3">
        <f t="shared" ref="FS220:GX220" si="80">FS227</f>
        <v>0</v>
      </c>
      <c r="FT220" s="3">
        <f t="shared" si="80"/>
        <v>0</v>
      </c>
      <c r="FU220" s="3">
        <f t="shared" si="80"/>
        <v>0</v>
      </c>
      <c r="FV220" s="3">
        <f t="shared" si="80"/>
        <v>0</v>
      </c>
      <c r="FW220" s="3">
        <f t="shared" si="80"/>
        <v>0</v>
      </c>
      <c r="FX220" s="3">
        <f t="shared" si="80"/>
        <v>0</v>
      </c>
      <c r="FY220" s="3">
        <f t="shared" si="80"/>
        <v>0</v>
      </c>
      <c r="FZ220" s="3">
        <f t="shared" si="80"/>
        <v>0</v>
      </c>
      <c r="GA220" s="3">
        <f t="shared" si="80"/>
        <v>0</v>
      </c>
      <c r="GB220" s="3">
        <f t="shared" si="80"/>
        <v>0</v>
      </c>
      <c r="GC220" s="3">
        <f t="shared" si="80"/>
        <v>0</v>
      </c>
      <c r="GD220" s="3">
        <f t="shared" si="80"/>
        <v>0</v>
      </c>
      <c r="GE220" s="3">
        <f t="shared" si="80"/>
        <v>0</v>
      </c>
      <c r="GF220" s="3">
        <f t="shared" si="80"/>
        <v>0</v>
      </c>
      <c r="GG220" s="3">
        <f t="shared" si="80"/>
        <v>0</v>
      </c>
      <c r="GH220" s="3">
        <f t="shared" si="80"/>
        <v>0</v>
      </c>
      <c r="GI220" s="3">
        <f t="shared" si="80"/>
        <v>0</v>
      </c>
      <c r="GJ220" s="3">
        <f t="shared" si="80"/>
        <v>0</v>
      </c>
      <c r="GK220" s="3">
        <f t="shared" si="80"/>
        <v>0</v>
      </c>
      <c r="GL220" s="3">
        <f t="shared" si="80"/>
        <v>0</v>
      </c>
      <c r="GM220" s="3">
        <f t="shared" si="80"/>
        <v>0</v>
      </c>
      <c r="GN220" s="3">
        <f t="shared" si="80"/>
        <v>0</v>
      </c>
      <c r="GO220" s="3">
        <f t="shared" si="80"/>
        <v>0</v>
      </c>
      <c r="GP220" s="3">
        <f t="shared" si="80"/>
        <v>0</v>
      </c>
      <c r="GQ220" s="3">
        <f t="shared" si="80"/>
        <v>0</v>
      </c>
      <c r="GR220" s="3">
        <f t="shared" si="80"/>
        <v>0</v>
      </c>
      <c r="GS220" s="3">
        <f t="shared" si="80"/>
        <v>0</v>
      </c>
      <c r="GT220" s="3">
        <f t="shared" si="80"/>
        <v>0</v>
      </c>
      <c r="GU220" s="3">
        <f t="shared" si="80"/>
        <v>0</v>
      </c>
      <c r="GV220" s="3">
        <f t="shared" si="80"/>
        <v>0</v>
      </c>
      <c r="GW220" s="3">
        <f t="shared" si="80"/>
        <v>0</v>
      </c>
      <c r="GX220" s="3">
        <f t="shared" si="80"/>
        <v>0</v>
      </c>
    </row>
    <row r="222" spans="1:245" x14ac:dyDescent="0.2">
      <c r="A222">
        <v>17</v>
      </c>
      <c r="B222">
        <v>1</v>
      </c>
      <c r="C222">
        <f>ROW(SmtRes!A17)</f>
        <v>17</v>
      </c>
      <c r="D222">
        <f>ROW(EtalonRes!A17)</f>
        <v>17</v>
      </c>
      <c r="E222" t="s">
        <v>144</v>
      </c>
      <c r="F222" t="s">
        <v>145</v>
      </c>
      <c r="G222" t="s">
        <v>146</v>
      </c>
      <c r="H222" t="s">
        <v>20</v>
      </c>
      <c r="I222">
        <v>2</v>
      </c>
      <c r="J222">
        <v>0</v>
      </c>
      <c r="O222">
        <f>ROUND(CP222,2)</f>
        <v>34385.68</v>
      </c>
      <c r="P222">
        <f>ROUND(CQ222*I222,2)</f>
        <v>3125.08</v>
      </c>
      <c r="Q222">
        <f>ROUND(CR222*I222,2)</f>
        <v>1451.38</v>
      </c>
      <c r="R222">
        <f>ROUND(CS222*I222,2)</f>
        <v>0</v>
      </c>
      <c r="S222">
        <f>ROUND(CT222*I222,2)</f>
        <v>29809.22</v>
      </c>
      <c r="T222">
        <f>ROUND(CU222*I222,2)</f>
        <v>0</v>
      </c>
      <c r="U222">
        <f>CV222*I222</f>
        <v>118.58000000000001</v>
      </c>
      <c r="V222">
        <f>CW222*I222</f>
        <v>0</v>
      </c>
      <c r="W222">
        <f>ROUND(CX222*I222,2)</f>
        <v>0</v>
      </c>
      <c r="X222">
        <f>ROUND(CY222*I222,2)</f>
        <v>3083.76</v>
      </c>
      <c r="Y222">
        <f>ROUND(CZ222*I222,2)</f>
        <v>465.42</v>
      </c>
      <c r="AA222">
        <v>64312874</v>
      </c>
      <c r="AB222">
        <f>ROUND((AC222+AD222+AF222),6)</f>
        <v>17192.84</v>
      </c>
      <c r="AC222">
        <f>ROUND(((ES222*7)),6)</f>
        <v>1562.54</v>
      </c>
      <c r="AD222">
        <f>ROUND(((((ET222*7))-((EU222*7)))+AE222),6)</f>
        <v>725.69</v>
      </c>
      <c r="AE222">
        <f>ROUND(((EU222*7)),6)</f>
        <v>0</v>
      </c>
      <c r="AF222">
        <f>ROUND(((EV222*7)),6)</f>
        <v>14904.61</v>
      </c>
      <c r="AG222">
        <f>ROUND((AP222),6)</f>
        <v>0</v>
      </c>
      <c r="AH222">
        <f>((EW222*7))</f>
        <v>59.290000000000006</v>
      </c>
      <c r="AI222">
        <f>((EX222*7))</f>
        <v>0</v>
      </c>
      <c r="AJ222">
        <f>(AS222)</f>
        <v>0</v>
      </c>
      <c r="AK222">
        <v>2456.12</v>
      </c>
      <c r="AL222">
        <v>223.22</v>
      </c>
      <c r="AM222">
        <v>103.67</v>
      </c>
      <c r="AN222">
        <v>0</v>
      </c>
      <c r="AO222">
        <v>2129.23</v>
      </c>
      <c r="AP222">
        <v>0</v>
      </c>
      <c r="AQ222">
        <v>8.4700000000000006</v>
      </c>
      <c r="AR222">
        <v>0</v>
      </c>
      <c r="AS222">
        <v>0</v>
      </c>
      <c r="AT222">
        <v>0</v>
      </c>
      <c r="AU222">
        <v>0</v>
      </c>
      <c r="AV222">
        <v>1</v>
      </c>
      <c r="AW222">
        <v>1</v>
      </c>
      <c r="AZ222">
        <v>1</v>
      </c>
      <c r="BA222">
        <v>1</v>
      </c>
      <c r="BB222">
        <v>1</v>
      </c>
      <c r="BC222">
        <v>1</v>
      </c>
      <c r="BD222" t="s">
        <v>3</v>
      </c>
      <c r="BE222" t="s">
        <v>3</v>
      </c>
      <c r="BF222" t="s">
        <v>3</v>
      </c>
      <c r="BG222" t="s">
        <v>3</v>
      </c>
      <c r="BH222">
        <v>0</v>
      </c>
      <c r="BI222">
        <v>4</v>
      </c>
      <c r="BJ222" t="s">
        <v>147</v>
      </c>
      <c r="BM222">
        <v>6000</v>
      </c>
      <c r="BN222">
        <v>0</v>
      </c>
      <c r="BO222" t="s">
        <v>3</v>
      </c>
      <c r="BP222">
        <v>0</v>
      </c>
      <c r="BQ222">
        <v>1</v>
      </c>
      <c r="BR222">
        <v>0</v>
      </c>
      <c r="BS222">
        <v>1</v>
      </c>
      <c r="BT222">
        <v>1</v>
      </c>
      <c r="BU222">
        <v>1</v>
      </c>
      <c r="BV222">
        <v>1</v>
      </c>
      <c r="BW222">
        <v>1</v>
      </c>
      <c r="BX222">
        <v>1</v>
      </c>
      <c r="BY222" t="s">
        <v>3</v>
      </c>
      <c r="BZ222">
        <v>1541.88</v>
      </c>
      <c r="CA222">
        <v>232.71</v>
      </c>
      <c r="CE222">
        <v>0</v>
      </c>
      <c r="CF222">
        <v>0</v>
      </c>
      <c r="CG222">
        <v>0</v>
      </c>
      <c r="CM222">
        <v>0</v>
      </c>
      <c r="CN222" t="s">
        <v>3</v>
      </c>
      <c r="CO222">
        <v>0</v>
      </c>
      <c r="CP222">
        <f>(P222+Q222+S222)</f>
        <v>34385.68</v>
      </c>
      <c r="CQ222">
        <f>(AC222*BC222*AW222)</f>
        <v>1562.54</v>
      </c>
      <c r="CR222">
        <f>(((((ET222*7))*BB222-((EU222*7))*BS222)+AE222*BS222)*AV222)</f>
        <v>725.69</v>
      </c>
      <c r="CS222">
        <f>(AE222*BS222*AV222)</f>
        <v>0</v>
      </c>
      <c r="CT222">
        <f>(AF222*BA222*AV222)</f>
        <v>14904.61</v>
      </c>
      <c r="CU222">
        <f>AG222</f>
        <v>0</v>
      </c>
      <c r="CV222">
        <f>(AH222*AV222)</f>
        <v>59.290000000000006</v>
      </c>
      <c r="CW222">
        <f t="shared" ref="CW222:CX225" si="81">AI222</f>
        <v>0</v>
      </c>
      <c r="CX222">
        <f t="shared" si="81"/>
        <v>0</v>
      </c>
      <c r="CY222">
        <f t="shared" ref="CY222:CZ225" si="82">FX222</f>
        <v>1541.88</v>
      </c>
      <c r="CZ222">
        <f t="shared" si="82"/>
        <v>232.71</v>
      </c>
      <c r="DC222" t="s">
        <v>3</v>
      </c>
      <c r="DD222" t="s">
        <v>22</v>
      </c>
      <c r="DE222" t="s">
        <v>22</v>
      </c>
      <c r="DF222" t="s">
        <v>22</v>
      </c>
      <c r="DG222" t="s">
        <v>22</v>
      </c>
      <c r="DH222" t="s">
        <v>3</v>
      </c>
      <c r="DI222" t="s">
        <v>22</v>
      </c>
      <c r="DJ222" t="s">
        <v>22</v>
      </c>
      <c r="DK222" t="s">
        <v>3</v>
      </c>
      <c r="DL222" t="s">
        <v>3</v>
      </c>
      <c r="DM222" t="s">
        <v>3</v>
      </c>
      <c r="DN222">
        <v>0</v>
      </c>
      <c r="DO222">
        <v>0</v>
      </c>
      <c r="DP222">
        <v>1</v>
      </c>
      <c r="DQ222">
        <v>1</v>
      </c>
      <c r="DU222">
        <v>1013</v>
      </c>
      <c r="DV222" t="s">
        <v>20</v>
      </c>
      <c r="DW222" t="s">
        <v>20</v>
      </c>
      <c r="DX222">
        <v>1</v>
      </c>
      <c r="EE222">
        <v>64176908</v>
      </c>
      <c r="EF222">
        <v>1</v>
      </c>
      <c r="EG222" t="s">
        <v>23</v>
      </c>
      <c r="EH222">
        <v>0</v>
      </c>
      <c r="EI222" t="s">
        <v>3</v>
      </c>
      <c r="EJ222">
        <v>4</v>
      </c>
      <c r="EK222">
        <v>6000</v>
      </c>
      <c r="EL222" t="s">
        <v>24</v>
      </c>
      <c r="EM222" t="s">
        <v>25</v>
      </c>
      <c r="EO222" t="s">
        <v>3</v>
      </c>
      <c r="EQ222">
        <v>65536</v>
      </c>
      <c r="ER222">
        <v>2456.12</v>
      </c>
      <c r="ES222">
        <v>223.22</v>
      </c>
      <c r="ET222">
        <v>103.67</v>
      </c>
      <c r="EU222">
        <v>0</v>
      </c>
      <c r="EV222">
        <v>2129.23</v>
      </c>
      <c r="EW222">
        <v>8.4700000000000006</v>
      </c>
      <c r="EX222">
        <v>0</v>
      </c>
      <c r="EY222">
        <v>0</v>
      </c>
      <c r="FQ222">
        <v>0</v>
      </c>
      <c r="FR222">
        <f>ROUND(IF(AND(BH222=3,BI222=3),P222,0),2)</f>
        <v>0</v>
      </c>
      <c r="FS222">
        <v>0</v>
      </c>
      <c r="FX222">
        <v>1541.88</v>
      </c>
      <c r="FY222">
        <v>232.71</v>
      </c>
      <c r="GA222" t="s">
        <v>3</v>
      </c>
      <c r="GD222">
        <v>1</v>
      </c>
      <c r="GF222">
        <v>-1486102809</v>
      </c>
      <c r="GG222">
        <v>2</v>
      </c>
      <c r="GH222">
        <v>1</v>
      </c>
      <c r="GI222">
        <v>-2</v>
      </c>
      <c r="GJ222">
        <v>0</v>
      </c>
      <c r="GK222">
        <v>0</v>
      </c>
      <c r="GL222">
        <f>ROUND(IF(AND(BH222=3,BI222=3,FS222&lt;&gt;0),P222,0),2)</f>
        <v>0</v>
      </c>
      <c r="GM222">
        <f>ROUND(O222+X222+Y222,2)+GX222</f>
        <v>37934.86</v>
      </c>
      <c r="GN222">
        <f>IF(OR(BI222=0,BI222=1),ROUND(O222+X222+Y222,2),0)</f>
        <v>0</v>
      </c>
      <c r="GO222">
        <f>IF(BI222=2,ROUND(O222+X222+Y222,2),0)</f>
        <v>0</v>
      </c>
      <c r="GP222">
        <f>IF(BI222=4,ROUND(O222+X222+Y222,2)+GX222,0)</f>
        <v>37934.86</v>
      </c>
      <c r="GR222">
        <v>0</v>
      </c>
      <c r="GS222">
        <v>0</v>
      </c>
      <c r="GT222">
        <v>0</v>
      </c>
      <c r="GU222" t="s">
        <v>3</v>
      </c>
      <c r="GV222">
        <f>ROUND((GT222),6)</f>
        <v>0</v>
      </c>
      <c r="GW222">
        <v>1</v>
      </c>
      <c r="GX222">
        <f>ROUND(HC222*I222,2)</f>
        <v>0</v>
      </c>
      <c r="HA222">
        <v>0</v>
      </c>
      <c r="HB222">
        <v>0</v>
      </c>
      <c r="HC222">
        <f>GV222*GW222</f>
        <v>0</v>
      </c>
      <c r="IK222">
        <v>0</v>
      </c>
    </row>
    <row r="223" spans="1:245" x14ac:dyDescent="0.2">
      <c r="A223">
        <v>17</v>
      </c>
      <c r="B223">
        <v>1</v>
      </c>
      <c r="C223">
        <f>ROW(SmtRes!A18)</f>
        <v>18</v>
      </c>
      <c r="D223">
        <f>ROW(EtalonRes!A18)</f>
        <v>18</v>
      </c>
      <c r="E223" t="s">
        <v>148</v>
      </c>
      <c r="F223" t="s">
        <v>149</v>
      </c>
      <c r="G223" t="s">
        <v>150</v>
      </c>
      <c r="H223" t="s">
        <v>20</v>
      </c>
      <c r="I223">
        <v>2</v>
      </c>
      <c r="J223">
        <v>0</v>
      </c>
      <c r="O223">
        <f>ROUND(CP223,2)</f>
        <v>37458.6</v>
      </c>
      <c r="P223">
        <f>ROUND(CQ223*I223,2)</f>
        <v>2116.14</v>
      </c>
      <c r="Q223">
        <f>ROUND(CR223*I223,2)</f>
        <v>1774.14</v>
      </c>
      <c r="R223">
        <f>ROUND(CS223*I223,2)</f>
        <v>0</v>
      </c>
      <c r="S223">
        <f>ROUND(CT223*I223,2)</f>
        <v>33568.32</v>
      </c>
      <c r="T223">
        <f>ROUND(CU223*I223,2)</f>
        <v>0</v>
      </c>
      <c r="U223">
        <f>CV223*I223</f>
        <v>133.32</v>
      </c>
      <c r="V223">
        <f>CW223*I223</f>
        <v>0</v>
      </c>
      <c r="W223">
        <f>ROUND(CX223*I223,2)</f>
        <v>0</v>
      </c>
      <c r="X223">
        <f>ROUND(CY223*I223,2)</f>
        <v>8125.76</v>
      </c>
      <c r="Y223">
        <f>ROUND(CZ223*I223,2)</f>
        <v>1231.74</v>
      </c>
      <c r="AA223">
        <v>64312874</v>
      </c>
      <c r="AB223">
        <f>ROUND((AC223+AD223+AF223),6)</f>
        <v>18729.3</v>
      </c>
      <c r="AC223">
        <f>ROUND(((ES223*3)),6)</f>
        <v>1058.07</v>
      </c>
      <c r="AD223">
        <f>ROUND(((((ET223*3))-((EU223*3)))+AE223),6)</f>
        <v>887.07</v>
      </c>
      <c r="AE223">
        <f>ROUND(((EU223*3)),6)</f>
        <v>0</v>
      </c>
      <c r="AF223">
        <f>ROUND(((EV223*3)),6)</f>
        <v>16784.16</v>
      </c>
      <c r="AG223">
        <f>ROUND((AP223),6)</f>
        <v>0</v>
      </c>
      <c r="AH223">
        <f>((EW223*3))</f>
        <v>66.66</v>
      </c>
      <c r="AI223">
        <f>((EX223*3))</f>
        <v>0</v>
      </c>
      <c r="AJ223">
        <f>(AS223)</f>
        <v>0</v>
      </c>
      <c r="AK223">
        <v>6243.1</v>
      </c>
      <c r="AL223">
        <v>352.69</v>
      </c>
      <c r="AM223">
        <v>295.69</v>
      </c>
      <c r="AN223">
        <v>0</v>
      </c>
      <c r="AO223">
        <v>5594.72</v>
      </c>
      <c r="AP223">
        <v>0</v>
      </c>
      <c r="AQ223">
        <v>22.22</v>
      </c>
      <c r="AR223">
        <v>0</v>
      </c>
      <c r="AS223">
        <v>0</v>
      </c>
      <c r="AT223">
        <v>0</v>
      </c>
      <c r="AU223">
        <v>0</v>
      </c>
      <c r="AV223">
        <v>1</v>
      </c>
      <c r="AW223">
        <v>1</v>
      </c>
      <c r="AZ223">
        <v>1</v>
      </c>
      <c r="BA223">
        <v>1</v>
      </c>
      <c r="BB223">
        <v>1</v>
      </c>
      <c r="BC223">
        <v>1</v>
      </c>
      <c r="BD223" t="s">
        <v>3</v>
      </c>
      <c r="BE223" t="s">
        <v>3</v>
      </c>
      <c r="BF223" t="s">
        <v>3</v>
      </c>
      <c r="BG223" t="s">
        <v>3</v>
      </c>
      <c r="BH223">
        <v>0</v>
      </c>
      <c r="BI223">
        <v>4</v>
      </c>
      <c r="BJ223" t="s">
        <v>151</v>
      </c>
      <c r="BM223">
        <v>6000</v>
      </c>
      <c r="BN223">
        <v>0</v>
      </c>
      <c r="BO223" t="s">
        <v>3</v>
      </c>
      <c r="BP223">
        <v>0</v>
      </c>
      <c r="BQ223">
        <v>1</v>
      </c>
      <c r="BR223">
        <v>0</v>
      </c>
      <c r="BS223">
        <v>1</v>
      </c>
      <c r="BT223">
        <v>1</v>
      </c>
      <c r="BU223">
        <v>1</v>
      </c>
      <c r="BV223">
        <v>1</v>
      </c>
      <c r="BW223">
        <v>1</v>
      </c>
      <c r="BX223">
        <v>1</v>
      </c>
      <c r="BY223" t="s">
        <v>3</v>
      </c>
      <c r="BZ223">
        <v>4062.88</v>
      </c>
      <c r="CA223">
        <v>615.87</v>
      </c>
      <c r="CE223">
        <v>0</v>
      </c>
      <c r="CF223">
        <v>0</v>
      </c>
      <c r="CG223">
        <v>0</v>
      </c>
      <c r="CM223">
        <v>0</v>
      </c>
      <c r="CN223" t="s">
        <v>3</v>
      </c>
      <c r="CO223">
        <v>0</v>
      </c>
      <c r="CP223">
        <f>(P223+Q223+S223)</f>
        <v>37458.6</v>
      </c>
      <c r="CQ223">
        <f>(AC223*BC223*AW223)</f>
        <v>1058.07</v>
      </c>
      <c r="CR223">
        <f>(((((ET223*3))*BB223-((EU223*3))*BS223)+AE223*BS223)*AV223)</f>
        <v>887.06999999999994</v>
      </c>
      <c r="CS223">
        <f>(AE223*BS223*AV223)</f>
        <v>0</v>
      </c>
      <c r="CT223">
        <f>(AF223*BA223*AV223)</f>
        <v>16784.16</v>
      </c>
      <c r="CU223">
        <f>AG223</f>
        <v>0</v>
      </c>
      <c r="CV223">
        <f>(AH223*AV223)</f>
        <v>66.66</v>
      </c>
      <c r="CW223">
        <f t="shared" si="81"/>
        <v>0</v>
      </c>
      <c r="CX223">
        <f t="shared" si="81"/>
        <v>0</v>
      </c>
      <c r="CY223">
        <f t="shared" si="82"/>
        <v>4062.88</v>
      </c>
      <c r="CZ223">
        <f t="shared" si="82"/>
        <v>615.87</v>
      </c>
      <c r="DC223" t="s">
        <v>3</v>
      </c>
      <c r="DD223" t="s">
        <v>30</v>
      </c>
      <c r="DE223" t="s">
        <v>30</v>
      </c>
      <c r="DF223" t="s">
        <v>30</v>
      </c>
      <c r="DG223" t="s">
        <v>30</v>
      </c>
      <c r="DH223" t="s">
        <v>3</v>
      </c>
      <c r="DI223" t="s">
        <v>30</v>
      </c>
      <c r="DJ223" t="s">
        <v>30</v>
      </c>
      <c r="DK223" t="s">
        <v>3</v>
      </c>
      <c r="DL223" t="s">
        <v>3</v>
      </c>
      <c r="DM223" t="s">
        <v>3</v>
      </c>
      <c r="DN223">
        <v>0</v>
      </c>
      <c r="DO223">
        <v>0</v>
      </c>
      <c r="DP223">
        <v>1</v>
      </c>
      <c r="DQ223">
        <v>1</v>
      </c>
      <c r="DU223">
        <v>1013</v>
      </c>
      <c r="DV223" t="s">
        <v>20</v>
      </c>
      <c r="DW223" t="s">
        <v>20</v>
      </c>
      <c r="DX223">
        <v>1</v>
      </c>
      <c r="EE223">
        <v>64176908</v>
      </c>
      <c r="EF223">
        <v>1</v>
      </c>
      <c r="EG223" t="s">
        <v>23</v>
      </c>
      <c r="EH223">
        <v>0</v>
      </c>
      <c r="EI223" t="s">
        <v>3</v>
      </c>
      <c r="EJ223">
        <v>4</v>
      </c>
      <c r="EK223">
        <v>6000</v>
      </c>
      <c r="EL223" t="s">
        <v>24</v>
      </c>
      <c r="EM223" t="s">
        <v>25</v>
      </c>
      <c r="EO223" t="s">
        <v>3</v>
      </c>
      <c r="EQ223">
        <v>65536</v>
      </c>
      <c r="ER223">
        <v>6243.1</v>
      </c>
      <c r="ES223">
        <v>352.69</v>
      </c>
      <c r="ET223">
        <v>295.69</v>
      </c>
      <c r="EU223">
        <v>0</v>
      </c>
      <c r="EV223">
        <v>5594.72</v>
      </c>
      <c r="EW223">
        <v>22.22</v>
      </c>
      <c r="EX223">
        <v>0</v>
      </c>
      <c r="EY223">
        <v>0</v>
      </c>
      <c r="FQ223">
        <v>0</v>
      </c>
      <c r="FR223">
        <f>ROUND(IF(AND(BH223=3,BI223=3),P223,0),2)</f>
        <v>0</v>
      </c>
      <c r="FS223">
        <v>0</v>
      </c>
      <c r="FX223">
        <v>4062.88</v>
      </c>
      <c r="FY223">
        <v>615.87</v>
      </c>
      <c r="GA223" t="s">
        <v>3</v>
      </c>
      <c r="GD223">
        <v>1</v>
      </c>
      <c r="GF223">
        <v>1477923938</v>
      </c>
      <c r="GG223">
        <v>2</v>
      </c>
      <c r="GH223">
        <v>1</v>
      </c>
      <c r="GI223">
        <v>-2</v>
      </c>
      <c r="GJ223">
        <v>0</v>
      </c>
      <c r="GK223">
        <v>0</v>
      </c>
      <c r="GL223">
        <f>ROUND(IF(AND(BH223=3,BI223=3,FS223&lt;&gt;0),P223,0),2)</f>
        <v>0</v>
      </c>
      <c r="GM223">
        <f>ROUND(O223+X223+Y223,2)+GX223</f>
        <v>46816.1</v>
      </c>
      <c r="GN223">
        <f>IF(OR(BI223=0,BI223=1),ROUND(O223+X223+Y223,2),0)</f>
        <v>0</v>
      </c>
      <c r="GO223">
        <f>IF(BI223=2,ROUND(O223+X223+Y223,2),0)</f>
        <v>0</v>
      </c>
      <c r="GP223">
        <f>IF(BI223=4,ROUND(O223+X223+Y223,2)+GX223,0)</f>
        <v>46816.1</v>
      </c>
      <c r="GR223">
        <v>0</v>
      </c>
      <c r="GS223">
        <v>0</v>
      </c>
      <c r="GT223">
        <v>0</v>
      </c>
      <c r="GU223" t="s">
        <v>3</v>
      </c>
      <c r="GV223">
        <f>ROUND((GT223),6)</f>
        <v>0</v>
      </c>
      <c r="GW223">
        <v>1</v>
      </c>
      <c r="GX223">
        <f>ROUND(HC223*I223,2)</f>
        <v>0</v>
      </c>
      <c r="HA223">
        <v>0</v>
      </c>
      <c r="HB223">
        <v>0</v>
      </c>
      <c r="HC223">
        <f>GV223*GW223</f>
        <v>0</v>
      </c>
      <c r="IK223">
        <v>0</v>
      </c>
    </row>
    <row r="224" spans="1:245" x14ac:dyDescent="0.2">
      <c r="A224">
        <v>17</v>
      </c>
      <c r="B224">
        <v>1</v>
      </c>
      <c r="C224">
        <f>ROW(SmtRes!A19)</f>
        <v>19</v>
      </c>
      <c r="D224">
        <f>ROW(EtalonRes!A19)</f>
        <v>19</v>
      </c>
      <c r="E224" t="s">
        <v>152</v>
      </c>
      <c r="F224" t="s">
        <v>153</v>
      </c>
      <c r="G224" t="s">
        <v>154</v>
      </c>
      <c r="H224" t="s">
        <v>20</v>
      </c>
      <c r="I224">
        <v>2</v>
      </c>
      <c r="J224">
        <v>0</v>
      </c>
      <c r="O224">
        <f>ROUND(CP224,2)</f>
        <v>19514.259999999998</v>
      </c>
      <c r="P224">
        <f>ROUND(CQ224*I224,2)</f>
        <v>2421.86</v>
      </c>
      <c r="Q224">
        <f>ROUND(CR224*I224,2)</f>
        <v>851.54</v>
      </c>
      <c r="R224">
        <f>ROUND(CS224*I224,2)</f>
        <v>0</v>
      </c>
      <c r="S224">
        <f>ROUND(CT224*I224,2)</f>
        <v>16240.86</v>
      </c>
      <c r="T224">
        <f>ROUND(CU224*I224,2)</f>
        <v>0</v>
      </c>
      <c r="U224">
        <f>CV224*I224</f>
        <v>64.48</v>
      </c>
      <c r="V224">
        <f>CW224*I224</f>
        <v>0</v>
      </c>
      <c r="W224">
        <f>ROUND(CX224*I224,2)</f>
        <v>0</v>
      </c>
      <c r="X224">
        <f>ROUND(CY224*I224,2)</f>
        <v>11790.72</v>
      </c>
      <c r="Y224">
        <f>ROUND(CZ224*I224,2)</f>
        <v>1786.5</v>
      </c>
      <c r="AA224">
        <v>64312874</v>
      </c>
      <c r="AB224">
        <f>ROUND((AC224+AD224+AF224),6)</f>
        <v>9757.1299999999992</v>
      </c>
      <c r="AC224">
        <f>ROUND((ES224),6)</f>
        <v>1210.93</v>
      </c>
      <c r="AD224">
        <f>ROUND((((ET224)-(EU224))+AE224),6)</f>
        <v>425.77</v>
      </c>
      <c r="AE224">
        <f>ROUND((EU224),6)</f>
        <v>0</v>
      </c>
      <c r="AF224">
        <f>ROUND((EV224),6)</f>
        <v>8120.43</v>
      </c>
      <c r="AG224">
        <f>ROUND((AP224),6)</f>
        <v>0</v>
      </c>
      <c r="AH224">
        <f>(EW224)</f>
        <v>32.24</v>
      </c>
      <c r="AI224">
        <f>(EX224)</f>
        <v>0</v>
      </c>
      <c r="AJ224">
        <f>(AS224)</f>
        <v>0</v>
      </c>
      <c r="AK224">
        <v>9757.1299999999992</v>
      </c>
      <c r="AL224">
        <v>1210.93</v>
      </c>
      <c r="AM224">
        <v>425.77</v>
      </c>
      <c r="AN224">
        <v>0</v>
      </c>
      <c r="AO224">
        <v>8120.43</v>
      </c>
      <c r="AP224">
        <v>0</v>
      </c>
      <c r="AQ224">
        <v>32.24</v>
      </c>
      <c r="AR224">
        <v>0</v>
      </c>
      <c r="AS224">
        <v>0</v>
      </c>
      <c r="AT224">
        <v>0</v>
      </c>
      <c r="AU224">
        <v>0</v>
      </c>
      <c r="AV224">
        <v>1</v>
      </c>
      <c r="AW224">
        <v>1</v>
      </c>
      <c r="AZ224">
        <v>1</v>
      </c>
      <c r="BA224">
        <v>1</v>
      </c>
      <c r="BB224">
        <v>1</v>
      </c>
      <c r="BC224">
        <v>1</v>
      </c>
      <c r="BD224" t="s">
        <v>3</v>
      </c>
      <c r="BE224" t="s">
        <v>3</v>
      </c>
      <c r="BF224" t="s">
        <v>3</v>
      </c>
      <c r="BG224" t="s">
        <v>3</v>
      </c>
      <c r="BH224">
        <v>0</v>
      </c>
      <c r="BI224">
        <v>4</v>
      </c>
      <c r="BJ224" t="s">
        <v>155</v>
      </c>
      <c r="BM224">
        <v>6000</v>
      </c>
      <c r="BN224">
        <v>0</v>
      </c>
      <c r="BO224" t="s">
        <v>3</v>
      </c>
      <c r="BP224">
        <v>0</v>
      </c>
      <c r="BQ224">
        <v>1</v>
      </c>
      <c r="BR224">
        <v>0</v>
      </c>
      <c r="BS224">
        <v>1</v>
      </c>
      <c r="BT224">
        <v>1</v>
      </c>
      <c r="BU224">
        <v>1</v>
      </c>
      <c r="BV224">
        <v>1</v>
      </c>
      <c r="BW224">
        <v>1</v>
      </c>
      <c r="BX224">
        <v>1</v>
      </c>
      <c r="BY224" t="s">
        <v>3</v>
      </c>
      <c r="BZ224">
        <v>5895.36</v>
      </c>
      <c r="CA224">
        <v>893.25</v>
      </c>
      <c r="CE224">
        <v>0</v>
      </c>
      <c r="CF224">
        <v>0</v>
      </c>
      <c r="CG224">
        <v>0</v>
      </c>
      <c r="CM224">
        <v>0</v>
      </c>
      <c r="CN224" t="s">
        <v>3</v>
      </c>
      <c r="CO224">
        <v>0</v>
      </c>
      <c r="CP224">
        <f>(P224+Q224+S224)</f>
        <v>19514.260000000002</v>
      </c>
      <c r="CQ224">
        <f>(AC224*BC224*AW224)</f>
        <v>1210.93</v>
      </c>
      <c r="CR224">
        <f>((((ET224)*BB224-(EU224)*BS224)+AE224*BS224)*AV224)</f>
        <v>425.77</v>
      </c>
      <c r="CS224">
        <f>(AE224*BS224*AV224)</f>
        <v>0</v>
      </c>
      <c r="CT224">
        <f>(AF224*BA224*AV224)</f>
        <v>8120.43</v>
      </c>
      <c r="CU224">
        <f>AG224</f>
        <v>0</v>
      </c>
      <c r="CV224">
        <f>(AH224*AV224)</f>
        <v>32.24</v>
      </c>
      <c r="CW224">
        <f t="shared" si="81"/>
        <v>0</v>
      </c>
      <c r="CX224">
        <f t="shared" si="81"/>
        <v>0</v>
      </c>
      <c r="CY224">
        <f t="shared" si="82"/>
        <v>5895.36</v>
      </c>
      <c r="CZ224">
        <f t="shared" si="82"/>
        <v>893.25</v>
      </c>
      <c r="DC224" t="s">
        <v>3</v>
      </c>
      <c r="DD224" t="s">
        <v>3</v>
      </c>
      <c r="DE224" t="s">
        <v>3</v>
      </c>
      <c r="DF224" t="s">
        <v>3</v>
      </c>
      <c r="DG224" t="s">
        <v>3</v>
      </c>
      <c r="DH224" t="s">
        <v>3</v>
      </c>
      <c r="DI224" t="s">
        <v>3</v>
      </c>
      <c r="DJ224" t="s">
        <v>3</v>
      </c>
      <c r="DK224" t="s">
        <v>3</v>
      </c>
      <c r="DL224" t="s">
        <v>3</v>
      </c>
      <c r="DM224" t="s">
        <v>3</v>
      </c>
      <c r="DN224">
        <v>0</v>
      </c>
      <c r="DO224">
        <v>0</v>
      </c>
      <c r="DP224">
        <v>1</v>
      </c>
      <c r="DQ224">
        <v>1</v>
      </c>
      <c r="DU224">
        <v>1013</v>
      </c>
      <c r="DV224" t="s">
        <v>20</v>
      </c>
      <c r="DW224" t="s">
        <v>20</v>
      </c>
      <c r="DX224">
        <v>1</v>
      </c>
      <c r="EE224">
        <v>64176908</v>
      </c>
      <c r="EF224">
        <v>1</v>
      </c>
      <c r="EG224" t="s">
        <v>23</v>
      </c>
      <c r="EH224">
        <v>0</v>
      </c>
      <c r="EI224" t="s">
        <v>3</v>
      </c>
      <c r="EJ224">
        <v>4</v>
      </c>
      <c r="EK224">
        <v>6000</v>
      </c>
      <c r="EL224" t="s">
        <v>24</v>
      </c>
      <c r="EM224" t="s">
        <v>25</v>
      </c>
      <c r="EO224" t="s">
        <v>3</v>
      </c>
      <c r="EQ224">
        <v>65536</v>
      </c>
      <c r="ER224">
        <v>9757.1299999999992</v>
      </c>
      <c r="ES224">
        <v>1210.93</v>
      </c>
      <c r="ET224">
        <v>425.77</v>
      </c>
      <c r="EU224">
        <v>0</v>
      </c>
      <c r="EV224">
        <v>8120.43</v>
      </c>
      <c r="EW224">
        <v>32.24</v>
      </c>
      <c r="EX224">
        <v>0</v>
      </c>
      <c r="EY224">
        <v>0</v>
      </c>
      <c r="FQ224">
        <v>0</v>
      </c>
      <c r="FR224">
        <f>ROUND(IF(AND(BH224=3,BI224=3),P224,0),2)</f>
        <v>0</v>
      </c>
      <c r="FS224">
        <v>0</v>
      </c>
      <c r="FX224">
        <v>5895.36</v>
      </c>
      <c r="FY224">
        <v>893.25</v>
      </c>
      <c r="GA224" t="s">
        <v>3</v>
      </c>
      <c r="GD224">
        <v>1</v>
      </c>
      <c r="GF224">
        <v>1820964623</v>
      </c>
      <c r="GG224">
        <v>2</v>
      </c>
      <c r="GH224">
        <v>1</v>
      </c>
      <c r="GI224">
        <v>-2</v>
      </c>
      <c r="GJ224">
        <v>0</v>
      </c>
      <c r="GK224">
        <v>0</v>
      </c>
      <c r="GL224">
        <f>ROUND(IF(AND(BH224=3,BI224=3,FS224&lt;&gt;0),P224,0),2)</f>
        <v>0</v>
      </c>
      <c r="GM224">
        <f>ROUND(O224+X224+Y224,2)+GX224</f>
        <v>33091.480000000003</v>
      </c>
      <c r="GN224">
        <f>IF(OR(BI224=0,BI224=1),ROUND(O224+X224+Y224,2),0)</f>
        <v>0</v>
      </c>
      <c r="GO224">
        <f>IF(BI224=2,ROUND(O224+X224+Y224,2),0)</f>
        <v>0</v>
      </c>
      <c r="GP224">
        <f>IF(BI224=4,ROUND(O224+X224+Y224,2)+GX224,0)</f>
        <v>33091.480000000003</v>
      </c>
      <c r="GR224">
        <v>0</v>
      </c>
      <c r="GS224">
        <v>0</v>
      </c>
      <c r="GT224">
        <v>0</v>
      </c>
      <c r="GU224" t="s">
        <v>3</v>
      </c>
      <c r="GV224">
        <f>ROUND((GT224),6)</f>
        <v>0</v>
      </c>
      <c r="GW224">
        <v>1</v>
      </c>
      <c r="GX224">
        <f>ROUND(HC224*I224,2)</f>
        <v>0</v>
      </c>
      <c r="HA224">
        <v>0</v>
      </c>
      <c r="HB224">
        <v>0</v>
      </c>
      <c r="HC224">
        <f>GV224*GW224</f>
        <v>0</v>
      </c>
      <c r="IK224">
        <v>0</v>
      </c>
    </row>
    <row r="225" spans="1:245" x14ac:dyDescent="0.2">
      <c r="A225">
        <v>17</v>
      </c>
      <c r="B225">
        <v>1</v>
      </c>
      <c r="C225">
        <f>ROW(SmtRes!A20)</f>
        <v>20</v>
      </c>
      <c r="D225">
        <f>ROW(EtalonRes!A20)</f>
        <v>20</v>
      </c>
      <c r="E225" t="s">
        <v>156</v>
      </c>
      <c r="F225" t="s">
        <v>157</v>
      </c>
      <c r="G225" t="s">
        <v>158</v>
      </c>
      <c r="H225" t="s">
        <v>20</v>
      </c>
      <c r="I225">
        <v>2</v>
      </c>
      <c r="J225">
        <v>0</v>
      </c>
      <c r="O225">
        <f>ROUND(CP225,2)</f>
        <v>25850.2</v>
      </c>
      <c r="P225">
        <f>ROUND(CQ225*I225,2)</f>
        <v>2680.58</v>
      </c>
      <c r="Q225">
        <f>ROUND(CR225*I225,2)</f>
        <v>1102.56</v>
      </c>
      <c r="R225">
        <f>ROUND(CS225*I225,2)</f>
        <v>0</v>
      </c>
      <c r="S225">
        <f>ROUND(CT225*I225,2)</f>
        <v>22067.06</v>
      </c>
      <c r="T225">
        <f>ROUND(CU225*I225,2)</f>
        <v>0</v>
      </c>
      <c r="U225">
        <f>CV225*I225</f>
        <v>87.56</v>
      </c>
      <c r="V225">
        <f>CW225*I225</f>
        <v>0</v>
      </c>
      <c r="W225">
        <f>ROUND(CX225*I225,2)</f>
        <v>0</v>
      </c>
      <c r="X225">
        <f>ROUND(CY225*I225,2)</f>
        <v>15993.54</v>
      </c>
      <c r="Y225">
        <f>ROUND(CZ225*I225,2)</f>
        <v>2416.94</v>
      </c>
      <c r="AA225">
        <v>64312874</v>
      </c>
      <c r="AB225">
        <f>ROUND((AC225+AD225+AF225),6)</f>
        <v>12925.1</v>
      </c>
      <c r="AC225">
        <f>ROUND((ES225),6)</f>
        <v>1340.29</v>
      </c>
      <c r="AD225">
        <f>ROUND((((ET225)-(EU225))+AE225),6)</f>
        <v>551.28</v>
      </c>
      <c r="AE225">
        <f>ROUND((EU225),6)</f>
        <v>0</v>
      </c>
      <c r="AF225">
        <f>ROUND((EV225),6)</f>
        <v>11033.53</v>
      </c>
      <c r="AG225">
        <f>ROUND((AP225),6)</f>
        <v>0</v>
      </c>
      <c r="AH225">
        <f>(EW225)</f>
        <v>43.78</v>
      </c>
      <c r="AI225">
        <f>(EX225)</f>
        <v>0</v>
      </c>
      <c r="AJ225">
        <f>(AS225)</f>
        <v>0</v>
      </c>
      <c r="AK225">
        <v>12925.1</v>
      </c>
      <c r="AL225">
        <v>1340.29</v>
      </c>
      <c r="AM225">
        <v>551.28</v>
      </c>
      <c r="AN225">
        <v>0</v>
      </c>
      <c r="AO225">
        <v>11033.53</v>
      </c>
      <c r="AP225">
        <v>0</v>
      </c>
      <c r="AQ225">
        <v>43.78</v>
      </c>
      <c r="AR225">
        <v>0</v>
      </c>
      <c r="AS225">
        <v>0</v>
      </c>
      <c r="AT225">
        <v>0</v>
      </c>
      <c r="AU225">
        <v>0</v>
      </c>
      <c r="AV225">
        <v>1</v>
      </c>
      <c r="AW225">
        <v>1</v>
      </c>
      <c r="AZ225">
        <v>1</v>
      </c>
      <c r="BA225">
        <v>1</v>
      </c>
      <c r="BB225">
        <v>1</v>
      </c>
      <c r="BC225">
        <v>1</v>
      </c>
      <c r="BD225" t="s">
        <v>3</v>
      </c>
      <c r="BE225" t="s">
        <v>3</v>
      </c>
      <c r="BF225" t="s">
        <v>3</v>
      </c>
      <c r="BG225" t="s">
        <v>3</v>
      </c>
      <c r="BH225">
        <v>0</v>
      </c>
      <c r="BI225">
        <v>4</v>
      </c>
      <c r="BJ225" t="s">
        <v>159</v>
      </c>
      <c r="BM225">
        <v>6000</v>
      </c>
      <c r="BN225">
        <v>0</v>
      </c>
      <c r="BO225" t="s">
        <v>3</v>
      </c>
      <c r="BP225">
        <v>0</v>
      </c>
      <c r="BQ225">
        <v>1</v>
      </c>
      <c r="BR225">
        <v>0</v>
      </c>
      <c r="BS225">
        <v>1</v>
      </c>
      <c r="BT225">
        <v>1</v>
      </c>
      <c r="BU225">
        <v>1</v>
      </c>
      <c r="BV225">
        <v>1</v>
      </c>
      <c r="BW225">
        <v>1</v>
      </c>
      <c r="BX225">
        <v>1</v>
      </c>
      <c r="BY225" t="s">
        <v>3</v>
      </c>
      <c r="BZ225">
        <v>7996.77</v>
      </c>
      <c r="CA225">
        <v>1208.47</v>
      </c>
      <c r="CE225">
        <v>0</v>
      </c>
      <c r="CF225">
        <v>0</v>
      </c>
      <c r="CG225">
        <v>0</v>
      </c>
      <c r="CM225">
        <v>0</v>
      </c>
      <c r="CN225" t="s">
        <v>3</v>
      </c>
      <c r="CO225">
        <v>0</v>
      </c>
      <c r="CP225">
        <f>(P225+Q225+S225)</f>
        <v>25850.2</v>
      </c>
      <c r="CQ225">
        <f>(AC225*BC225*AW225)</f>
        <v>1340.29</v>
      </c>
      <c r="CR225">
        <f>((((ET225)*BB225-(EU225)*BS225)+AE225*BS225)*AV225)</f>
        <v>551.28</v>
      </c>
      <c r="CS225">
        <f>(AE225*BS225*AV225)</f>
        <v>0</v>
      </c>
      <c r="CT225">
        <f>(AF225*BA225*AV225)</f>
        <v>11033.53</v>
      </c>
      <c r="CU225">
        <f>AG225</f>
        <v>0</v>
      </c>
      <c r="CV225">
        <f>(AH225*AV225)</f>
        <v>43.78</v>
      </c>
      <c r="CW225">
        <f t="shared" si="81"/>
        <v>0</v>
      </c>
      <c r="CX225">
        <f t="shared" si="81"/>
        <v>0</v>
      </c>
      <c r="CY225">
        <f t="shared" si="82"/>
        <v>7996.77</v>
      </c>
      <c r="CZ225">
        <f t="shared" si="82"/>
        <v>1208.47</v>
      </c>
      <c r="DC225" t="s">
        <v>3</v>
      </c>
      <c r="DD225" t="s">
        <v>3</v>
      </c>
      <c r="DE225" t="s">
        <v>3</v>
      </c>
      <c r="DF225" t="s">
        <v>3</v>
      </c>
      <c r="DG225" t="s">
        <v>3</v>
      </c>
      <c r="DH225" t="s">
        <v>3</v>
      </c>
      <c r="DI225" t="s">
        <v>3</v>
      </c>
      <c r="DJ225" t="s">
        <v>3</v>
      </c>
      <c r="DK225" t="s">
        <v>3</v>
      </c>
      <c r="DL225" t="s">
        <v>3</v>
      </c>
      <c r="DM225" t="s">
        <v>3</v>
      </c>
      <c r="DN225">
        <v>0</v>
      </c>
      <c r="DO225">
        <v>0</v>
      </c>
      <c r="DP225">
        <v>1</v>
      </c>
      <c r="DQ225">
        <v>1</v>
      </c>
      <c r="DU225">
        <v>1013</v>
      </c>
      <c r="DV225" t="s">
        <v>20</v>
      </c>
      <c r="DW225" t="s">
        <v>20</v>
      </c>
      <c r="DX225">
        <v>1</v>
      </c>
      <c r="EE225">
        <v>64176908</v>
      </c>
      <c r="EF225">
        <v>1</v>
      </c>
      <c r="EG225" t="s">
        <v>23</v>
      </c>
      <c r="EH225">
        <v>0</v>
      </c>
      <c r="EI225" t="s">
        <v>3</v>
      </c>
      <c r="EJ225">
        <v>4</v>
      </c>
      <c r="EK225">
        <v>6000</v>
      </c>
      <c r="EL225" t="s">
        <v>24</v>
      </c>
      <c r="EM225" t="s">
        <v>25</v>
      </c>
      <c r="EO225" t="s">
        <v>3</v>
      </c>
      <c r="EQ225">
        <v>65536</v>
      </c>
      <c r="ER225">
        <v>12925.1</v>
      </c>
      <c r="ES225">
        <v>1340.29</v>
      </c>
      <c r="ET225">
        <v>551.28</v>
      </c>
      <c r="EU225">
        <v>0</v>
      </c>
      <c r="EV225">
        <v>11033.53</v>
      </c>
      <c r="EW225">
        <v>43.78</v>
      </c>
      <c r="EX225">
        <v>0</v>
      </c>
      <c r="EY225">
        <v>0</v>
      </c>
      <c r="FQ225">
        <v>0</v>
      </c>
      <c r="FR225">
        <f>ROUND(IF(AND(BH225=3,BI225=3),P225,0),2)</f>
        <v>0</v>
      </c>
      <c r="FS225">
        <v>0</v>
      </c>
      <c r="FX225">
        <v>7996.77</v>
      </c>
      <c r="FY225">
        <v>1208.47</v>
      </c>
      <c r="GA225" t="s">
        <v>3</v>
      </c>
      <c r="GD225">
        <v>1</v>
      </c>
      <c r="GF225">
        <v>-1058378533</v>
      </c>
      <c r="GG225">
        <v>2</v>
      </c>
      <c r="GH225">
        <v>1</v>
      </c>
      <c r="GI225">
        <v>-2</v>
      </c>
      <c r="GJ225">
        <v>0</v>
      </c>
      <c r="GK225">
        <v>0</v>
      </c>
      <c r="GL225">
        <f>ROUND(IF(AND(BH225=3,BI225=3,FS225&lt;&gt;0),P225,0),2)</f>
        <v>0</v>
      </c>
      <c r="GM225">
        <f>ROUND(O225+X225+Y225,2)+GX225</f>
        <v>44260.68</v>
      </c>
      <c r="GN225">
        <f>IF(OR(BI225=0,BI225=1),ROUND(O225+X225+Y225,2),0)</f>
        <v>0</v>
      </c>
      <c r="GO225">
        <f>IF(BI225=2,ROUND(O225+X225+Y225,2),0)</f>
        <v>0</v>
      </c>
      <c r="GP225">
        <f>IF(BI225=4,ROUND(O225+X225+Y225,2)+GX225,0)</f>
        <v>44260.68</v>
      </c>
      <c r="GR225">
        <v>0</v>
      </c>
      <c r="GS225">
        <v>0</v>
      </c>
      <c r="GT225">
        <v>0</v>
      </c>
      <c r="GU225" t="s">
        <v>3</v>
      </c>
      <c r="GV225">
        <f>ROUND((GT225),6)</f>
        <v>0</v>
      </c>
      <c r="GW225">
        <v>1</v>
      </c>
      <c r="GX225">
        <f>ROUND(HC225*I225,2)</f>
        <v>0</v>
      </c>
      <c r="HA225">
        <v>0</v>
      </c>
      <c r="HB225">
        <v>0</v>
      </c>
      <c r="HC225">
        <f>GV225*GW225</f>
        <v>0</v>
      </c>
      <c r="IK225">
        <v>0</v>
      </c>
    </row>
    <row r="227" spans="1:245" x14ac:dyDescent="0.2">
      <c r="A227" s="2">
        <v>51</v>
      </c>
      <c r="B227" s="2">
        <f>B218</f>
        <v>1</v>
      </c>
      <c r="C227" s="2">
        <f>A218</f>
        <v>5</v>
      </c>
      <c r="D227" s="2">
        <f>ROW(A218)</f>
        <v>218</v>
      </c>
      <c r="E227" s="2"/>
      <c r="F227" s="2" t="str">
        <f>IF(F218&lt;&gt;"",F218,"")</f>
        <v>Новый подраздел</v>
      </c>
      <c r="G227" s="2" t="str">
        <f>IF(G218&lt;&gt;"",G218,"")</f>
        <v>Лифты с распашными дверями</v>
      </c>
      <c r="H227" s="2">
        <v>0</v>
      </c>
      <c r="I227" s="2"/>
      <c r="J227" s="2"/>
      <c r="K227" s="2"/>
      <c r="L227" s="2"/>
      <c r="M227" s="2"/>
      <c r="N227" s="2"/>
      <c r="O227" s="2">
        <f t="shared" ref="O227:T227" si="83">ROUND(AB227,2)</f>
        <v>117208.74</v>
      </c>
      <c r="P227" s="2">
        <f t="shared" si="83"/>
        <v>10343.66</v>
      </c>
      <c r="Q227" s="2">
        <f t="shared" si="83"/>
        <v>5179.62</v>
      </c>
      <c r="R227" s="2">
        <f t="shared" si="83"/>
        <v>0</v>
      </c>
      <c r="S227" s="2">
        <f t="shared" si="83"/>
        <v>101685.46</v>
      </c>
      <c r="T227" s="2">
        <f t="shared" si="83"/>
        <v>0</v>
      </c>
      <c r="U227" s="2">
        <f>AH227</f>
        <v>403.94</v>
      </c>
      <c r="V227" s="2">
        <f>AI227</f>
        <v>0</v>
      </c>
      <c r="W227" s="2">
        <f>ROUND(AJ227,2)</f>
        <v>0</v>
      </c>
      <c r="X227" s="2">
        <f>ROUND(AK227,2)</f>
        <v>38993.78</v>
      </c>
      <c r="Y227" s="2">
        <f>ROUND(AL227,2)</f>
        <v>5900.6</v>
      </c>
      <c r="Z227" s="2"/>
      <c r="AA227" s="2"/>
      <c r="AB227" s="2">
        <f>ROUND(SUMIF(AA222:AA225,"=64312874",O222:O225),2)</f>
        <v>117208.74</v>
      </c>
      <c r="AC227" s="2">
        <f>ROUND(SUMIF(AA222:AA225,"=64312874",P222:P225),2)</f>
        <v>10343.66</v>
      </c>
      <c r="AD227" s="2">
        <f>ROUND(SUMIF(AA222:AA225,"=64312874",Q222:Q225),2)</f>
        <v>5179.62</v>
      </c>
      <c r="AE227" s="2">
        <f>ROUND(SUMIF(AA222:AA225,"=64312874",R222:R225),2)</f>
        <v>0</v>
      </c>
      <c r="AF227" s="2">
        <f>ROUND(SUMIF(AA222:AA225,"=64312874",S222:S225),2)</f>
        <v>101685.46</v>
      </c>
      <c r="AG227" s="2">
        <f>ROUND(SUMIF(AA222:AA225,"=64312874",T222:T225),2)</f>
        <v>0</v>
      </c>
      <c r="AH227" s="2">
        <f>SUMIF(AA222:AA225,"=64312874",U222:U225)</f>
        <v>403.94</v>
      </c>
      <c r="AI227" s="2">
        <f>SUMIF(AA222:AA225,"=64312874",V222:V225)</f>
        <v>0</v>
      </c>
      <c r="AJ227" s="2">
        <f>ROUND(SUMIF(AA222:AA225,"=64312874",W222:W225),2)</f>
        <v>0</v>
      </c>
      <c r="AK227" s="2">
        <f>ROUND(SUMIF(AA222:AA225,"=64312874",X222:X225),2)</f>
        <v>38993.78</v>
      </c>
      <c r="AL227" s="2">
        <f>ROUND(SUMIF(AA222:AA225,"=64312874",Y222:Y225),2)</f>
        <v>5900.6</v>
      </c>
      <c r="AM227" s="2"/>
      <c r="AN227" s="2"/>
      <c r="AO227" s="2">
        <f t="shared" ref="AO227:BD227" si="84">ROUND(BX227,2)</f>
        <v>0</v>
      </c>
      <c r="AP227" s="2">
        <f t="shared" si="84"/>
        <v>0</v>
      </c>
      <c r="AQ227" s="2">
        <f t="shared" si="84"/>
        <v>0</v>
      </c>
      <c r="AR227" s="2">
        <f t="shared" si="84"/>
        <v>162103.12</v>
      </c>
      <c r="AS227" s="2">
        <f t="shared" si="84"/>
        <v>0</v>
      </c>
      <c r="AT227" s="2">
        <f t="shared" si="84"/>
        <v>0</v>
      </c>
      <c r="AU227" s="2">
        <f t="shared" si="84"/>
        <v>162103.12</v>
      </c>
      <c r="AV227" s="2">
        <f t="shared" si="84"/>
        <v>10343.66</v>
      </c>
      <c r="AW227" s="2">
        <f t="shared" si="84"/>
        <v>10343.66</v>
      </c>
      <c r="AX227" s="2">
        <f t="shared" si="84"/>
        <v>0</v>
      </c>
      <c r="AY227" s="2">
        <f t="shared" si="84"/>
        <v>10343.66</v>
      </c>
      <c r="AZ227" s="2">
        <f t="shared" si="84"/>
        <v>0</v>
      </c>
      <c r="BA227" s="2">
        <f t="shared" si="84"/>
        <v>0</v>
      </c>
      <c r="BB227" s="2">
        <f t="shared" si="84"/>
        <v>0</v>
      </c>
      <c r="BC227" s="2">
        <f t="shared" si="84"/>
        <v>0</v>
      </c>
      <c r="BD227" s="2">
        <f t="shared" si="84"/>
        <v>0</v>
      </c>
      <c r="BE227" s="2"/>
      <c r="BF227" s="2"/>
      <c r="BG227" s="2"/>
      <c r="BH227" s="2"/>
      <c r="BI227" s="2"/>
      <c r="BJ227" s="2"/>
      <c r="BK227" s="2"/>
      <c r="BL227" s="2"/>
      <c r="BM227" s="2"/>
      <c r="BN227" s="2"/>
      <c r="BO227" s="2"/>
      <c r="BP227" s="2"/>
      <c r="BQ227" s="2"/>
      <c r="BR227" s="2"/>
      <c r="BS227" s="2"/>
      <c r="BT227" s="2"/>
      <c r="BU227" s="2"/>
      <c r="BV227" s="2"/>
      <c r="BW227" s="2"/>
      <c r="BX227" s="2">
        <f>ROUND(SUMIF(AA222:AA225,"=64312874",FQ222:FQ225),2)</f>
        <v>0</v>
      </c>
      <c r="BY227" s="2">
        <f>ROUND(SUMIF(AA222:AA225,"=64312874",FR222:FR225),2)</f>
        <v>0</v>
      </c>
      <c r="BZ227" s="2">
        <f>ROUND(SUMIF(AA222:AA225,"=64312874",GL222:GL225),2)</f>
        <v>0</v>
      </c>
      <c r="CA227" s="2">
        <f>ROUND(SUMIF(AA222:AA225,"=64312874",GM222:GM225),2)</f>
        <v>162103.12</v>
      </c>
      <c r="CB227" s="2">
        <f>ROUND(SUMIF(AA222:AA225,"=64312874",GN222:GN225),2)</f>
        <v>0</v>
      </c>
      <c r="CC227" s="2">
        <f>ROUND(SUMIF(AA222:AA225,"=64312874",GO222:GO225),2)</f>
        <v>0</v>
      </c>
      <c r="CD227" s="2">
        <f>ROUND(SUMIF(AA222:AA225,"=64312874",GP222:GP225),2)</f>
        <v>162103.12</v>
      </c>
      <c r="CE227" s="2">
        <f>AC227-BX227</f>
        <v>10343.66</v>
      </c>
      <c r="CF227" s="2">
        <f>AC227-BY227</f>
        <v>10343.66</v>
      </c>
      <c r="CG227" s="2">
        <f>BX227-BZ227</f>
        <v>0</v>
      </c>
      <c r="CH227" s="2">
        <f>AC227-BX227-BY227+BZ227</f>
        <v>10343.66</v>
      </c>
      <c r="CI227" s="2">
        <f>BY227-BZ227</f>
        <v>0</v>
      </c>
      <c r="CJ227" s="2">
        <f>ROUND(SUMIF(AA222:AA225,"=64312874",GX222:GX225),2)</f>
        <v>0</v>
      </c>
      <c r="CK227" s="2">
        <f>ROUND(SUMIF(AA222:AA225,"=64312874",GY222:GY225),2)</f>
        <v>0</v>
      </c>
      <c r="CL227" s="2">
        <f>ROUND(SUMIF(AA222:AA225,"=64312874",GZ222:GZ225),2)</f>
        <v>0</v>
      </c>
      <c r="CM227" s="2">
        <f>ROUND(SUMIF(AA222:AA225,"=64312874",HD222:HD225),2)</f>
        <v>0</v>
      </c>
      <c r="CN227" s="2"/>
      <c r="CO227" s="2"/>
      <c r="CP227" s="2"/>
      <c r="CQ227" s="2"/>
      <c r="CR227" s="2"/>
      <c r="CS227" s="2"/>
      <c r="CT227" s="2"/>
      <c r="CU227" s="2"/>
      <c r="CV227" s="2"/>
      <c r="CW227" s="2"/>
      <c r="CX227" s="2"/>
      <c r="CY227" s="2"/>
      <c r="CZ227" s="2"/>
      <c r="DA227" s="2"/>
      <c r="DB227" s="2"/>
      <c r="DC227" s="2"/>
      <c r="DD227" s="2"/>
      <c r="DE227" s="2"/>
      <c r="DF227" s="2"/>
      <c r="DG227" s="3"/>
      <c r="DH227" s="3"/>
      <c r="DI227" s="3"/>
      <c r="DJ227" s="3"/>
      <c r="DK227" s="3"/>
      <c r="DL227" s="3"/>
      <c r="DM227" s="3"/>
      <c r="DN227" s="3"/>
      <c r="DO227" s="3"/>
      <c r="DP227" s="3"/>
      <c r="DQ227" s="3"/>
      <c r="DR227" s="3"/>
      <c r="DS227" s="3"/>
      <c r="DT227" s="3"/>
      <c r="DU227" s="3"/>
      <c r="DV227" s="3"/>
      <c r="DW227" s="3"/>
      <c r="DX227" s="3"/>
      <c r="DY227" s="3"/>
      <c r="DZ227" s="3"/>
      <c r="EA227" s="3"/>
      <c r="EB227" s="3"/>
      <c r="EC227" s="3"/>
      <c r="ED227" s="3"/>
      <c r="EE227" s="3"/>
      <c r="EF227" s="3"/>
      <c r="EG227" s="3"/>
      <c r="EH227" s="3"/>
      <c r="EI227" s="3"/>
      <c r="EJ227" s="3"/>
      <c r="EK227" s="3"/>
      <c r="EL227" s="3"/>
      <c r="EM227" s="3"/>
      <c r="EN227" s="3"/>
      <c r="EO227" s="3"/>
      <c r="EP227" s="3"/>
      <c r="EQ227" s="3"/>
      <c r="ER227" s="3"/>
      <c r="ES227" s="3"/>
      <c r="ET227" s="3"/>
      <c r="EU227" s="3"/>
      <c r="EV227" s="3"/>
      <c r="EW227" s="3"/>
      <c r="EX227" s="3"/>
      <c r="EY227" s="3"/>
      <c r="EZ227" s="3"/>
      <c r="FA227" s="3"/>
      <c r="FB227" s="3"/>
      <c r="FC227" s="3"/>
      <c r="FD227" s="3"/>
      <c r="FE227" s="3"/>
      <c r="FF227" s="3"/>
      <c r="FG227" s="3"/>
      <c r="FH227" s="3"/>
      <c r="FI227" s="3"/>
      <c r="FJ227" s="3"/>
      <c r="FK227" s="3"/>
      <c r="FL227" s="3"/>
      <c r="FM227" s="3"/>
      <c r="FN227" s="3"/>
      <c r="FO227" s="3"/>
      <c r="FP227" s="3"/>
      <c r="FQ227" s="3"/>
      <c r="FR227" s="3"/>
      <c r="FS227" s="3"/>
      <c r="FT227" s="3"/>
      <c r="FU227" s="3"/>
      <c r="FV227" s="3"/>
      <c r="FW227" s="3"/>
      <c r="FX227" s="3"/>
      <c r="FY227" s="3"/>
      <c r="FZ227" s="3"/>
      <c r="GA227" s="3"/>
      <c r="GB227" s="3"/>
      <c r="GC227" s="3"/>
      <c r="GD227" s="3"/>
      <c r="GE227" s="3"/>
      <c r="GF227" s="3"/>
      <c r="GG227" s="3"/>
      <c r="GH227" s="3"/>
      <c r="GI227" s="3"/>
      <c r="GJ227" s="3"/>
      <c r="GK227" s="3"/>
      <c r="GL227" s="3"/>
      <c r="GM227" s="3"/>
      <c r="GN227" s="3"/>
      <c r="GO227" s="3"/>
      <c r="GP227" s="3"/>
      <c r="GQ227" s="3"/>
      <c r="GR227" s="3"/>
      <c r="GS227" s="3"/>
      <c r="GT227" s="3"/>
      <c r="GU227" s="3"/>
      <c r="GV227" s="3"/>
      <c r="GW227" s="3"/>
      <c r="GX227" s="3">
        <v>0</v>
      </c>
    </row>
    <row r="229" spans="1:245" x14ac:dyDescent="0.2">
      <c r="A229" s="4">
        <v>50</v>
      </c>
      <c r="B229" s="4">
        <v>0</v>
      </c>
      <c r="C229" s="4">
        <v>0</v>
      </c>
      <c r="D229" s="4">
        <v>1</v>
      </c>
      <c r="E229" s="4">
        <v>201</v>
      </c>
      <c r="F229" s="4">
        <f>ROUND(Source!O227,O229)</f>
        <v>117208.74</v>
      </c>
      <c r="G229" s="4" t="s">
        <v>39</v>
      </c>
      <c r="H229" s="4" t="s">
        <v>40</v>
      </c>
      <c r="I229" s="4"/>
      <c r="J229" s="4"/>
      <c r="K229" s="4">
        <v>201</v>
      </c>
      <c r="L229" s="4">
        <v>1</v>
      </c>
      <c r="M229" s="4">
        <v>3</v>
      </c>
      <c r="N229" s="4" t="s">
        <v>3</v>
      </c>
      <c r="O229" s="4">
        <v>2</v>
      </c>
      <c r="P229" s="4"/>
      <c r="Q229" s="4"/>
      <c r="R229" s="4"/>
      <c r="S229" s="4"/>
      <c r="T229" s="4"/>
      <c r="U229" s="4"/>
      <c r="V229" s="4"/>
      <c r="W229" s="4"/>
    </row>
    <row r="230" spans="1:245" x14ac:dyDescent="0.2">
      <c r="A230" s="4">
        <v>50</v>
      </c>
      <c r="B230" s="4">
        <v>0</v>
      </c>
      <c r="C230" s="4">
        <v>0</v>
      </c>
      <c r="D230" s="4">
        <v>1</v>
      </c>
      <c r="E230" s="4">
        <v>202</v>
      </c>
      <c r="F230" s="4">
        <f>ROUND(Source!P227,O230)</f>
        <v>10343.66</v>
      </c>
      <c r="G230" s="4" t="s">
        <v>41</v>
      </c>
      <c r="H230" s="4" t="s">
        <v>42</v>
      </c>
      <c r="I230" s="4"/>
      <c r="J230" s="4"/>
      <c r="K230" s="4">
        <v>202</v>
      </c>
      <c r="L230" s="4">
        <v>2</v>
      </c>
      <c r="M230" s="4">
        <v>3</v>
      </c>
      <c r="N230" s="4" t="s">
        <v>3</v>
      </c>
      <c r="O230" s="4">
        <v>2</v>
      </c>
      <c r="P230" s="4"/>
      <c r="Q230" s="4"/>
      <c r="R230" s="4"/>
      <c r="S230" s="4"/>
      <c r="T230" s="4"/>
      <c r="U230" s="4"/>
      <c r="V230" s="4"/>
      <c r="W230" s="4"/>
    </row>
    <row r="231" spans="1:245" x14ac:dyDescent="0.2">
      <c r="A231" s="4">
        <v>50</v>
      </c>
      <c r="B231" s="4">
        <v>0</v>
      </c>
      <c r="C231" s="4">
        <v>0</v>
      </c>
      <c r="D231" s="4">
        <v>1</v>
      </c>
      <c r="E231" s="4">
        <v>222</v>
      </c>
      <c r="F231" s="4">
        <f>ROUND(Source!AO227,O231)</f>
        <v>0</v>
      </c>
      <c r="G231" s="4" t="s">
        <v>43</v>
      </c>
      <c r="H231" s="4" t="s">
        <v>44</v>
      </c>
      <c r="I231" s="4"/>
      <c r="J231" s="4"/>
      <c r="K231" s="4">
        <v>222</v>
      </c>
      <c r="L231" s="4">
        <v>3</v>
      </c>
      <c r="M231" s="4">
        <v>3</v>
      </c>
      <c r="N231" s="4" t="s">
        <v>3</v>
      </c>
      <c r="O231" s="4">
        <v>2</v>
      </c>
      <c r="P231" s="4"/>
      <c r="Q231" s="4"/>
      <c r="R231" s="4"/>
      <c r="S231" s="4"/>
      <c r="T231" s="4"/>
      <c r="U231" s="4"/>
      <c r="V231" s="4"/>
      <c r="W231" s="4"/>
    </row>
    <row r="232" spans="1:245" x14ac:dyDescent="0.2">
      <c r="A232" s="4">
        <v>50</v>
      </c>
      <c r="B232" s="4">
        <v>0</v>
      </c>
      <c r="C232" s="4">
        <v>0</v>
      </c>
      <c r="D232" s="4">
        <v>1</v>
      </c>
      <c r="E232" s="4">
        <v>225</v>
      </c>
      <c r="F232" s="4">
        <f>ROUND(Source!AV227,O232)</f>
        <v>10343.66</v>
      </c>
      <c r="G232" s="4" t="s">
        <v>45</v>
      </c>
      <c r="H232" s="4" t="s">
        <v>46</v>
      </c>
      <c r="I232" s="4"/>
      <c r="J232" s="4"/>
      <c r="K232" s="4">
        <v>225</v>
      </c>
      <c r="L232" s="4">
        <v>4</v>
      </c>
      <c r="M232" s="4">
        <v>3</v>
      </c>
      <c r="N232" s="4" t="s">
        <v>3</v>
      </c>
      <c r="O232" s="4">
        <v>2</v>
      </c>
      <c r="P232" s="4"/>
      <c r="Q232" s="4"/>
      <c r="R232" s="4"/>
      <c r="S232" s="4"/>
      <c r="T232" s="4"/>
      <c r="U232" s="4"/>
      <c r="V232" s="4"/>
      <c r="W232" s="4"/>
    </row>
    <row r="233" spans="1:245" x14ac:dyDescent="0.2">
      <c r="A233" s="4">
        <v>50</v>
      </c>
      <c r="B233" s="4">
        <v>0</v>
      </c>
      <c r="C233" s="4">
        <v>0</v>
      </c>
      <c r="D233" s="4">
        <v>1</v>
      </c>
      <c r="E233" s="4">
        <v>226</v>
      </c>
      <c r="F233" s="4">
        <f>ROUND(Source!AW227,O233)</f>
        <v>10343.66</v>
      </c>
      <c r="G233" s="4" t="s">
        <v>47</v>
      </c>
      <c r="H233" s="4" t="s">
        <v>48</v>
      </c>
      <c r="I233" s="4"/>
      <c r="J233" s="4"/>
      <c r="K233" s="4">
        <v>226</v>
      </c>
      <c r="L233" s="4">
        <v>5</v>
      </c>
      <c r="M233" s="4">
        <v>3</v>
      </c>
      <c r="N233" s="4" t="s">
        <v>3</v>
      </c>
      <c r="O233" s="4">
        <v>2</v>
      </c>
      <c r="P233" s="4"/>
      <c r="Q233" s="4"/>
      <c r="R233" s="4"/>
      <c r="S233" s="4"/>
      <c r="T233" s="4"/>
      <c r="U233" s="4"/>
      <c r="V233" s="4"/>
      <c r="W233" s="4"/>
    </row>
    <row r="234" spans="1:245" x14ac:dyDescent="0.2">
      <c r="A234" s="4">
        <v>50</v>
      </c>
      <c r="B234" s="4">
        <v>0</v>
      </c>
      <c r="C234" s="4">
        <v>0</v>
      </c>
      <c r="D234" s="4">
        <v>1</v>
      </c>
      <c r="E234" s="4">
        <v>227</v>
      </c>
      <c r="F234" s="4">
        <f>ROUND(Source!AX227,O234)</f>
        <v>0</v>
      </c>
      <c r="G234" s="4" t="s">
        <v>49</v>
      </c>
      <c r="H234" s="4" t="s">
        <v>50</v>
      </c>
      <c r="I234" s="4"/>
      <c r="J234" s="4"/>
      <c r="K234" s="4">
        <v>227</v>
      </c>
      <c r="L234" s="4">
        <v>6</v>
      </c>
      <c r="M234" s="4">
        <v>3</v>
      </c>
      <c r="N234" s="4" t="s">
        <v>3</v>
      </c>
      <c r="O234" s="4">
        <v>2</v>
      </c>
      <c r="P234" s="4"/>
      <c r="Q234" s="4"/>
      <c r="R234" s="4"/>
      <c r="S234" s="4"/>
      <c r="T234" s="4"/>
      <c r="U234" s="4"/>
      <c r="V234" s="4"/>
      <c r="W234" s="4"/>
    </row>
    <row r="235" spans="1:245" x14ac:dyDescent="0.2">
      <c r="A235" s="4">
        <v>50</v>
      </c>
      <c r="B235" s="4">
        <v>0</v>
      </c>
      <c r="C235" s="4">
        <v>0</v>
      </c>
      <c r="D235" s="4">
        <v>1</v>
      </c>
      <c r="E235" s="4">
        <v>228</v>
      </c>
      <c r="F235" s="4">
        <f>ROUND(Source!AY227,O235)</f>
        <v>10343.66</v>
      </c>
      <c r="G235" s="4" t="s">
        <v>51</v>
      </c>
      <c r="H235" s="4" t="s">
        <v>52</v>
      </c>
      <c r="I235" s="4"/>
      <c r="J235" s="4"/>
      <c r="K235" s="4">
        <v>228</v>
      </c>
      <c r="L235" s="4">
        <v>7</v>
      </c>
      <c r="M235" s="4">
        <v>3</v>
      </c>
      <c r="N235" s="4" t="s">
        <v>3</v>
      </c>
      <c r="O235" s="4">
        <v>2</v>
      </c>
      <c r="P235" s="4"/>
      <c r="Q235" s="4"/>
      <c r="R235" s="4"/>
      <c r="S235" s="4"/>
      <c r="T235" s="4"/>
      <c r="U235" s="4"/>
      <c r="V235" s="4"/>
      <c r="W235" s="4"/>
    </row>
    <row r="236" spans="1:245" x14ac:dyDescent="0.2">
      <c r="A236" s="4">
        <v>50</v>
      </c>
      <c r="B236" s="4">
        <v>0</v>
      </c>
      <c r="C236" s="4">
        <v>0</v>
      </c>
      <c r="D236" s="4">
        <v>1</v>
      </c>
      <c r="E236" s="4">
        <v>216</v>
      </c>
      <c r="F236" s="4">
        <f>ROUND(Source!AP227,O236)</f>
        <v>0</v>
      </c>
      <c r="G236" s="4" t="s">
        <v>53</v>
      </c>
      <c r="H236" s="4" t="s">
        <v>54</v>
      </c>
      <c r="I236" s="4"/>
      <c r="J236" s="4"/>
      <c r="K236" s="4">
        <v>216</v>
      </c>
      <c r="L236" s="4">
        <v>8</v>
      </c>
      <c r="M236" s="4">
        <v>3</v>
      </c>
      <c r="N236" s="4" t="s">
        <v>3</v>
      </c>
      <c r="O236" s="4">
        <v>2</v>
      </c>
      <c r="P236" s="4"/>
      <c r="Q236" s="4"/>
      <c r="R236" s="4"/>
      <c r="S236" s="4"/>
      <c r="T236" s="4"/>
      <c r="U236" s="4"/>
      <c r="V236" s="4"/>
      <c r="W236" s="4"/>
    </row>
    <row r="237" spans="1:245" x14ac:dyDescent="0.2">
      <c r="A237" s="4">
        <v>50</v>
      </c>
      <c r="B237" s="4">
        <v>0</v>
      </c>
      <c r="C237" s="4">
        <v>0</v>
      </c>
      <c r="D237" s="4">
        <v>1</v>
      </c>
      <c r="E237" s="4">
        <v>223</v>
      </c>
      <c r="F237" s="4">
        <f>ROUND(Source!AQ227,O237)</f>
        <v>0</v>
      </c>
      <c r="G237" s="4" t="s">
        <v>55</v>
      </c>
      <c r="H237" s="4" t="s">
        <v>56</v>
      </c>
      <c r="I237" s="4"/>
      <c r="J237" s="4"/>
      <c r="K237" s="4">
        <v>223</v>
      </c>
      <c r="L237" s="4">
        <v>9</v>
      </c>
      <c r="M237" s="4">
        <v>3</v>
      </c>
      <c r="N237" s="4" t="s">
        <v>3</v>
      </c>
      <c r="O237" s="4">
        <v>2</v>
      </c>
      <c r="P237" s="4"/>
      <c r="Q237" s="4"/>
      <c r="R237" s="4"/>
      <c r="S237" s="4"/>
      <c r="T237" s="4"/>
      <c r="U237" s="4"/>
      <c r="V237" s="4"/>
      <c r="W237" s="4"/>
    </row>
    <row r="238" spans="1:245" x14ac:dyDescent="0.2">
      <c r="A238" s="4">
        <v>50</v>
      </c>
      <c r="B238" s="4">
        <v>0</v>
      </c>
      <c r="C238" s="4">
        <v>0</v>
      </c>
      <c r="D238" s="4">
        <v>1</v>
      </c>
      <c r="E238" s="4">
        <v>229</v>
      </c>
      <c r="F238" s="4">
        <f>ROUND(Source!AZ227,O238)</f>
        <v>0</v>
      </c>
      <c r="G238" s="4" t="s">
        <v>57</v>
      </c>
      <c r="H238" s="4" t="s">
        <v>58</v>
      </c>
      <c r="I238" s="4"/>
      <c r="J238" s="4"/>
      <c r="K238" s="4">
        <v>229</v>
      </c>
      <c r="L238" s="4">
        <v>10</v>
      </c>
      <c r="M238" s="4">
        <v>3</v>
      </c>
      <c r="N238" s="4" t="s">
        <v>3</v>
      </c>
      <c r="O238" s="4">
        <v>2</v>
      </c>
      <c r="P238" s="4"/>
      <c r="Q238" s="4"/>
      <c r="R238" s="4"/>
      <c r="S238" s="4"/>
      <c r="T238" s="4"/>
      <c r="U238" s="4"/>
      <c r="V238" s="4"/>
      <c r="W238" s="4"/>
    </row>
    <row r="239" spans="1:245" x14ac:dyDescent="0.2">
      <c r="A239" s="4">
        <v>50</v>
      </c>
      <c r="B239" s="4">
        <v>0</v>
      </c>
      <c r="C239" s="4">
        <v>0</v>
      </c>
      <c r="D239" s="4">
        <v>1</v>
      </c>
      <c r="E239" s="4">
        <v>203</v>
      </c>
      <c r="F239" s="4">
        <f>ROUND(Source!Q227,O239)</f>
        <v>5179.62</v>
      </c>
      <c r="G239" s="4" t="s">
        <v>59</v>
      </c>
      <c r="H239" s="4" t="s">
        <v>60</v>
      </c>
      <c r="I239" s="4"/>
      <c r="J239" s="4"/>
      <c r="K239" s="4">
        <v>203</v>
      </c>
      <c r="L239" s="4">
        <v>11</v>
      </c>
      <c r="M239" s="4">
        <v>3</v>
      </c>
      <c r="N239" s="4" t="s">
        <v>3</v>
      </c>
      <c r="O239" s="4">
        <v>2</v>
      </c>
      <c r="P239" s="4"/>
      <c r="Q239" s="4"/>
      <c r="R239" s="4"/>
      <c r="S239" s="4"/>
      <c r="T239" s="4"/>
      <c r="U239" s="4"/>
      <c r="V239" s="4"/>
      <c r="W239" s="4"/>
    </row>
    <row r="240" spans="1:245" x14ac:dyDescent="0.2">
      <c r="A240" s="4">
        <v>50</v>
      </c>
      <c r="B240" s="4">
        <v>0</v>
      </c>
      <c r="C240" s="4">
        <v>0</v>
      </c>
      <c r="D240" s="4">
        <v>1</v>
      </c>
      <c r="E240" s="4">
        <v>231</v>
      </c>
      <c r="F240" s="4">
        <f>ROUND(Source!BB227,O240)</f>
        <v>0</v>
      </c>
      <c r="G240" s="4" t="s">
        <v>61</v>
      </c>
      <c r="H240" s="4" t="s">
        <v>62</v>
      </c>
      <c r="I240" s="4"/>
      <c r="J240" s="4"/>
      <c r="K240" s="4">
        <v>231</v>
      </c>
      <c r="L240" s="4">
        <v>12</v>
      </c>
      <c r="M240" s="4">
        <v>3</v>
      </c>
      <c r="N240" s="4" t="s">
        <v>3</v>
      </c>
      <c r="O240" s="4">
        <v>2</v>
      </c>
      <c r="P240" s="4"/>
      <c r="Q240" s="4"/>
      <c r="R240" s="4"/>
      <c r="S240" s="4"/>
      <c r="T240" s="4"/>
      <c r="U240" s="4"/>
      <c r="V240" s="4"/>
      <c r="W240" s="4"/>
    </row>
    <row r="241" spans="1:23" x14ac:dyDescent="0.2">
      <c r="A241" s="4">
        <v>50</v>
      </c>
      <c r="B241" s="4">
        <v>0</v>
      </c>
      <c r="C241" s="4">
        <v>0</v>
      </c>
      <c r="D241" s="4">
        <v>1</v>
      </c>
      <c r="E241" s="4">
        <v>204</v>
      </c>
      <c r="F241" s="4">
        <f>ROUND(Source!R227,O241)</f>
        <v>0</v>
      </c>
      <c r="G241" s="4" t="s">
        <v>63</v>
      </c>
      <c r="H241" s="4" t="s">
        <v>64</v>
      </c>
      <c r="I241" s="4"/>
      <c r="J241" s="4"/>
      <c r="K241" s="4">
        <v>204</v>
      </c>
      <c r="L241" s="4">
        <v>13</v>
      </c>
      <c r="M241" s="4">
        <v>3</v>
      </c>
      <c r="N241" s="4" t="s">
        <v>3</v>
      </c>
      <c r="O241" s="4">
        <v>2</v>
      </c>
      <c r="P241" s="4"/>
      <c r="Q241" s="4"/>
      <c r="R241" s="4"/>
      <c r="S241" s="4"/>
      <c r="T241" s="4"/>
      <c r="U241" s="4"/>
      <c r="V241" s="4"/>
      <c r="W241" s="4"/>
    </row>
    <row r="242" spans="1:23" x14ac:dyDescent="0.2">
      <c r="A242" s="4">
        <v>50</v>
      </c>
      <c r="B242" s="4">
        <v>0</v>
      </c>
      <c r="C242" s="4">
        <v>0</v>
      </c>
      <c r="D242" s="4">
        <v>1</v>
      </c>
      <c r="E242" s="4">
        <v>205</v>
      </c>
      <c r="F242" s="4">
        <f>ROUND(Source!S227,O242)</f>
        <v>101685.46</v>
      </c>
      <c r="G242" s="4" t="s">
        <v>65</v>
      </c>
      <c r="H242" s="4" t="s">
        <v>66</v>
      </c>
      <c r="I242" s="4"/>
      <c r="J242" s="4"/>
      <c r="K242" s="4">
        <v>205</v>
      </c>
      <c r="L242" s="4">
        <v>14</v>
      </c>
      <c r="M242" s="4">
        <v>3</v>
      </c>
      <c r="N242" s="4" t="s">
        <v>3</v>
      </c>
      <c r="O242" s="4">
        <v>2</v>
      </c>
      <c r="P242" s="4"/>
      <c r="Q242" s="4"/>
      <c r="R242" s="4"/>
      <c r="S242" s="4"/>
      <c r="T242" s="4"/>
      <c r="U242" s="4"/>
      <c r="V242" s="4"/>
      <c r="W242" s="4"/>
    </row>
    <row r="243" spans="1:23" x14ac:dyDescent="0.2">
      <c r="A243" s="4">
        <v>50</v>
      </c>
      <c r="B243" s="4">
        <v>0</v>
      </c>
      <c r="C243" s="4">
        <v>0</v>
      </c>
      <c r="D243" s="4">
        <v>1</v>
      </c>
      <c r="E243" s="4">
        <v>232</v>
      </c>
      <c r="F243" s="4">
        <f>ROUND(Source!BC227,O243)</f>
        <v>0</v>
      </c>
      <c r="G243" s="4" t="s">
        <v>67</v>
      </c>
      <c r="H243" s="4" t="s">
        <v>68</v>
      </c>
      <c r="I243" s="4"/>
      <c r="J243" s="4"/>
      <c r="K243" s="4">
        <v>232</v>
      </c>
      <c r="L243" s="4">
        <v>15</v>
      </c>
      <c r="M243" s="4">
        <v>3</v>
      </c>
      <c r="N243" s="4" t="s">
        <v>3</v>
      </c>
      <c r="O243" s="4">
        <v>2</v>
      </c>
      <c r="P243" s="4"/>
      <c r="Q243" s="4"/>
      <c r="R243" s="4"/>
      <c r="S243" s="4"/>
      <c r="T243" s="4"/>
      <c r="U243" s="4"/>
      <c r="V243" s="4"/>
      <c r="W243" s="4"/>
    </row>
    <row r="244" spans="1:23" x14ac:dyDescent="0.2">
      <c r="A244" s="4">
        <v>50</v>
      </c>
      <c r="B244" s="4">
        <v>0</v>
      </c>
      <c r="C244" s="4">
        <v>0</v>
      </c>
      <c r="D244" s="4">
        <v>1</v>
      </c>
      <c r="E244" s="4">
        <v>214</v>
      </c>
      <c r="F244" s="4">
        <f>ROUND(Source!AS227,O244)</f>
        <v>0</v>
      </c>
      <c r="G244" s="4" t="s">
        <v>69</v>
      </c>
      <c r="H244" s="4" t="s">
        <v>70</v>
      </c>
      <c r="I244" s="4"/>
      <c r="J244" s="4"/>
      <c r="K244" s="4">
        <v>214</v>
      </c>
      <c r="L244" s="4">
        <v>16</v>
      </c>
      <c r="M244" s="4">
        <v>3</v>
      </c>
      <c r="N244" s="4" t="s">
        <v>3</v>
      </c>
      <c r="O244" s="4">
        <v>2</v>
      </c>
      <c r="P244" s="4"/>
      <c r="Q244" s="4"/>
      <c r="R244" s="4"/>
      <c r="S244" s="4"/>
      <c r="T244" s="4"/>
      <c r="U244" s="4"/>
      <c r="V244" s="4"/>
      <c r="W244" s="4"/>
    </row>
    <row r="245" spans="1:23" x14ac:dyDescent="0.2">
      <c r="A245" s="4">
        <v>50</v>
      </c>
      <c r="B245" s="4">
        <v>0</v>
      </c>
      <c r="C245" s="4">
        <v>0</v>
      </c>
      <c r="D245" s="4">
        <v>1</v>
      </c>
      <c r="E245" s="4">
        <v>215</v>
      </c>
      <c r="F245" s="4">
        <f>ROUND(Source!AT227,O245)</f>
        <v>0</v>
      </c>
      <c r="G245" s="4" t="s">
        <v>71</v>
      </c>
      <c r="H245" s="4" t="s">
        <v>72</v>
      </c>
      <c r="I245" s="4"/>
      <c r="J245" s="4"/>
      <c r="K245" s="4">
        <v>215</v>
      </c>
      <c r="L245" s="4">
        <v>17</v>
      </c>
      <c r="M245" s="4">
        <v>3</v>
      </c>
      <c r="N245" s="4" t="s">
        <v>3</v>
      </c>
      <c r="O245" s="4">
        <v>2</v>
      </c>
      <c r="P245" s="4"/>
      <c r="Q245" s="4"/>
      <c r="R245" s="4"/>
      <c r="S245" s="4"/>
      <c r="T245" s="4"/>
      <c r="U245" s="4"/>
      <c r="V245" s="4"/>
      <c r="W245" s="4"/>
    </row>
    <row r="246" spans="1:23" x14ac:dyDescent="0.2">
      <c r="A246" s="4">
        <v>50</v>
      </c>
      <c r="B246" s="4">
        <v>0</v>
      </c>
      <c r="C246" s="4">
        <v>0</v>
      </c>
      <c r="D246" s="4">
        <v>1</v>
      </c>
      <c r="E246" s="4">
        <v>217</v>
      </c>
      <c r="F246" s="4">
        <f>ROUND(Source!AU227,O246)</f>
        <v>162103.12</v>
      </c>
      <c r="G246" s="4" t="s">
        <v>73</v>
      </c>
      <c r="H246" s="4" t="s">
        <v>74</v>
      </c>
      <c r="I246" s="4"/>
      <c r="J246" s="4"/>
      <c r="K246" s="4">
        <v>217</v>
      </c>
      <c r="L246" s="4">
        <v>18</v>
      </c>
      <c r="M246" s="4">
        <v>3</v>
      </c>
      <c r="N246" s="4" t="s">
        <v>3</v>
      </c>
      <c r="O246" s="4">
        <v>2</v>
      </c>
      <c r="P246" s="4"/>
      <c r="Q246" s="4"/>
      <c r="R246" s="4"/>
      <c r="S246" s="4"/>
      <c r="T246" s="4"/>
      <c r="U246" s="4"/>
      <c r="V246" s="4"/>
      <c r="W246" s="4"/>
    </row>
    <row r="247" spans="1:23" x14ac:dyDescent="0.2">
      <c r="A247" s="4">
        <v>50</v>
      </c>
      <c r="B247" s="4">
        <v>0</v>
      </c>
      <c r="C247" s="4">
        <v>0</v>
      </c>
      <c r="D247" s="4">
        <v>1</v>
      </c>
      <c r="E247" s="4">
        <v>230</v>
      </c>
      <c r="F247" s="4">
        <f>ROUND(Source!BA227,O247)</f>
        <v>0</v>
      </c>
      <c r="G247" s="4" t="s">
        <v>75</v>
      </c>
      <c r="H247" s="4" t="s">
        <v>76</v>
      </c>
      <c r="I247" s="4"/>
      <c r="J247" s="4"/>
      <c r="K247" s="4">
        <v>230</v>
      </c>
      <c r="L247" s="4">
        <v>19</v>
      </c>
      <c r="M247" s="4">
        <v>3</v>
      </c>
      <c r="N247" s="4" t="s">
        <v>3</v>
      </c>
      <c r="O247" s="4">
        <v>2</v>
      </c>
      <c r="P247" s="4"/>
      <c r="Q247" s="4"/>
      <c r="R247" s="4"/>
      <c r="S247" s="4"/>
      <c r="T247" s="4"/>
      <c r="U247" s="4"/>
      <c r="V247" s="4"/>
      <c r="W247" s="4"/>
    </row>
    <row r="248" spans="1:23" x14ac:dyDescent="0.2">
      <c r="A248" s="4">
        <v>50</v>
      </c>
      <c r="B248" s="4">
        <v>0</v>
      </c>
      <c r="C248" s="4">
        <v>0</v>
      </c>
      <c r="D248" s="4">
        <v>1</v>
      </c>
      <c r="E248" s="4">
        <v>206</v>
      </c>
      <c r="F248" s="4">
        <f>ROUND(Source!T227,O248)</f>
        <v>0</v>
      </c>
      <c r="G248" s="4" t="s">
        <v>77</v>
      </c>
      <c r="H248" s="4" t="s">
        <v>78</v>
      </c>
      <c r="I248" s="4"/>
      <c r="J248" s="4"/>
      <c r="K248" s="4">
        <v>206</v>
      </c>
      <c r="L248" s="4">
        <v>20</v>
      </c>
      <c r="M248" s="4">
        <v>3</v>
      </c>
      <c r="N248" s="4" t="s">
        <v>3</v>
      </c>
      <c r="O248" s="4">
        <v>2</v>
      </c>
      <c r="P248" s="4"/>
      <c r="Q248" s="4"/>
      <c r="R248" s="4"/>
      <c r="S248" s="4"/>
      <c r="T248" s="4"/>
      <c r="U248" s="4"/>
      <c r="V248" s="4"/>
      <c r="W248" s="4"/>
    </row>
    <row r="249" spans="1:23" x14ac:dyDescent="0.2">
      <c r="A249" s="4">
        <v>50</v>
      </c>
      <c r="B249" s="4">
        <v>0</v>
      </c>
      <c r="C249" s="4">
        <v>0</v>
      </c>
      <c r="D249" s="4">
        <v>1</v>
      </c>
      <c r="E249" s="4">
        <v>207</v>
      </c>
      <c r="F249" s="4">
        <f>Source!U227</f>
        <v>403.94</v>
      </c>
      <c r="G249" s="4" t="s">
        <v>79</v>
      </c>
      <c r="H249" s="4" t="s">
        <v>80</v>
      </c>
      <c r="I249" s="4"/>
      <c r="J249" s="4"/>
      <c r="K249" s="4">
        <v>207</v>
      </c>
      <c r="L249" s="4">
        <v>21</v>
      </c>
      <c r="M249" s="4">
        <v>3</v>
      </c>
      <c r="N249" s="4" t="s">
        <v>3</v>
      </c>
      <c r="O249" s="4">
        <v>-1</v>
      </c>
      <c r="P249" s="4"/>
      <c r="Q249" s="4"/>
      <c r="R249" s="4"/>
      <c r="S249" s="4"/>
      <c r="T249" s="4"/>
      <c r="U249" s="4"/>
      <c r="V249" s="4"/>
      <c r="W249" s="4"/>
    </row>
    <row r="250" spans="1:23" x14ac:dyDescent="0.2">
      <c r="A250" s="4">
        <v>50</v>
      </c>
      <c r="B250" s="4">
        <v>0</v>
      </c>
      <c r="C250" s="4">
        <v>0</v>
      </c>
      <c r="D250" s="4">
        <v>1</v>
      </c>
      <c r="E250" s="4">
        <v>208</v>
      </c>
      <c r="F250" s="4">
        <f>Source!V227</f>
        <v>0</v>
      </c>
      <c r="G250" s="4" t="s">
        <v>81</v>
      </c>
      <c r="H250" s="4" t="s">
        <v>82</v>
      </c>
      <c r="I250" s="4"/>
      <c r="J250" s="4"/>
      <c r="K250" s="4">
        <v>208</v>
      </c>
      <c r="L250" s="4">
        <v>22</v>
      </c>
      <c r="M250" s="4">
        <v>3</v>
      </c>
      <c r="N250" s="4" t="s">
        <v>3</v>
      </c>
      <c r="O250" s="4">
        <v>-1</v>
      </c>
      <c r="P250" s="4"/>
      <c r="Q250" s="4"/>
      <c r="R250" s="4"/>
      <c r="S250" s="4"/>
      <c r="T250" s="4"/>
      <c r="U250" s="4"/>
      <c r="V250" s="4"/>
      <c r="W250" s="4"/>
    </row>
    <row r="251" spans="1:23" x14ac:dyDescent="0.2">
      <c r="A251" s="4">
        <v>50</v>
      </c>
      <c r="B251" s="4">
        <v>0</v>
      </c>
      <c r="C251" s="4">
        <v>0</v>
      </c>
      <c r="D251" s="4">
        <v>1</v>
      </c>
      <c r="E251" s="4">
        <v>209</v>
      </c>
      <c r="F251" s="4">
        <f>ROUND(Source!W227,O251)</f>
        <v>0</v>
      </c>
      <c r="G251" s="4" t="s">
        <v>83</v>
      </c>
      <c r="H251" s="4" t="s">
        <v>84</v>
      </c>
      <c r="I251" s="4"/>
      <c r="J251" s="4"/>
      <c r="K251" s="4">
        <v>209</v>
      </c>
      <c r="L251" s="4">
        <v>23</v>
      </c>
      <c r="M251" s="4">
        <v>3</v>
      </c>
      <c r="N251" s="4" t="s">
        <v>3</v>
      </c>
      <c r="O251" s="4">
        <v>2</v>
      </c>
      <c r="P251" s="4"/>
      <c r="Q251" s="4"/>
      <c r="R251" s="4"/>
      <c r="S251" s="4"/>
      <c r="T251" s="4"/>
      <c r="U251" s="4"/>
      <c r="V251" s="4"/>
      <c r="W251" s="4"/>
    </row>
    <row r="252" spans="1:23" x14ac:dyDescent="0.2">
      <c r="A252" s="4">
        <v>50</v>
      </c>
      <c r="B252" s="4">
        <v>0</v>
      </c>
      <c r="C252" s="4">
        <v>0</v>
      </c>
      <c r="D252" s="4">
        <v>1</v>
      </c>
      <c r="E252" s="4">
        <v>233</v>
      </c>
      <c r="F252" s="4">
        <f>ROUND(Source!BD227,O252)</f>
        <v>0</v>
      </c>
      <c r="G252" s="4" t="s">
        <v>85</v>
      </c>
      <c r="H252" s="4" t="s">
        <v>86</v>
      </c>
      <c r="I252" s="4"/>
      <c r="J252" s="4"/>
      <c r="K252" s="4">
        <v>233</v>
      </c>
      <c r="L252" s="4">
        <v>24</v>
      </c>
      <c r="M252" s="4">
        <v>3</v>
      </c>
      <c r="N252" s="4" t="s">
        <v>3</v>
      </c>
      <c r="O252" s="4">
        <v>2</v>
      </c>
      <c r="P252" s="4"/>
      <c r="Q252" s="4"/>
      <c r="R252" s="4"/>
      <c r="S252" s="4"/>
      <c r="T252" s="4"/>
      <c r="U252" s="4"/>
      <c r="V252" s="4"/>
      <c r="W252" s="4"/>
    </row>
    <row r="253" spans="1:23" x14ac:dyDescent="0.2">
      <c r="A253" s="4">
        <v>50</v>
      </c>
      <c r="B253" s="4">
        <v>0</v>
      </c>
      <c r="C253" s="4">
        <v>0</v>
      </c>
      <c r="D253" s="4">
        <v>1</v>
      </c>
      <c r="E253" s="4">
        <v>210</v>
      </c>
      <c r="F253" s="4">
        <f>ROUND(Source!X227,O253)</f>
        <v>38993.78</v>
      </c>
      <c r="G253" s="4" t="s">
        <v>87</v>
      </c>
      <c r="H253" s="4" t="s">
        <v>88</v>
      </c>
      <c r="I253" s="4"/>
      <c r="J253" s="4"/>
      <c r="K253" s="4">
        <v>210</v>
      </c>
      <c r="L253" s="4">
        <v>25</v>
      </c>
      <c r="M253" s="4">
        <v>3</v>
      </c>
      <c r="N253" s="4" t="s">
        <v>3</v>
      </c>
      <c r="O253" s="4">
        <v>2</v>
      </c>
      <c r="P253" s="4"/>
      <c r="Q253" s="4"/>
      <c r="R253" s="4"/>
      <c r="S253" s="4"/>
      <c r="T253" s="4"/>
      <c r="U253" s="4"/>
      <c r="V253" s="4"/>
      <c r="W253" s="4"/>
    </row>
    <row r="254" spans="1:23" x14ac:dyDescent="0.2">
      <c r="A254" s="4">
        <v>50</v>
      </c>
      <c r="B254" s="4">
        <v>0</v>
      </c>
      <c r="C254" s="4">
        <v>0</v>
      </c>
      <c r="D254" s="4">
        <v>1</v>
      </c>
      <c r="E254" s="4">
        <v>211</v>
      </c>
      <c r="F254" s="4">
        <f>ROUND(Source!Y227,O254)</f>
        <v>5900.6</v>
      </c>
      <c r="G254" s="4" t="s">
        <v>89</v>
      </c>
      <c r="H254" s="4" t="s">
        <v>90</v>
      </c>
      <c r="I254" s="4"/>
      <c r="J254" s="4"/>
      <c r="K254" s="4">
        <v>211</v>
      </c>
      <c r="L254" s="4">
        <v>26</v>
      </c>
      <c r="M254" s="4">
        <v>3</v>
      </c>
      <c r="N254" s="4" t="s">
        <v>3</v>
      </c>
      <c r="O254" s="4">
        <v>2</v>
      </c>
      <c r="P254" s="4"/>
      <c r="Q254" s="4"/>
      <c r="R254" s="4"/>
      <c r="S254" s="4"/>
      <c r="T254" s="4"/>
      <c r="U254" s="4"/>
      <c r="V254" s="4"/>
      <c r="W254" s="4"/>
    </row>
    <row r="255" spans="1:23" x14ac:dyDescent="0.2">
      <c r="A255" s="4">
        <v>50</v>
      </c>
      <c r="B255" s="4">
        <v>0</v>
      </c>
      <c r="C255" s="4">
        <v>0</v>
      </c>
      <c r="D255" s="4">
        <v>1</v>
      </c>
      <c r="E255" s="4">
        <v>224</v>
      </c>
      <c r="F255" s="4">
        <f>ROUND(Source!AR227,O255)</f>
        <v>162103.12</v>
      </c>
      <c r="G255" s="4" t="s">
        <v>91</v>
      </c>
      <c r="H255" s="4" t="s">
        <v>92</v>
      </c>
      <c r="I255" s="4"/>
      <c r="J255" s="4"/>
      <c r="K255" s="4">
        <v>224</v>
      </c>
      <c r="L255" s="4">
        <v>27</v>
      </c>
      <c r="M255" s="4">
        <v>3</v>
      </c>
      <c r="N255" s="4" t="s">
        <v>3</v>
      </c>
      <c r="O255" s="4">
        <v>2</v>
      </c>
      <c r="P255" s="4"/>
      <c r="Q255" s="4"/>
      <c r="R255" s="4"/>
      <c r="S255" s="4"/>
      <c r="T255" s="4"/>
      <c r="U255" s="4"/>
      <c r="V255" s="4"/>
      <c r="W255" s="4"/>
    </row>
    <row r="257" spans="1:206" x14ac:dyDescent="0.2">
      <c r="A257" s="2">
        <v>51</v>
      </c>
      <c r="B257" s="2">
        <f>B175</f>
        <v>1</v>
      </c>
      <c r="C257" s="2">
        <f>A175</f>
        <v>4</v>
      </c>
      <c r="D257" s="2">
        <f>ROW(A175)</f>
        <v>175</v>
      </c>
      <c r="E257" s="2"/>
      <c r="F257" s="2" t="str">
        <f>IF(F175&lt;&gt;"",F175,"")</f>
        <v>Новый раздел</v>
      </c>
      <c r="G257" s="2" t="str">
        <f>IF(G175&lt;&gt;"",G175,"")</f>
        <v>ТО лифтов 5 этажей</v>
      </c>
      <c r="H257" s="2">
        <v>0</v>
      </c>
      <c r="I257" s="2"/>
      <c r="J257" s="2"/>
      <c r="K257" s="2"/>
      <c r="L257" s="2"/>
      <c r="M257" s="2"/>
      <c r="N257" s="2"/>
      <c r="O257" s="2">
        <f t="shared" ref="O257:T257" si="85">ROUND(O188+O227+AB257,2)</f>
        <v>238078.48</v>
      </c>
      <c r="P257" s="2">
        <f t="shared" si="85"/>
        <v>19407.59</v>
      </c>
      <c r="Q257" s="2">
        <f t="shared" si="85"/>
        <v>18370.009999999998</v>
      </c>
      <c r="R257" s="2">
        <f t="shared" si="85"/>
        <v>0</v>
      </c>
      <c r="S257" s="2">
        <f t="shared" si="85"/>
        <v>200300.88</v>
      </c>
      <c r="T257" s="2">
        <f t="shared" si="85"/>
        <v>0</v>
      </c>
      <c r="U257" s="2">
        <f>U188+U227+AH257</f>
        <v>787.81</v>
      </c>
      <c r="V257" s="2">
        <f>V188+V227+AI257</f>
        <v>0</v>
      </c>
      <c r="W257" s="2">
        <f>ROUND(W188+W227+AJ257,2)</f>
        <v>0</v>
      </c>
      <c r="X257" s="2">
        <f>ROUND(X188+X227+AK257,2)</f>
        <v>77525.91</v>
      </c>
      <c r="Y257" s="2">
        <f>ROUND(Y188+Y227+AL257,2)</f>
        <v>12231.76</v>
      </c>
      <c r="Z257" s="2"/>
      <c r="AA257" s="2"/>
      <c r="AB257" s="2"/>
      <c r="AC257" s="2"/>
      <c r="AD257" s="2"/>
      <c r="AE257" s="2"/>
      <c r="AF257" s="2"/>
      <c r="AG257" s="2"/>
      <c r="AH257" s="2"/>
      <c r="AI257" s="2"/>
      <c r="AJ257" s="2"/>
      <c r="AK257" s="2"/>
      <c r="AL257" s="2"/>
      <c r="AM257" s="2"/>
      <c r="AN257" s="2"/>
      <c r="AO257" s="2">
        <f t="shared" ref="AO257:BD257" si="86">ROUND(AO188+AO227+BX257,2)</f>
        <v>0</v>
      </c>
      <c r="AP257" s="2">
        <f t="shared" si="86"/>
        <v>0</v>
      </c>
      <c r="AQ257" s="2">
        <f t="shared" si="86"/>
        <v>0</v>
      </c>
      <c r="AR257" s="2">
        <f t="shared" si="86"/>
        <v>327836.15000000002</v>
      </c>
      <c r="AS257" s="2">
        <f t="shared" si="86"/>
        <v>0</v>
      </c>
      <c r="AT257" s="2">
        <f t="shared" si="86"/>
        <v>0</v>
      </c>
      <c r="AU257" s="2">
        <f t="shared" si="86"/>
        <v>327836.15000000002</v>
      </c>
      <c r="AV257" s="2">
        <f t="shared" si="86"/>
        <v>19407.59</v>
      </c>
      <c r="AW257" s="2">
        <f t="shared" si="86"/>
        <v>19407.59</v>
      </c>
      <c r="AX257" s="2">
        <f t="shared" si="86"/>
        <v>0</v>
      </c>
      <c r="AY257" s="2">
        <f t="shared" si="86"/>
        <v>19407.59</v>
      </c>
      <c r="AZ257" s="2">
        <f t="shared" si="86"/>
        <v>0</v>
      </c>
      <c r="BA257" s="2">
        <f t="shared" si="86"/>
        <v>0</v>
      </c>
      <c r="BB257" s="2">
        <f t="shared" si="86"/>
        <v>0</v>
      </c>
      <c r="BC257" s="2">
        <f t="shared" si="86"/>
        <v>0</v>
      </c>
      <c r="BD257" s="2">
        <f t="shared" si="86"/>
        <v>0</v>
      </c>
      <c r="BE257" s="2"/>
      <c r="BF257" s="2"/>
      <c r="BG257" s="2"/>
      <c r="BH257" s="2"/>
      <c r="BI257" s="2"/>
      <c r="BJ257" s="2"/>
      <c r="BK257" s="2"/>
      <c r="BL257" s="2"/>
      <c r="BM257" s="2"/>
      <c r="BN257" s="2"/>
      <c r="BO257" s="2"/>
      <c r="BP257" s="2"/>
      <c r="BQ257" s="2"/>
      <c r="BR257" s="2"/>
      <c r="BS257" s="2"/>
      <c r="BT257" s="2"/>
      <c r="BU257" s="2"/>
      <c r="BV257" s="2"/>
      <c r="BW257" s="2"/>
      <c r="BX257" s="2"/>
      <c r="BY257" s="2"/>
      <c r="BZ257" s="2"/>
      <c r="CA257" s="2"/>
      <c r="CB257" s="2"/>
      <c r="CC257" s="2"/>
      <c r="CD257" s="2"/>
      <c r="CE257" s="2"/>
      <c r="CF257" s="2"/>
      <c r="CG257" s="2"/>
      <c r="CH257" s="2"/>
      <c r="CI257" s="2"/>
      <c r="CJ257" s="2"/>
      <c r="CK257" s="2"/>
      <c r="CL257" s="2"/>
      <c r="CM257" s="2"/>
      <c r="CN257" s="2"/>
      <c r="CO257" s="2"/>
      <c r="CP257" s="2"/>
      <c r="CQ257" s="2"/>
      <c r="CR257" s="2"/>
      <c r="CS257" s="2"/>
      <c r="CT257" s="2"/>
      <c r="CU257" s="2"/>
      <c r="CV257" s="2"/>
      <c r="CW257" s="2"/>
      <c r="CX257" s="2"/>
      <c r="CY257" s="2"/>
      <c r="CZ257" s="2"/>
      <c r="DA257" s="2"/>
      <c r="DB257" s="2"/>
      <c r="DC257" s="2"/>
      <c r="DD257" s="2"/>
      <c r="DE257" s="2"/>
      <c r="DF257" s="2"/>
      <c r="DG257" s="3"/>
      <c r="DH257" s="3"/>
      <c r="DI257" s="3"/>
      <c r="DJ257" s="3"/>
      <c r="DK257" s="3"/>
      <c r="DL257" s="3"/>
      <c r="DM257" s="3"/>
      <c r="DN257" s="3"/>
      <c r="DO257" s="3"/>
      <c r="DP257" s="3"/>
      <c r="DQ257" s="3"/>
      <c r="DR257" s="3"/>
      <c r="DS257" s="3"/>
      <c r="DT257" s="3"/>
      <c r="DU257" s="3"/>
      <c r="DV257" s="3"/>
      <c r="DW257" s="3"/>
      <c r="DX257" s="3"/>
      <c r="DY257" s="3"/>
      <c r="DZ257" s="3"/>
      <c r="EA257" s="3"/>
      <c r="EB257" s="3"/>
      <c r="EC257" s="3"/>
      <c r="ED257" s="3"/>
      <c r="EE257" s="3"/>
      <c r="EF257" s="3"/>
      <c r="EG257" s="3"/>
      <c r="EH257" s="3"/>
      <c r="EI257" s="3"/>
      <c r="EJ257" s="3"/>
      <c r="EK257" s="3"/>
      <c r="EL257" s="3"/>
      <c r="EM257" s="3"/>
      <c r="EN257" s="3"/>
      <c r="EO257" s="3"/>
      <c r="EP257" s="3"/>
      <c r="EQ257" s="3"/>
      <c r="ER257" s="3"/>
      <c r="ES257" s="3"/>
      <c r="ET257" s="3"/>
      <c r="EU257" s="3"/>
      <c r="EV257" s="3"/>
      <c r="EW257" s="3"/>
      <c r="EX257" s="3"/>
      <c r="EY257" s="3"/>
      <c r="EZ257" s="3"/>
      <c r="FA257" s="3"/>
      <c r="FB257" s="3"/>
      <c r="FC257" s="3"/>
      <c r="FD257" s="3"/>
      <c r="FE257" s="3"/>
      <c r="FF257" s="3"/>
      <c r="FG257" s="3"/>
      <c r="FH257" s="3"/>
      <c r="FI257" s="3"/>
      <c r="FJ257" s="3"/>
      <c r="FK257" s="3"/>
      <c r="FL257" s="3"/>
      <c r="FM257" s="3"/>
      <c r="FN257" s="3"/>
      <c r="FO257" s="3"/>
      <c r="FP257" s="3"/>
      <c r="FQ257" s="3"/>
      <c r="FR257" s="3"/>
      <c r="FS257" s="3"/>
      <c r="FT257" s="3"/>
      <c r="FU257" s="3"/>
      <c r="FV257" s="3"/>
      <c r="FW257" s="3"/>
      <c r="FX257" s="3"/>
      <c r="FY257" s="3"/>
      <c r="FZ257" s="3"/>
      <c r="GA257" s="3"/>
      <c r="GB257" s="3"/>
      <c r="GC257" s="3"/>
      <c r="GD257" s="3"/>
      <c r="GE257" s="3"/>
      <c r="GF257" s="3"/>
      <c r="GG257" s="3"/>
      <c r="GH257" s="3"/>
      <c r="GI257" s="3"/>
      <c r="GJ257" s="3"/>
      <c r="GK257" s="3"/>
      <c r="GL257" s="3"/>
      <c r="GM257" s="3"/>
      <c r="GN257" s="3"/>
      <c r="GO257" s="3"/>
      <c r="GP257" s="3"/>
      <c r="GQ257" s="3"/>
      <c r="GR257" s="3"/>
      <c r="GS257" s="3"/>
      <c r="GT257" s="3"/>
      <c r="GU257" s="3"/>
      <c r="GV257" s="3"/>
      <c r="GW257" s="3"/>
      <c r="GX257" s="3">
        <v>0</v>
      </c>
    </row>
    <row r="259" spans="1:206" x14ac:dyDescent="0.2">
      <c r="A259" s="4">
        <v>50</v>
      </c>
      <c r="B259" s="4">
        <v>0</v>
      </c>
      <c r="C259" s="4">
        <v>0</v>
      </c>
      <c r="D259" s="4">
        <v>1</v>
      </c>
      <c r="E259" s="4">
        <v>201</v>
      </c>
      <c r="F259" s="4">
        <f>ROUND(Source!O257,O259)</f>
        <v>238078.48</v>
      </c>
      <c r="G259" s="4" t="s">
        <v>39</v>
      </c>
      <c r="H259" s="4" t="s">
        <v>40</v>
      </c>
      <c r="I259" s="4"/>
      <c r="J259" s="4"/>
      <c r="K259" s="4">
        <v>201</v>
      </c>
      <c r="L259" s="4">
        <v>1</v>
      </c>
      <c r="M259" s="4">
        <v>3</v>
      </c>
      <c r="N259" s="4" t="s">
        <v>3</v>
      </c>
      <c r="O259" s="4">
        <v>2</v>
      </c>
      <c r="P259" s="4"/>
      <c r="Q259" s="4"/>
      <c r="R259" s="4"/>
      <c r="S259" s="4"/>
      <c r="T259" s="4"/>
      <c r="U259" s="4"/>
      <c r="V259" s="4"/>
      <c r="W259" s="4"/>
    </row>
    <row r="260" spans="1:206" x14ac:dyDescent="0.2">
      <c r="A260" s="4">
        <v>50</v>
      </c>
      <c r="B260" s="4">
        <v>0</v>
      </c>
      <c r="C260" s="4">
        <v>0</v>
      </c>
      <c r="D260" s="4">
        <v>1</v>
      </c>
      <c r="E260" s="4">
        <v>202</v>
      </c>
      <c r="F260" s="4">
        <f>ROUND(Source!P257,O260)</f>
        <v>19407.59</v>
      </c>
      <c r="G260" s="4" t="s">
        <v>41</v>
      </c>
      <c r="H260" s="4" t="s">
        <v>42</v>
      </c>
      <c r="I260" s="4"/>
      <c r="J260" s="4"/>
      <c r="K260" s="4">
        <v>202</v>
      </c>
      <c r="L260" s="4">
        <v>2</v>
      </c>
      <c r="M260" s="4">
        <v>3</v>
      </c>
      <c r="N260" s="4" t="s">
        <v>3</v>
      </c>
      <c r="O260" s="4">
        <v>2</v>
      </c>
      <c r="P260" s="4"/>
      <c r="Q260" s="4"/>
      <c r="R260" s="4"/>
      <c r="S260" s="4"/>
      <c r="T260" s="4"/>
      <c r="U260" s="4"/>
      <c r="V260" s="4"/>
      <c r="W260" s="4"/>
    </row>
    <row r="261" spans="1:206" x14ac:dyDescent="0.2">
      <c r="A261" s="4">
        <v>50</v>
      </c>
      <c r="B261" s="4">
        <v>0</v>
      </c>
      <c r="C261" s="4">
        <v>0</v>
      </c>
      <c r="D261" s="4">
        <v>1</v>
      </c>
      <c r="E261" s="4">
        <v>222</v>
      </c>
      <c r="F261" s="4">
        <f>ROUND(Source!AO257,O261)</f>
        <v>0</v>
      </c>
      <c r="G261" s="4" t="s">
        <v>43</v>
      </c>
      <c r="H261" s="4" t="s">
        <v>44</v>
      </c>
      <c r="I261" s="4"/>
      <c r="J261" s="4"/>
      <c r="K261" s="4">
        <v>222</v>
      </c>
      <c r="L261" s="4">
        <v>3</v>
      </c>
      <c r="M261" s="4">
        <v>3</v>
      </c>
      <c r="N261" s="4" t="s">
        <v>3</v>
      </c>
      <c r="O261" s="4">
        <v>2</v>
      </c>
      <c r="P261" s="4"/>
      <c r="Q261" s="4"/>
      <c r="R261" s="4"/>
      <c r="S261" s="4"/>
      <c r="T261" s="4"/>
      <c r="U261" s="4"/>
      <c r="V261" s="4"/>
      <c r="W261" s="4"/>
    </row>
    <row r="262" spans="1:206" x14ac:dyDescent="0.2">
      <c r="A262" s="4">
        <v>50</v>
      </c>
      <c r="B262" s="4">
        <v>0</v>
      </c>
      <c r="C262" s="4">
        <v>0</v>
      </c>
      <c r="D262" s="4">
        <v>1</v>
      </c>
      <c r="E262" s="4">
        <v>225</v>
      </c>
      <c r="F262" s="4">
        <f>ROUND(Source!AV257,O262)</f>
        <v>19407.59</v>
      </c>
      <c r="G262" s="4" t="s">
        <v>45</v>
      </c>
      <c r="H262" s="4" t="s">
        <v>46</v>
      </c>
      <c r="I262" s="4"/>
      <c r="J262" s="4"/>
      <c r="K262" s="4">
        <v>225</v>
      </c>
      <c r="L262" s="4">
        <v>4</v>
      </c>
      <c r="M262" s="4">
        <v>3</v>
      </c>
      <c r="N262" s="4" t="s">
        <v>3</v>
      </c>
      <c r="O262" s="4">
        <v>2</v>
      </c>
      <c r="P262" s="4"/>
      <c r="Q262" s="4"/>
      <c r="R262" s="4"/>
      <c r="S262" s="4"/>
      <c r="T262" s="4"/>
      <c r="U262" s="4"/>
      <c r="V262" s="4"/>
      <c r="W262" s="4"/>
    </row>
    <row r="263" spans="1:206" x14ac:dyDescent="0.2">
      <c r="A263" s="4">
        <v>50</v>
      </c>
      <c r="B263" s="4">
        <v>0</v>
      </c>
      <c r="C263" s="4">
        <v>0</v>
      </c>
      <c r="D263" s="4">
        <v>1</v>
      </c>
      <c r="E263" s="4">
        <v>226</v>
      </c>
      <c r="F263" s="4">
        <f>ROUND(Source!AW257,O263)</f>
        <v>19407.59</v>
      </c>
      <c r="G263" s="4" t="s">
        <v>47</v>
      </c>
      <c r="H263" s="4" t="s">
        <v>48</v>
      </c>
      <c r="I263" s="4"/>
      <c r="J263" s="4"/>
      <c r="K263" s="4">
        <v>226</v>
      </c>
      <c r="L263" s="4">
        <v>5</v>
      </c>
      <c r="M263" s="4">
        <v>3</v>
      </c>
      <c r="N263" s="4" t="s">
        <v>3</v>
      </c>
      <c r="O263" s="4">
        <v>2</v>
      </c>
      <c r="P263" s="4"/>
      <c r="Q263" s="4"/>
      <c r="R263" s="4"/>
      <c r="S263" s="4"/>
      <c r="T263" s="4"/>
      <c r="U263" s="4"/>
      <c r="V263" s="4"/>
      <c r="W263" s="4"/>
    </row>
    <row r="264" spans="1:206" x14ac:dyDescent="0.2">
      <c r="A264" s="4">
        <v>50</v>
      </c>
      <c r="B264" s="4">
        <v>0</v>
      </c>
      <c r="C264" s="4">
        <v>0</v>
      </c>
      <c r="D264" s="4">
        <v>1</v>
      </c>
      <c r="E264" s="4">
        <v>227</v>
      </c>
      <c r="F264" s="4">
        <f>ROUND(Source!AX257,O264)</f>
        <v>0</v>
      </c>
      <c r="G264" s="4" t="s">
        <v>49</v>
      </c>
      <c r="H264" s="4" t="s">
        <v>50</v>
      </c>
      <c r="I264" s="4"/>
      <c r="J264" s="4"/>
      <c r="K264" s="4">
        <v>227</v>
      </c>
      <c r="L264" s="4">
        <v>6</v>
      </c>
      <c r="M264" s="4">
        <v>3</v>
      </c>
      <c r="N264" s="4" t="s">
        <v>3</v>
      </c>
      <c r="O264" s="4">
        <v>2</v>
      </c>
      <c r="P264" s="4"/>
      <c r="Q264" s="4"/>
      <c r="R264" s="4"/>
      <c r="S264" s="4"/>
      <c r="T264" s="4"/>
      <c r="U264" s="4"/>
      <c r="V264" s="4"/>
      <c r="W264" s="4"/>
    </row>
    <row r="265" spans="1:206" x14ac:dyDescent="0.2">
      <c r="A265" s="4">
        <v>50</v>
      </c>
      <c r="B265" s="4">
        <v>0</v>
      </c>
      <c r="C265" s="4">
        <v>0</v>
      </c>
      <c r="D265" s="4">
        <v>1</v>
      </c>
      <c r="E265" s="4">
        <v>228</v>
      </c>
      <c r="F265" s="4">
        <f>ROUND(Source!AY257,O265)</f>
        <v>19407.59</v>
      </c>
      <c r="G265" s="4" t="s">
        <v>51</v>
      </c>
      <c r="H265" s="4" t="s">
        <v>52</v>
      </c>
      <c r="I265" s="4"/>
      <c r="J265" s="4"/>
      <c r="K265" s="4">
        <v>228</v>
      </c>
      <c r="L265" s="4">
        <v>7</v>
      </c>
      <c r="M265" s="4">
        <v>3</v>
      </c>
      <c r="N265" s="4" t="s">
        <v>3</v>
      </c>
      <c r="O265" s="4">
        <v>2</v>
      </c>
      <c r="P265" s="4"/>
      <c r="Q265" s="4"/>
      <c r="R265" s="4"/>
      <c r="S265" s="4"/>
      <c r="T265" s="4"/>
      <c r="U265" s="4"/>
      <c r="V265" s="4"/>
      <c r="W265" s="4"/>
    </row>
    <row r="266" spans="1:206" x14ac:dyDescent="0.2">
      <c r="A266" s="4">
        <v>50</v>
      </c>
      <c r="B266" s="4">
        <v>0</v>
      </c>
      <c r="C266" s="4">
        <v>0</v>
      </c>
      <c r="D266" s="4">
        <v>1</v>
      </c>
      <c r="E266" s="4">
        <v>216</v>
      </c>
      <c r="F266" s="4">
        <f>ROUND(Source!AP257,O266)</f>
        <v>0</v>
      </c>
      <c r="G266" s="4" t="s">
        <v>53</v>
      </c>
      <c r="H266" s="4" t="s">
        <v>54</v>
      </c>
      <c r="I266" s="4"/>
      <c r="J266" s="4"/>
      <c r="K266" s="4">
        <v>216</v>
      </c>
      <c r="L266" s="4">
        <v>8</v>
      </c>
      <c r="M266" s="4">
        <v>3</v>
      </c>
      <c r="N266" s="4" t="s">
        <v>3</v>
      </c>
      <c r="O266" s="4">
        <v>2</v>
      </c>
      <c r="P266" s="4"/>
      <c r="Q266" s="4"/>
      <c r="R266" s="4"/>
      <c r="S266" s="4"/>
      <c r="T266" s="4"/>
      <c r="U266" s="4"/>
      <c r="V266" s="4"/>
      <c r="W266" s="4"/>
    </row>
    <row r="267" spans="1:206" x14ac:dyDescent="0.2">
      <c r="A267" s="4">
        <v>50</v>
      </c>
      <c r="B267" s="4">
        <v>0</v>
      </c>
      <c r="C267" s="4">
        <v>0</v>
      </c>
      <c r="D267" s="4">
        <v>1</v>
      </c>
      <c r="E267" s="4">
        <v>223</v>
      </c>
      <c r="F267" s="4">
        <f>ROUND(Source!AQ257,O267)</f>
        <v>0</v>
      </c>
      <c r="G267" s="4" t="s">
        <v>55</v>
      </c>
      <c r="H267" s="4" t="s">
        <v>56</v>
      </c>
      <c r="I267" s="4"/>
      <c r="J267" s="4"/>
      <c r="K267" s="4">
        <v>223</v>
      </c>
      <c r="L267" s="4">
        <v>9</v>
      </c>
      <c r="M267" s="4">
        <v>3</v>
      </c>
      <c r="N267" s="4" t="s">
        <v>3</v>
      </c>
      <c r="O267" s="4">
        <v>2</v>
      </c>
      <c r="P267" s="4"/>
      <c r="Q267" s="4"/>
      <c r="R267" s="4"/>
      <c r="S267" s="4"/>
      <c r="T267" s="4"/>
      <c r="U267" s="4"/>
      <c r="V267" s="4"/>
      <c r="W267" s="4"/>
    </row>
    <row r="268" spans="1:206" x14ac:dyDescent="0.2">
      <c r="A268" s="4">
        <v>50</v>
      </c>
      <c r="B268" s="4">
        <v>0</v>
      </c>
      <c r="C268" s="4">
        <v>0</v>
      </c>
      <c r="D268" s="4">
        <v>1</v>
      </c>
      <c r="E268" s="4">
        <v>229</v>
      </c>
      <c r="F268" s="4">
        <f>ROUND(Source!AZ257,O268)</f>
        <v>0</v>
      </c>
      <c r="G268" s="4" t="s">
        <v>57</v>
      </c>
      <c r="H268" s="4" t="s">
        <v>58</v>
      </c>
      <c r="I268" s="4"/>
      <c r="J268" s="4"/>
      <c r="K268" s="4">
        <v>229</v>
      </c>
      <c r="L268" s="4">
        <v>10</v>
      </c>
      <c r="M268" s="4">
        <v>3</v>
      </c>
      <c r="N268" s="4" t="s">
        <v>3</v>
      </c>
      <c r="O268" s="4">
        <v>2</v>
      </c>
      <c r="P268" s="4"/>
      <c r="Q268" s="4"/>
      <c r="R268" s="4"/>
      <c r="S268" s="4"/>
      <c r="T268" s="4"/>
      <c r="U268" s="4"/>
      <c r="V268" s="4"/>
      <c r="W268" s="4"/>
    </row>
    <row r="269" spans="1:206" x14ac:dyDescent="0.2">
      <c r="A269" s="4">
        <v>50</v>
      </c>
      <c r="B269" s="4">
        <v>0</v>
      </c>
      <c r="C269" s="4">
        <v>0</v>
      </c>
      <c r="D269" s="4">
        <v>1</v>
      </c>
      <c r="E269" s="4">
        <v>203</v>
      </c>
      <c r="F269" s="4">
        <f>ROUND(Source!Q257,O269)</f>
        <v>18370.009999999998</v>
      </c>
      <c r="G269" s="4" t="s">
        <v>59</v>
      </c>
      <c r="H269" s="4" t="s">
        <v>60</v>
      </c>
      <c r="I269" s="4"/>
      <c r="J269" s="4"/>
      <c r="K269" s="4">
        <v>203</v>
      </c>
      <c r="L269" s="4">
        <v>11</v>
      </c>
      <c r="M269" s="4">
        <v>3</v>
      </c>
      <c r="N269" s="4" t="s">
        <v>3</v>
      </c>
      <c r="O269" s="4">
        <v>2</v>
      </c>
      <c r="P269" s="4"/>
      <c r="Q269" s="4"/>
      <c r="R269" s="4"/>
      <c r="S269" s="4"/>
      <c r="T269" s="4"/>
      <c r="U269" s="4"/>
      <c r="V269" s="4"/>
      <c r="W269" s="4"/>
    </row>
    <row r="270" spans="1:206" x14ac:dyDescent="0.2">
      <c r="A270" s="4">
        <v>50</v>
      </c>
      <c r="B270" s="4">
        <v>0</v>
      </c>
      <c r="C270" s="4">
        <v>0</v>
      </c>
      <c r="D270" s="4">
        <v>1</v>
      </c>
      <c r="E270" s="4">
        <v>231</v>
      </c>
      <c r="F270" s="4">
        <f>ROUND(Source!BB257,O270)</f>
        <v>0</v>
      </c>
      <c r="G270" s="4" t="s">
        <v>61</v>
      </c>
      <c r="H270" s="4" t="s">
        <v>62</v>
      </c>
      <c r="I270" s="4"/>
      <c r="J270" s="4"/>
      <c r="K270" s="4">
        <v>231</v>
      </c>
      <c r="L270" s="4">
        <v>12</v>
      </c>
      <c r="M270" s="4">
        <v>3</v>
      </c>
      <c r="N270" s="4" t="s">
        <v>3</v>
      </c>
      <c r="O270" s="4">
        <v>2</v>
      </c>
      <c r="P270" s="4"/>
      <c r="Q270" s="4"/>
      <c r="R270" s="4"/>
      <c r="S270" s="4"/>
      <c r="T270" s="4"/>
      <c r="U270" s="4"/>
      <c r="V270" s="4"/>
      <c r="W270" s="4"/>
    </row>
    <row r="271" spans="1:206" x14ac:dyDescent="0.2">
      <c r="A271" s="4">
        <v>50</v>
      </c>
      <c r="B271" s="4">
        <v>0</v>
      </c>
      <c r="C271" s="4">
        <v>0</v>
      </c>
      <c r="D271" s="4">
        <v>1</v>
      </c>
      <c r="E271" s="4">
        <v>204</v>
      </c>
      <c r="F271" s="4">
        <f>ROUND(Source!R257,O271)</f>
        <v>0</v>
      </c>
      <c r="G271" s="4" t="s">
        <v>63</v>
      </c>
      <c r="H271" s="4" t="s">
        <v>64</v>
      </c>
      <c r="I271" s="4"/>
      <c r="J271" s="4"/>
      <c r="K271" s="4">
        <v>204</v>
      </c>
      <c r="L271" s="4">
        <v>13</v>
      </c>
      <c r="M271" s="4">
        <v>3</v>
      </c>
      <c r="N271" s="4" t="s">
        <v>3</v>
      </c>
      <c r="O271" s="4">
        <v>2</v>
      </c>
      <c r="P271" s="4"/>
      <c r="Q271" s="4"/>
      <c r="R271" s="4"/>
      <c r="S271" s="4"/>
      <c r="T271" s="4"/>
      <c r="U271" s="4"/>
      <c r="V271" s="4"/>
      <c r="W271" s="4"/>
    </row>
    <row r="272" spans="1:206" x14ac:dyDescent="0.2">
      <c r="A272" s="4">
        <v>50</v>
      </c>
      <c r="B272" s="4">
        <v>0</v>
      </c>
      <c r="C272" s="4">
        <v>0</v>
      </c>
      <c r="D272" s="4">
        <v>1</v>
      </c>
      <c r="E272" s="4">
        <v>205</v>
      </c>
      <c r="F272" s="4">
        <f>ROUND(Source!S257,O272)</f>
        <v>200300.88</v>
      </c>
      <c r="G272" s="4" t="s">
        <v>65</v>
      </c>
      <c r="H272" s="4" t="s">
        <v>66</v>
      </c>
      <c r="I272" s="4"/>
      <c r="J272" s="4"/>
      <c r="K272" s="4">
        <v>205</v>
      </c>
      <c r="L272" s="4">
        <v>14</v>
      </c>
      <c r="M272" s="4">
        <v>3</v>
      </c>
      <c r="N272" s="4" t="s">
        <v>3</v>
      </c>
      <c r="O272" s="4">
        <v>2</v>
      </c>
      <c r="P272" s="4"/>
      <c r="Q272" s="4"/>
      <c r="R272" s="4"/>
      <c r="S272" s="4"/>
      <c r="T272" s="4"/>
      <c r="U272" s="4"/>
      <c r="V272" s="4"/>
      <c r="W272" s="4"/>
    </row>
    <row r="273" spans="1:88" x14ac:dyDescent="0.2">
      <c r="A273" s="4">
        <v>50</v>
      </c>
      <c r="B273" s="4">
        <v>0</v>
      </c>
      <c r="C273" s="4">
        <v>0</v>
      </c>
      <c r="D273" s="4">
        <v>1</v>
      </c>
      <c r="E273" s="4">
        <v>232</v>
      </c>
      <c r="F273" s="4">
        <f>ROUND(Source!BC257,O273)</f>
        <v>0</v>
      </c>
      <c r="G273" s="4" t="s">
        <v>67</v>
      </c>
      <c r="H273" s="4" t="s">
        <v>68</v>
      </c>
      <c r="I273" s="4"/>
      <c r="J273" s="4"/>
      <c r="K273" s="4">
        <v>232</v>
      </c>
      <c r="L273" s="4">
        <v>15</v>
      </c>
      <c r="M273" s="4">
        <v>3</v>
      </c>
      <c r="N273" s="4" t="s">
        <v>3</v>
      </c>
      <c r="O273" s="4">
        <v>2</v>
      </c>
      <c r="P273" s="4"/>
      <c r="Q273" s="4"/>
      <c r="R273" s="4"/>
      <c r="S273" s="4"/>
      <c r="T273" s="4"/>
      <c r="U273" s="4"/>
      <c r="V273" s="4"/>
      <c r="W273" s="4"/>
    </row>
    <row r="274" spans="1:88" x14ac:dyDescent="0.2">
      <c r="A274" s="4">
        <v>50</v>
      </c>
      <c r="B274" s="4">
        <v>0</v>
      </c>
      <c r="C274" s="4">
        <v>0</v>
      </c>
      <c r="D274" s="4">
        <v>1</v>
      </c>
      <c r="E274" s="4">
        <v>214</v>
      </c>
      <c r="F274" s="4">
        <f>ROUND(Source!AS257,O274)</f>
        <v>0</v>
      </c>
      <c r="G274" s="4" t="s">
        <v>69</v>
      </c>
      <c r="H274" s="4" t="s">
        <v>70</v>
      </c>
      <c r="I274" s="4"/>
      <c r="J274" s="4"/>
      <c r="K274" s="4">
        <v>214</v>
      </c>
      <c r="L274" s="4">
        <v>16</v>
      </c>
      <c r="M274" s="4">
        <v>3</v>
      </c>
      <c r="N274" s="4" t="s">
        <v>3</v>
      </c>
      <c r="O274" s="4">
        <v>2</v>
      </c>
      <c r="P274" s="4"/>
      <c r="Q274" s="4"/>
      <c r="R274" s="4"/>
      <c r="S274" s="4"/>
      <c r="T274" s="4"/>
      <c r="U274" s="4"/>
      <c r="V274" s="4"/>
      <c r="W274" s="4"/>
    </row>
    <row r="275" spans="1:88" x14ac:dyDescent="0.2">
      <c r="A275" s="4">
        <v>50</v>
      </c>
      <c r="B275" s="4">
        <v>0</v>
      </c>
      <c r="C275" s="4">
        <v>0</v>
      </c>
      <c r="D275" s="4">
        <v>1</v>
      </c>
      <c r="E275" s="4">
        <v>215</v>
      </c>
      <c r="F275" s="4">
        <f>ROUND(Source!AT257,O275)</f>
        <v>0</v>
      </c>
      <c r="G275" s="4" t="s">
        <v>71</v>
      </c>
      <c r="H275" s="4" t="s">
        <v>72</v>
      </c>
      <c r="I275" s="4"/>
      <c r="J275" s="4"/>
      <c r="K275" s="4">
        <v>215</v>
      </c>
      <c r="L275" s="4">
        <v>17</v>
      </c>
      <c r="M275" s="4">
        <v>3</v>
      </c>
      <c r="N275" s="4" t="s">
        <v>3</v>
      </c>
      <c r="O275" s="4">
        <v>2</v>
      </c>
      <c r="P275" s="4"/>
      <c r="Q275" s="4"/>
      <c r="R275" s="4"/>
      <c r="S275" s="4"/>
      <c r="T275" s="4"/>
      <c r="U275" s="4"/>
      <c r="V275" s="4"/>
      <c r="W275" s="4"/>
    </row>
    <row r="276" spans="1:88" x14ac:dyDescent="0.2">
      <c r="A276" s="4">
        <v>50</v>
      </c>
      <c r="B276" s="4">
        <v>0</v>
      </c>
      <c r="C276" s="4">
        <v>0</v>
      </c>
      <c r="D276" s="4">
        <v>1</v>
      </c>
      <c r="E276" s="4">
        <v>217</v>
      </c>
      <c r="F276" s="4">
        <f>ROUND(Source!AU257,O276)</f>
        <v>327836.15000000002</v>
      </c>
      <c r="G276" s="4" t="s">
        <v>73</v>
      </c>
      <c r="H276" s="4" t="s">
        <v>74</v>
      </c>
      <c r="I276" s="4"/>
      <c r="J276" s="4"/>
      <c r="K276" s="4">
        <v>217</v>
      </c>
      <c r="L276" s="4">
        <v>18</v>
      </c>
      <c r="M276" s="4">
        <v>3</v>
      </c>
      <c r="N276" s="4" t="s">
        <v>3</v>
      </c>
      <c r="O276" s="4">
        <v>2</v>
      </c>
      <c r="P276" s="4"/>
      <c r="Q276" s="4"/>
      <c r="R276" s="4"/>
      <c r="S276" s="4"/>
      <c r="T276" s="4"/>
      <c r="U276" s="4"/>
      <c r="V276" s="4"/>
      <c r="W276" s="4"/>
    </row>
    <row r="277" spans="1:88" x14ac:dyDescent="0.2">
      <c r="A277" s="4">
        <v>50</v>
      </c>
      <c r="B277" s="4">
        <v>0</v>
      </c>
      <c r="C277" s="4">
        <v>0</v>
      </c>
      <c r="D277" s="4">
        <v>1</v>
      </c>
      <c r="E277" s="4">
        <v>230</v>
      </c>
      <c r="F277" s="4">
        <f>ROUND(Source!BA257,O277)</f>
        <v>0</v>
      </c>
      <c r="G277" s="4" t="s">
        <v>75</v>
      </c>
      <c r="H277" s="4" t="s">
        <v>76</v>
      </c>
      <c r="I277" s="4"/>
      <c r="J277" s="4"/>
      <c r="K277" s="4">
        <v>230</v>
      </c>
      <c r="L277" s="4">
        <v>19</v>
      </c>
      <c r="M277" s="4">
        <v>3</v>
      </c>
      <c r="N277" s="4" t="s">
        <v>3</v>
      </c>
      <c r="O277" s="4">
        <v>2</v>
      </c>
      <c r="P277" s="4"/>
      <c r="Q277" s="4"/>
      <c r="R277" s="4"/>
      <c r="S277" s="4"/>
      <c r="T277" s="4"/>
      <c r="U277" s="4"/>
      <c r="V277" s="4"/>
      <c r="W277" s="4"/>
    </row>
    <row r="278" spans="1:88" x14ac:dyDescent="0.2">
      <c r="A278" s="4">
        <v>50</v>
      </c>
      <c r="B278" s="4">
        <v>0</v>
      </c>
      <c r="C278" s="4">
        <v>0</v>
      </c>
      <c r="D278" s="4">
        <v>1</v>
      </c>
      <c r="E278" s="4">
        <v>206</v>
      </c>
      <c r="F278" s="4">
        <f>ROUND(Source!T257,O278)</f>
        <v>0</v>
      </c>
      <c r="G278" s="4" t="s">
        <v>77</v>
      </c>
      <c r="H278" s="4" t="s">
        <v>78</v>
      </c>
      <c r="I278" s="4"/>
      <c r="J278" s="4"/>
      <c r="K278" s="4">
        <v>206</v>
      </c>
      <c r="L278" s="4">
        <v>20</v>
      </c>
      <c r="M278" s="4">
        <v>3</v>
      </c>
      <c r="N278" s="4" t="s">
        <v>3</v>
      </c>
      <c r="O278" s="4">
        <v>2</v>
      </c>
      <c r="P278" s="4"/>
      <c r="Q278" s="4"/>
      <c r="R278" s="4"/>
      <c r="S278" s="4"/>
      <c r="T278" s="4"/>
      <c r="U278" s="4"/>
      <c r="V278" s="4"/>
      <c r="W278" s="4"/>
    </row>
    <row r="279" spans="1:88" x14ac:dyDescent="0.2">
      <c r="A279" s="4">
        <v>50</v>
      </c>
      <c r="B279" s="4">
        <v>0</v>
      </c>
      <c r="C279" s="4">
        <v>0</v>
      </c>
      <c r="D279" s="4">
        <v>1</v>
      </c>
      <c r="E279" s="4">
        <v>207</v>
      </c>
      <c r="F279" s="4">
        <f>Source!U257</f>
        <v>787.81</v>
      </c>
      <c r="G279" s="4" t="s">
        <v>79</v>
      </c>
      <c r="H279" s="4" t="s">
        <v>80</v>
      </c>
      <c r="I279" s="4"/>
      <c r="J279" s="4"/>
      <c r="K279" s="4">
        <v>207</v>
      </c>
      <c r="L279" s="4">
        <v>21</v>
      </c>
      <c r="M279" s="4">
        <v>3</v>
      </c>
      <c r="N279" s="4" t="s">
        <v>3</v>
      </c>
      <c r="O279" s="4">
        <v>-1</v>
      </c>
      <c r="P279" s="4"/>
      <c r="Q279" s="4"/>
      <c r="R279" s="4"/>
      <c r="S279" s="4"/>
      <c r="T279" s="4"/>
      <c r="U279" s="4"/>
      <c r="V279" s="4"/>
      <c r="W279" s="4"/>
    </row>
    <row r="280" spans="1:88" x14ac:dyDescent="0.2">
      <c r="A280" s="4">
        <v>50</v>
      </c>
      <c r="B280" s="4">
        <v>0</v>
      </c>
      <c r="C280" s="4">
        <v>0</v>
      </c>
      <c r="D280" s="4">
        <v>1</v>
      </c>
      <c r="E280" s="4">
        <v>208</v>
      </c>
      <c r="F280" s="4">
        <f>Source!V257</f>
        <v>0</v>
      </c>
      <c r="G280" s="4" t="s">
        <v>81</v>
      </c>
      <c r="H280" s="4" t="s">
        <v>82</v>
      </c>
      <c r="I280" s="4"/>
      <c r="J280" s="4"/>
      <c r="K280" s="4">
        <v>208</v>
      </c>
      <c r="L280" s="4">
        <v>22</v>
      </c>
      <c r="M280" s="4">
        <v>3</v>
      </c>
      <c r="N280" s="4" t="s">
        <v>3</v>
      </c>
      <c r="O280" s="4">
        <v>-1</v>
      </c>
      <c r="P280" s="4"/>
      <c r="Q280" s="4"/>
      <c r="R280" s="4"/>
      <c r="S280" s="4"/>
      <c r="T280" s="4"/>
      <c r="U280" s="4"/>
      <c r="V280" s="4"/>
      <c r="W280" s="4"/>
    </row>
    <row r="281" spans="1:88" x14ac:dyDescent="0.2">
      <c r="A281" s="4">
        <v>50</v>
      </c>
      <c r="B281" s="4">
        <v>0</v>
      </c>
      <c r="C281" s="4">
        <v>0</v>
      </c>
      <c r="D281" s="4">
        <v>1</v>
      </c>
      <c r="E281" s="4">
        <v>209</v>
      </c>
      <c r="F281" s="4">
        <f>ROUND(Source!W257,O281)</f>
        <v>0</v>
      </c>
      <c r="G281" s="4" t="s">
        <v>83</v>
      </c>
      <c r="H281" s="4" t="s">
        <v>84</v>
      </c>
      <c r="I281" s="4"/>
      <c r="J281" s="4"/>
      <c r="K281" s="4">
        <v>209</v>
      </c>
      <c r="L281" s="4">
        <v>23</v>
      </c>
      <c r="M281" s="4">
        <v>3</v>
      </c>
      <c r="N281" s="4" t="s">
        <v>3</v>
      </c>
      <c r="O281" s="4">
        <v>2</v>
      </c>
      <c r="P281" s="4"/>
      <c r="Q281" s="4"/>
      <c r="R281" s="4"/>
      <c r="S281" s="4"/>
      <c r="T281" s="4"/>
      <c r="U281" s="4"/>
      <c r="V281" s="4"/>
      <c r="W281" s="4"/>
    </row>
    <row r="282" spans="1:88" x14ac:dyDescent="0.2">
      <c r="A282" s="4">
        <v>50</v>
      </c>
      <c r="B282" s="4">
        <v>0</v>
      </c>
      <c r="C282" s="4">
        <v>0</v>
      </c>
      <c r="D282" s="4">
        <v>1</v>
      </c>
      <c r="E282" s="4">
        <v>233</v>
      </c>
      <c r="F282" s="4">
        <f>ROUND(Source!BD257,O282)</f>
        <v>0</v>
      </c>
      <c r="G282" s="4" t="s">
        <v>85</v>
      </c>
      <c r="H282" s="4" t="s">
        <v>86</v>
      </c>
      <c r="I282" s="4"/>
      <c r="J282" s="4"/>
      <c r="K282" s="4">
        <v>233</v>
      </c>
      <c r="L282" s="4">
        <v>24</v>
      </c>
      <c r="M282" s="4">
        <v>3</v>
      </c>
      <c r="N282" s="4" t="s">
        <v>3</v>
      </c>
      <c r="O282" s="4">
        <v>2</v>
      </c>
      <c r="P282" s="4"/>
      <c r="Q282" s="4"/>
      <c r="R282" s="4"/>
      <c r="S282" s="4"/>
      <c r="T282" s="4"/>
      <c r="U282" s="4"/>
      <c r="V282" s="4"/>
      <c r="W282" s="4"/>
    </row>
    <row r="283" spans="1:88" x14ac:dyDescent="0.2">
      <c r="A283" s="4">
        <v>50</v>
      </c>
      <c r="B283" s="4">
        <v>0</v>
      </c>
      <c r="C283" s="4">
        <v>0</v>
      </c>
      <c r="D283" s="4">
        <v>1</v>
      </c>
      <c r="E283" s="4">
        <v>210</v>
      </c>
      <c r="F283" s="4">
        <f>ROUND(Source!X257,O283)</f>
        <v>77525.91</v>
      </c>
      <c r="G283" s="4" t="s">
        <v>87</v>
      </c>
      <c r="H283" s="4" t="s">
        <v>88</v>
      </c>
      <c r="I283" s="4"/>
      <c r="J283" s="4"/>
      <c r="K283" s="4">
        <v>210</v>
      </c>
      <c r="L283" s="4">
        <v>25</v>
      </c>
      <c r="M283" s="4">
        <v>3</v>
      </c>
      <c r="N283" s="4" t="s">
        <v>3</v>
      </c>
      <c r="O283" s="4">
        <v>2</v>
      </c>
      <c r="P283" s="4"/>
      <c r="Q283" s="4"/>
      <c r="R283" s="4"/>
      <c r="S283" s="4"/>
      <c r="T283" s="4"/>
      <c r="U283" s="4"/>
      <c r="V283" s="4"/>
      <c r="W283" s="4"/>
    </row>
    <row r="284" spans="1:88" x14ac:dyDescent="0.2">
      <c r="A284" s="4">
        <v>50</v>
      </c>
      <c r="B284" s="4">
        <v>0</v>
      </c>
      <c r="C284" s="4">
        <v>0</v>
      </c>
      <c r="D284" s="4">
        <v>1</v>
      </c>
      <c r="E284" s="4">
        <v>211</v>
      </c>
      <c r="F284" s="4">
        <f>ROUND(Source!Y257,O284)</f>
        <v>12231.76</v>
      </c>
      <c r="G284" s="4" t="s">
        <v>89</v>
      </c>
      <c r="H284" s="4" t="s">
        <v>90</v>
      </c>
      <c r="I284" s="4"/>
      <c r="J284" s="4"/>
      <c r="K284" s="4">
        <v>211</v>
      </c>
      <c r="L284" s="4">
        <v>26</v>
      </c>
      <c r="M284" s="4">
        <v>3</v>
      </c>
      <c r="N284" s="4" t="s">
        <v>3</v>
      </c>
      <c r="O284" s="4">
        <v>2</v>
      </c>
      <c r="P284" s="4"/>
      <c r="Q284" s="4"/>
      <c r="R284" s="4"/>
      <c r="S284" s="4"/>
      <c r="T284" s="4"/>
      <c r="U284" s="4"/>
      <c r="V284" s="4"/>
      <c r="W284" s="4"/>
    </row>
    <row r="285" spans="1:88" x14ac:dyDescent="0.2">
      <c r="A285" s="4">
        <v>50</v>
      </c>
      <c r="B285" s="4">
        <v>0</v>
      </c>
      <c r="C285" s="4">
        <v>0</v>
      </c>
      <c r="D285" s="4">
        <v>1</v>
      </c>
      <c r="E285" s="4">
        <v>224</v>
      </c>
      <c r="F285" s="4">
        <f>ROUND(Source!AR257,O285)</f>
        <v>327836.15000000002</v>
      </c>
      <c r="G285" s="4" t="s">
        <v>91</v>
      </c>
      <c r="H285" s="4" t="s">
        <v>92</v>
      </c>
      <c r="I285" s="4"/>
      <c r="J285" s="4"/>
      <c r="K285" s="4">
        <v>224</v>
      </c>
      <c r="L285" s="4">
        <v>27</v>
      </c>
      <c r="M285" s="4">
        <v>3</v>
      </c>
      <c r="N285" s="4" t="s">
        <v>3</v>
      </c>
      <c r="O285" s="4">
        <v>2</v>
      </c>
      <c r="P285" s="4"/>
      <c r="Q285" s="4"/>
      <c r="R285" s="4"/>
      <c r="S285" s="4"/>
      <c r="T285" s="4"/>
      <c r="U285" s="4"/>
      <c r="V285" s="4"/>
      <c r="W285" s="4"/>
    </row>
    <row r="287" spans="1:88" x14ac:dyDescent="0.2">
      <c r="A287" s="1">
        <v>4</v>
      </c>
      <c r="B287" s="1">
        <v>1</v>
      </c>
      <c r="C287" s="1"/>
      <c r="D287" s="1">
        <f>ROW(A296)</f>
        <v>296</v>
      </c>
      <c r="E287" s="1"/>
      <c r="F287" s="1" t="s">
        <v>13</v>
      </c>
      <c r="G287" s="1" t="s">
        <v>160</v>
      </c>
      <c r="H287" s="1" t="s">
        <v>3</v>
      </c>
      <c r="I287" s="1">
        <v>0</v>
      </c>
      <c r="J287" s="1"/>
      <c r="K287" s="1">
        <v>0</v>
      </c>
      <c r="L287" s="1"/>
      <c r="M287" s="1"/>
      <c r="N287" s="1"/>
      <c r="O287" s="1"/>
      <c r="P287" s="1"/>
      <c r="Q287" s="1"/>
      <c r="R287" s="1"/>
      <c r="S287" s="1"/>
      <c r="T287" s="1"/>
      <c r="U287" s="1" t="s">
        <v>3</v>
      </c>
      <c r="V287" s="1">
        <v>0</v>
      </c>
      <c r="W287" s="1"/>
      <c r="X287" s="1"/>
      <c r="Y287" s="1"/>
      <c r="Z287" s="1"/>
      <c r="AA287" s="1"/>
      <c r="AB287" s="1" t="s">
        <v>3</v>
      </c>
      <c r="AC287" s="1" t="s">
        <v>3</v>
      </c>
      <c r="AD287" s="1" t="s">
        <v>3</v>
      </c>
      <c r="AE287" s="1" t="s">
        <v>3</v>
      </c>
      <c r="AF287" s="1" t="s">
        <v>3</v>
      </c>
      <c r="AG287" s="1" t="s">
        <v>3</v>
      </c>
      <c r="AH287" s="1"/>
      <c r="AI287" s="1"/>
      <c r="AJ287" s="1"/>
      <c r="AK287" s="1"/>
      <c r="AL287" s="1"/>
      <c r="AM287" s="1"/>
      <c r="AN287" s="1"/>
      <c r="AO287" s="1"/>
      <c r="AP287" s="1" t="s">
        <v>3</v>
      </c>
      <c r="AQ287" s="1" t="s">
        <v>3</v>
      </c>
      <c r="AR287" s="1" t="s">
        <v>3</v>
      </c>
      <c r="AS287" s="1"/>
      <c r="AT287" s="1"/>
      <c r="AU287" s="1"/>
      <c r="AV287" s="1"/>
      <c r="AW287" s="1"/>
      <c r="AX287" s="1"/>
      <c r="AY287" s="1"/>
      <c r="AZ287" s="1" t="s">
        <v>3</v>
      </c>
      <c r="BA287" s="1"/>
      <c r="BB287" s="1" t="s">
        <v>3</v>
      </c>
      <c r="BC287" s="1" t="s">
        <v>3</v>
      </c>
      <c r="BD287" s="1" t="s">
        <v>3</v>
      </c>
      <c r="BE287" s="1" t="s">
        <v>3</v>
      </c>
      <c r="BF287" s="1" t="s">
        <v>3</v>
      </c>
      <c r="BG287" s="1" t="s">
        <v>3</v>
      </c>
      <c r="BH287" s="1" t="s">
        <v>3</v>
      </c>
      <c r="BI287" s="1" t="s">
        <v>3</v>
      </c>
      <c r="BJ287" s="1" t="s">
        <v>3</v>
      </c>
      <c r="BK287" s="1" t="s">
        <v>3</v>
      </c>
      <c r="BL287" s="1" t="s">
        <v>3</v>
      </c>
      <c r="BM287" s="1" t="s">
        <v>3</v>
      </c>
      <c r="BN287" s="1" t="s">
        <v>3</v>
      </c>
      <c r="BO287" s="1" t="s">
        <v>3</v>
      </c>
      <c r="BP287" s="1" t="s">
        <v>3</v>
      </c>
      <c r="BQ287" s="1"/>
      <c r="BR287" s="1"/>
      <c r="BS287" s="1"/>
      <c r="BT287" s="1"/>
      <c r="BU287" s="1"/>
      <c r="BV287" s="1"/>
      <c r="BW287" s="1"/>
      <c r="BX287" s="1">
        <v>0</v>
      </c>
      <c r="BY287" s="1"/>
      <c r="BZ287" s="1"/>
      <c r="CA287" s="1"/>
      <c r="CB287" s="1"/>
      <c r="CC287" s="1"/>
      <c r="CD287" s="1"/>
      <c r="CE287" s="1"/>
      <c r="CF287" s="1"/>
      <c r="CG287" s="1"/>
      <c r="CH287" s="1"/>
      <c r="CI287" s="1"/>
      <c r="CJ287" s="1">
        <v>0</v>
      </c>
    </row>
    <row r="289" spans="1:245" x14ac:dyDescent="0.2">
      <c r="A289" s="2">
        <v>52</v>
      </c>
      <c r="B289" s="2">
        <f t="shared" ref="B289:G289" si="87">B296</f>
        <v>1</v>
      </c>
      <c r="C289" s="2">
        <f t="shared" si="87"/>
        <v>4</v>
      </c>
      <c r="D289" s="2">
        <f t="shared" si="87"/>
        <v>287</v>
      </c>
      <c r="E289" s="2">
        <f t="shared" si="87"/>
        <v>0</v>
      </c>
      <c r="F289" s="2" t="str">
        <f t="shared" si="87"/>
        <v>Новый раздел</v>
      </c>
      <c r="G289" s="2" t="str">
        <f t="shared" si="87"/>
        <v>ТО лифтов 3 этажа</v>
      </c>
      <c r="H289" s="2"/>
      <c r="I289" s="2"/>
      <c r="J289" s="2"/>
      <c r="K289" s="2"/>
      <c r="L289" s="2"/>
      <c r="M289" s="2"/>
      <c r="N289" s="2"/>
      <c r="O289" s="2">
        <f t="shared" ref="O289:AT289" si="88">O296</f>
        <v>542171</v>
      </c>
      <c r="P289" s="2">
        <f t="shared" si="88"/>
        <v>40176.050000000003</v>
      </c>
      <c r="Q289" s="2">
        <f t="shared" si="88"/>
        <v>61298.15</v>
      </c>
      <c r="R289" s="2">
        <f t="shared" si="88"/>
        <v>0</v>
      </c>
      <c r="S289" s="2">
        <f t="shared" si="88"/>
        <v>440696.8</v>
      </c>
      <c r="T289" s="2">
        <f t="shared" si="88"/>
        <v>0</v>
      </c>
      <c r="U289" s="2">
        <f t="shared" si="88"/>
        <v>1710.9500000000003</v>
      </c>
      <c r="V289" s="2">
        <f t="shared" si="88"/>
        <v>0</v>
      </c>
      <c r="W289" s="2">
        <f t="shared" si="88"/>
        <v>0</v>
      </c>
      <c r="X289" s="2">
        <f t="shared" si="88"/>
        <v>176426.85</v>
      </c>
      <c r="Y289" s="2">
        <f t="shared" si="88"/>
        <v>29090.799999999999</v>
      </c>
      <c r="Z289" s="2">
        <f t="shared" si="88"/>
        <v>0</v>
      </c>
      <c r="AA289" s="2">
        <f t="shared" si="88"/>
        <v>0</v>
      </c>
      <c r="AB289" s="2">
        <f t="shared" si="88"/>
        <v>542171</v>
      </c>
      <c r="AC289" s="2">
        <f t="shared" si="88"/>
        <v>40176.050000000003</v>
      </c>
      <c r="AD289" s="2">
        <f t="shared" si="88"/>
        <v>61298.15</v>
      </c>
      <c r="AE289" s="2">
        <f t="shared" si="88"/>
        <v>0</v>
      </c>
      <c r="AF289" s="2">
        <f t="shared" si="88"/>
        <v>440696.8</v>
      </c>
      <c r="AG289" s="2">
        <f t="shared" si="88"/>
        <v>0</v>
      </c>
      <c r="AH289" s="2">
        <f t="shared" si="88"/>
        <v>1710.9500000000003</v>
      </c>
      <c r="AI289" s="2">
        <f t="shared" si="88"/>
        <v>0</v>
      </c>
      <c r="AJ289" s="2">
        <f t="shared" si="88"/>
        <v>0</v>
      </c>
      <c r="AK289" s="2">
        <f t="shared" si="88"/>
        <v>176426.85</v>
      </c>
      <c r="AL289" s="2">
        <f t="shared" si="88"/>
        <v>29090.799999999999</v>
      </c>
      <c r="AM289" s="2">
        <f t="shared" si="88"/>
        <v>0</v>
      </c>
      <c r="AN289" s="2">
        <f t="shared" si="88"/>
        <v>0</v>
      </c>
      <c r="AO289" s="2">
        <f t="shared" si="88"/>
        <v>0</v>
      </c>
      <c r="AP289" s="2">
        <f t="shared" si="88"/>
        <v>0</v>
      </c>
      <c r="AQ289" s="2">
        <f t="shared" si="88"/>
        <v>0</v>
      </c>
      <c r="AR289" s="2">
        <f t="shared" si="88"/>
        <v>747688.65</v>
      </c>
      <c r="AS289" s="2">
        <f t="shared" si="88"/>
        <v>0</v>
      </c>
      <c r="AT289" s="2">
        <f t="shared" si="88"/>
        <v>0</v>
      </c>
      <c r="AU289" s="2">
        <f t="shared" ref="AU289:BZ289" si="89">AU296</f>
        <v>747688.65</v>
      </c>
      <c r="AV289" s="2">
        <f t="shared" si="89"/>
        <v>40176.050000000003</v>
      </c>
      <c r="AW289" s="2">
        <f t="shared" si="89"/>
        <v>40176.050000000003</v>
      </c>
      <c r="AX289" s="2">
        <f t="shared" si="89"/>
        <v>0</v>
      </c>
      <c r="AY289" s="2">
        <f t="shared" si="89"/>
        <v>40176.050000000003</v>
      </c>
      <c r="AZ289" s="2">
        <f t="shared" si="89"/>
        <v>0</v>
      </c>
      <c r="BA289" s="2">
        <f t="shared" si="89"/>
        <v>0</v>
      </c>
      <c r="BB289" s="2">
        <f t="shared" si="89"/>
        <v>0</v>
      </c>
      <c r="BC289" s="2">
        <f t="shared" si="89"/>
        <v>0</v>
      </c>
      <c r="BD289" s="2">
        <f t="shared" si="89"/>
        <v>0</v>
      </c>
      <c r="BE289" s="2">
        <f t="shared" si="89"/>
        <v>0</v>
      </c>
      <c r="BF289" s="2">
        <f t="shared" si="89"/>
        <v>0</v>
      </c>
      <c r="BG289" s="2">
        <f t="shared" si="89"/>
        <v>0</v>
      </c>
      <c r="BH289" s="2">
        <f t="shared" si="89"/>
        <v>0</v>
      </c>
      <c r="BI289" s="2">
        <f t="shared" si="89"/>
        <v>0</v>
      </c>
      <c r="BJ289" s="2">
        <f t="shared" si="89"/>
        <v>0</v>
      </c>
      <c r="BK289" s="2">
        <f t="shared" si="89"/>
        <v>0</v>
      </c>
      <c r="BL289" s="2">
        <f t="shared" si="89"/>
        <v>0</v>
      </c>
      <c r="BM289" s="2">
        <f t="shared" si="89"/>
        <v>0</v>
      </c>
      <c r="BN289" s="2">
        <f t="shared" si="89"/>
        <v>0</v>
      </c>
      <c r="BO289" s="2">
        <f t="shared" si="89"/>
        <v>0</v>
      </c>
      <c r="BP289" s="2">
        <f t="shared" si="89"/>
        <v>0</v>
      </c>
      <c r="BQ289" s="2">
        <f t="shared" si="89"/>
        <v>0</v>
      </c>
      <c r="BR289" s="2">
        <f t="shared" si="89"/>
        <v>0</v>
      </c>
      <c r="BS289" s="2">
        <f t="shared" si="89"/>
        <v>0</v>
      </c>
      <c r="BT289" s="2">
        <f t="shared" si="89"/>
        <v>0</v>
      </c>
      <c r="BU289" s="2">
        <f t="shared" si="89"/>
        <v>0</v>
      </c>
      <c r="BV289" s="2">
        <f t="shared" si="89"/>
        <v>0</v>
      </c>
      <c r="BW289" s="2">
        <f t="shared" si="89"/>
        <v>0</v>
      </c>
      <c r="BX289" s="2">
        <f t="shared" si="89"/>
        <v>0</v>
      </c>
      <c r="BY289" s="2">
        <f t="shared" si="89"/>
        <v>0</v>
      </c>
      <c r="BZ289" s="2">
        <f t="shared" si="89"/>
        <v>0</v>
      </c>
      <c r="CA289" s="2">
        <f t="shared" ref="CA289:DF289" si="90">CA296</f>
        <v>747688.65</v>
      </c>
      <c r="CB289" s="2">
        <f t="shared" si="90"/>
        <v>0</v>
      </c>
      <c r="CC289" s="2">
        <f t="shared" si="90"/>
        <v>0</v>
      </c>
      <c r="CD289" s="2">
        <f t="shared" si="90"/>
        <v>747688.65</v>
      </c>
      <c r="CE289" s="2">
        <f t="shared" si="90"/>
        <v>40176.050000000003</v>
      </c>
      <c r="CF289" s="2">
        <f t="shared" si="90"/>
        <v>40176.050000000003</v>
      </c>
      <c r="CG289" s="2">
        <f t="shared" si="90"/>
        <v>0</v>
      </c>
      <c r="CH289" s="2">
        <f t="shared" si="90"/>
        <v>40176.050000000003</v>
      </c>
      <c r="CI289" s="2">
        <f t="shared" si="90"/>
        <v>0</v>
      </c>
      <c r="CJ289" s="2">
        <f t="shared" si="90"/>
        <v>0</v>
      </c>
      <c r="CK289" s="2">
        <f t="shared" si="90"/>
        <v>0</v>
      </c>
      <c r="CL289" s="2">
        <f t="shared" si="90"/>
        <v>0</v>
      </c>
      <c r="CM289" s="2">
        <f t="shared" si="90"/>
        <v>0</v>
      </c>
      <c r="CN289" s="2">
        <f t="shared" si="90"/>
        <v>0</v>
      </c>
      <c r="CO289" s="2">
        <f t="shared" si="90"/>
        <v>0</v>
      </c>
      <c r="CP289" s="2">
        <f t="shared" si="90"/>
        <v>0</v>
      </c>
      <c r="CQ289" s="2">
        <f t="shared" si="90"/>
        <v>0</v>
      </c>
      <c r="CR289" s="2">
        <f t="shared" si="90"/>
        <v>0</v>
      </c>
      <c r="CS289" s="2">
        <f t="shared" si="90"/>
        <v>0</v>
      </c>
      <c r="CT289" s="2">
        <f t="shared" si="90"/>
        <v>0</v>
      </c>
      <c r="CU289" s="2">
        <f t="shared" si="90"/>
        <v>0</v>
      </c>
      <c r="CV289" s="2">
        <f t="shared" si="90"/>
        <v>0</v>
      </c>
      <c r="CW289" s="2">
        <f t="shared" si="90"/>
        <v>0</v>
      </c>
      <c r="CX289" s="2">
        <f t="shared" si="90"/>
        <v>0</v>
      </c>
      <c r="CY289" s="2">
        <f t="shared" si="90"/>
        <v>0</v>
      </c>
      <c r="CZ289" s="2">
        <f t="shared" si="90"/>
        <v>0</v>
      </c>
      <c r="DA289" s="2">
        <f t="shared" si="90"/>
        <v>0</v>
      </c>
      <c r="DB289" s="2">
        <f t="shared" si="90"/>
        <v>0</v>
      </c>
      <c r="DC289" s="2">
        <f t="shared" si="90"/>
        <v>0</v>
      </c>
      <c r="DD289" s="2">
        <f t="shared" si="90"/>
        <v>0</v>
      </c>
      <c r="DE289" s="2">
        <f t="shared" si="90"/>
        <v>0</v>
      </c>
      <c r="DF289" s="2">
        <f t="shared" si="90"/>
        <v>0</v>
      </c>
      <c r="DG289" s="3">
        <f t="shared" ref="DG289:EL289" si="91">DG296</f>
        <v>0</v>
      </c>
      <c r="DH289" s="3">
        <f t="shared" si="91"/>
        <v>0</v>
      </c>
      <c r="DI289" s="3">
        <f t="shared" si="91"/>
        <v>0</v>
      </c>
      <c r="DJ289" s="3">
        <f t="shared" si="91"/>
        <v>0</v>
      </c>
      <c r="DK289" s="3">
        <f t="shared" si="91"/>
        <v>0</v>
      </c>
      <c r="DL289" s="3">
        <f t="shared" si="91"/>
        <v>0</v>
      </c>
      <c r="DM289" s="3">
        <f t="shared" si="91"/>
        <v>0</v>
      </c>
      <c r="DN289" s="3">
        <f t="shared" si="91"/>
        <v>0</v>
      </c>
      <c r="DO289" s="3">
        <f t="shared" si="91"/>
        <v>0</v>
      </c>
      <c r="DP289" s="3">
        <f t="shared" si="91"/>
        <v>0</v>
      </c>
      <c r="DQ289" s="3">
        <f t="shared" si="91"/>
        <v>0</v>
      </c>
      <c r="DR289" s="3">
        <f t="shared" si="91"/>
        <v>0</v>
      </c>
      <c r="DS289" s="3">
        <f t="shared" si="91"/>
        <v>0</v>
      </c>
      <c r="DT289" s="3">
        <f t="shared" si="91"/>
        <v>0</v>
      </c>
      <c r="DU289" s="3">
        <f t="shared" si="91"/>
        <v>0</v>
      </c>
      <c r="DV289" s="3">
        <f t="shared" si="91"/>
        <v>0</v>
      </c>
      <c r="DW289" s="3">
        <f t="shared" si="91"/>
        <v>0</v>
      </c>
      <c r="DX289" s="3">
        <f t="shared" si="91"/>
        <v>0</v>
      </c>
      <c r="DY289" s="3">
        <f t="shared" si="91"/>
        <v>0</v>
      </c>
      <c r="DZ289" s="3">
        <f t="shared" si="91"/>
        <v>0</v>
      </c>
      <c r="EA289" s="3">
        <f t="shared" si="91"/>
        <v>0</v>
      </c>
      <c r="EB289" s="3">
        <f t="shared" si="91"/>
        <v>0</v>
      </c>
      <c r="EC289" s="3">
        <f t="shared" si="91"/>
        <v>0</v>
      </c>
      <c r="ED289" s="3">
        <f t="shared" si="91"/>
        <v>0</v>
      </c>
      <c r="EE289" s="3">
        <f t="shared" si="91"/>
        <v>0</v>
      </c>
      <c r="EF289" s="3">
        <f t="shared" si="91"/>
        <v>0</v>
      </c>
      <c r="EG289" s="3">
        <f t="shared" si="91"/>
        <v>0</v>
      </c>
      <c r="EH289" s="3">
        <f t="shared" si="91"/>
        <v>0</v>
      </c>
      <c r="EI289" s="3">
        <f t="shared" si="91"/>
        <v>0</v>
      </c>
      <c r="EJ289" s="3">
        <f t="shared" si="91"/>
        <v>0</v>
      </c>
      <c r="EK289" s="3">
        <f t="shared" si="91"/>
        <v>0</v>
      </c>
      <c r="EL289" s="3">
        <f t="shared" si="91"/>
        <v>0</v>
      </c>
      <c r="EM289" s="3">
        <f t="shared" ref="EM289:FR289" si="92">EM296</f>
        <v>0</v>
      </c>
      <c r="EN289" s="3">
        <f t="shared" si="92"/>
        <v>0</v>
      </c>
      <c r="EO289" s="3">
        <f t="shared" si="92"/>
        <v>0</v>
      </c>
      <c r="EP289" s="3">
        <f t="shared" si="92"/>
        <v>0</v>
      </c>
      <c r="EQ289" s="3">
        <f t="shared" si="92"/>
        <v>0</v>
      </c>
      <c r="ER289" s="3">
        <f t="shared" si="92"/>
        <v>0</v>
      </c>
      <c r="ES289" s="3">
        <f t="shared" si="92"/>
        <v>0</v>
      </c>
      <c r="ET289" s="3">
        <f t="shared" si="92"/>
        <v>0</v>
      </c>
      <c r="EU289" s="3">
        <f t="shared" si="92"/>
        <v>0</v>
      </c>
      <c r="EV289" s="3">
        <f t="shared" si="92"/>
        <v>0</v>
      </c>
      <c r="EW289" s="3">
        <f t="shared" si="92"/>
        <v>0</v>
      </c>
      <c r="EX289" s="3">
        <f t="shared" si="92"/>
        <v>0</v>
      </c>
      <c r="EY289" s="3">
        <f t="shared" si="92"/>
        <v>0</v>
      </c>
      <c r="EZ289" s="3">
        <f t="shared" si="92"/>
        <v>0</v>
      </c>
      <c r="FA289" s="3">
        <f t="shared" si="92"/>
        <v>0</v>
      </c>
      <c r="FB289" s="3">
        <f t="shared" si="92"/>
        <v>0</v>
      </c>
      <c r="FC289" s="3">
        <f t="shared" si="92"/>
        <v>0</v>
      </c>
      <c r="FD289" s="3">
        <f t="shared" si="92"/>
        <v>0</v>
      </c>
      <c r="FE289" s="3">
        <f t="shared" si="92"/>
        <v>0</v>
      </c>
      <c r="FF289" s="3">
        <f t="shared" si="92"/>
        <v>0</v>
      </c>
      <c r="FG289" s="3">
        <f t="shared" si="92"/>
        <v>0</v>
      </c>
      <c r="FH289" s="3">
        <f t="shared" si="92"/>
        <v>0</v>
      </c>
      <c r="FI289" s="3">
        <f t="shared" si="92"/>
        <v>0</v>
      </c>
      <c r="FJ289" s="3">
        <f t="shared" si="92"/>
        <v>0</v>
      </c>
      <c r="FK289" s="3">
        <f t="shared" si="92"/>
        <v>0</v>
      </c>
      <c r="FL289" s="3">
        <f t="shared" si="92"/>
        <v>0</v>
      </c>
      <c r="FM289" s="3">
        <f t="shared" si="92"/>
        <v>0</v>
      </c>
      <c r="FN289" s="3">
        <f t="shared" si="92"/>
        <v>0</v>
      </c>
      <c r="FO289" s="3">
        <f t="shared" si="92"/>
        <v>0</v>
      </c>
      <c r="FP289" s="3">
        <f t="shared" si="92"/>
        <v>0</v>
      </c>
      <c r="FQ289" s="3">
        <f t="shared" si="92"/>
        <v>0</v>
      </c>
      <c r="FR289" s="3">
        <f t="shared" si="92"/>
        <v>0</v>
      </c>
      <c r="FS289" s="3">
        <f t="shared" ref="FS289:GX289" si="93">FS296</f>
        <v>0</v>
      </c>
      <c r="FT289" s="3">
        <f t="shared" si="93"/>
        <v>0</v>
      </c>
      <c r="FU289" s="3">
        <f t="shared" si="93"/>
        <v>0</v>
      </c>
      <c r="FV289" s="3">
        <f t="shared" si="93"/>
        <v>0</v>
      </c>
      <c r="FW289" s="3">
        <f t="shared" si="93"/>
        <v>0</v>
      </c>
      <c r="FX289" s="3">
        <f t="shared" si="93"/>
        <v>0</v>
      </c>
      <c r="FY289" s="3">
        <f t="shared" si="93"/>
        <v>0</v>
      </c>
      <c r="FZ289" s="3">
        <f t="shared" si="93"/>
        <v>0</v>
      </c>
      <c r="GA289" s="3">
        <f t="shared" si="93"/>
        <v>0</v>
      </c>
      <c r="GB289" s="3">
        <f t="shared" si="93"/>
        <v>0</v>
      </c>
      <c r="GC289" s="3">
        <f t="shared" si="93"/>
        <v>0</v>
      </c>
      <c r="GD289" s="3">
        <f t="shared" si="93"/>
        <v>0</v>
      </c>
      <c r="GE289" s="3">
        <f t="shared" si="93"/>
        <v>0</v>
      </c>
      <c r="GF289" s="3">
        <f t="shared" si="93"/>
        <v>0</v>
      </c>
      <c r="GG289" s="3">
        <f t="shared" si="93"/>
        <v>0</v>
      </c>
      <c r="GH289" s="3">
        <f t="shared" si="93"/>
        <v>0</v>
      </c>
      <c r="GI289" s="3">
        <f t="shared" si="93"/>
        <v>0</v>
      </c>
      <c r="GJ289" s="3">
        <f t="shared" si="93"/>
        <v>0</v>
      </c>
      <c r="GK289" s="3">
        <f t="shared" si="93"/>
        <v>0</v>
      </c>
      <c r="GL289" s="3">
        <f t="shared" si="93"/>
        <v>0</v>
      </c>
      <c r="GM289" s="3">
        <f t="shared" si="93"/>
        <v>0</v>
      </c>
      <c r="GN289" s="3">
        <f t="shared" si="93"/>
        <v>0</v>
      </c>
      <c r="GO289" s="3">
        <f t="shared" si="93"/>
        <v>0</v>
      </c>
      <c r="GP289" s="3">
        <f t="shared" si="93"/>
        <v>0</v>
      </c>
      <c r="GQ289" s="3">
        <f t="shared" si="93"/>
        <v>0</v>
      </c>
      <c r="GR289" s="3">
        <f t="shared" si="93"/>
        <v>0</v>
      </c>
      <c r="GS289" s="3">
        <f t="shared" si="93"/>
        <v>0</v>
      </c>
      <c r="GT289" s="3">
        <f t="shared" si="93"/>
        <v>0</v>
      </c>
      <c r="GU289" s="3">
        <f t="shared" si="93"/>
        <v>0</v>
      </c>
      <c r="GV289" s="3">
        <f t="shared" si="93"/>
        <v>0</v>
      </c>
      <c r="GW289" s="3">
        <f t="shared" si="93"/>
        <v>0</v>
      </c>
      <c r="GX289" s="3">
        <f t="shared" si="93"/>
        <v>0</v>
      </c>
    </row>
    <row r="291" spans="1:245" x14ac:dyDescent="0.2">
      <c r="A291">
        <v>17</v>
      </c>
      <c r="B291">
        <v>1</v>
      </c>
      <c r="C291">
        <f>ROW(SmtRes!A21)</f>
        <v>21</v>
      </c>
      <c r="D291">
        <f>ROW(EtalonRes!A21)</f>
        <v>21</v>
      </c>
      <c r="E291" t="s">
        <v>161</v>
      </c>
      <c r="F291" t="s">
        <v>162</v>
      </c>
      <c r="G291" t="s">
        <v>163</v>
      </c>
      <c r="H291" t="s">
        <v>20</v>
      </c>
      <c r="I291">
        <v>5</v>
      </c>
      <c r="J291">
        <v>0</v>
      </c>
      <c r="O291">
        <f>ROUND(CP291,2)</f>
        <v>153933.5</v>
      </c>
      <c r="P291">
        <f>ROUND(CQ291*I291,2)</f>
        <v>5428.85</v>
      </c>
      <c r="Q291">
        <f>ROUND(CR291*I291,2)</f>
        <v>17127.95</v>
      </c>
      <c r="R291">
        <f>ROUND(CS291*I291,2)</f>
        <v>0</v>
      </c>
      <c r="S291">
        <f>ROUND(CT291*I291,2)</f>
        <v>131376.70000000001</v>
      </c>
      <c r="T291">
        <f>ROUND(CU291*I291,2)</f>
        <v>0</v>
      </c>
      <c r="U291">
        <f>CV291*I291</f>
        <v>521.85</v>
      </c>
      <c r="V291">
        <f>CW291*I291</f>
        <v>0</v>
      </c>
      <c r="W291">
        <f>ROUND(CX291*I291,2)</f>
        <v>0</v>
      </c>
      <c r="X291">
        <f>ROUND(CY291*I291,2)</f>
        <v>14350.35</v>
      </c>
      <c r="Y291">
        <f>ROUND(CZ291*I291,2)</f>
        <v>2343.3000000000002</v>
      </c>
      <c r="AA291">
        <v>64312874</v>
      </c>
      <c r="AB291">
        <f>ROUND((AC291+AD291+AF291),6)</f>
        <v>30786.7</v>
      </c>
      <c r="AC291">
        <f>ROUND(((ES291*7)),6)</f>
        <v>1085.77</v>
      </c>
      <c r="AD291">
        <f>ROUND(((((ET291*7))-((EU291*7)))+AE291),6)</f>
        <v>3425.59</v>
      </c>
      <c r="AE291">
        <f>ROUND(((EU291*7)),6)</f>
        <v>0</v>
      </c>
      <c r="AF291">
        <f>ROUND(((EV291*7)),6)</f>
        <v>26275.34</v>
      </c>
      <c r="AG291">
        <f>ROUND((AP291),6)</f>
        <v>0</v>
      </c>
      <c r="AH291">
        <f>((EW291*7))</f>
        <v>104.37</v>
      </c>
      <c r="AI291">
        <f>((EX291*7))</f>
        <v>0</v>
      </c>
      <c r="AJ291">
        <f>(AS291)</f>
        <v>0</v>
      </c>
      <c r="AK291">
        <v>4398.1000000000004</v>
      </c>
      <c r="AL291">
        <v>155.11000000000001</v>
      </c>
      <c r="AM291">
        <v>489.37</v>
      </c>
      <c r="AN291">
        <v>0</v>
      </c>
      <c r="AO291">
        <v>3753.62</v>
      </c>
      <c r="AP291">
        <v>0</v>
      </c>
      <c r="AQ291">
        <v>14.91</v>
      </c>
      <c r="AR291">
        <v>0</v>
      </c>
      <c r="AS291">
        <v>0</v>
      </c>
      <c r="AT291">
        <v>0</v>
      </c>
      <c r="AU291">
        <v>0</v>
      </c>
      <c r="AV291">
        <v>1</v>
      </c>
      <c r="AW291">
        <v>1</v>
      </c>
      <c r="AZ291">
        <v>1</v>
      </c>
      <c r="BA291">
        <v>1</v>
      </c>
      <c r="BB291">
        <v>1</v>
      </c>
      <c r="BC291">
        <v>1</v>
      </c>
      <c r="BD291" t="s">
        <v>3</v>
      </c>
      <c r="BE291" t="s">
        <v>3</v>
      </c>
      <c r="BF291" t="s">
        <v>3</v>
      </c>
      <c r="BG291" t="s">
        <v>3</v>
      </c>
      <c r="BH291">
        <v>0</v>
      </c>
      <c r="BI291">
        <v>4</v>
      </c>
      <c r="BJ291" t="s">
        <v>164</v>
      </c>
      <c r="BM291">
        <v>6000</v>
      </c>
      <c r="BN291">
        <v>0</v>
      </c>
      <c r="BO291" t="s">
        <v>3</v>
      </c>
      <c r="BP291">
        <v>0</v>
      </c>
      <c r="BQ291">
        <v>1</v>
      </c>
      <c r="BR291">
        <v>0</v>
      </c>
      <c r="BS291">
        <v>1</v>
      </c>
      <c r="BT291">
        <v>1</v>
      </c>
      <c r="BU291">
        <v>1</v>
      </c>
      <c r="BV291">
        <v>1</v>
      </c>
      <c r="BW291">
        <v>1</v>
      </c>
      <c r="BX291">
        <v>1</v>
      </c>
      <c r="BY291" t="s">
        <v>3</v>
      </c>
      <c r="BZ291">
        <v>2870.07</v>
      </c>
      <c r="CA291">
        <v>468.66</v>
      </c>
      <c r="CE291">
        <v>0</v>
      </c>
      <c r="CF291">
        <v>0</v>
      </c>
      <c r="CG291">
        <v>0</v>
      </c>
      <c r="CM291">
        <v>0</v>
      </c>
      <c r="CN291" t="s">
        <v>3</v>
      </c>
      <c r="CO291">
        <v>0</v>
      </c>
      <c r="CP291">
        <f>(P291+Q291+S291)</f>
        <v>153933.5</v>
      </c>
      <c r="CQ291">
        <f>(AC291*BC291*AW291)</f>
        <v>1085.77</v>
      </c>
      <c r="CR291">
        <f>(((((ET291*7))*BB291-((EU291*7))*BS291)+AE291*BS291)*AV291)</f>
        <v>3425.59</v>
      </c>
      <c r="CS291">
        <f>(AE291*BS291*AV291)</f>
        <v>0</v>
      </c>
      <c r="CT291">
        <f>(AF291*BA291*AV291)</f>
        <v>26275.34</v>
      </c>
      <c r="CU291">
        <f>AG291</f>
        <v>0</v>
      </c>
      <c r="CV291">
        <f>(AH291*AV291)</f>
        <v>104.37</v>
      </c>
      <c r="CW291">
        <f t="shared" ref="CW291:CX294" si="94">AI291</f>
        <v>0</v>
      </c>
      <c r="CX291">
        <f t="shared" si="94"/>
        <v>0</v>
      </c>
      <c r="CY291">
        <f t="shared" ref="CY291:CZ294" si="95">FX291</f>
        <v>2870.07</v>
      </c>
      <c r="CZ291">
        <f t="shared" si="95"/>
        <v>468.66</v>
      </c>
      <c r="DC291" t="s">
        <v>3</v>
      </c>
      <c r="DD291" t="s">
        <v>22</v>
      </c>
      <c r="DE291" t="s">
        <v>22</v>
      </c>
      <c r="DF291" t="s">
        <v>22</v>
      </c>
      <c r="DG291" t="s">
        <v>22</v>
      </c>
      <c r="DH291" t="s">
        <v>3</v>
      </c>
      <c r="DI291" t="s">
        <v>22</v>
      </c>
      <c r="DJ291" t="s">
        <v>22</v>
      </c>
      <c r="DK291" t="s">
        <v>3</v>
      </c>
      <c r="DL291" t="s">
        <v>3</v>
      </c>
      <c r="DM291" t="s">
        <v>3</v>
      </c>
      <c r="DN291">
        <v>0</v>
      </c>
      <c r="DO291">
        <v>0</v>
      </c>
      <c r="DP291">
        <v>1</v>
      </c>
      <c r="DQ291">
        <v>1</v>
      </c>
      <c r="DU291">
        <v>1013</v>
      </c>
      <c r="DV291" t="s">
        <v>20</v>
      </c>
      <c r="DW291" t="s">
        <v>20</v>
      </c>
      <c r="DX291">
        <v>1</v>
      </c>
      <c r="EE291">
        <v>64176908</v>
      </c>
      <c r="EF291">
        <v>1</v>
      </c>
      <c r="EG291" t="s">
        <v>23</v>
      </c>
      <c r="EH291">
        <v>0</v>
      </c>
      <c r="EI291" t="s">
        <v>3</v>
      </c>
      <c r="EJ291">
        <v>4</v>
      </c>
      <c r="EK291">
        <v>6000</v>
      </c>
      <c r="EL291" t="s">
        <v>24</v>
      </c>
      <c r="EM291" t="s">
        <v>25</v>
      </c>
      <c r="EO291" t="s">
        <v>3</v>
      </c>
      <c r="EQ291">
        <v>65536</v>
      </c>
      <c r="ER291">
        <v>4398.1000000000004</v>
      </c>
      <c r="ES291">
        <v>155.11000000000001</v>
      </c>
      <c r="ET291">
        <v>489.37</v>
      </c>
      <c r="EU291">
        <v>0</v>
      </c>
      <c r="EV291">
        <v>3753.62</v>
      </c>
      <c r="EW291">
        <v>14.91</v>
      </c>
      <c r="EX291">
        <v>0</v>
      </c>
      <c r="EY291">
        <v>0</v>
      </c>
      <c r="FQ291">
        <v>0</v>
      </c>
      <c r="FR291">
        <f>ROUND(IF(AND(BH291=3,BI291=3),P291,0),2)</f>
        <v>0</v>
      </c>
      <c r="FS291">
        <v>0</v>
      </c>
      <c r="FX291">
        <v>2870.07</v>
      </c>
      <c r="FY291">
        <v>468.66</v>
      </c>
      <c r="GA291" t="s">
        <v>3</v>
      </c>
      <c r="GD291">
        <v>1</v>
      </c>
      <c r="GF291">
        <v>1336114983</v>
      </c>
      <c r="GG291">
        <v>2</v>
      </c>
      <c r="GH291">
        <v>1</v>
      </c>
      <c r="GI291">
        <v>-2</v>
      </c>
      <c r="GJ291">
        <v>0</v>
      </c>
      <c r="GK291">
        <v>0</v>
      </c>
      <c r="GL291">
        <f>ROUND(IF(AND(BH291=3,BI291=3,FS291&lt;&gt;0),P291,0),2)</f>
        <v>0</v>
      </c>
      <c r="GM291">
        <f>ROUND(O291+X291+Y291,2)+GX291</f>
        <v>170627.15</v>
      </c>
      <c r="GN291">
        <f>IF(OR(BI291=0,BI291=1),ROUND(O291+X291+Y291,2),0)</f>
        <v>0</v>
      </c>
      <c r="GO291">
        <f>IF(BI291=2,ROUND(O291+X291+Y291,2),0)</f>
        <v>0</v>
      </c>
      <c r="GP291">
        <f>IF(BI291=4,ROUND(O291+X291+Y291,2)+GX291,0)</f>
        <v>170627.15</v>
      </c>
      <c r="GR291">
        <v>0</v>
      </c>
      <c r="GS291">
        <v>3</v>
      </c>
      <c r="GT291">
        <v>0</v>
      </c>
      <c r="GU291" t="s">
        <v>3</v>
      </c>
      <c r="GV291">
        <f>ROUND((GT291),6)</f>
        <v>0</v>
      </c>
      <c r="GW291">
        <v>1</v>
      </c>
      <c r="GX291">
        <f>ROUND(HC291*I291,2)</f>
        <v>0</v>
      </c>
      <c r="HA291">
        <v>0</v>
      </c>
      <c r="HB291">
        <v>0</v>
      </c>
      <c r="HC291">
        <f>GV291*GW291</f>
        <v>0</v>
      </c>
      <c r="IK291">
        <v>0</v>
      </c>
    </row>
    <row r="292" spans="1:245" x14ac:dyDescent="0.2">
      <c r="A292">
        <v>17</v>
      </c>
      <c r="B292">
        <v>1</v>
      </c>
      <c r="C292">
        <f>ROW(SmtRes!A22)</f>
        <v>22</v>
      </c>
      <c r="D292">
        <f>ROW(EtalonRes!A22)</f>
        <v>22</v>
      </c>
      <c r="E292" t="s">
        <v>165</v>
      </c>
      <c r="F292" t="s">
        <v>166</v>
      </c>
      <c r="G292" t="s">
        <v>167</v>
      </c>
      <c r="H292" t="s">
        <v>20</v>
      </c>
      <c r="I292">
        <v>5</v>
      </c>
      <c r="J292">
        <v>0</v>
      </c>
      <c r="O292">
        <f>ROUND(CP292,2)</f>
        <v>182954.7</v>
      </c>
      <c r="P292">
        <f>ROUND(CQ292*I292,2)</f>
        <v>13153.2</v>
      </c>
      <c r="Q292">
        <f>ROUND(CR292*I292,2)</f>
        <v>21277.8</v>
      </c>
      <c r="R292">
        <f>ROUND(CS292*I292,2)</f>
        <v>0</v>
      </c>
      <c r="S292">
        <f>ROUND(CT292*I292,2)</f>
        <v>148523.70000000001</v>
      </c>
      <c r="T292">
        <f>ROUND(CU292*I292,2)</f>
        <v>0</v>
      </c>
      <c r="U292">
        <f>CV292*I292</f>
        <v>569.54999999999995</v>
      </c>
      <c r="V292">
        <f>CW292*I292</f>
        <v>0</v>
      </c>
      <c r="W292">
        <f>ROUND(CX292*I292,2)</f>
        <v>0</v>
      </c>
      <c r="X292">
        <f>ROUND(CY292*I292,2)</f>
        <v>38171.15</v>
      </c>
      <c r="Y292">
        <f>ROUND(CZ292*I292,2)</f>
        <v>6303.05</v>
      </c>
      <c r="AA292">
        <v>64312874</v>
      </c>
      <c r="AB292">
        <f>ROUND((AC292+AD292+AF292),6)</f>
        <v>36590.94</v>
      </c>
      <c r="AC292">
        <f>ROUND(((ES292*3)),6)</f>
        <v>2630.64</v>
      </c>
      <c r="AD292">
        <f>ROUND(((((ET292*3))-((EU292*3)))+AE292),6)</f>
        <v>4255.5600000000004</v>
      </c>
      <c r="AE292">
        <f>ROUND(((EU292*3)),6)</f>
        <v>0</v>
      </c>
      <c r="AF292">
        <f>ROUND(((EV292*3)),6)</f>
        <v>29704.74</v>
      </c>
      <c r="AG292">
        <f>ROUND((AP292),6)</f>
        <v>0</v>
      </c>
      <c r="AH292">
        <f>((EW292*3))</f>
        <v>113.91</v>
      </c>
      <c r="AI292">
        <f>((EX292*3))</f>
        <v>0</v>
      </c>
      <c r="AJ292">
        <f>(AS292)</f>
        <v>0</v>
      </c>
      <c r="AK292">
        <v>12196.98</v>
      </c>
      <c r="AL292">
        <v>876.88</v>
      </c>
      <c r="AM292">
        <v>1418.52</v>
      </c>
      <c r="AN292">
        <v>0</v>
      </c>
      <c r="AO292">
        <v>9901.58</v>
      </c>
      <c r="AP292">
        <v>0</v>
      </c>
      <c r="AQ292">
        <v>37.97</v>
      </c>
      <c r="AR292">
        <v>0</v>
      </c>
      <c r="AS292">
        <v>0</v>
      </c>
      <c r="AT292">
        <v>0</v>
      </c>
      <c r="AU292">
        <v>0</v>
      </c>
      <c r="AV292">
        <v>1</v>
      </c>
      <c r="AW292">
        <v>1</v>
      </c>
      <c r="AZ292">
        <v>1</v>
      </c>
      <c r="BA292">
        <v>1</v>
      </c>
      <c r="BB292">
        <v>1</v>
      </c>
      <c r="BC292">
        <v>1</v>
      </c>
      <c r="BD292" t="s">
        <v>3</v>
      </c>
      <c r="BE292" t="s">
        <v>3</v>
      </c>
      <c r="BF292" t="s">
        <v>3</v>
      </c>
      <c r="BG292" t="s">
        <v>3</v>
      </c>
      <c r="BH292">
        <v>0</v>
      </c>
      <c r="BI292">
        <v>4</v>
      </c>
      <c r="BJ292" t="s">
        <v>168</v>
      </c>
      <c r="BM292">
        <v>6000</v>
      </c>
      <c r="BN292">
        <v>0</v>
      </c>
      <c r="BO292" t="s">
        <v>3</v>
      </c>
      <c r="BP292">
        <v>0</v>
      </c>
      <c r="BQ292">
        <v>1</v>
      </c>
      <c r="BR292">
        <v>0</v>
      </c>
      <c r="BS292">
        <v>1</v>
      </c>
      <c r="BT292">
        <v>1</v>
      </c>
      <c r="BU292">
        <v>1</v>
      </c>
      <c r="BV292">
        <v>1</v>
      </c>
      <c r="BW292">
        <v>1</v>
      </c>
      <c r="BX292">
        <v>1</v>
      </c>
      <c r="BY292" t="s">
        <v>3</v>
      </c>
      <c r="BZ292">
        <v>7634.23</v>
      </c>
      <c r="CA292">
        <v>1260.6099999999999</v>
      </c>
      <c r="CE292">
        <v>0</v>
      </c>
      <c r="CF292">
        <v>0</v>
      </c>
      <c r="CG292">
        <v>0</v>
      </c>
      <c r="CM292">
        <v>0</v>
      </c>
      <c r="CN292" t="s">
        <v>3</v>
      </c>
      <c r="CO292">
        <v>0</v>
      </c>
      <c r="CP292">
        <f>(P292+Q292+S292)</f>
        <v>182954.7</v>
      </c>
      <c r="CQ292">
        <f>(AC292*BC292*AW292)</f>
        <v>2630.64</v>
      </c>
      <c r="CR292">
        <f>(((((ET292*3))*BB292-((EU292*3))*BS292)+AE292*BS292)*AV292)</f>
        <v>4255.5599999999995</v>
      </c>
      <c r="CS292">
        <f>(AE292*BS292*AV292)</f>
        <v>0</v>
      </c>
      <c r="CT292">
        <f>(AF292*BA292*AV292)</f>
        <v>29704.74</v>
      </c>
      <c r="CU292">
        <f>AG292</f>
        <v>0</v>
      </c>
      <c r="CV292">
        <f>(AH292*AV292)</f>
        <v>113.91</v>
      </c>
      <c r="CW292">
        <f t="shared" si="94"/>
        <v>0</v>
      </c>
      <c r="CX292">
        <f t="shared" si="94"/>
        <v>0</v>
      </c>
      <c r="CY292">
        <f t="shared" si="95"/>
        <v>7634.23</v>
      </c>
      <c r="CZ292">
        <f t="shared" si="95"/>
        <v>1260.6099999999999</v>
      </c>
      <c r="DC292" t="s">
        <v>3</v>
      </c>
      <c r="DD292" t="s">
        <v>30</v>
      </c>
      <c r="DE292" t="s">
        <v>30</v>
      </c>
      <c r="DF292" t="s">
        <v>30</v>
      </c>
      <c r="DG292" t="s">
        <v>30</v>
      </c>
      <c r="DH292" t="s">
        <v>3</v>
      </c>
      <c r="DI292" t="s">
        <v>30</v>
      </c>
      <c r="DJ292" t="s">
        <v>30</v>
      </c>
      <c r="DK292" t="s">
        <v>3</v>
      </c>
      <c r="DL292" t="s">
        <v>3</v>
      </c>
      <c r="DM292" t="s">
        <v>3</v>
      </c>
      <c r="DN292">
        <v>0</v>
      </c>
      <c r="DO292">
        <v>0</v>
      </c>
      <c r="DP292">
        <v>1</v>
      </c>
      <c r="DQ292">
        <v>1</v>
      </c>
      <c r="DU292">
        <v>1013</v>
      </c>
      <c r="DV292" t="s">
        <v>20</v>
      </c>
      <c r="DW292" t="s">
        <v>20</v>
      </c>
      <c r="DX292">
        <v>1</v>
      </c>
      <c r="EE292">
        <v>64176908</v>
      </c>
      <c r="EF292">
        <v>1</v>
      </c>
      <c r="EG292" t="s">
        <v>23</v>
      </c>
      <c r="EH292">
        <v>0</v>
      </c>
      <c r="EI292" t="s">
        <v>3</v>
      </c>
      <c r="EJ292">
        <v>4</v>
      </c>
      <c r="EK292">
        <v>6000</v>
      </c>
      <c r="EL292" t="s">
        <v>24</v>
      </c>
      <c r="EM292" t="s">
        <v>25</v>
      </c>
      <c r="EO292" t="s">
        <v>3</v>
      </c>
      <c r="EQ292">
        <v>65536</v>
      </c>
      <c r="ER292">
        <v>12196.98</v>
      </c>
      <c r="ES292">
        <v>876.88</v>
      </c>
      <c r="ET292">
        <v>1418.52</v>
      </c>
      <c r="EU292">
        <v>0</v>
      </c>
      <c r="EV292">
        <v>9901.58</v>
      </c>
      <c r="EW292">
        <v>37.97</v>
      </c>
      <c r="EX292">
        <v>0</v>
      </c>
      <c r="EY292">
        <v>0</v>
      </c>
      <c r="FQ292">
        <v>0</v>
      </c>
      <c r="FR292">
        <f>ROUND(IF(AND(BH292=3,BI292=3),P292,0),2)</f>
        <v>0</v>
      </c>
      <c r="FS292">
        <v>0</v>
      </c>
      <c r="FX292">
        <v>7634.23</v>
      </c>
      <c r="FY292">
        <v>1260.6099999999999</v>
      </c>
      <c r="GA292" t="s">
        <v>3</v>
      </c>
      <c r="GD292">
        <v>1</v>
      </c>
      <c r="GF292">
        <v>2109459574</v>
      </c>
      <c r="GG292">
        <v>2</v>
      </c>
      <c r="GH292">
        <v>1</v>
      </c>
      <c r="GI292">
        <v>-2</v>
      </c>
      <c r="GJ292">
        <v>0</v>
      </c>
      <c r="GK292">
        <v>0</v>
      </c>
      <c r="GL292">
        <f>ROUND(IF(AND(BH292=3,BI292=3,FS292&lt;&gt;0),P292,0),2)</f>
        <v>0</v>
      </c>
      <c r="GM292">
        <f>ROUND(O292+X292+Y292,2)+GX292</f>
        <v>227428.9</v>
      </c>
      <c r="GN292">
        <f>IF(OR(BI292=0,BI292=1),ROUND(O292+X292+Y292,2),0)</f>
        <v>0</v>
      </c>
      <c r="GO292">
        <f>IF(BI292=2,ROUND(O292+X292+Y292,2),0)</f>
        <v>0</v>
      </c>
      <c r="GP292">
        <f>IF(BI292=4,ROUND(O292+X292+Y292,2)+GX292,0)</f>
        <v>227428.9</v>
      </c>
      <c r="GR292">
        <v>0</v>
      </c>
      <c r="GS292">
        <v>3</v>
      </c>
      <c r="GT292">
        <v>0</v>
      </c>
      <c r="GU292" t="s">
        <v>3</v>
      </c>
      <c r="GV292">
        <f>ROUND((GT292),6)</f>
        <v>0</v>
      </c>
      <c r="GW292">
        <v>1</v>
      </c>
      <c r="GX292">
        <f>ROUND(HC292*I292,2)</f>
        <v>0</v>
      </c>
      <c r="HA292">
        <v>0</v>
      </c>
      <c r="HB292">
        <v>0</v>
      </c>
      <c r="HC292">
        <f>GV292*GW292</f>
        <v>0</v>
      </c>
      <c r="IK292">
        <v>0</v>
      </c>
    </row>
    <row r="293" spans="1:245" x14ac:dyDescent="0.2">
      <c r="A293">
        <v>17</v>
      </c>
      <c r="B293">
        <v>1</v>
      </c>
      <c r="C293">
        <f>ROW(SmtRes!A23)</f>
        <v>23</v>
      </c>
      <c r="D293">
        <f>ROW(EtalonRes!A23)</f>
        <v>23</v>
      </c>
      <c r="E293" t="s">
        <v>169</v>
      </c>
      <c r="F293" t="s">
        <v>170</v>
      </c>
      <c r="G293" t="s">
        <v>171</v>
      </c>
      <c r="H293" t="s">
        <v>20</v>
      </c>
      <c r="I293">
        <v>5</v>
      </c>
      <c r="J293">
        <v>0</v>
      </c>
      <c r="O293">
        <f>ROUND(CP293,2)</f>
        <v>88085.9</v>
      </c>
      <c r="P293">
        <f>ROUND(CQ293*I293,2)</f>
        <v>10483.4</v>
      </c>
      <c r="Q293">
        <f>ROUND(CR293*I293,2)</f>
        <v>9725.15</v>
      </c>
      <c r="R293">
        <f>ROUND(CS293*I293,2)</f>
        <v>0</v>
      </c>
      <c r="S293">
        <f>ROUND(CT293*I293,2)</f>
        <v>67877.350000000006</v>
      </c>
      <c r="T293">
        <f>ROUND(CU293*I293,2)</f>
        <v>0</v>
      </c>
      <c r="U293">
        <f>CV293*I293</f>
        <v>260.14999999999998</v>
      </c>
      <c r="V293">
        <f>CW293*I293</f>
        <v>0</v>
      </c>
      <c r="W293">
        <f>ROUND(CX293*I293,2)</f>
        <v>0</v>
      </c>
      <c r="X293">
        <f>ROUND(CY293*I293,2)</f>
        <v>52334.95</v>
      </c>
      <c r="Y293">
        <f>ROUND(CZ293*I293,2)</f>
        <v>8642</v>
      </c>
      <c r="AA293">
        <v>64312874</v>
      </c>
      <c r="AB293">
        <f>ROUND((AC293+AD293+AF293),6)</f>
        <v>17617.18</v>
      </c>
      <c r="AC293">
        <f>ROUND((ES293),6)</f>
        <v>2096.6799999999998</v>
      </c>
      <c r="AD293">
        <f>ROUND((((ET293)-(EU293))+AE293),6)</f>
        <v>1945.03</v>
      </c>
      <c r="AE293">
        <f>ROUND((EU293),6)</f>
        <v>0</v>
      </c>
      <c r="AF293">
        <f>ROUND((EV293),6)</f>
        <v>13575.47</v>
      </c>
      <c r="AG293">
        <f>ROUND((AP293),6)</f>
        <v>0</v>
      </c>
      <c r="AH293">
        <f>(EW293)</f>
        <v>52.03</v>
      </c>
      <c r="AI293">
        <f>(EX293)</f>
        <v>0</v>
      </c>
      <c r="AJ293">
        <f>(AS293)</f>
        <v>0</v>
      </c>
      <c r="AK293">
        <v>17617.18</v>
      </c>
      <c r="AL293">
        <v>2096.6799999999998</v>
      </c>
      <c r="AM293">
        <v>1945.03</v>
      </c>
      <c r="AN293">
        <v>0</v>
      </c>
      <c r="AO293">
        <v>13575.47</v>
      </c>
      <c r="AP293">
        <v>0</v>
      </c>
      <c r="AQ293">
        <v>52.03</v>
      </c>
      <c r="AR293">
        <v>0</v>
      </c>
      <c r="AS293">
        <v>0</v>
      </c>
      <c r="AT293">
        <v>0</v>
      </c>
      <c r="AU293">
        <v>0</v>
      </c>
      <c r="AV293">
        <v>1</v>
      </c>
      <c r="AW293">
        <v>1</v>
      </c>
      <c r="AZ293">
        <v>1</v>
      </c>
      <c r="BA293">
        <v>1</v>
      </c>
      <c r="BB293">
        <v>1</v>
      </c>
      <c r="BC293">
        <v>1</v>
      </c>
      <c r="BD293" t="s">
        <v>3</v>
      </c>
      <c r="BE293" t="s">
        <v>3</v>
      </c>
      <c r="BF293" t="s">
        <v>3</v>
      </c>
      <c r="BG293" t="s">
        <v>3</v>
      </c>
      <c r="BH293">
        <v>0</v>
      </c>
      <c r="BI293">
        <v>4</v>
      </c>
      <c r="BJ293" t="s">
        <v>172</v>
      </c>
      <c r="BM293">
        <v>6000</v>
      </c>
      <c r="BN293">
        <v>0</v>
      </c>
      <c r="BO293" t="s">
        <v>3</v>
      </c>
      <c r="BP293">
        <v>0</v>
      </c>
      <c r="BQ293">
        <v>1</v>
      </c>
      <c r="BR293">
        <v>0</v>
      </c>
      <c r="BS293">
        <v>1</v>
      </c>
      <c r="BT293">
        <v>1</v>
      </c>
      <c r="BU293">
        <v>1</v>
      </c>
      <c r="BV293">
        <v>1</v>
      </c>
      <c r="BW293">
        <v>1</v>
      </c>
      <c r="BX293">
        <v>1</v>
      </c>
      <c r="BY293" t="s">
        <v>3</v>
      </c>
      <c r="BZ293">
        <v>10466.99</v>
      </c>
      <c r="CA293">
        <v>1728.4</v>
      </c>
      <c r="CE293">
        <v>0</v>
      </c>
      <c r="CF293">
        <v>0</v>
      </c>
      <c r="CG293">
        <v>0</v>
      </c>
      <c r="CM293">
        <v>0</v>
      </c>
      <c r="CN293" t="s">
        <v>3</v>
      </c>
      <c r="CO293">
        <v>0</v>
      </c>
      <c r="CP293">
        <f>(P293+Q293+S293)</f>
        <v>88085.900000000009</v>
      </c>
      <c r="CQ293">
        <f>(AC293*BC293*AW293)</f>
        <v>2096.6799999999998</v>
      </c>
      <c r="CR293">
        <f>((((ET293)*BB293-(EU293)*BS293)+AE293*BS293)*AV293)</f>
        <v>1945.03</v>
      </c>
      <c r="CS293">
        <f>(AE293*BS293*AV293)</f>
        <v>0</v>
      </c>
      <c r="CT293">
        <f>(AF293*BA293*AV293)</f>
        <v>13575.47</v>
      </c>
      <c r="CU293">
        <f>AG293</f>
        <v>0</v>
      </c>
      <c r="CV293">
        <f>(AH293*AV293)</f>
        <v>52.03</v>
      </c>
      <c r="CW293">
        <f t="shared" si="94"/>
        <v>0</v>
      </c>
      <c r="CX293">
        <f t="shared" si="94"/>
        <v>0</v>
      </c>
      <c r="CY293">
        <f t="shared" si="95"/>
        <v>10466.99</v>
      </c>
      <c r="CZ293">
        <f t="shared" si="95"/>
        <v>1728.4</v>
      </c>
      <c r="DC293" t="s">
        <v>3</v>
      </c>
      <c r="DD293" t="s">
        <v>3</v>
      </c>
      <c r="DE293" t="s">
        <v>3</v>
      </c>
      <c r="DF293" t="s">
        <v>3</v>
      </c>
      <c r="DG293" t="s">
        <v>3</v>
      </c>
      <c r="DH293" t="s">
        <v>3</v>
      </c>
      <c r="DI293" t="s">
        <v>3</v>
      </c>
      <c r="DJ293" t="s">
        <v>3</v>
      </c>
      <c r="DK293" t="s">
        <v>3</v>
      </c>
      <c r="DL293" t="s">
        <v>3</v>
      </c>
      <c r="DM293" t="s">
        <v>3</v>
      </c>
      <c r="DN293">
        <v>0</v>
      </c>
      <c r="DO293">
        <v>0</v>
      </c>
      <c r="DP293">
        <v>1</v>
      </c>
      <c r="DQ293">
        <v>1</v>
      </c>
      <c r="DU293">
        <v>1013</v>
      </c>
      <c r="DV293" t="s">
        <v>20</v>
      </c>
      <c r="DW293" t="s">
        <v>20</v>
      </c>
      <c r="DX293">
        <v>1</v>
      </c>
      <c r="EE293">
        <v>64176908</v>
      </c>
      <c r="EF293">
        <v>1</v>
      </c>
      <c r="EG293" t="s">
        <v>23</v>
      </c>
      <c r="EH293">
        <v>0</v>
      </c>
      <c r="EI293" t="s">
        <v>3</v>
      </c>
      <c r="EJ293">
        <v>4</v>
      </c>
      <c r="EK293">
        <v>6000</v>
      </c>
      <c r="EL293" t="s">
        <v>24</v>
      </c>
      <c r="EM293" t="s">
        <v>25</v>
      </c>
      <c r="EO293" t="s">
        <v>3</v>
      </c>
      <c r="EQ293">
        <v>65536</v>
      </c>
      <c r="ER293">
        <v>17617.18</v>
      </c>
      <c r="ES293">
        <v>2096.6799999999998</v>
      </c>
      <c r="ET293">
        <v>1945.03</v>
      </c>
      <c r="EU293">
        <v>0</v>
      </c>
      <c r="EV293">
        <v>13575.47</v>
      </c>
      <c r="EW293">
        <v>52.03</v>
      </c>
      <c r="EX293">
        <v>0</v>
      </c>
      <c r="EY293">
        <v>0</v>
      </c>
      <c r="FQ293">
        <v>0</v>
      </c>
      <c r="FR293">
        <f>ROUND(IF(AND(BH293=3,BI293=3),P293,0),2)</f>
        <v>0</v>
      </c>
      <c r="FS293">
        <v>0</v>
      </c>
      <c r="FX293">
        <v>10466.99</v>
      </c>
      <c r="FY293">
        <v>1728.4</v>
      </c>
      <c r="GA293" t="s">
        <v>3</v>
      </c>
      <c r="GD293">
        <v>1</v>
      </c>
      <c r="GF293">
        <v>731655076</v>
      </c>
      <c r="GG293">
        <v>2</v>
      </c>
      <c r="GH293">
        <v>1</v>
      </c>
      <c r="GI293">
        <v>-2</v>
      </c>
      <c r="GJ293">
        <v>0</v>
      </c>
      <c r="GK293">
        <v>0</v>
      </c>
      <c r="GL293">
        <f>ROUND(IF(AND(BH293=3,BI293=3,FS293&lt;&gt;0),P293,0),2)</f>
        <v>0</v>
      </c>
      <c r="GM293">
        <f>ROUND(O293+X293+Y293,2)+GX293</f>
        <v>149062.85</v>
      </c>
      <c r="GN293">
        <f>IF(OR(BI293=0,BI293=1),ROUND(O293+X293+Y293,2),0)</f>
        <v>0</v>
      </c>
      <c r="GO293">
        <f>IF(BI293=2,ROUND(O293+X293+Y293,2),0)</f>
        <v>0</v>
      </c>
      <c r="GP293">
        <f>IF(BI293=4,ROUND(O293+X293+Y293,2)+GX293,0)</f>
        <v>149062.85</v>
      </c>
      <c r="GR293">
        <v>0</v>
      </c>
      <c r="GS293">
        <v>3</v>
      </c>
      <c r="GT293">
        <v>0</v>
      </c>
      <c r="GU293" t="s">
        <v>3</v>
      </c>
      <c r="GV293">
        <f>ROUND((GT293),6)</f>
        <v>0</v>
      </c>
      <c r="GW293">
        <v>1</v>
      </c>
      <c r="GX293">
        <f>ROUND(HC293*I293,2)</f>
        <v>0</v>
      </c>
      <c r="HA293">
        <v>0</v>
      </c>
      <c r="HB293">
        <v>0</v>
      </c>
      <c r="HC293">
        <f>GV293*GW293</f>
        <v>0</v>
      </c>
      <c r="IK293">
        <v>0</v>
      </c>
    </row>
    <row r="294" spans="1:245" x14ac:dyDescent="0.2">
      <c r="A294">
        <v>17</v>
      </c>
      <c r="B294">
        <v>1</v>
      </c>
      <c r="C294">
        <f>ROW(SmtRes!A24)</f>
        <v>24</v>
      </c>
      <c r="D294">
        <f>ROW(EtalonRes!A24)</f>
        <v>24</v>
      </c>
      <c r="E294" t="s">
        <v>173</v>
      </c>
      <c r="F294" t="s">
        <v>174</v>
      </c>
      <c r="G294" t="s">
        <v>175</v>
      </c>
      <c r="H294" t="s">
        <v>20</v>
      </c>
      <c r="I294">
        <v>5</v>
      </c>
      <c r="J294">
        <v>0</v>
      </c>
      <c r="O294">
        <f>ROUND(CP294,2)</f>
        <v>117196.9</v>
      </c>
      <c r="P294">
        <f>ROUND(CQ294*I294,2)</f>
        <v>11110.6</v>
      </c>
      <c r="Q294">
        <f>ROUND(CR294*I294,2)</f>
        <v>13167.25</v>
      </c>
      <c r="R294">
        <f>ROUND(CS294*I294,2)</f>
        <v>0</v>
      </c>
      <c r="S294">
        <f>ROUND(CT294*I294,2)</f>
        <v>92919.05</v>
      </c>
      <c r="T294">
        <f>ROUND(CU294*I294,2)</f>
        <v>0</v>
      </c>
      <c r="U294">
        <f>CV294*I294</f>
        <v>359.4</v>
      </c>
      <c r="V294">
        <f>CW294*I294</f>
        <v>0</v>
      </c>
      <c r="W294">
        <f>ROUND(CX294*I294,2)</f>
        <v>0</v>
      </c>
      <c r="X294">
        <f>ROUND(CY294*I294,2)</f>
        <v>71570.399999999994</v>
      </c>
      <c r="Y294">
        <f>ROUND(CZ294*I294,2)</f>
        <v>11802.45</v>
      </c>
      <c r="AA294">
        <v>64312874</v>
      </c>
      <c r="AB294">
        <f>ROUND((AC294+AD294+AF294),6)</f>
        <v>23439.38</v>
      </c>
      <c r="AC294">
        <f>ROUND((ES294),6)</f>
        <v>2222.12</v>
      </c>
      <c r="AD294">
        <f>ROUND((((ET294)-(EU294))+AE294),6)</f>
        <v>2633.45</v>
      </c>
      <c r="AE294">
        <f>ROUND((EU294),6)</f>
        <v>0</v>
      </c>
      <c r="AF294">
        <f>ROUND((EV294),6)</f>
        <v>18583.810000000001</v>
      </c>
      <c r="AG294">
        <f>ROUND((AP294),6)</f>
        <v>0</v>
      </c>
      <c r="AH294">
        <f>(EW294)</f>
        <v>71.88</v>
      </c>
      <c r="AI294">
        <f>(EX294)</f>
        <v>0</v>
      </c>
      <c r="AJ294">
        <f>(AS294)</f>
        <v>0</v>
      </c>
      <c r="AK294">
        <v>23439.38</v>
      </c>
      <c r="AL294">
        <v>2222.12</v>
      </c>
      <c r="AM294">
        <v>2633.45</v>
      </c>
      <c r="AN294">
        <v>0</v>
      </c>
      <c r="AO294">
        <v>18583.810000000001</v>
      </c>
      <c r="AP294">
        <v>0</v>
      </c>
      <c r="AQ294">
        <v>71.88</v>
      </c>
      <c r="AR294">
        <v>0</v>
      </c>
      <c r="AS294">
        <v>0</v>
      </c>
      <c r="AT294">
        <v>0</v>
      </c>
      <c r="AU294">
        <v>0</v>
      </c>
      <c r="AV294">
        <v>1</v>
      </c>
      <c r="AW294">
        <v>1</v>
      </c>
      <c r="AZ294">
        <v>1</v>
      </c>
      <c r="BA294">
        <v>1</v>
      </c>
      <c r="BB294">
        <v>1</v>
      </c>
      <c r="BC294">
        <v>1</v>
      </c>
      <c r="BD294" t="s">
        <v>3</v>
      </c>
      <c r="BE294" t="s">
        <v>3</v>
      </c>
      <c r="BF294" t="s">
        <v>3</v>
      </c>
      <c r="BG294" t="s">
        <v>3</v>
      </c>
      <c r="BH294">
        <v>0</v>
      </c>
      <c r="BI294">
        <v>4</v>
      </c>
      <c r="BJ294" t="s">
        <v>176</v>
      </c>
      <c r="BM294">
        <v>6000</v>
      </c>
      <c r="BN294">
        <v>0</v>
      </c>
      <c r="BO294" t="s">
        <v>3</v>
      </c>
      <c r="BP294">
        <v>0</v>
      </c>
      <c r="BQ294">
        <v>1</v>
      </c>
      <c r="BR294">
        <v>0</v>
      </c>
      <c r="BS294">
        <v>1</v>
      </c>
      <c r="BT294">
        <v>1</v>
      </c>
      <c r="BU294">
        <v>1</v>
      </c>
      <c r="BV294">
        <v>1</v>
      </c>
      <c r="BW294">
        <v>1</v>
      </c>
      <c r="BX294">
        <v>1</v>
      </c>
      <c r="BY294" t="s">
        <v>3</v>
      </c>
      <c r="BZ294">
        <v>14314.08</v>
      </c>
      <c r="CA294">
        <v>2360.4899999999998</v>
      </c>
      <c r="CE294">
        <v>0</v>
      </c>
      <c r="CF294">
        <v>0</v>
      </c>
      <c r="CG294">
        <v>0</v>
      </c>
      <c r="CM294">
        <v>0</v>
      </c>
      <c r="CN294" t="s">
        <v>3</v>
      </c>
      <c r="CO294">
        <v>0</v>
      </c>
      <c r="CP294">
        <f>(P294+Q294+S294)</f>
        <v>117196.9</v>
      </c>
      <c r="CQ294">
        <f>(AC294*BC294*AW294)</f>
        <v>2222.12</v>
      </c>
      <c r="CR294">
        <f>((((ET294)*BB294-(EU294)*BS294)+AE294*BS294)*AV294)</f>
        <v>2633.45</v>
      </c>
      <c r="CS294">
        <f>(AE294*BS294*AV294)</f>
        <v>0</v>
      </c>
      <c r="CT294">
        <f>(AF294*BA294*AV294)</f>
        <v>18583.810000000001</v>
      </c>
      <c r="CU294">
        <f>AG294</f>
        <v>0</v>
      </c>
      <c r="CV294">
        <f>(AH294*AV294)</f>
        <v>71.88</v>
      </c>
      <c r="CW294">
        <f t="shared" si="94"/>
        <v>0</v>
      </c>
      <c r="CX294">
        <f t="shared" si="94"/>
        <v>0</v>
      </c>
      <c r="CY294">
        <f t="shared" si="95"/>
        <v>14314.08</v>
      </c>
      <c r="CZ294">
        <f t="shared" si="95"/>
        <v>2360.4899999999998</v>
      </c>
      <c r="DC294" t="s">
        <v>3</v>
      </c>
      <c r="DD294" t="s">
        <v>3</v>
      </c>
      <c r="DE294" t="s">
        <v>3</v>
      </c>
      <c r="DF294" t="s">
        <v>3</v>
      </c>
      <c r="DG294" t="s">
        <v>3</v>
      </c>
      <c r="DH294" t="s">
        <v>3</v>
      </c>
      <c r="DI294" t="s">
        <v>3</v>
      </c>
      <c r="DJ294" t="s">
        <v>3</v>
      </c>
      <c r="DK294" t="s">
        <v>3</v>
      </c>
      <c r="DL294" t="s">
        <v>3</v>
      </c>
      <c r="DM294" t="s">
        <v>3</v>
      </c>
      <c r="DN294">
        <v>0</v>
      </c>
      <c r="DO294">
        <v>0</v>
      </c>
      <c r="DP294">
        <v>1</v>
      </c>
      <c r="DQ294">
        <v>1</v>
      </c>
      <c r="DU294">
        <v>1013</v>
      </c>
      <c r="DV294" t="s">
        <v>20</v>
      </c>
      <c r="DW294" t="s">
        <v>20</v>
      </c>
      <c r="DX294">
        <v>1</v>
      </c>
      <c r="EE294">
        <v>64176908</v>
      </c>
      <c r="EF294">
        <v>1</v>
      </c>
      <c r="EG294" t="s">
        <v>23</v>
      </c>
      <c r="EH294">
        <v>0</v>
      </c>
      <c r="EI294" t="s">
        <v>3</v>
      </c>
      <c r="EJ294">
        <v>4</v>
      </c>
      <c r="EK294">
        <v>6000</v>
      </c>
      <c r="EL294" t="s">
        <v>24</v>
      </c>
      <c r="EM294" t="s">
        <v>25</v>
      </c>
      <c r="EO294" t="s">
        <v>3</v>
      </c>
      <c r="EQ294">
        <v>65536</v>
      </c>
      <c r="ER294">
        <v>23439.38</v>
      </c>
      <c r="ES294">
        <v>2222.12</v>
      </c>
      <c r="ET294">
        <v>2633.45</v>
      </c>
      <c r="EU294">
        <v>0</v>
      </c>
      <c r="EV294">
        <v>18583.810000000001</v>
      </c>
      <c r="EW294">
        <v>71.88</v>
      </c>
      <c r="EX294">
        <v>0</v>
      </c>
      <c r="EY294">
        <v>0</v>
      </c>
      <c r="FQ294">
        <v>0</v>
      </c>
      <c r="FR294">
        <f>ROUND(IF(AND(BH294=3,BI294=3),P294,0),2)</f>
        <v>0</v>
      </c>
      <c r="FS294">
        <v>0</v>
      </c>
      <c r="FX294">
        <v>14314.08</v>
      </c>
      <c r="FY294">
        <v>2360.4899999999998</v>
      </c>
      <c r="GA294" t="s">
        <v>3</v>
      </c>
      <c r="GD294">
        <v>1</v>
      </c>
      <c r="GF294">
        <v>-1211117211</v>
      </c>
      <c r="GG294">
        <v>2</v>
      </c>
      <c r="GH294">
        <v>1</v>
      </c>
      <c r="GI294">
        <v>-2</v>
      </c>
      <c r="GJ294">
        <v>0</v>
      </c>
      <c r="GK294">
        <v>0</v>
      </c>
      <c r="GL294">
        <f>ROUND(IF(AND(BH294=3,BI294=3,FS294&lt;&gt;0),P294,0),2)</f>
        <v>0</v>
      </c>
      <c r="GM294">
        <f>ROUND(O294+X294+Y294,2)+GX294</f>
        <v>200569.75</v>
      </c>
      <c r="GN294">
        <f>IF(OR(BI294=0,BI294=1),ROUND(O294+X294+Y294,2),0)</f>
        <v>0</v>
      </c>
      <c r="GO294">
        <f>IF(BI294=2,ROUND(O294+X294+Y294,2),0)</f>
        <v>0</v>
      </c>
      <c r="GP294">
        <f>IF(BI294=4,ROUND(O294+X294+Y294,2)+GX294,0)</f>
        <v>200569.75</v>
      </c>
      <c r="GR294">
        <v>0</v>
      </c>
      <c r="GS294">
        <v>3</v>
      </c>
      <c r="GT294">
        <v>0</v>
      </c>
      <c r="GU294" t="s">
        <v>3</v>
      </c>
      <c r="GV294">
        <f>ROUND((GT294),6)</f>
        <v>0</v>
      </c>
      <c r="GW294">
        <v>1</v>
      </c>
      <c r="GX294">
        <f>ROUND(HC294*I294,2)</f>
        <v>0</v>
      </c>
      <c r="HA294">
        <v>0</v>
      </c>
      <c r="HB294">
        <v>0</v>
      </c>
      <c r="HC294">
        <f>GV294*GW294</f>
        <v>0</v>
      </c>
      <c r="IK294">
        <v>0</v>
      </c>
    </row>
    <row r="296" spans="1:245" x14ac:dyDescent="0.2">
      <c r="A296" s="2">
        <v>51</v>
      </c>
      <c r="B296" s="2">
        <f>B287</f>
        <v>1</v>
      </c>
      <c r="C296" s="2">
        <f>A287</f>
        <v>4</v>
      </c>
      <c r="D296" s="2">
        <f>ROW(A287)</f>
        <v>287</v>
      </c>
      <c r="E296" s="2"/>
      <c r="F296" s="2" t="str">
        <f>IF(F287&lt;&gt;"",F287,"")</f>
        <v>Новый раздел</v>
      </c>
      <c r="G296" s="2" t="str">
        <f>IF(G287&lt;&gt;"",G287,"")</f>
        <v>ТО лифтов 3 этажа</v>
      </c>
      <c r="H296" s="2">
        <v>0</v>
      </c>
      <c r="I296" s="2"/>
      <c r="J296" s="2"/>
      <c r="K296" s="2"/>
      <c r="L296" s="2"/>
      <c r="M296" s="2"/>
      <c r="N296" s="2"/>
      <c r="O296" s="2">
        <f t="shared" ref="O296:T296" si="96">ROUND(AB296,2)</f>
        <v>542171</v>
      </c>
      <c r="P296" s="2">
        <f t="shared" si="96"/>
        <v>40176.050000000003</v>
      </c>
      <c r="Q296" s="2">
        <f t="shared" si="96"/>
        <v>61298.15</v>
      </c>
      <c r="R296" s="2">
        <f t="shared" si="96"/>
        <v>0</v>
      </c>
      <c r="S296" s="2">
        <f t="shared" si="96"/>
        <v>440696.8</v>
      </c>
      <c r="T296" s="2">
        <f t="shared" si="96"/>
        <v>0</v>
      </c>
      <c r="U296" s="2">
        <f>AH296</f>
        <v>1710.9500000000003</v>
      </c>
      <c r="V296" s="2">
        <f>AI296</f>
        <v>0</v>
      </c>
      <c r="W296" s="2">
        <f>ROUND(AJ296,2)</f>
        <v>0</v>
      </c>
      <c r="X296" s="2">
        <f>ROUND(AK296,2)</f>
        <v>176426.85</v>
      </c>
      <c r="Y296" s="2">
        <f>ROUND(AL296,2)</f>
        <v>29090.799999999999</v>
      </c>
      <c r="Z296" s="2"/>
      <c r="AA296" s="2"/>
      <c r="AB296" s="2">
        <f>ROUND(SUMIF(AA291:AA294,"=64312874",O291:O294),2)</f>
        <v>542171</v>
      </c>
      <c r="AC296" s="2">
        <f>ROUND(SUMIF(AA291:AA294,"=64312874",P291:P294),2)</f>
        <v>40176.050000000003</v>
      </c>
      <c r="AD296" s="2">
        <f>ROUND(SUMIF(AA291:AA294,"=64312874",Q291:Q294),2)</f>
        <v>61298.15</v>
      </c>
      <c r="AE296" s="2">
        <f>ROUND(SUMIF(AA291:AA294,"=64312874",R291:R294),2)</f>
        <v>0</v>
      </c>
      <c r="AF296" s="2">
        <f>ROUND(SUMIF(AA291:AA294,"=64312874",S291:S294),2)</f>
        <v>440696.8</v>
      </c>
      <c r="AG296" s="2">
        <f>ROUND(SUMIF(AA291:AA294,"=64312874",T291:T294),2)</f>
        <v>0</v>
      </c>
      <c r="AH296" s="2">
        <f>SUMIF(AA291:AA294,"=64312874",U291:U294)</f>
        <v>1710.9500000000003</v>
      </c>
      <c r="AI296" s="2">
        <f>SUMIF(AA291:AA294,"=64312874",V291:V294)</f>
        <v>0</v>
      </c>
      <c r="AJ296" s="2">
        <f>ROUND(SUMIF(AA291:AA294,"=64312874",W291:W294),2)</f>
        <v>0</v>
      </c>
      <c r="AK296" s="2">
        <f>ROUND(SUMIF(AA291:AA294,"=64312874",X291:X294),2)</f>
        <v>176426.85</v>
      </c>
      <c r="AL296" s="2">
        <f>ROUND(SUMIF(AA291:AA294,"=64312874",Y291:Y294),2)</f>
        <v>29090.799999999999</v>
      </c>
      <c r="AM296" s="2"/>
      <c r="AN296" s="2"/>
      <c r="AO296" s="2">
        <f t="shared" ref="AO296:BD296" si="97">ROUND(BX296,2)</f>
        <v>0</v>
      </c>
      <c r="AP296" s="2">
        <f t="shared" si="97"/>
        <v>0</v>
      </c>
      <c r="AQ296" s="2">
        <f t="shared" si="97"/>
        <v>0</v>
      </c>
      <c r="AR296" s="2">
        <f t="shared" si="97"/>
        <v>747688.65</v>
      </c>
      <c r="AS296" s="2">
        <f t="shared" si="97"/>
        <v>0</v>
      </c>
      <c r="AT296" s="2">
        <f t="shared" si="97"/>
        <v>0</v>
      </c>
      <c r="AU296" s="2">
        <f t="shared" si="97"/>
        <v>747688.65</v>
      </c>
      <c r="AV296" s="2">
        <f t="shared" si="97"/>
        <v>40176.050000000003</v>
      </c>
      <c r="AW296" s="2">
        <f t="shared" si="97"/>
        <v>40176.050000000003</v>
      </c>
      <c r="AX296" s="2">
        <f t="shared" si="97"/>
        <v>0</v>
      </c>
      <c r="AY296" s="2">
        <f t="shared" si="97"/>
        <v>40176.050000000003</v>
      </c>
      <c r="AZ296" s="2">
        <f t="shared" si="97"/>
        <v>0</v>
      </c>
      <c r="BA296" s="2">
        <f t="shared" si="97"/>
        <v>0</v>
      </c>
      <c r="BB296" s="2">
        <f t="shared" si="97"/>
        <v>0</v>
      </c>
      <c r="BC296" s="2">
        <f t="shared" si="97"/>
        <v>0</v>
      </c>
      <c r="BD296" s="2">
        <f t="shared" si="97"/>
        <v>0</v>
      </c>
      <c r="BE296" s="2"/>
      <c r="BF296" s="2"/>
      <c r="BG296" s="2"/>
      <c r="BH296" s="2"/>
      <c r="BI296" s="2"/>
      <c r="BJ296" s="2"/>
      <c r="BK296" s="2"/>
      <c r="BL296" s="2"/>
      <c r="BM296" s="2"/>
      <c r="BN296" s="2"/>
      <c r="BO296" s="2"/>
      <c r="BP296" s="2"/>
      <c r="BQ296" s="2"/>
      <c r="BR296" s="2"/>
      <c r="BS296" s="2"/>
      <c r="BT296" s="2"/>
      <c r="BU296" s="2"/>
      <c r="BV296" s="2"/>
      <c r="BW296" s="2"/>
      <c r="BX296" s="2">
        <f>ROUND(SUMIF(AA291:AA294,"=64312874",FQ291:FQ294),2)</f>
        <v>0</v>
      </c>
      <c r="BY296" s="2">
        <f>ROUND(SUMIF(AA291:AA294,"=64312874",FR291:FR294),2)</f>
        <v>0</v>
      </c>
      <c r="BZ296" s="2">
        <f>ROUND(SUMIF(AA291:AA294,"=64312874",GL291:GL294),2)</f>
        <v>0</v>
      </c>
      <c r="CA296" s="2">
        <f>ROUND(SUMIF(AA291:AA294,"=64312874",GM291:GM294),2)</f>
        <v>747688.65</v>
      </c>
      <c r="CB296" s="2">
        <f>ROUND(SUMIF(AA291:AA294,"=64312874",GN291:GN294),2)</f>
        <v>0</v>
      </c>
      <c r="CC296" s="2">
        <f>ROUND(SUMIF(AA291:AA294,"=64312874",GO291:GO294),2)</f>
        <v>0</v>
      </c>
      <c r="CD296" s="2">
        <f>ROUND(SUMIF(AA291:AA294,"=64312874",GP291:GP294),2)</f>
        <v>747688.65</v>
      </c>
      <c r="CE296" s="2">
        <f>AC296-BX296</f>
        <v>40176.050000000003</v>
      </c>
      <c r="CF296" s="2">
        <f>AC296-BY296</f>
        <v>40176.050000000003</v>
      </c>
      <c r="CG296" s="2">
        <f>BX296-BZ296</f>
        <v>0</v>
      </c>
      <c r="CH296" s="2">
        <f>AC296-BX296-BY296+BZ296</f>
        <v>40176.050000000003</v>
      </c>
      <c r="CI296" s="2">
        <f>BY296-BZ296</f>
        <v>0</v>
      </c>
      <c r="CJ296" s="2">
        <f>ROUND(SUMIF(AA291:AA294,"=64312874",GX291:GX294),2)</f>
        <v>0</v>
      </c>
      <c r="CK296" s="2">
        <f>ROUND(SUMIF(AA291:AA294,"=64312874",GY291:GY294),2)</f>
        <v>0</v>
      </c>
      <c r="CL296" s="2">
        <f>ROUND(SUMIF(AA291:AA294,"=64312874",GZ291:GZ294),2)</f>
        <v>0</v>
      </c>
      <c r="CM296" s="2">
        <f>ROUND(SUMIF(AA291:AA294,"=64312874",HD291:HD294),2)</f>
        <v>0</v>
      </c>
      <c r="CN296" s="2"/>
      <c r="CO296" s="2"/>
      <c r="CP296" s="2"/>
      <c r="CQ296" s="2"/>
      <c r="CR296" s="2"/>
      <c r="CS296" s="2"/>
      <c r="CT296" s="2"/>
      <c r="CU296" s="2"/>
      <c r="CV296" s="2"/>
      <c r="CW296" s="2"/>
      <c r="CX296" s="2"/>
      <c r="CY296" s="2"/>
      <c r="CZ296" s="2"/>
      <c r="DA296" s="2"/>
      <c r="DB296" s="2"/>
      <c r="DC296" s="2"/>
      <c r="DD296" s="2"/>
      <c r="DE296" s="2"/>
      <c r="DF296" s="2"/>
      <c r="DG296" s="3"/>
      <c r="DH296" s="3"/>
      <c r="DI296" s="3"/>
      <c r="DJ296" s="3"/>
      <c r="DK296" s="3"/>
      <c r="DL296" s="3"/>
      <c r="DM296" s="3"/>
      <c r="DN296" s="3"/>
      <c r="DO296" s="3"/>
      <c r="DP296" s="3"/>
      <c r="DQ296" s="3"/>
      <c r="DR296" s="3"/>
      <c r="DS296" s="3"/>
      <c r="DT296" s="3"/>
      <c r="DU296" s="3"/>
      <c r="DV296" s="3"/>
      <c r="DW296" s="3"/>
      <c r="DX296" s="3"/>
      <c r="DY296" s="3"/>
      <c r="DZ296" s="3"/>
      <c r="EA296" s="3"/>
      <c r="EB296" s="3"/>
      <c r="EC296" s="3"/>
      <c r="ED296" s="3"/>
      <c r="EE296" s="3"/>
      <c r="EF296" s="3"/>
      <c r="EG296" s="3"/>
      <c r="EH296" s="3"/>
      <c r="EI296" s="3"/>
      <c r="EJ296" s="3"/>
      <c r="EK296" s="3"/>
      <c r="EL296" s="3"/>
      <c r="EM296" s="3"/>
      <c r="EN296" s="3"/>
      <c r="EO296" s="3"/>
      <c r="EP296" s="3"/>
      <c r="EQ296" s="3"/>
      <c r="ER296" s="3"/>
      <c r="ES296" s="3"/>
      <c r="ET296" s="3"/>
      <c r="EU296" s="3"/>
      <c r="EV296" s="3"/>
      <c r="EW296" s="3"/>
      <c r="EX296" s="3"/>
      <c r="EY296" s="3"/>
      <c r="EZ296" s="3"/>
      <c r="FA296" s="3"/>
      <c r="FB296" s="3"/>
      <c r="FC296" s="3"/>
      <c r="FD296" s="3"/>
      <c r="FE296" s="3"/>
      <c r="FF296" s="3"/>
      <c r="FG296" s="3"/>
      <c r="FH296" s="3"/>
      <c r="FI296" s="3"/>
      <c r="FJ296" s="3"/>
      <c r="FK296" s="3"/>
      <c r="FL296" s="3"/>
      <c r="FM296" s="3"/>
      <c r="FN296" s="3"/>
      <c r="FO296" s="3"/>
      <c r="FP296" s="3"/>
      <c r="FQ296" s="3"/>
      <c r="FR296" s="3"/>
      <c r="FS296" s="3"/>
      <c r="FT296" s="3"/>
      <c r="FU296" s="3"/>
      <c r="FV296" s="3"/>
      <c r="FW296" s="3"/>
      <c r="FX296" s="3"/>
      <c r="FY296" s="3"/>
      <c r="FZ296" s="3"/>
      <c r="GA296" s="3"/>
      <c r="GB296" s="3"/>
      <c r="GC296" s="3"/>
      <c r="GD296" s="3"/>
      <c r="GE296" s="3"/>
      <c r="GF296" s="3"/>
      <c r="GG296" s="3"/>
      <c r="GH296" s="3"/>
      <c r="GI296" s="3"/>
      <c r="GJ296" s="3"/>
      <c r="GK296" s="3"/>
      <c r="GL296" s="3"/>
      <c r="GM296" s="3"/>
      <c r="GN296" s="3"/>
      <c r="GO296" s="3"/>
      <c r="GP296" s="3"/>
      <c r="GQ296" s="3"/>
      <c r="GR296" s="3"/>
      <c r="GS296" s="3"/>
      <c r="GT296" s="3"/>
      <c r="GU296" s="3"/>
      <c r="GV296" s="3"/>
      <c r="GW296" s="3"/>
      <c r="GX296" s="3">
        <v>0</v>
      </c>
    </row>
    <row r="298" spans="1:245" x14ac:dyDescent="0.2">
      <c r="A298" s="4">
        <v>50</v>
      </c>
      <c r="B298" s="4">
        <v>0</v>
      </c>
      <c r="C298" s="4">
        <v>0</v>
      </c>
      <c r="D298" s="4">
        <v>1</v>
      </c>
      <c r="E298" s="4">
        <v>201</v>
      </c>
      <c r="F298" s="4">
        <f>ROUND(Source!O296,O298)</f>
        <v>542171</v>
      </c>
      <c r="G298" s="4" t="s">
        <v>39</v>
      </c>
      <c r="H298" s="4" t="s">
        <v>40</v>
      </c>
      <c r="I298" s="4"/>
      <c r="J298" s="4"/>
      <c r="K298" s="4">
        <v>201</v>
      </c>
      <c r="L298" s="4">
        <v>1</v>
      </c>
      <c r="M298" s="4">
        <v>3</v>
      </c>
      <c r="N298" s="4" t="s">
        <v>3</v>
      </c>
      <c r="O298" s="4">
        <v>2</v>
      </c>
      <c r="P298" s="4"/>
      <c r="Q298" s="4"/>
      <c r="R298" s="4"/>
      <c r="S298" s="4"/>
      <c r="T298" s="4"/>
      <c r="U298" s="4"/>
      <c r="V298" s="4"/>
      <c r="W298" s="4"/>
    </row>
    <row r="299" spans="1:245" x14ac:dyDescent="0.2">
      <c r="A299" s="4">
        <v>50</v>
      </c>
      <c r="B299" s="4">
        <v>0</v>
      </c>
      <c r="C299" s="4">
        <v>0</v>
      </c>
      <c r="D299" s="4">
        <v>1</v>
      </c>
      <c r="E299" s="4">
        <v>202</v>
      </c>
      <c r="F299" s="4">
        <f>ROUND(Source!P296,O299)</f>
        <v>40176.050000000003</v>
      </c>
      <c r="G299" s="4" t="s">
        <v>41</v>
      </c>
      <c r="H299" s="4" t="s">
        <v>42</v>
      </c>
      <c r="I299" s="4"/>
      <c r="J299" s="4"/>
      <c r="K299" s="4">
        <v>202</v>
      </c>
      <c r="L299" s="4">
        <v>2</v>
      </c>
      <c r="M299" s="4">
        <v>3</v>
      </c>
      <c r="N299" s="4" t="s">
        <v>3</v>
      </c>
      <c r="O299" s="4">
        <v>2</v>
      </c>
      <c r="P299" s="4"/>
      <c r="Q299" s="4"/>
      <c r="R299" s="4"/>
      <c r="S299" s="4"/>
      <c r="T299" s="4"/>
      <c r="U299" s="4"/>
      <c r="V299" s="4"/>
      <c r="W299" s="4"/>
    </row>
    <row r="300" spans="1:245" x14ac:dyDescent="0.2">
      <c r="A300" s="4">
        <v>50</v>
      </c>
      <c r="B300" s="4">
        <v>0</v>
      </c>
      <c r="C300" s="4">
        <v>0</v>
      </c>
      <c r="D300" s="4">
        <v>1</v>
      </c>
      <c r="E300" s="4">
        <v>222</v>
      </c>
      <c r="F300" s="4">
        <f>ROUND(Source!AO296,O300)</f>
        <v>0</v>
      </c>
      <c r="G300" s="4" t="s">
        <v>43</v>
      </c>
      <c r="H300" s="4" t="s">
        <v>44</v>
      </c>
      <c r="I300" s="4"/>
      <c r="J300" s="4"/>
      <c r="K300" s="4">
        <v>222</v>
      </c>
      <c r="L300" s="4">
        <v>3</v>
      </c>
      <c r="M300" s="4">
        <v>3</v>
      </c>
      <c r="N300" s="4" t="s">
        <v>3</v>
      </c>
      <c r="O300" s="4">
        <v>2</v>
      </c>
      <c r="P300" s="4"/>
      <c r="Q300" s="4"/>
      <c r="R300" s="4"/>
      <c r="S300" s="4"/>
      <c r="T300" s="4"/>
      <c r="U300" s="4"/>
      <c r="V300" s="4"/>
      <c r="W300" s="4"/>
    </row>
    <row r="301" spans="1:245" x14ac:dyDescent="0.2">
      <c r="A301" s="4">
        <v>50</v>
      </c>
      <c r="B301" s="4">
        <v>0</v>
      </c>
      <c r="C301" s="4">
        <v>0</v>
      </c>
      <c r="D301" s="4">
        <v>1</v>
      </c>
      <c r="E301" s="4">
        <v>225</v>
      </c>
      <c r="F301" s="4">
        <f>ROUND(Source!AV296,O301)</f>
        <v>40176.050000000003</v>
      </c>
      <c r="G301" s="4" t="s">
        <v>45</v>
      </c>
      <c r="H301" s="4" t="s">
        <v>46</v>
      </c>
      <c r="I301" s="4"/>
      <c r="J301" s="4"/>
      <c r="K301" s="4">
        <v>225</v>
      </c>
      <c r="L301" s="4">
        <v>4</v>
      </c>
      <c r="M301" s="4">
        <v>3</v>
      </c>
      <c r="N301" s="4" t="s">
        <v>3</v>
      </c>
      <c r="O301" s="4">
        <v>2</v>
      </c>
      <c r="P301" s="4"/>
      <c r="Q301" s="4"/>
      <c r="R301" s="4"/>
      <c r="S301" s="4"/>
      <c r="T301" s="4"/>
      <c r="U301" s="4"/>
      <c r="V301" s="4"/>
      <c r="W301" s="4"/>
    </row>
    <row r="302" spans="1:245" x14ac:dyDescent="0.2">
      <c r="A302" s="4">
        <v>50</v>
      </c>
      <c r="B302" s="4">
        <v>0</v>
      </c>
      <c r="C302" s="4">
        <v>0</v>
      </c>
      <c r="D302" s="4">
        <v>1</v>
      </c>
      <c r="E302" s="4">
        <v>226</v>
      </c>
      <c r="F302" s="4">
        <f>ROUND(Source!AW296,O302)</f>
        <v>40176.050000000003</v>
      </c>
      <c r="G302" s="4" t="s">
        <v>47</v>
      </c>
      <c r="H302" s="4" t="s">
        <v>48</v>
      </c>
      <c r="I302" s="4"/>
      <c r="J302" s="4"/>
      <c r="K302" s="4">
        <v>226</v>
      </c>
      <c r="L302" s="4">
        <v>5</v>
      </c>
      <c r="M302" s="4">
        <v>3</v>
      </c>
      <c r="N302" s="4" t="s">
        <v>3</v>
      </c>
      <c r="O302" s="4">
        <v>2</v>
      </c>
      <c r="P302" s="4"/>
      <c r="Q302" s="4"/>
      <c r="R302" s="4"/>
      <c r="S302" s="4"/>
      <c r="T302" s="4"/>
      <c r="U302" s="4"/>
      <c r="V302" s="4"/>
      <c r="W302" s="4"/>
    </row>
    <row r="303" spans="1:245" x14ac:dyDescent="0.2">
      <c r="A303" s="4">
        <v>50</v>
      </c>
      <c r="B303" s="4">
        <v>0</v>
      </c>
      <c r="C303" s="4">
        <v>0</v>
      </c>
      <c r="D303" s="4">
        <v>1</v>
      </c>
      <c r="E303" s="4">
        <v>227</v>
      </c>
      <c r="F303" s="4">
        <f>ROUND(Source!AX296,O303)</f>
        <v>0</v>
      </c>
      <c r="G303" s="4" t="s">
        <v>49</v>
      </c>
      <c r="H303" s="4" t="s">
        <v>50</v>
      </c>
      <c r="I303" s="4"/>
      <c r="J303" s="4"/>
      <c r="K303" s="4">
        <v>227</v>
      </c>
      <c r="L303" s="4">
        <v>6</v>
      </c>
      <c r="M303" s="4">
        <v>3</v>
      </c>
      <c r="N303" s="4" t="s">
        <v>3</v>
      </c>
      <c r="O303" s="4">
        <v>2</v>
      </c>
      <c r="P303" s="4"/>
      <c r="Q303" s="4"/>
      <c r="R303" s="4"/>
      <c r="S303" s="4"/>
      <c r="T303" s="4"/>
      <c r="U303" s="4"/>
      <c r="V303" s="4"/>
      <c r="W303" s="4"/>
    </row>
    <row r="304" spans="1:245" x14ac:dyDescent="0.2">
      <c r="A304" s="4">
        <v>50</v>
      </c>
      <c r="B304" s="4">
        <v>0</v>
      </c>
      <c r="C304" s="4">
        <v>0</v>
      </c>
      <c r="D304" s="4">
        <v>1</v>
      </c>
      <c r="E304" s="4">
        <v>228</v>
      </c>
      <c r="F304" s="4">
        <f>ROUND(Source!AY296,O304)</f>
        <v>40176.050000000003</v>
      </c>
      <c r="G304" s="4" t="s">
        <v>51</v>
      </c>
      <c r="H304" s="4" t="s">
        <v>52</v>
      </c>
      <c r="I304" s="4"/>
      <c r="J304" s="4"/>
      <c r="K304" s="4">
        <v>228</v>
      </c>
      <c r="L304" s="4">
        <v>7</v>
      </c>
      <c r="M304" s="4">
        <v>3</v>
      </c>
      <c r="N304" s="4" t="s">
        <v>3</v>
      </c>
      <c r="O304" s="4">
        <v>2</v>
      </c>
      <c r="P304" s="4"/>
      <c r="Q304" s="4"/>
      <c r="R304" s="4"/>
      <c r="S304" s="4"/>
      <c r="T304" s="4"/>
      <c r="U304" s="4"/>
      <c r="V304" s="4"/>
      <c r="W304" s="4"/>
    </row>
    <row r="305" spans="1:23" x14ac:dyDescent="0.2">
      <c r="A305" s="4">
        <v>50</v>
      </c>
      <c r="B305" s="4">
        <v>0</v>
      </c>
      <c r="C305" s="4">
        <v>0</v>
      </c>
      <c r="D305" s="4">
        <v>1</v>
      </c>
      <c r="E305" s="4">
        <v>216</v>
      </c>
      <c r="F305" s="4">
        <f>ROUND(Source!AP296,O305)</f>
        <v>0</v>
      </c>
      <c r="G305" s="4" t="s">
        <v>53</v>
      </c>
      <c r="H305" s="4" t="s">
        <v>54</v>
      </c>
      <c r="I305" s="4"/>
      <c r="J305" s="4"/>
      <c r="K305" s="4">
        <v>216</v>
      </c>
      <c r="L305" s="4">
        <v>8</v>
      </c>
      <c r="M305" s="4">
        <v>3</v>
      </c>
      <c r="N305" s="4" t="s">
        <v>3</v>
      </c>
      <c r="O305" s="4">
        <v>2</v>
      </c>
      <c r="P305" s="4"/>
      <c r="Q305" s="4"/>
      <c r="R305" s="4"/>
      <c r="S305" s="4"/>
      <c r="T305" s="4"/>
      <c r="U305" s="4"/>
      <c r="V305" s="4"/>
      <c r="W305" s="4"/>
    </row>
    <row r="306" spans="1:23" x14ac:dyDescent="0.2">
      <c r="A306" s="4">
        <v>50</v>
      </c>
      <c r="B306" s="4">
        <v>0</v>
      </c>
      <c r="C306" s="4">
        <v>0</v>
      </c>
      <c r="D306" s="4">
        <v>1</v>
      </c>
      <c r="E306" s="4">
        <v>223</v>
      </c>
      <c r="F306" s="4">
        <f>ROUND(Source!AQ296,O306)</f>
        <v>0</v>
      </c>
      <c r="G306" s="4" t="s">
        <v>55</v>
      </c>
      <c r="H306" s="4" t="s">
        <v>56</v>
      </c>
      <c r="I306" s="4"/>
      <c r="J306" s="4"/>
      <c r="K306" s="4">
        <v>223</v>
      </c>
      <c r="L306" s="4">
        <v>9</v>
      </c>
      <c r="M306" s="4">
        <v>3</v>
      </c>
      <c r="N306" s="4" t="s">
        <v>3</v>
      </c>
      <c r="O306" s="4">
        <v>2</v>
      </c>
      <c r="P306" s="4"/>
      <c r="Q306" s="4"/>
      <c r="R306" s="4"/>
      <c r="S306" s="4"/>
      <c r="T306" s="4"/>
      <c r="U306" s="4"/>
      <c r="V306" s="4"/>
      <c r="W306" s="4"/>
    </row>
    <row r="307" spans="1:23" x14ac:dyDescent="0.2">
      <c r="A307" s="4">
        <v>50</v>
      </c>
      <c r="B307" s="4">
        <v>0</v>
      </c>
      <c r="C307" s="4">
        <v>0</v>
      </c>
      <c r="D307" s="4">
        <v>1</v>
      </c>
      <c r="E307" s="4">
        <v>229</v>
      </c>
      <c r="F307" s="4">
        <f>ROUND(Source!AZ296,O307)</f>
        <v>0</v>
      </c>
      <c r="G307" s="4" t="s">
        <v>57</v>
      </c>
      <c r="H307" s="4" t="s">
        <v>58</v>
      </c>
      <c r="I307" s="4"/>
      <c r="J307" s="4"/>
      <c r="K307" s="4">
        <v>229</v>
      </c>
      <c r="L307" s="4">
        <v>10</v>
      </c>
      <c r="M307" s="4">
        <v>3</v>
      </c>
      <c r="N307" s="4" t="s">
        <v>3</v>
      </c>
      <c r="O307" s="4">
        <v>2</v>
      </c>
      <c r="P307" s="4"/>
      <c r="Q307" s="4"/>
      <c r="R307" s="4"/>
      <c r="S307" s="4"/>
      <c r="T307" s="4"/>
      <c r="U307" s="4"/>
      <c r="V307" s="4"/>
      <c r="W307" s="4"/>
    </row>
    <row r="308" spans="1:23" x14ac:dyDescent="0.2">
      <c r="A308" s="4">
        <v>50</v>
      </c>
      <c r="B308" s="4">
        <v>0</v>
      </c>
      <c r="C308" s="4">
        <v>0</v>
      </c>
      <c r="D308" s="4">
        <v>1</v>
      </c>
      <c r="E308" s="4">
        <v>203</v>
      </c>
      <c r="F308" s="4">
        <f>ROUND(Source!Q296,O308)</f>
        <v>61298.15</v>
      </c>
      <c r="G308" s="4" t="s">
        <v>59</v>
      </c>
      <c r="H308" s="4" t="s">
        <v>60</v>
      </c>
      <c r="I308" s="4"/>
      <c r="J308" s="4"/>
      <c r="K308" s="4">
        <v>203</v>
      </c>
      <c r="L308" s="4">
        <v>11</v>
      </c>
      <c r="M308" s="4">
        <v>3</v>
      </c>
      <c r="N308" s="4" t="s">
        <v>3</v>
      </c>
      <c r="O308" s="4">
        <v>2</v>
      </c>
      <c r="P308" s="4"/>
      <c r="Q308" s="4"/>
      <c r="R308" s="4"/>
      <c r="S308" s="4"/>
      <c r="T308" s="4"/>
      <c r="U308" s="4"/>
      <c r="V308" s="4"/>
      <c r="W308" s="4"/>
    </row>
    <row r="309" spans="1:23" x14ac:dyDescent="0.2">
      <c r="A309" s="4">
        <v>50</v>
      </c>
      <c r="B309" s="4">
        <v>0</v>
      </c>
      <c r="C309" s="4">
        <v>0</v>
      </c>
      <c r="D309" s="4">
        <v>1</v>
      </c>
      <c r="E309" s="4">
        <v>231</v>
      </c>
      <c r="F309" s="4">
        <f>ROUND(Source!BB296,O309)</f>
        <v>0</v>
      </c>
      <c r="G309" s="4" t="s">
        <v>61</v>
      </c>
      <c r="H309" s="4" t="s">
        <v>62</v>
      </c>
      <c r="I309" s="4"/>
      <c r="J309" s="4"/>
      <c r="K309" s="4">
        <v>231</v>
      </c>
      <c r="L309" s="4">
        <v>12</v>
      </c>
      <c r="M309" s="4">
        <v>3</v>
      </c>
      <c r="N309" s="4" t="s">
        <v>3</v>
      </c>
      <c r="O309" s="4">
        <v>2</v>
      </c>
      <c r="P309" s="4"/>
      <c r="Q309" s="4"/>
      <c r="R309" s="4"/>
      <c r="S309" s="4"/>
      <c r="T309" s="4"/>
      <c r="U309" s="4"/>
      <c r="V309" s="4"/>
      <c r="W309" s="4"/>
    </row>
    <row r="310" spans="1:23" x14ac:dyDescent="0.2">
      <c r="A310" s="4">
        <v>50</v>
      </c>
      <c r="B310" s="4">
        <v>0</v>
      </c>
      <c r="C310" s="4">
        <v>0</v>
      </c>
      <c r="D310" s="4">
        <v>1</v>
      </c>
      <c r="E310" s="4">
        <v>204</v>
      </c>
      <c r="F310" s="4">
        <f>ROUND(Source!R296,O310)</f>
        <v>0</v>
      </c>
      <c r="G310" s="4" t="s">
        <v>63</v>
      </c>
      <c r="H310" s="4" t="s">
        <v>64</v>
      </c>
      <c r="I310" s="4"/>
      <c r="J310" s="4"/>
      <c r="K310" s="4">
        <v>204</v>
      </c>
      <c r="L310" s="4">
        <v>13</v>
      </c>
      <c r="M310" s="4">
        <v>3</v>
      </c>
      <c r="N310" s="4" t="s">
        <v>3</v>
      </c>
      <c r="O310" s="4">
        <v>2</v>
      </c>
      <c r="P310" s="4"/>
      <c r="Q310" s="4"/>
      <c r="R310" s="4"/>
      <c r="S310" s="4"/>
      <c r="T310" s="4"/>
      <c r="U310" s="4"/>
      <c r="V310" s="4"/>
      <c r="W310" s="4"/>
    </row>
    <row r="311" spans="1:23" x14ac:dyDescent="0.2">
      <c r="A311" s="4">
        <v>50</v>
      </c>
      <c r="B311" s="4">
        <v>0</v>
      </c>
      <c r="C311" s="4">
        <v>0</v>
      </c>
      <c r="D311" s="4">
        <v>1</v>
      </c>
      <c r="E311" s="4">
        <v>205</v>
      </c>
      <c r="F311" s="4">
        <f>ROUND(Source!S296,O311)</f>
        <v>440696.8</v>
      </c>
      <c r="G311" s="4" t="s">
        <v>65</v>
      </c>
      <c r="H311" s="4" t="s">
        <v>66</v>
      </c>
      <c r="I311" s="4"/>
      <c r="J311" s="4"/>
      <c r="K311" s="4">
        <v>205</v>
      </c>
      <c r="L311" s="4">
        <v>14</v>
      </c>
      <c r="M311" s="4">
        <v>3</v>
      </c>
      <c r="N311" s="4" t="s">
        <v>3</v>
      </c>
      <c r="O311" s="4">
        <v>2</v>
      </c>
      <c r="P311" s="4"/>
      <c r="Q311" s="4"/>
      <c r="R311" s="4"/>
      <c r="S311" s="4"/>
      <c r="T311" s="4"/>
      <c r="U311" s="4"/>
      <c r="V311" s="4"/>
      <c r="W311" s="4"/>
    </row>
    <row r="312" spans="1:23" x14ac:dyDescent="0.2">
      <c r="A312" s="4">
        <v>50</v>
      </c>
      <c r="B312" s="4">
        <v>0</v>
      </c>
      <c r="C312" s="4">
        <v>0</v>
      </c>
      <c r="D312" s="4">
        <v>1</v>
      </c>
      <c r="E312" s="4">
        <v>232</v>
      </c>
      <c r="F312" s="4">
        <f>ROUND(Source!BC296,O312)</f>
        <v>0</v>
      </c>
      <c r="G312" s="4" t="s">
        <v>67</v>
      </c>
      <c r="H312" s="4" t="s">
        <v>68</v>
      </c>
      <c r="I312" s="4"/>
      <c r="J312" s="4"/>
      <c r="K312" s="4">
        <v>232</v>
      </c>
      <c r="L312" s="4">
        <v>15</v>
      </c>
      <c r="M312" s="4">
        <v>3</v>
      </c>
      <c r="N312" s="4" t="s">
        <v>3</v>
      </c>
      <c r="O312" s="4">
        <v>2</v>
      </c>
      <c r="P312" s="4"/>
      <c r="Q312" s="4"/>
      <c r="R312" s="4"/>
      <c r="S312" s="4"/>
      <c r="T312" s="4"/>
      <c r="U312" s="4"/>
      <c r="V312" s="4"/>
      <c r="W312" s="4"/>
    </row>
    <row r="313" spans="1:23" x14ac:dyDescent="0.2">
      <c r="A313" s="4">
        <v>50</v>
      </c>
      <c r="B313" s="4">
        <v>0</v>
      </c>
      <c r="C313" s="4">
        <v>0</v>
      </c>
      <c r="D313" s="4">
        <v>1</v>
      </c>
      <c r="E313" s="4">
        <v>214</v>
      </c>
      <c r="F313" s="4">
        <f>ROUND(Source!AS296,O313)</f>
        <v>0</v>
      </c>
      <c r="G313" s="4" t="s">
        <v>69</v>
      </c>
      <c r="H313" s="4" t="s">
        <v>70</v>
      </c>
      <c r="I313" s="4"/>
      <c r="J313" s="4"/>
      <c r="K313" s="4">
        <v>214</v>
      </c>
      <c r="L313" s="4">
        <v>16</v>
      </c>
      <c r="M313" s="4">
        <v>3</v>
      </c>
      <c r="N313" s="4" t="s">
        <v>3</v>
      </c>
      <c r="O313" s="4">
        <v>2</v>
      </c>
      <c r="P313" s="4"/>
      <c r="Q313" s="4"/>
      <c r="R313" s="4"/>
      <c r="S313" s="4"/>
      <c r="T313" s="4"/>
      <c r="U313" s="4"/>
      <c r="V313" s="4"/>
      <c r="W313" s="4"/>
    </row>
    <row r="314" spans="1:23" x14ac:dyDescent="0.2">
      <c r="A314" s="4">
        <v>50</v>
      </c>
      <c r="B314" s="4">
        <v>0</v>
      </c>
      <c r="C314" s="4">
        <v>0</v>
      </c>
      <c r="D314" s="4">
        <v>1</v>
      </c>
      <c r="E314" s="4">
        <v>215</v>
      </c>
      <c r="F314" s="4">
        <f>ROUND(Source!AT296,O314)</f>
        <v>0</v>
      </c>
      <c r="G314" s="4" t="s">
        <v>71</v>
      </c>
      <c r="H314" s="4" t="s">
        <v>72</v>
      </c>
      <c r="I314" s="4"/>
      <c r="J314" s="4"/>
      <c r="K314" s="4">
        <v>215</v>
      </c>
      <c r="L314" s="4">
        <v>17</v>
      </c>
      <c r="M314" s="4">
        <v>3</v>
      </c>
      <c r="N314" s="4" t="s">
        <v>3</v>
      </c>
      <c r="O314" s="4">
        <v>2</v>
      </c>
      <c r="P314" s="4"/>
      <c r="Q314" s="4"/>
      <c r="R314" s="4"/>
      <c r="S314" s="4"/>
      <c r="T314" s="4"/>
      <c r="U314" s="4"/>
      <c r="V314" s="4"/>
      <c r="W314" s="4"/>
    </row>
    <row r="315" spans="1:23" x14ac:dyDescent="0.2">
      <c r="A315" s="4">
        <v>50</v>
      </c>
      <c r="B315" s="4">
        <v>0</v>
      </c>
      <c r="C315" s="4">
        <v>0</v>
      </c>
      <c r="D315" s="4">
        <v>1</v>
      </c>
      <c r="E315" s="4">
        <v>217</v>
      </c>
      <c r="F315" s="4">
        <f>ROUND(Source!AU296,O315)</f>
        <v>747688.65</v>
      </c>
      <c r="G315" s="4" t="s">
        <v>73</v>
      </c>
      <c r="H315" s="4" t="s">
        <v>74</v>
      </c>
      <c r="I315" s="4"/>
      <c r="J315" s="4"/>
      <c r="K315" s="4">
        <v>217</v>
      </c>
      <c r="L315" s="4">
        <v>18</v>
      </c>
      <c r="M315" s="4">
        <v>3</v>
      </c>
      <c r="N315" s="4" t="s">
        <v>3</v>
      </c>
      <c r="O315" s="4">
        <v>2</v>
      </c>
      <c r="P315" s="4"/>
      <c r="Q315" s="4"/>
      <c r="R315" s="4"/>
      <c r="S315" s="4"/>
      <c r="T315" s="4"/>
      <c r="U315" s="4"/>
      <c r="V315" s="4"/>
      <c r="W315" s="4"/>
    </row>
    <row r="316" spans="1:23" x14ac:dyDescent="0.2">
      <c r="A316" s="4">
        <v>50</v>
      </c>
      <c r="B316" s="4">
        <v>0</v>
      </c>
      <c r="C316" s="4">
        <v>0</v>
      </c>
      <c r="D316" s="4">
        <v>1</v>
      </c>
      <c r="E316" s="4">
        <v>230</v>
      </c>
      <c r="F316" s="4">
        <f>ROUND(Source!BA296,O316)</f>
        <v>0</v>
      </c>
      <c r="G316" s="4" t="s">
        <v>75</v>
      </c>
      <c r="H316" s="4" t="s">
        <v>76</v>
      </c>
      <c r="I316" s="4"/>
      <c r="J316" s="4"/>
      <c r="K316" s="4">
        <v>230</v>
      </c>
      <c r="L316" s="4">
        <v>19</v>
      </c>
      <c r="M316" s="4">
        <v>3</v>
      </c>
      <c r="N316" s="4" t="s">
        <v>3</v>
      </c>
      <c r="O316" s="4">
        <v>2</v>
      </c>
      <c r="P316" s="4"/>
      <c r="Q316" s="4"/>
      <c r="R316" s="4"/>
      <c r="S316" s="4"/>
      <c r="T316" s="4"/>
      <c r="U316" s="4"/>
      <c r="V316" s="4"/>
      <c r="W316" s="4"/>
    </row>
    <row r="317" spans="1:23" x14ac:dyDescent="0.2">
      <c r="A317" s="4">
        <v>50</v>
      </c>
      <c r="B317" s="4">
        <v>0</v>
      </c>
      <c r="C317" s="4">
        <v>0</v>
      </c>
      <c r="D317" s="4">
        <v>1</v>
      </c>
      <c r="E317" s="4">
        <v>206</v>
      </c>
      <c r="F317" s="4">
        <f>ROUND(Source!T296,O317)</f>
        <v>0</v>
      </c>
      <c r="G317" s="4" t="s">
        <v>77</v>
      </c>
      <c r="H317" s="4" t="s">
        <v>78</v>
      </c>
      <c r="I317" s="4"/>
      <c r="J317" s="4"/>
      <c r="K317" s="4">
        <v>206</v>
      </c>
      <c r="L317" s="4">
        <v>20</v>
      </c>
      <c r="M317" s="4">
        <v>3</v>
      </c>
      <c r="N317" s="4" t="s">
        <v>3</v>
      </c>
      <c r="O317" s="4">
        <v>2</v>
      </c>
      <c r="P317" s="4"/>
      <c r="Q317" s="4"/>
      <c r="R317" s="4"/>
      <c r="S317" s="4"/>
      <c r="T317" s="4"/>
      <c r="U317" s="4"/>
      <c r="V317" s="4"/>
      <c r="W317" s="4"/>
    </row>
    <row r="318" spans="1:23" x14ac:dyDescent="0.2">
      <c r="A318" s="4">
        <v>50</v>
      </c>
      <c r="B318" s="4">
        <v>0</v>
      </c>
      <c r="C318" s="4">
        <v>0</v>
      </c>
      <c r="D318" s="4">
        <v>1</v>
      </c>
      <c r="E318" s="4">
        <v>207</v>
      </c>
      <c r="F318" s="4">
        <f>Source!U296</f>
        <v>1710.9500000000003</v>
      </c>
      <c r="G318" s="4" t="s">
        <v>79</v>
      </c>
      <c r="H318" s="4" t="s">
        <v>80</v>
      </c>
      <c r="I318" s="4"/>
      <c r="J318" s="4"/>
      <c r="K318" s="4">
        <v>207</v>
      </c>
      <c r="L318" s="4">
        <v>21</v>
      </c>
      <c r="M318" s="4">
        <v>3</v>
      </c>
      <c r="N318" s="4" t="s">
        <v>3</v>
      </c>
      <c r="O318" s="4">
        <v>-1</v>
      </c>
      <c r="P318" s="4"/>
      <c r="Q318" s="4"/>
      <c r="R318" s="4"/>
      <c r="S318" s="4"/>
      <c r="T318" s="4"/>
      <c r="U318" s="4"/>
      <c r="V318" s="4"/>
      <c r="W318" s="4"/>
    </row>
    <row r="319" spans="1:23" x14ac:dyDescent="0.2">
      <c r="A319" s="4">
        <v>50</v>
      </c>
      <c r="B319" s="4">
        <v>0</v>
      </c>
      <c r="C319" s="4">
        <v>0</v>
      </c>
      <c r="D319" s="4">
        <v>1</v>
      </c>
      <c r="E319" s="4">
        <v>208</v>
      </c>
      <c r="F319" s="4">
        <f>Source!V296</f>
        <v>0</v>
      </c>
      <c r="G319" s="4" t="s">
        <v>81</v>
      </c>
      <c r="H319" s="4" t="s">
        <v>82</v>
      </c>
      <c r="I319" s="4"/>
      <c r="J319" s="4"/>
      <c r="K319" s="4">
        <v>208</v>
      </c>
      <c r="L319" s="4">
        <v>22</v>
      </c>
      <c r="M319" s="4">
        <v>3</v>
      </c>
      <c r="N319" s="4" t="s">
        <v>3</v>
      </c>
      <c r="O319" s="4">
        <v>-1</v>
      </c>
      <c r="P319" s="4"/>
      <c r="Q319" s="4"/>
      <c r="R319" s="4"/>
      <c r="S319" s="4"/>
      <c r="T319" s="4"/>
      <c r="U319" s="4"/>
      <c r="V319" s="4"/>
      <c r="W319" s="4"/>
    </row>
    <row r="320" spans="1:23" x14ac:dyDescent="0.2">
      <c r="A320" s="4">
        <v>50</v>
      </c>
      <c r="B320" s="4">
        <v>0</v>
      </c>
      <c r="C320" s="4">
        <v>0</v>
      </c>
      <c r="D320" s="4">
        <v>1</v>
      </c>
      <c r="E320" s="4">
        <v>209</v>
      </c>
      <c r="F320" s="4">
        <f>ROUND(Source!W296,O320)</f>
        <v>0</v>
      </c>
      <c r="G320" s="4" t="s">
        <v>83</v>
      </c>
      <c r="H320" s="4" t="s">
        <v>84</v>
      </c>
      <c r="I320" s="4"/>
      <c r="J320" s="4"/>
      <c r="K320" s="4">
        <v>209</v>
      </c>
      <c r="L320" s="4">
        <v>23</v>
      </c>
      <c r="M320" s="4">
        <v>3</v>
      </c>
      <c r="N320" s="4" t="s">
        <v>3</v>
      </c>
      <c r="O320" s="4">
        <v>2</v>
      </c>
      <c r="P320" s="4"/>
      <c r="Q320" s="4"/>
      <c r="R320" s="4"/>
      <c r="S320" s="4"/>
      <c r="T320" s="4"/>
      <c r="U320" s="4"/>
      <c r="V320" s="4"/>
      <c r="W320" s="4"/>
    </row>
    <row r="321" spans="1:245" x14ac:dyDescent="0.2">
      <c r="A321" s="4">
        <v>50</v>
      </c>
      <c r="B321" s="4">
        <v>0</v>
      </c>
      <c r="C321" s="4">
        <v>0</v>
      </c>
      <c r="D321" s="4">
        <v>1</v>
      </c>
      <c r="E321" s="4">
        <v>233</v>
      </c>
      <c r="F321" s="4">
        <f>ROUND(Source!BD296,O321)</f>
        <v>0</v>
      </c>
      <c r="G321" s="4" t="s">
        <v>85</v>
      </c>
      <c r="H321" s="4" t="s">
        <v>86</v>
      </c>
      <c r="I321" s="4"/>
      <c r="J321" s="4"/>
      <c r="K321" s="4">
        <v>233</v>
      </c>
      <c r="L321" s="4">
        <v>24</v>
      </c>
      <c r="M321" s="4">
        <v>3</v>
      </c>
      <c r="N321" s="4" t="s">
        <v>3</v>
      </c>
      <c r="O321" s="4">
        <v>2</v>
      </c>
      <c r="P321" s="4"/>
      <c r="Q321" s="4"/>
      <c r="R321" s="4"/>
      <c r="S321" s="4"/>
      <c r="T321" s="4"/>
      <c r="U321" s="4"/>
      <c r="V321" s="4"/>
      <c r="W321" s="4"/>
    </row>
    <row r="322" spans="1:245" x14ac:dyDescent="0.2">
      <c r="A322" s="4">
        <v>50</v>
      </c>
      <c r="B322" s="4">
        <v>0</v>
      </c>
      <c r="C322" s="4">
        <v>0</v>
      </c>
      <c r="D322" s="4">
        <v>1</v>
      </c>
      <c r="E322" s="4">
        <v>210</v>
      </c>
      <c r="F322" s="4">
        <f>ROUND(Source!X296,O322)</f>
        <v>176426.85</v>
      </c>
      <c r="G322" s="4" t="s">
        <v>87</v>
      </c>
      <c r="H322" s="4" t="s">
        <v>88</v>
      </c>
      <c r="I322" s="4"/>
      <c r="J322" s="4"/>
      <c r="K322" s="4">
        <v>210</v>
      </c>
      <c r="L322" s="4">
        <v>25</v>
      </c>
      <c r="M322" s="4">
        <v>3</v>
      </c>
      <c r="N322" s="4" t="s">
        <v>3</v>
      </c>
      <c r="O322" s="4">
        <v>2</v>
      </c>
      <c r="P322" s="4"/>
      <c r="Q322" s="4"/>
      <c r="R322" s="4"/>
      <c r="S322" s="4"/>
      <c r="T322" s="4"/>
      <c r="U322" s="4"/>
      <c r="V322" s="4"/>
      <c r="W322" s="4"/>
    </row>
    <row r="323" spans="1:245" x14ac:dyDescent="0.2">
      <c r="A323" s="4">
        <v>50</v>
      </c>
      <c r="B323" s="4">
        <v>0</v>
      </c>
      <c r="C323" s="4">
        <v>0</v>
      </c>
      <c r="D323" s="4">
        <v>1</v>
      </c>
      <c r="E323" s="4">
        <v>211</v>
      </c>
      <c r="F323" s="4">
        <f>ROUND(Source!Y296,O323)</f>
        <v>29090.799999999999</v>
      </c>
      <c r="G323" s="4" t="s">
        <v>89</v>
      </c>
      <c r="H323" s="4" t="s">
        <v>90</v>
      </c>
      <c r="I323" s="4"/>
      <c r="J323" s="4"/>
      <c r="K323" s="4">
        <v>211</v>
      </c>
      <c r="L323" s="4">
        <v>26</v>
      </c>
      <c r="M323" s="4">
        <v>3</v>
      </c>
      <c r="N323" s="4" t="s">
        <v>3</v>
      </c>
      <c r="O323" s="4">
        <v>2</v>
      </c>
      <c r="P323" s="4"/>
      <c r="Q323" s="4"/>
      <c r="R323" s="4"/>
      <c r="S323" s="4"/>
      <c r="T323" s="4"/>
      <c r="U323" s="4"/>
      <c r="V323" s="4"/>
      <c r="W323" s="4"/>
    </row>
    <row r="324" spans="1:245" x14ac:dyDescent="0.2">
      <c r="A324" s="4">
        <v>50</v>
      </c>
      <c r="B324" s="4">
        <v>0</v>
      </c>
      <c r="C324" s="4">
        <v>0</v>
      </c>
      <c r="D324" s="4">
        <v>1</v>
      </c>
      <c r="E324" s="4">
        <v>224</v>
      </c>
      <c r="F324" s="4">
        <f>ROUND(Source!AR296,O324)</f>
        <v>747688.65</v>
      </c>
      <c r="G324" s="4" t="s">
        <v>91</v>
      </c>
      <c r="H324" s="4" t="s">
        <v>92</v>
      </c>
      <c r="I324" s="4"/>
      <c r="J324" s="4"/>
      <c r="K324" s="4">
        <v>224</v>
      </c>
      <c r="L324" s="4">
        <v>27</v>
      </c>
      <c r="M324" s="4">
        <v>3</v>
      </c>
      <c r="N324" s="4" t="s">
        <v>3</v>
      </c>
      <c r="O324" s="4">
        <v>2</v>
      </c>
      <c r="P324" s="4"/>
      <c r="Q324" s="4"/>
      <c r="R324" s="4"/>
      <c r="S324" s="4"/>
      <c r="T324" s="4"/>
      <c r="U324" s="4"/>
      <c r="V324" s="4"/>
      <c r="W324" s="4"/>
    </row>
    <row r="326" spans="1:245" x14ac:dyDescent="0.2">
      <c r="A326" s="1">
        <v>4</v>
      </c>
      <c r="B326" s="1">
        <v>1</v>
      </c>
      <c r="C326" s="1"/>
      <c r="D326" s="1">
        <f>ROW(A335)</f>
        <v>335</v>
      </c>
      <c r="E326" s="1"/>
      <c r="F326" s="1" t="s">
        <v>13</v>
      </c>
      <c r="G326" s="1" t="s">
        <v>177</v>
      </c>
      <c r="H326" s="1" t="s">
        <v>3</v>
      </c>
      <c r="I326" s="1">
        <v>0</v>
      </c>
      <c r="J326" s="1"/>
      <c r="K326" s="1">
        <v>0</v>
      </c>
      <c r="L326" s="1"/>
      <c r="M326" s="1"/>
      <c r="N326" s="1"/>
      <c r="O326" s="1"/>
      <c r="P326" s="1"/>
      <c r="Q326" s="1"/>
      <c r="R326" s="1"/>
      <c r="S326" s="1"/>
      <c r="T326" s="1"/>
      <c r="U326" s="1" t="s">
        <v>3</v>
      </c>
      <c r="V326" s="1">
        <v>0</v>
      </c>
      <c r="W326" s="1"/>
      <c r="X326" s="1"/>
      <c r="Y326" s="1"/>
      <c r="Z326" s="1"/>
      <c r="AA326" s="1"/>
      <c r="AB326" s="1" t="s">
        <v>3</v>
      </c>
      <c r="AC326" s="1" t="s">
        <v>3</v>
      </c>
      <c r="AD326" s="1" t="s">
        <v>3</v>
      </c>
      <c r="AE326" s="1" t="s">
        <v>3</v>
      </c>
      <c r="AF326" s="1" t="s">
        <v>3</v>
      </c>
      <c r="AG326" s="1" t="s">
        <v>3</v>
      </c>
      <c r="AH326" s="1"/>
      <c r="AI326" s="1"/>
      <c r="AJ326" s="1"/>
      <c r="AK326" s="1"/>
      <c r="AL326" s="1"/>
      <c r="AM326" s="1"/>
      <c r="AN326" s="1"/>
      <c r="AO326" s="1"/>
      <c r="AP326" s="1" t="s">
        <v>3</v>
      </c>
      <c r="AQ326" s="1" t="s">
        <v>3</v>
      </c>
      <c r="AR326" s="1" t="s">
        <v>3</v>
      </c>
      <c r="AS326" s="1"/>
      <c r="AT326" s="1"/>
      <c r="AU326" s="1"/>
      <c r="AV326" s="1"/>
      <c r="AW326" s="1"/>
      <c r="AX326" s="1"/>
      <c r="AY326" s="1"/>
      <c r="AZ326" s="1" t="s">
        <v>3</v>
      </c>
      <c r="BA326" s="1"/>
      <c r="BB326" s="1" t="s">
        <v>3</v>
      </c>
      <c r="BC326" s="1" t="s">
        <v>3</v>
      </c>
      <c r="BD326" s="1" t="s">
        <v>3</v>
      </c>
      <c r="BE326" s="1" t="s">
        <v>3</v>
      </c>
      <c r="BF326" s="1" t="s">
        <v>3</v>
      </c>
      <c r="BG326" s="1" t="s">
        <v>3</v>
      </c>
      <c r="BH326" s="1" t="s">
        <v>3</v>
      </c>
      <c r="BI326" s="1" t="s">
        <v>3</v>
      </c>
      <c r="BJ326" s="1" t="s">
        <v>3</v>
      </c>
      <c r="BK326" s="1" t="s">
        <v>3</v>
      </c>
      <c r="BL326" s="1" t="s">
        <v>3</v>
      </c>
      <c r="BM326" s="1" t="s">
        <v>3</v>
      </c>
      <c r="BN326" s="1" t="s">
        <v>3</v>
      </c>
      <c r="BO326" s="1" t="s">
        <v>3</v>
      </c>
      <c r="BP326" s="1" t="s">
        <v>3</v>
      </c>
      <c r="BQ326" s="1"/>
      <c r="BR326" s="1"/>
      <c r="BS326" s="1"/>
      <c r="BT326" s="1"/>
      <c r="BU326" s="1"/>
      <c r="BV326" s="1"/>
      <c r="BW326" s="1"/>
      <c r="BX326" s="1">
        <v>0</v>
      </c>
      <c r="BY326" s="1"/>
      <c r="BZ326" s="1"/>
      <c r="CA326" s="1"/>
      <c r="CB326" s="1"/>
      <c r="CC326" s="1"/>
      <c r="CD326" s="1"/>
      <c r="CE326" s="1"/>
      <c r="CF326" s="1"/>
      <c r="CG326" s="1"/>
      <c r="CH326" s="1"/>
      <c r="CI326" s="1"/>
      <c r="CJ326" s="1">
        <v>0</v>
      </c>
    </row>
    <row r="328" spans="1:245" x14ac:dyDescent="0.2">
      <c r="A328" s="2">
        <v>52</v>
      </c>
      <c r="B328" s="2">
        <f t="shared" ref="B328:G328" si="98">B335</f>
        <v>1</v>
      </c>
      <c r="C328" s="2">
        <f t="shared" si="98"/>
        <v>4</v>
      </c>
      <c r="D328" s="2">
        <f t="shared" si="98"/>
        <v>326</v>
      </c>
      <c r="E328" s="2">
        <f t="shared" si="98"/>
        <v>0</v>
      </c>
      <c r="F328" s="2" t="str">
        <f t="shared" si="98"/>
        <v>Новый раздел</v>
      </c>
      <c r="G328" s="2" t="str">
        <f t="shared" si="98"/>
        <v>ТО лифтов 2 этажа</v>
      </c>
      <c r="H328" s="2"/>
      <c r="I328" s="2"/>
      <c r="J328" s="2"/>
      <c r="K328" s="2"/>
      <c r="L328" s="2"/>
      <c r="M328" s="2"/>
      <c r="N328" s="2"/>
      <c r="O328" s="2">
        <f t="shared" ref="O328:AT328" si="99">O335</f>
        <v>99819.24</v>
      </c>
      <c r="P328" s="2">
        <f t="shared" si="99"/>
        <v>10085.459999999999</v>
      </c>
      <c r="Q328" s="2">
        <f t="shared" si="99"/>
        <v>8214</v>
      </c>
      <c r="R328" s="2">
        <f t="shared" si="99"/>
        <v>0</v>
      </c>
      <c r="S328" s="2">
        <f t="shared" si="99"/>
        <v>81519.78</v>
      </c>
      <c r="T328" s="2">
        <f t="shared" si="99"/>
        <v>0</v>
      </c>
      <c r="U328" s="2">
        <f t="shared" si="99"/>
        <v>323.39999999999998</v>
      </c>
      <c r="V328" s="2">
        <f t="shared" si="99"/>
        <v>0</v>
      </c>
      <c r="W328" s="2">
        <f t="shared" si="99"/>
        <v>0</v>
      </c>
      <c r="X328" s="2">
        <f t="shared" si="99"/>
        <v>32418.54</v>
      </c>
      <c r="Y328" s="2">
        <f t="shared" si="99"/>
        <v>5143.4399999999996</v>
      </c>
      <c r="Z328" s="2">
        <f t="shared" si="99"/>
        <v>0</v>
      </c>
      <c r="AA328" s="2">
        <f t="shared" si="99"/>
        <v>0</v>
      </c>
      <c r="AB328" s="2">
        <f t="shared" si="99"/>
        <v>99819.24</v>
      </c>
      <c r="AC328" s="2">
        <f t="shared" si="99"/>
        <v>10085.459999999999</v>
      </c>
      <c r="AD328" s="2">
        <f t="shared" si="99"/>
        <v>8214</v>
      </c>
      <c r="AE328" s="2">
        <f t="shared" si="99"/>
        <v>0</v>
      </c>
      <c r="AF328" s="2">
        <f t="shared" si="99"/>
        <v>81519.78</v>
      </c>
      <c r="AG328" s="2">
        <f t="shared" si="99"/>
        <v>0</v>
      </c>
      <c r="AH328" s="2">
        <f t="shared" si="99"/>
        <v>323.39999999999998</v>
      </c>
      <c r="AI328" s="2">
        <f t="shared" si="99"/>
        <v>0</v>
      </c>
      <c r="AJ328" s="2">
        <f t="shared" si="99"/>
        <v>0</v>
      </c>
      <c r="AK328" s="2">
        <f t="shared" si="99"/>
        <v>32418.54</v>
      </c>
      <c r="AL328" s="2">
        <f t="shared" si="99"/>
        <v>5143.4399999999996</v>
      </c>
      <c r="AM328" s="2">
        <f t="shared" si="99"/>
        <v>0</v>
      </c>
      <c r="AN328" s="2">
        <f t="shared" si="99"/>
        <v>0</v>
      </c>
      <c r="AO328" s="2">
        <f t="shared" si="99"/>
        <v>0</v>
      </c>
      <c r="AP328" s="2">
        <f t="shared" si="99"/>
        <v>0</v>
      </c>
      <c r="AQ328" s="2">
        <f t="shared" si="99"/>
        <v>0</v>
      </c>
      <c r="AR328" s="2">
        <f t="shared" si="99"/>
        <v>137381.22</v>
      </c>
      <c r="AS328" s="2">
        <f t="shared" si="99"/>
        <v>0</v>
      </c>
      <c r="AT328" s="2">
        <f t="shared" si="99"/>
        <v>0</v>
      </c>
      <c r="AU328" s="2">
        <f t="shared" ref="AU328:BZ328" si="100">AU335</f>
        <v>137381.22</v>
      </c>
      <c r="AV328" s="2">
        <f t="shared" si="100"/>
        <v>10085.459999999999</v>
      </c>
      <c r="AW328" s="2">
        <f t="shared" si="100"/>
        <v>10085.459999999999</v>
      </c>
      <c r="AX328" s="2">
        <f t="shared" si="100"/>
        <v>0</v>
      </c>
      <c r="AY328" s="2">
        <f t="shared" si="100"/>
        <v>10085.459999999999</v>
      </c>
      <c r="AZ328" s="2">
        <f t="shared" si="100"/>
        <v>0</v>
      </c>
      <c r="BA328" s="2">
        <f t="shared" si="100"/>
        <v>0</v>
      </c>
      <c r="BB328" s="2">
        <f t="shared" si="100"/>
        <v>0</v>
      </c>
      <c r="BC328" s="2">
        <f t="shared" si="100"/>
        <v>0</v>
      </c>
      <c r="BD328" s="2">
        <f t="shared" si="100"/>
        <v>0</v>
      </c>
      <c r="BE328" s="2">
        <f t="shared" si="100"/>
        <v>0</v>
      </c>
      <c r="BF328" s="2">
        <f t="shared" si="100"/>
        <v>0</v>
      </c>
      <c r="BG328" s="2">
        <f t="shared" si="100"/>
        <v>0</v>
      </c>
      <c r="BH328" s="2">
        <f t="shared" si="100"/>
        <v>0</v>
      </c>
      <c r="BI328" s="2">
        <f t="shared" si="100"/>
        <v>0</v>
      </c>
      <c r="BJ328" s="2">
        <f t="shared" si="100"/>
        <v>0</v>
      </c>
      <c r="BK328" s="2">
        <f t="shared" si="100"/>
        <v>0</v>
      </c>
      <c r="BL328" s="2">
        <f t="shared" si="100"/>
        <v>0</v>
      </c>
      <c r="BM328" s="2">
        <f t="shared" si="100"/>
        <v>0</v>
      </c>
      <c r="BN328" s="2">
        <f t="shared" si="100"/>
        <v>0</v>
      </c>
      <c r="BO328" s="2">
        <f t="shared" si="100"/>
        <v>0</v>
      </c>
      <c r="BP328" s="2">
        <f t="shared" si="100"/>
        <v>0</v>
      </c>
      <c r="BQ328" s="2">
        <f t="shared" si="100"/>
        <v>0</v>
      </c>
      <c r="BR328" s="2">
        <f t="shared" si="100"/>
        <v>0</v>
      </c>
      <c r="BS328" s="2">
        <f t="shared" si="100"/>
        <v>0</v>
      </c>
      <c r="BT328" s="2">
        <f t="shared" si="100"/>
        <v>0</v>
      </c>
      <c r="BU328" s="2">
        <f t="shared" si="100"/>
        <v>0</v>
      </c>
      <c r="BV328" s="2">
        <f t="shared" si="100"/>
        <v>0</v>
      </c>
      <c r="BW328" s="2">
        <f t="shared" si="100"/>
        <v>0</v>
      </c>
      <c r="BX328" s="2">
        <f t="shared" si="100"/>
        <v>0</v>
      </c>
      <c r="BY328" s="2">
        <f t="shared" si="100"/>
        <v>0</v>
      </c>
      <c r="BZ328" s="2">
        <f t="shared" si="100"/>
        <v>0</v>
      </c>
      <c r="CA328" s="2">
        <f t="shared" ref="CA328:DF328" si="101">CA335</f>
        <v>137381.22</v>
      </c>
      <c r="CB328" s="2">
        <f t="shared" si="101"/>
        <v>0</v>
      </c>
      <c r="CC328" s="2">
        <f t="shared" si="101"/>
        <v>0</v>
      </c>
      <c r="CD328" s="2">
        <f t="shared" si="101"/>
        <v>137381.22</v>
      </c>
      <c r="CE328" s="2">
        <f t="shared" si="101"/>
        <v>10085.459999999999</v>
      </c>
      <c r="CF328" s="2">
        <f t="shared" si="101"/>
        <v>10085.459999999999</v>
      </c>
      <c r="CG328" s="2">
        <f t="shared" si="101"/>
        <v>0</v>
      </c>
      <c r="CH328" s="2">
        <f t="shared" si="101"/>
        <v>10085.459999999999</v>
      </c>
      <c r="CI328" s="2">
        <f t="shared" si="101"/>
        <v>0</v>
      </c>
      <c r="CJ328" s="2">
        <f t="shared" si="101"/>
        <v>0</v>
      </c>
      <c r="CK328" s="2">
        <f t="shared" si="101"/>
        <v>0</v>
      </c>
      <c r="CL328" s="2">
        <f t="shared" si="101"/>
        <v>0</v>
      </c>
      <c r="CM328" s="2">
        <f t="shared" si="101"/>
        <v>0</v>
      </c>
      <c r="CN328" s="2">
        <f t="shared" si="101"/>
        <v>0</v>
      </c>
      <c r="CO328" s="2">
        <f t="shared" si="101"/>
        <v>0</v>
      </c>
      <c r="CP328" s="2">
        <f t="shared" si="101"/>
        <v>0</v>
      </c>
      <c r="CQ328" s="2">
        <f t="shared" si="101"/>
        <v>0</v>
      </c>
      <c r="CR328" s="2">
        <f t="shared" si="101"/>
        <v>0</v>
      </c>
      <c r="CS328" s="2">
        <f t="shared" si="101"/>
        <v>0</v>
      </c>
      <c r="CT328" s="2">
        <f t="shared" si="101"/>
        <v>0</v>
      </c>
      <c r="CU328" s="2">
        <f t="shared" si="101"/>
        <v>0</v>
      </c>
      <c r="CV328" s="2">
        <f t="shared" si="101"/>
        <v>0</v>
      </c>
      <c r="CW328" s="2">
        <f t="shared" si="101"/>
        <v>0</v>
      </c>
      <c r="CX328" s="2">
        <f t="shared" si="101"/>
        <v>0</v>
      </c>
      <c r="CY328" s="2">
        <f t="shared" si="101"/>
        <v>0</v>
      </c>
      <c r="CZ328" s="2">
        <f t="shared" si="101"/>
        <v>0</v>
      </c>
      <c r="DA328" s="2">
        <f t="shared" si="101"/>
        <v>0</v>
      </c>
      <c r="DB328" s="2">
        <f t="shared" si="101"/>
        <v>0</v>
      </c>
      <c r="DC328" s="2">
        <f t="shared" si="101"/>
        <v>0</v>
      </c>
      <c r="DD328" s="2">
        <f t="shared" si="101"/>
        <v>0</v>
      </c>
      <c r="DE328" s="2">
        <f t="shared" si="101"/>
        <v>0</v>
      </c>
      <c r="DF328" s="2">
        <f t="shared" si="101"/>
        <v>0</v>
      </c>
      <c r="DG328" s="3">
        <f t="shared" ref="DG328:EL328" si="102">DG335</f>
        <v>0</v>
      </c>
      <c r="DH328" s="3">
        <f t="shared" si="102"/>
        <v>0</v>
      </c>
      <c r="DI328" s="3">
        <f t="shared" si="102"/>
        <v>0</v>
      </c>
      <c r="DJ328" s="3">
        <f t="shared" si="102"/>
        <v>0</v>
      </c>
      <c r="DK328" s="3">
        <f t="shared" si="102"/>
        <v>0</v>
      </c>
      <c r="DL328" s="3">
        <f t="shared" si="102"/>
        <v>0</v>
      </c>
      <c r="DM328" s="3">
        <f t="shared" si="102"/>
        <v>0</v>
      </c>
      <c r="DN328" s="3">
        <f t="shared" si="102"/>
        <v>0</v>
      </c>
      <c r="DO328" s="3">
        <f t="shared" si="102"/>
        <v>0</v>
      </c>
      <c r="DP328" s="3">
        <f t="shared" si="102"/>
        <v>0</v>
      </c>
      <c r="DQ328" s="3">
        <f t="shared" si="102"/>
        <v>0</v>
      </c>
      <c r="DR328" s="3">
        <f t="shared" si="102"/>
        <v>0</v>
      </c>
      <c r="DS328" s="3">
        <f t="shared" si="102"/>
        <v>0</v>
      </c>
      <c r="DT328" s="3">
        <f t="shared" si="102"/>
        <v>0</v>
      </c>
      <c r="DU328" s="3">
        <f t="shared" si="102"/>
        <v>0</v>
      </c>
      <c r="DV328" s="3">
        <f t="shared" si="102"/>
        <v>0</v>
      </c>
      <c r="DW328" s="3">
        <f t="shared" si="102"/>
        <v>0</v>
      </c>
      <c r="DX328" s="3">
        <f t="shared" si="102"/>
        <v>0</v>
      </c>
      <c r="DY328" s="3">
        <f t="shared" si="102"/>
        <v>0</v>
      </c>
      <c r="DZ328" s="3">
        <f t="shared" si="102"/>
        <v>0</v>
      </c>
      <c r="EA328" s="3">
        <f t="shared" si="102"/>
        <v>0</v>
      </c>
      <c r="EB328" s="3">
        <f t="shared" si="102"/>
        <v>0</v>
      </c>
      <c r="EC328" s="3">
        <f t="shared" si="102"/>
        <v>0</v>
      </c>
      <c r="ED328" s="3">
        <f t="shared" si="102"/>
        <v>0</v>
      </c>
      <c r="EE328" s="3">
        <f t="shared" si="102"/>
        <v>0</v>
      </c>
      <c r="EF328" s="3">
        <f t="shared" si="102"/>
        <v>0</v>
      </c>
      <c r="EG328" s="3">
        <f t="shared" si="102"/>
        <v>0</v>
      </c>
      <c r="EH328" s="3">
        <f t="shared" si="102"/>
        <v>0</v>
      </c>
      <c r="EI328" s="3">
        <f t="shared" si="102"/>
        <v>0</v>
      </c>
      <c r="EJ328" s="3">
        <f t="shared" si="102"/>
        <v>0</v>
      </c>
      <c r="EK328" s="3">
        <f t="shared" si="102"/>
        <v>0</v>
      </c>
      <c r="EL328" s="3">
        <f t="shared" si="102"/>
        <v>0</v>
      </c>
      <c r="EM328" s="3">
        <f t="shared" ref="EM328:FR328" si="103">EM335</f>
        <v>0</v>
      </c>
      <c r="EN328" s="3">
        <f t="shared" si="103"/>
        <v>0</v>
      </c>
      <c r="EO328" s="3">
        <f t="shared" si="103"/>
        <v>0</v>
      </c>
      <c r="EP328" s="3">
        <f t="shared" si="103"/>
        <v>0</v>
      </c>
      <c r="EQ328" s="3">
        <f t="shared" si="103"/>
        <v>0</v>
      </c>
      <c r="ER328" s="3">
        <f t="shared" si="103"/>
        <v>0</v>
      </c>
      <c r="ES328" s="3">
        <f t="shared" si="103"/>
        <v>0</v>
      </c>
      <c r="ET328" s="3">
        <f t="shared" si="103"/>
        <v>0</v>
      </c>
      <c r="EU328" s="3">
        <f t="shared" si="103"/>
        <v>0</v>
      </c>
      <c r="EV328" s="3">
        <f t="shared" si="103"/>
        <v>0</v>
      </c>
      <c r="EW328" s="3">
        <f t="shared" si="103"/>
        <v>0</v>
      </c>
      <c r="EX328" s="3">
        <f t="shared" si="103"/>
        <v>0</v>
      </c>
      <c r="EY328" s="3">
        <f t="shared" si="103"/>
        <v>0</v>
      </c>
      <c r="EZ328" s="3">
        <f t="shared" si="103"/>
        <v>0</v>
      </c>
      <c r="FA328" s="3">
        <f t="shared" si="103"/>
        <v>0</v>
      </c>
      <c r="FB328" s="3">
        <f t="shared" si="103"/>
        <v>0</v>
      </c>
      <c r="FC328" s="3">
        <f t="shared" si="103"/>
        <v>0</v>
      </c>
      <c r="FD328" s="3">
        <f t="shared" si="103"/>
        <v>0</v>
      </c>
      <c r="FE328" s="3">
        <f t="shared" si="103"/>
        <v>0</v>
      </c>
      <c r="FF328" s="3">
        <f t="shared" si="103"/>
        <v>0</v>
      </c>
      <c r="FG328" s="3">
        <f t="shared" si="103"/>
        <v>0</v>
      </c>
      <c r="FH328" s="3">
        <f t="shared" si="103"/>
        <v>0</v>
      </c>
      <c r="FI328" s="3">
        <f t="shared" si="103"/>
        <v>0</v>
      </c>
      <c r="FJ328" s="3">
        <f t="shared" si="103"/>
        <v>0</v>
      </c>
      <c r="FK328" s="3">
        <f t="shared" si="103"/>
        <v>0</v>
      </c>
      <c r="FL328" s="3">
        <f t="shared" si="103"/>
        <v>0</v>
      </c>
      <c r="FM328" s="3">
        <f t="shared" si="103"/>
        <v>0</v>
      </c>
      <c r="FN328" s="3">
        <f t="shared" si="103"/>
        <v>0</v>
      </c>
      <c r="FO328" s="3">
        <f t="shared" si="103"/>
        <v>0</v>
      </c>
      <c r="FP328" s="3">
        <f t="shared" si="103"/>
        <v>0</v>
      </c>
      <c r="FQ328" s="3">
        <f t="shared" si="103"/>
        <v>0</v>
      </c>
      <c r="FR328" s="3">
        <f t="shared" si="103"/>
        <v>0</v>
      </c>
      <c r="FS328" s="3">
        <f t="shared" ref="FS328:GX328" si="104">FS335</f>
        <v>0</v>
      </c>
      <c r="FT328" s="3">
        <f t="shared" si="104"/>
        <v>0</v>
      </c>
      <c r="FU328" s="3">
        <f t="shared" si="104"/>
        <v>0</v>
      </c>
      <c r="FV328" s="3">
        <f t="shared" si="104"/>
        <v>0</v>
      </c>
      <c r="FW328" s="3">
        <f t="shared" si="104"/>
        <v>0</v>
      </c>
      <c r="FX328" s="3">
        <f t="shared" si="104"/>
        <v>0</v>
      </c>
      <c r="FY328" s="3">
        <f t="shared" si="104"/>
        <v>0</v>
      </c>
      <c r="FZ328" s="3">
        <f t="shared" si="104"/>
        <v>0</v>
      </c>
      <c r="GA328" s="3">
        <f t="shared" si="104"/>
        <v>0</v>
      </c>
      <c r="GB328" s="3">
        <f t="shared" si="104"/>
        <v>0</v>
      </c>
      <c r="GC328" s="3">
        <f t="shared" si="104"/>
        <v>0</v>
      </c>
      <c r="GD328" s="3">
        <f t="shared" si="104"/>
        <v>0</v>
      </c>
      <c r="GE328" s="3">
        <f t="shared" si="104"/>
        <v>0</v>
      </c>
      <c r="GF328" s="3">
        <f t="shared" si="104"/>
        <v>0</v>
      </c>
      <c r="GG328" s="3">
        <f t="shared" si="104"/>
        <v>0</v>
      </c>
      <c r="GH328" s="3">
        <f t="shared" si="104"/>
        <v>0</v>
      </c>
      <c r="GI328" s="3">
        <f t="shared" si="104"/>
        <v>0</v>
      </c>
      <c r="GJ328" s="3">
        <f t="shared" si="104"/>
        <v>0</v>
      </c>
      <c r="GK328" s="3">
        <f t="shared" si="104"/>
        <v>0</v>
      </c>
      <c r="GL328" s="3">
        <f t="shared" si="104"/>
        <v>0</v>
      </c>
      <c r="GM328" s="3">
        <f t="shared" si="104"/>
        <v>0</v>
      </c>
      <c r="GN328" s="3">
        <f t="shared" si="104"/>
        <v>0</v>
      </c>
      <c r="GO328" s="3">
        <f t="shared" si="104"/>
        <v>0</v>
      </c>
      <c r="GP328" s="3">
        <f t="shared" si="104"/>
        <v>0</v>
      </c>
      <c r="GQ328" s="3">
        <f t="shared" si="104"/>
        <v>0</v>
      </c>
      <c r="GR328" s="3">
        <f t="shared" si="104"/>
        <v>0</v>
      </c>
      <c r="GS328" s="3">
        <f t="shared" si="104"/>
        <v>0</v>
      </c>
      <c r="GT328" s="3">
        <f t="shared" si="104"/>
        <v>0</v>
      </c>
      <c r="GU328" s="3">
        <f t="shared" si="104"/>
        <v>0</v>
      </c>
      <c r="GV328" s="3">
        <f t="shared" si="104"/>
        <v>0</v>
      </c>
      <c r="GW328" s="3">
        <f t="shared" si="104"/>
        <v>0</v>
      </c>
      <c r="GX328" s="3">
        <f t="shared" si="104"/>
        <v>0</v>
      </c>
    </row>
    <row r="330" spans="1:245" x14ac:dyDescent="0.2">
      <c r="A330">
        <v>17</v>
      </c>
      <c r="B330">
        <v>1</v>
      </c>
      <c r="C330">
        <f>ROW(SmtRes!A25)</f>
        <v>25</v>
      </c>
      <c r="D330">
        <f>ROW(EtalonRes!A25)</f>
        <v>25</v>
      </c>
      <c r="E330" t="s">
        <v>178</v>
      </c>
      <c r="F330" t="s">
        <v>179</v>
      </c>
      <c r="G330" t="s">
        <v>180</v>
      </c>
      <c r="H330" t="s">
        <v>20</v>
      </c>
      <c r="I330">
        <v>6</v>
      </c>
      <c r="J330">
        <v>0</v>
      </c>
      <c r="O330">
        <f>ROUND(CP330,2)</f>
        <v>29652.42</v>
      </c>
      <c r="P330">
        <f>ROUND(CQ330*I330,2)</f>
        <v>534.66</v>
      </c>
      <c r="Q330">
        <f>ROUND(CR330*I330,2)</f>
        <v>2861.88</v>
      </c>
      <c r="R330">
        <f>ROUND(CS330*I330,2)</f>
        <v>0</v>
      </c>
      <c r="S330">
        <f>ROUND(CT330*I330,2)</f>
        <v>26255.88</v>
      </c>
      <c r="T330">
        <f>ROUND(CU330*I330,2)</f>
        <v>0</v>
      </c>
      <c r="U330">
        <f>CV330*I330</f>
        <v>104.16</v>
      </c>
      <c r="V330">
        <f>CW330*I330</f>
        <v>0</v>
      </c>
      <c r="W330">
        <f>ROUND(CX330*I330,2)</f>
        <v>0</v>
      </c>
      <c r="X330">
        <f>ROUND(CY330*I330,2)</f>
        <v>2828.16</v>
      </c>
      <c r="Y330">
        <f>ROUND(CZ330*I330,2)</f>
        <v>453</v>
      </c>
      <c r="AA330">
        <v>64312874</v>
      </c>
      <c r="AB330">
        <f>ROUND((AC330+AD330+AF330),6)</f>
        <v>4942.07</v>
      </c>
      <c r="AC330">
        <f>ROUND(((ES330*7)),6)</f>
        <v>89.11</v>
      </c>
      <c r="AD330">
        <f>ROUND(((((ET330*7))-((EU330*7)))+AE330),6)</f>
        <v>476.98</v>
      </c>
      <c r="AE330">
        <f>ROUND(((EU330*7)),6)</f>
        <v>0</v>
      </c>
      <c r="AF330">
        <f>ROUND(((EV330*7)),6)</f>
        <v>4375.9799999999996</v>
      </c>
      <c r="AG330">
        <f>ROUND((AP330),6)</f>
        <v>0</v>
      </c>
      <c r="AH330">
        <f>((EW330*7))</f>
        <v>17.36</v>
      </c>
      <c r="AI330">
        <f>((EX330*7))</f>
        <v>0</v>
      </c>
      <c r="AJ330">
        <f>(AS330)</f>
        <v>0</v>
      </c>
      <c r="AK330">
        <v>706.01</v>
      </c>
      <c r="AL330">
        <v>12.73</v>
      </c>
      <c r="AM330">
        <v>68.14</v>
      </c>
      <c r="AN330">
        <v>0</v>
      </c>
      <c r="AO330">
        <v>625.14</v>
      </c>
      <c r="AP330">
        <v>0</v>
      </c>
      <c r="AQ330">
        <v>2.48</v>
      </c>
      <c r="AR330">
        <v>0</v>
      </c>
      <c r="AS330">
        <v>0</v>
      </c>
      <c r="AT330">
        <v>0</v>
      </c>
      <c r="AU330">
        <v>0</v>
      </c>
      <c r="AV330">
        <v>1</v>
      </c>
      <c r="AW330">
        <v>1</v>
      </c>
      <c r="AZ330">
        <v>1</v>
      </c>
      <c r="BA330">
        <v>1</v>
      </c>
      <c r="BB330">
        <v>1</v>
      </c>
      <c r="BC330">
        <v>1</v>
      </c>
      <c r="BD330" t="s">
        <v>3</v>
      </c>
      <c r="BE330" t="s">
        <v>3</v>
      </c>
      <c r="BF330" t="s">
        <v>3</v>
      </c>
      <c r="BG330" t="s">
        <v>3</v>
      </c>
      <c r="BH330">
        <v>0</v>
      </c>
      <c r="BI330">
        <v>4</v>
      </c>
      <c r="BJ330" t="s">
        <v>181</v>
      </c>
      <c r="BM330">
        <v>6000</v>
      </c>
      <c r="BN330">
        <v>0</v>
      </c>
      <c r="BO330" t="s">
        <v>3</v>
      </c>
      <c r="BP330">
        <v>0</v>
      </c>
      <c r="BQ330">
        <v>1</v>
      </c>
      <c r="BR330">
        <v>0</v>
      </c>
      <c r="BS330">
        <v>1</v>
      </c>
      <c r="BT330">
        <v>1</v>
      </c>
      <c r="BU330">
        <v>1</v>
      </c>
      <c r="BV330">
        <v>1</v>
      </c>
      <c r="BW330">
        <v>1</v>
      </c>
      <c r="BX330">
        <v>1</v>
      </c>
      <c r="BY330" t="s">
        <v>3</v>
      </c>
      <c r="BZ330">
        <v>471.36</v>
      </c>
      <c r="CA330">
        <v>75.5</v>
      </c>
      <c r="CE330">
        <v>0</v>
      </c>
      <c r="CF330">
        <v>0</v>
      </c>
      <c r="CG330">
        <v>0</v>
      </c>
      <c r="CM330">
        <v>0</v>
      </c>
      <c r="CN330" t="s">
        <v>3</v>
      </c>
      <c r="CO330">
        <v>0</v>
      </c>
      <c r="CP330">
        <f>(P330+Q330+S330)</f>
        <v>29652.420000000002</v>
      </c>
      <c r="CQ330">
        <f>(AC330*BC330*AW330)</f>
        <v>89.11</v>
      </c>
      <c r="CR330">
        <f>(((((ET330*7))*BB330-((EU330*7))*BS330)+AE330*BS330)*AV330)</f>
        <v>476.98</v>
      </c>
      <c r="CS330">
        <f>(AE330*BS330*AV330)</f>
        <v>0</v>
      </c>
      <c r="CT330">
        <f>(AF330*BA330*AV330)</f>
        <v>4375.9799999999996</v>
      </c>
      <c r="CU330">
        <f>AG330</f>
        <v>0</v>
      </c>
      <c r="CV330">
        <f>(AH330*AV330)</f>
        <v>17.36</v>
      </c>
      <c r="CW330">
        <f t="shared" ref="CW330:CX333" si="105">AI330</f>
        <v>0</v>
      </c>
      <c r="CX330">
        <f t="shared" si="105"/>
        <v>0</v>
      </c>
      <c r="CY330">
        <f t="shared" ref="CY330:CZ333" si="106">FX330</f>
        <v>471.36</v>
      </c>
      <c r="CZ330">
        <f t="shared" si="106"/>
        <v>75.5</v>
      </c>
      <c r="DC330" t="s">
        <v>3</v>
      </c>
      <c r="DD330" t="s">
        <v>22</v>
      </c>
      <c r="DE330" t="s">
        <v>22</v>
      </c>
      <c r="DF330" t="s">
        <v>22</v>
      </c>
      <c r="DG330" t="s">
        <v>22</v>
      </c>
      <c r="DH330" t="s">
        <v>3</v>
      </c>
      <c r="DI330" t="s">
        <v>22</v>
      </c>
      <c r="DJ330" t="s">
        <v>22</v>
      </c>
      <c r="DK330" t="s">
        <v>3</v>
      </c>
      <c r="DL330" t="s">
        <v>3</v>
      </c>
      <c r="DM330" t="s">
        <v>3</v>
      </c>
      <c r="DN330">
        <v>0</v>
      </c>
      <c r="DO330">
        <v>0</v>
      </c>
      <c r="DP330">
        <v>1</v>
      </c>
      <c r="DQ330">
        <v>1</v>
      </c>
      <c r="DU330">
        <v>1013</v>
      </c>
      <c r="DV330" t="s">
        <v>20</v>
      </c>
      <c r="DW330" t="s">
        <v>20</v>
      </c>
      <c r="DX330">
        <v>1</v>
      </c>
      <c r="EE330">
        <v>64176908</v>
      </c>
      <c r="EF330">
        <v>1</v>
      </c>
      <c r="EG330" t="s">
        <v>23</v>
      </c>
      <c r="EH330">
        <v>0</v>
      </c>
      <c r="EI330" t="s">
        <v>3</v>
      </c>
      <c r="EJ330">
        <v>4</v>
      </c>
      <c r="EK330">
        <v>6000</v>
      </c>
      <c r="EL330" t="s">
        <v>24</v>
      </c>
      <c r="EM330" t="s">
        <v>25</v>
      </c>
      <c r="EO330" t="s">
        <v>3</v>
      </c>
      <c r="EQ330">
        <v>65536</v>
      </c>
      <c r="ER330">
        <v>706.01</v>
      </c>
      <c r="ES330">
        <v>12.73</v>
      </c>
      <c r="ET330">
        <v>68.14</v>
      </c>
      <c r="EU330">
        <v>0</v>
      </c>
      <c r="EV330">
        <v>625.14</v>
      </c>
      <c r="EW330">
        <v>2.48</v>
      </c>
      <c r="EX330">
        <v>0</v>
      </c>
      <c r="EY330">
        <v>0</v>
      </c>
      <c r="FQ330">
        <v>0</v>
      </c>
      <c r="FR330">
        <f>ROUND(IF(AND(BH330=3,BI330=3),P330,0),2)</f>
        <v>0</v>
      </c>
      <c r="FS330">
        <v>0</v>
      </c>
      <c r="FX330">
        <v>471.36</v>
      </c>
      <c r="FY330">
        <v>75.5</v>
      </c>
      <c r="GA330" t="s">
        <v>3</v>
      </c>
      <c r="GD330">
        <v>1</v>
      </c>
      <c r="GF330">
        <v>68596467</v>
      </c>
      <c r="GG330">
        <v>2</v>
      </c>
      <c r="GH330">
        <v>1</v>
      </c>
      <c r="GI330">
        <v>-2</v>
      </c>
      <c r="GJ330">
        <v>0</v>
      </c>
      <c r="GK330">
        <v>0</v>
      </c>
      <c r="GL330">
        <f>ROUND(IF(AND(BH330=3,BI330=3,FS330&lt;&gt;0),P330,0),2)</f>
        <v>0</v>
      </c>
      <c r="GM330">
        <f>ROUND(O330+X330+Y330,2)+GX330</f>
        <v>32933.58</v>
      </c>
      <c r="GN330">
        <f>IF(OR(BI330=0,BI330=1),ROUND(O330+X330+Y330,2),0)</f>
        <v>0</v>
      </c>
      <c r="GO330">
        <f>IF(BI330=2,ROUND(O330+X330+Y330,2),0)</f>
        <v>0</v>
      </c>
      <c r="GP330">
        <f>IF(BI330=4,ROUND(O330+X330+Y330,2)+GX330,0)</f>
        <v>32933.58</v>
      </c>
      <c r="GR330">
        <v>0</v>
      </c>
      <c r="GS330">
        <v>3</v>
      </c>
      <c r="GT330">
        <v>0</v>
      </c>
      <c r="GU330" t="s">
        <v>3</v>
      </c>
      <c r="GV330">
        <f>ROUND((GT330),6)</f>
        <v>0</v>
      </c>
      <c r="GW330">
        <v>1</v>
      </c>
      <c r="GX330">
        <f>ROUND(HC330*I330,2)</f>
        <v>0</v>
      </c>
      <c r="HA330">
        <v>0</v>
      </c>
      <c r="HB330">
        <v>0</v>
      </c>
      <c r="HC330">
        <f>GV330*GW330</f>
        <v>0</v>
      </c>
      <c r="IK330">
        <v>0</v>
      </c>
    </row>
    <row r="331" spans="1:245" x14ac:dyDescent="0.2">
      <c r="A331">
        <v>17</v>
      </c>
      <c r="B331">
        <v>1</v>
      </c>
      <c r="C331">
        <f>ROW(SmtRes!A26)</f>
        <v>26</v>
      </c>
      <c r="D331">
        <f>ROW(EtalonRes!A26)</f>
        <v>26</v>
      </c>
      <c r="E331" t="s">
        <v>182</v>
      </c>
      <c r="F331" t="s">
        <v>183</v>
      </c>
      <c r="G331" t="s">
        <v>184</v>
      </c>
      <c r="H331" t="s">
        <v>20</v>
      </c>
      <c r="I331">
        <v>6</v>
      </c>
      <c r="J331">
        <v>0</v>
      </c>
      <c r="O331">
        <f>ROUND(CP331,2)</f>
        <v>26351.46</v>
      </c>
      <c r="P331">
        <f>ROUND(CQ331*I331,2)</f>
        <v>527.76</v>
      </c>
      <c r="Q331">
        <f>ROUND(CR331*I331,2)</f>
        <v>2230.02</v>
      </c>
      <c r="R331">
        <f>ROUND(CS331*I331,2)</f>
        <v>0</v>
      </c>
      <c r="S331">
        <f>ROUND(CT331*I331,2)</f>
        <v>23593.68</v>
      </c>
      <c r="T331">
        <f>ROUND(CU331*I331,2)</f>
        <v>0</v>
      </c>
      <c r="U331">
        <f>CV331*I331</f>
        <v>93.600000000000009</v>
      </c>
      <c r="V331">
        <f>CW331*I331</f>
        <v>0</v>
      </c>
      <c r="W331">
        <f>ROUND(CX331*I331,2)</f>
        <v>0</v>
      </c>
      <c r="X331">
        <f>ROUND(CY331*I331,2)</f>
        <v>5873.58</v>
      </c>
      <c r="Y331">
        <f>ROUND(CZ331*I331,2)</f>
        <v>928.2</v>
      </c>
      <c r="AA331">
        <v>64312874</v>
      </c>
      <c r="AB331">
        <f>ROUND((AC331+AD331+AF331),6)</f>
        <v>4391.91</v>
      </c>
      <c r="AC331">
        <f>ROUND(((ES331*3)),6)</f>
        <v>87.96</v>
      </c>
      <c r="AD331">
        <f>ROUND(((((ET331*3))-((EU331*3)))+AE331),6)</f>
        <v>371.67</v>
      </c>
      <c r="AE331">
        <f>ROUND(((EU331*3)),6)</f>
        <v>0</v>
      </c>
      <c r="AF331">
        <f>ROUND(((EV331*3)),6)</f>
        <v>3932.28</v>
      </c>
      <c r="AG331">
        <f>ROUND((AP331),6)</f>
        <v>0</v>
      </c>
      <c r="AH331">
        <f>((EW331*3))</f>
        <v>15.600000000000001</v>
      </c>
      <c r="AI331">
        <f>((EX331*3))</f>
        <v>0</v>
      </c>
      <c r="AJ331">
        <f>(AS331)</f>
        <v>0</v>
      </c>
      <c r="AK331">
        <v>1463.97</v>
      </c>
      <c r="AL331">
        <v>29.32</v>
      </c>
      <c r="AM331">
        <v>123.89</v>
      </c>
      <c r="AN331">
        <v>0</v>
      </c>
      <c r="AO331">
        <v>1310.76</v>
      </c>
      <c r="AP331">
        <v>0</v>
      </c>
      <c r="AQ331">
        <v>5.2</v>
      </c>
      <c r="AR331">
        <v>0</v>
      </c>
      <c r="AS331">
        <v>0</v>
      </c>
      <c r="AT331">
        <v>0</v>
      </c>
      <c r="AU331">
        <v>0</v>
      </c>
      <c r="AV331">
        <v>1</v>
      </c>
      <c r="AW331">
        <v>1</v>
      </c>
      <c r="AZ331">
        <v>1</v>
      </c>
      <c r="BA331">
        <v>1</v>
      </c>
      <c r="BB331">
        <v>1</v>
      </c>
      <c r="BC331">
        <v>1</v>
      </c>
      <c r="BD331" t="s">
        <v>3</v>
      </c>
      <c r="BE331" t="s">
        <v>3</v>
      </c>
      <c r="BF331" t="s">
        <v>3</v>
      </c>
      <c r="BG331" t="s">
        <v>3</v>
      </c>
      <c r="BH331">
        <v>0</v>
      </c>
      <c r="BI331">
        <v>4</v>
      </c>
      <c r="BJ331" t="s">
        <v>185</v>
      </c>
      <c r="BM331">
        <v>6000</v>
      </c>
      <c r="BN331">
        <v>0</v>
      </c>
      <c r="BO331" t="s">
        <v>3</v>
      </c>
      <c r="BP331">
        <v>0</v>
      </c>
      <c r="BQ331">
        <v>1</v>
      </c>
      <c r="BR331">
        <v>0</v>
      </c>
      <c r="BS331">
        <v>1</v>
      </c>
      <c r="BT331">
        <v>1</v>
      </c>
      <c r="BU331">
        <v>1</v>
      </c>
      <c r="BV331">
        <v>1</v>
      </c>
      <c r="BW331">
        <v>1</v>
      </c>
      <c r="BX331">
        <v>1</v>
      </c>
      <c r="BY331" t="s">
        <v>3</v>
      </c>
      <c r="BZ331">
        <v>978.93</v>
      </c>
      <c r="CA331">
        <v>154.69999999999999</v>
      </c>
      <c r="CE331">
        <v>0</v>
      </c>
      <c r="CF331">
        <v>0</v>
      </c>
      <c r="CG331">
        <v>0</v>
      </c>
      <c r="CM331">
        <v>0</v>
      </c>
      <c r="CN331" t="s">
        <v>3</v>
      </c>
      <c r="CO331">
        <v>0</v>
      </c>
      <c r="CP331">
        <f>(P331+Q331+S331)</f>
        <v>26351.46</v>
      </c>
      <c r="CQ331">
        <f>(AC331*BC331*AW331)</f>
        <v>87.96</v>
      </c>
      <c r="CR331">
        <f>(((((ET331*3))*BB331-((EU331*3))*BS331)+AE331*BS331)*AV331)</f>
        <v>371.67</v>
      </c>
      <c r="CS331">
        <f>(AE331*BS331*AV331)</f>
        <v>0</v>
      </c>
      <c r="CT331">
        <f>(AF331*BA331*AV331)</f>
        <v>3932.28</v>
      </c>
      <c r="CU331">
        <f>AG331</f>
        <v>0</v>
      </c>
      <c r="CV331">
        <f>(AH331*AV331)</f>
        <v>15.600000000000001</v>
      </c>
      <c r="CW331">
        <f t="shared" si="105"/>
        <v>0</v>
      </c>
      <c r="CX331">
        <f t="shared" si="105"/>
        <v>0</v>
      </c>
      <c r="CY331">
        <f t="shared" si="106"/>
        <v>978.93</v>
      </c>
      <c r="CZ331">
        <f t="shared" si="106"/>
        <v>154.69999999999999</v>
      </c>
      <c r="DC331" t="s">
        <v>3</v>
      </c>
      <c r="DD331" t="s">
        <v>30</v>
      </c>
      <c r="DE331" t="s">
        <v>30</v>
      </c>
      <c r="DF331" t="s">
        <v>30</v>
      </c>
      <c r="DG331" t="s">
        <v>30</v>
      </c>
      <c r="DH331" t="s">
        <v>3</v>
      </c>
      <c r="DI331" t="s">
        <v>30</v>
      </c>
      <c r="DJ331" t="s">
        <v>30</v>
      </c>
      <c r="DK331" t="s">
        <v>3</v>
      </c>
      <c r="DL331" t="s">
        <v>3</v>
      </c>
      <c r="DM331" t="s">
        <v>3</v>
      </c>
      <c r="DN331">
        <v>0</v>
      </c>
      <c r="DO331">
        <v>0</v>
      </c>
      <c r="DP331">
        <v>1</v>
      </c>
      <c r="DQ331">
        <v>1</v>
      </c>
      <c r="DU331">
        <v>1013</v>
      </c>
      <c r="DV331" t="s">
        <v>20</v>
      </c>
      <c r="DW331" t="s">
        <v>20</v>
      </c>
      <c r="DX331">
        <v>1</v>
      </c>
      <c r="EE331">
        <v>64176908</v>
      </c>
      <c r="EF331">
        <v>1</v>
      </c>
      <c r="EG331" t="s">
        <v>23</v>
      </c>
      <c r="EH331">
        <v>0</v>
      </c>
      <c r="EI331" t="s">
        <v>3</v>
      </c>
      <c r="EJ331">
        <v>4</v>
      </c>
      <c r="EK331">
        <v>6000</v>
      </c>
      <c r="EL331" t="s">
        <v>24</v>
      </c>
      <c r="EM331" t="s">
        <v>25</v>
      </c>
      <c r="EO331" t="s">
        <v>3</v>
      </c>
      <c r="EQ331">
        <v>65536</v>
      </c>
      <c r="ER331">
        <v>1463.97</v>
      </c>
      <c r="ES331">
        <v>29.32</v>
      </c>
      <c r="ET331">
        <v>123.89</v>
      </c>
      <c r="EU331">
        <v>0</v>
      </c>
      <c r="EV331">
        <v>1310.76</v>
      </c>
      <c r="EW331">
        <v>5.2</v>
      </c>
      <c r="EX331">
        <v>0</v>
      </c>
      <c r="EY331">
        <v>0</v>
      </c>
      <c r="FQ331">
        <v>0</v>
      </c>
      <c r="FR331">
        <f>ROUND(IF(AND(BH331=3,BI331=3),P331,0),2)</f>
        <v>0</v>
      </c>
      <c r="FS331">
        <v>0</v>
      </c>
      <c r="FX331">
        <v>978.93</v>
      </c>
      <c r="FY331">
        <v>154.69999999999999</v>
      </c>
      <c r="GA331" t="s">
        <v>3</v>
      </c>
      <c r="GD331">
        <v>1</v>
      </c>
      <c r="GF331">
        <v>1841796753</v>
      </c>
      <c r="GG331">
        <v>2</v>
      </c>
      <c r="GH331">
        <v>1</v>
      </c>
      <c r="GI331">
        <v>-2</v>
      </c>
      <c r="GJ331">
        <v>0</v>
      </c>
      <c r="GK331">
        <v>0</v>
      </c>
      <c r="GL331">
        <f>ROUND(IF(AND(BH331=3,BI331=3,FS331&lt;&gt;0),P331,0),2)</f>
        <v>0</v>
      </c>
      <c r="GM331">
        <f>ROUND(O331+X331+Y331,2)+GX331</f>
        <v>33153.24</v>
      </c>
      <c r="GN331">
        <f>IF(OR(BI331=0,BI331=1),ROUND(O331+X331+Y331,2),0)</f>
        <v>0</v>
      </c>
      <c r="GO331">
        <f>IF(BI331=2,ROUND(O331+X331+Y331,2),0)</f>
        <v>0</v>
      </c>
      <c r="GP331">
        <f>IF(BI331=4,ROUND(O331+X331+Y331,2)+GX331,0)</f>
        <v>33153.24</v>
      </c>
      <c r="GR331">
        <v>0</v>
      </c>
      <c r="GS331">
        <v>3</v>
      </c>
      <c r="GT331">
        <v>0</v>
      </c>
      <c r="GU331" t="s">
        <v>3</v>
      </c>
      <c r="GV331">
        <f>ROUND((GT331),6)</f>
        <v>0</v>
      </c>
      <c r="GW331">
        <v>1</v>
      </c>
      <c r="GX331">
        <f>ROUND(HC331*I331,2)</f>
        <v>0</v>
      </c>
      <c r="HA331">
        <v>0</v>
      </c>
      <c r="HB331">
        <v>0</v>
      </c>
      <c r="HC331">
        <f>GV331*GW331</f>
        <v>0</v>
      </c>
      <c r="IK331">
        <v>0</v>
      </c>
    </row>
    <row r="332" spans="1:245" x14ac:dyDescent="0.2">
      <c r="A332">
        <v>17</v>
      </c>
      <c r="B332">
        <v>1</v>
      </c>
      <c r="C332">
        <f>ROW(SmtRes!A27)</f>
        <v>27</v>
      </c>
      <c r="D332">
        <f>ROW(EtalonRes!A27)</f>
        <v>27</v>
      </c>
      <c r="E332" t="s">
        <v>186</v>
      </c>
      <c r="F332" t="s">
        <v>187</v>
      </c>
      <c r="G332" t="s">
        <v>188</v>
      </c>
      <c r="H332" t="s">
        <v>20</v>
      </c>
      <c r="I332">
        <v>6</v>
      </c>
      <c r="J332">
        <v>0</v>
      </c>
      <c r="O332">
        <f>ROUND(CP332,2)</f>
        <v>21467.46</v>
      </c>
      <c r="P332">
        <f>ROUND(CQ332*I332,2)</f>
        <v>4486.5600000000004</v>
      </c>
      <c r="Q332">
        <f>ROUND(CR332*I332,2)</f>
        <v>1523.88</v>
      </c>
      <c r="R332">
        <f>ROUND(CS332*I332,2)</f>
        <v>0</v>
      </c>
      <c r="S332">
        <f>ROUND(CT332*I332,2)</f>
        <v>15457.02</v>
      </c>
      <c r="T332">
        <f>ROUND(CU332*I332,2)</f>
        <v>0</v>
      </c>
      <c r="U332">
        <f>CV332*I332</f>
        <v>61.320000000000007</v>
      </c>
      <c r="V332">
        <f>CW332*I332</f>
        <v>0</v>
      </c>
      <c r="W332">
        <f>ROUND(CX332*I332,2)</f>
        <v>0</v>
      </c>
      <c r="X332">
        <f>ROUND(CY332*I332,2)</f>
        <v>11575.32</v>
      </c>
      <c r="Y332">
        <f>ROUND(CZ332*I332,2)</f>
        <v>1836.24</v>
      </c>
      <c r="AA332">
        <v>64312874</v>
      </c>
      <c r="AB332">
        <f>ROUND((AC332+AD332+AF332),6)</f>
        <v>3577.91</v>
      </c>
      <c r="AC332">
        <f>ROUND((ES332),6)</f>
        <v>747.76</v>
      </c>
      <c r="AD332">
        <f>ROUND((((ET332)-(EU332))+AE332),6)</f>
        <v>253.98</v>
      </c>
      <c r="AE332">
        <f>ROUND((EU332),6)</f>
        <v>0</v>
      </c>
      <c r="AF332">
        <f>ROUND((EV332),6)</f>
        <v>2576.17</v>
      </c>
      <c r="AG332">
        <f>ROUND((AP332),6)</f>
        <v>0</v>
      </c>
      <c r="AH332">
        <f>(EW332)</f>
        <v>10.220000000000001</v>
      </c>
      <c r="AI332">
        <f>(EX332)</f>
        <v>0</v>
      </c>
      <c r="AJ332">
        <f>(AS332)</f>
        <v>0</v>
      </c>
      <c r="AK332">
        <v>3577.91</v>
      </c>
      <c r="AL332">
        <v>747.76</v>
      </c>
      <c r="AM332">
        <v>253.98</v>
      </c>
      <c r="AN332">
        <v>0</v>
      </c>
      <c r="AO332">
        <v>2576.17</v>
      </c>
      <c r="AP332">
        <v>0</v>
      </c>
      <c r="AQ332">
        <v>10.220000000000001</v>
      </c>
      <c r="AR332">
        <v>0</v>
      </c>
      <c r="AS332">
        <v>0</v>
      </c>
      <c r="AT332">
        <v>0</v>
      </c>
      <c r="AU332">
        <v>0</v>
      </c>
      <c r="AV332">
        <v>1</v>
      </c>
      <c r="AW332">
        <v>1</v>
      </c>
      <c r="AZ332">
        <v>1</v>
      </c>
      <c r="BA332">
        <v>1</v>
      </c>
      <c r="BB332">
        <v>1</v>
      </c>
      <c r="BC332">
        <v>1</v>
      </c>
      <c r="BD332" t="s">
        <v>3</v>
      </c>
      <c r="BE332" t="s">
        <v>3</v>
      </c>
      <c r="BF332" t="s">
        <v>3</v>
      </c>
      <c r="BG332" t="s">
        <v>3</v>
      </c>
      <c r="BH332">
        <v>0</v>
      </c>
      <c r="BI332">
        <v>4</v>
      </c>
      <c r="BJ332" t="s">
        <v>189</v>
      </c>
      <c r="BM332">
        <v>6000</v>
      </c>
      <c r="BN332">
        <v>0</v>
      </c>
      <c r="BO332" t="s">
        <v>3</v>
      </c>
      <c r="BP332">
        <v>0</v>
      </c>
      <c r="BQ332">
        <v>1</v>
      </c>
      <c r="BR332">
        <v>0</v>
      </c>
      <c r="BS332">
        <v>1</v>
      </c>
      <c r="BT332">
        <v>1</v>
      </c>
      <c r="BU332">
        <v>1</v>
      </c>
      <c r="BV332">
        <v>1</v>
      </c>
      <c r="BW332">
        <v>1</v>
      </c>
      <c r="BX332">
        <v>1</v>
      </c>
      <c r="BY332" t="s">
        <v>3</v>
      </c>
      <c r="BZ332">
        <v>1929.22</v>
      </c>
      <c r="CA332">
        <v>306.04000000000002</v>
      </c>
      <c r="CE332">
        <v>0</v>
      </c>
      <c r="CF332">
        <v>0</v>
      </c>
      <c r="CG332">
        <v>0</v>
      </c>
      <c r="CM332">
        <v>0</v>
      </c>
      <c r="CN332" t="s">
        <v>3</v>
      </c>
      <c r="CO332">
        <v>0</v>
      </c>
      <c r="CP332">
        <f>(P332+Q332+S332)</f>
        <v>21467.46</v>
      </c>
      <c r="CQ332">
        <f>(AC332*BC332*AW332)</f>
        <v>747.76</v>
      </c>
      <c r="CR332">
        <f>((((ET332)*BB332-(EU332)*BS332)+AE332*BS332)*AV332)</f>
        <v>253.98</v>
      </c>
      <c r="CS332">
        <f>(AE332*BS332*AV332)</f>
        <v>0</v>
      </c>
      <c r="CT332">
        <f>(AF332*BA332*AV332)</f>
        <v>2576.17</v>
      </c>
      <c r="CU332">
        <f>AG332</f>
        <v>0</v>
      </c>
      <c r="CV332">
        <f>(AH332*AV332)</f>
        <v>10.220000000000001</v>
      </c>
      <c r="CW332">
        <f t="shared" si="105"/>
        <v>0</v>
      </c>
      <c r="CX332">
        <f t="shared" si="105"/>
        <v>0</v>
      </c>
      <c r="CY332">
        <f t="shared" si="106"/>
        <v>1929.22</v>
      </c>
      <c r="CZ332">
        <f t="shared" si="106"/>
        <v>306.04000000000002</v>
      </c>
      <c r="DC332" t="s">
        <v>3</v>
      </c>
      <c r="DD332" t="s">
        <v>3</v>
      </c>
      <c r="DE332" t="s">
        <v>3</v>
      </c>
      <c r="DF332" t="s">
        <v>3</v>
      </c>
      <c r="DG332" t="s">
        <v>3</v>
      </c>
      <c r="DH332" t="s">
        <v>3</v>
      </c>
      <c r="DI332" t="s">
        <v>3</v>
      </c>
      <c r="DJ332" t="s">
        <v>3</v>
      </c>
      <c r="DK332" t="s">
        <v>3</v>
      </c>
      <c r="DL332" t="s">
        <v>3</v>
      </c>
      <c r="DM332" t="s">
        <v>3</v>
      </c>
      <c r="DN332">
        <v>0</v>
      </c>
      <c r="DO332">
        <v>0</v>
      </c>
      <c r="DP332">
        <v>1</v>
      </c>
      <c r="DQ332">
        <v>1</v>
      </c>
      <c r="DU332">
        <v>1013</v>
      </c>
      <c r="DV332" t="s">
        <v>20</v>
      </c>
      <c r="DW332" t="s">
        <v>20</v>
      </c>
      <c r="DX332">
        <v>1</v>
      </c>
      <c r="EE332">
        <v>64176908</v>
      </c>
      <c r="EF332">
        <v>1</v>
      </c>
      <c r="EG332" t="s">
        <v>23</v>
      </c>
      <c r="EH332">
        <v>0</v>
      </c>
      <c r="EI332" t="s">
        <v>3</v>
      </c>
      <c r="EJ332">
        <v>4</v>
      </c>
      <c r="EK332">
        <v>6000</v>
      </c>
      <c r="EL332" t="s">
        <v>24</v>
      </c>
      <c r="EM332" t="s">
        <v>25</v>
      </c>
      <c r="EO332" t="s">
        <v>3</v>
      </c>
      <c r="EQ332">
        <v>65536</v>
      </c>
      <c r="ER332">
        <v>3577.91</v>
      </c>
      <c r="ES332">
        <v>747.76</v>
      </c>
      <c r="ET332">
        <v>253.98</v>
      </c>
      <c r="EU332">
        <v>0</v>
      </c>
      <c r="EV332">
        <v>2576.17</v>
      </c>
      <c r="EW332">
        <v>10.220000000000001</v>
      </c>
      <c r="EX332">
        <v>0</v>
      </c>
      <c r="EY332">
        <v>0</v>
      </c>
      <c r="FQ332">
        <v>0</v>
      </c>
      <c r="FR332">
        <f>ROUND(IF(AND(BH332=3,BI332=3),P332,0),2)</f>
        <v>0</v>
      </c>
      <c r="FS332">
        <v>0</v>
      </c>
      <c r="FX332">
        <v>1929.22</v>
      </c>
      <c r="FY332">
        <v>306.04000000000002</v>
      </c>
      <c r="GA332" t="s">
        <v>3</v>
      </c>
      <c r="GD332">
        <v>1</v>
      </c>
      <c r="GF332">
        <v>1427354142</v>
      </c>
      <c r="GG332">
        <v>2</v>
      </c>
      <c r="GH332">
        <v>1</v>
      </c>
      <c r="GI332">
        <v>-2</v>
      </c>
      <c r="GJ332">
        <v>0</v>
      </c>
      <c r="GK332">
        <v>0</v>
      </c>
      <c r="GL332">
        <f>ROUND(IF(AND(BH332=3,BI332=3,FS332&lt;&gt;0),P332,0),2)</f>
        <v>0</v>
      </c>
      <c r="GM332">
        <f>ROUND(O332+X332+Y332,2)+GX332</f>
        <v>34879.019999999997</v>
      </c>
      <c r="GN332">
        <f>IF(OR(BI332=0,BI332=1),ROUND(O332+X332+Y332,2),0)</f>
        <v>0</v>
      </c>
      <c r="GO332">
        <f>IF(BI332=2,ROUND(O332+X332+Y332,2),0)</f>
        <v>0</v>
      </c>
      <c r="GP332">
        <f>IF(BI332=4,ROUND(O332+X332+Y332,2)+GX332,0)</f>
        <v>34879.019999999997</v>
      </c>
      <c r="GR332">
        <v>0</v>
      </c>
      <c r="GS332">
        <v>3</v>
      </c>
      <c r="GT332">
        <v>0</v>
      </c>
      <c r="GU332" t="s">
        <v>3</v>
      </c>
      <c r="GV332">
        <f>ROUND((GT332),6)</f>
        <v>0</v>
      </c>
      <c r="GW332">
        <v>1</v>
      </c>
      <c r="GX332">
        <f>ROUND(HC332*I332,2)</f>
        <v>0</v>
      </c>
      <c r="HA332">
        <v>0</v>
      </c>
      <c r="HB332">
        <v>0</v>
      </c>
      <c r="HC332">
        <f>GV332*GW332</f>
        <v>0</v>
      </c>
      <c r="IK332">
        <v>0</v>
      </c>
    </row>
    <row r="333" spans="1:245" x14ac:dyDescent="0.2">
      <c r="A333">
        <v>17</v>
      </c>
      <c r="B333">
        <v>1</v>
      </c>
      <c r="C333">
        <f>ROW(SmtRes!A28)</f>
        <v>28</v>
      </c>
      <c r="D333">
        <f>ROW(EtalonRes!A28)</f>
        <v>28</v>
      </c>
      <c r="E333" t="s">
        <v>190</v>
      </c>
      <c r="F333" t="s">
        <v>191</v>
      </c>
      <c r="G333" t="s">
        <v>192</v>
      </c>
      <c r="H333" t="s">
        <v>20</v>
      </c>
      <c r="I333">
        <v>6</v>
      </c>
      <c r="J333">
        <v>0</v>
      </c>
      <c r="O333">
        <f>ROUND(CP333,2)</f>
        <v>22347.9</v>
      </c>
      <c r="P333">
        <f>ROUND(CQ333*I333,2)</f>
        <v>4536.4799999999996</v>
      </c>
      <c r="Q333">
        <f>ROUND(CR333*I333,2)</f>
        <v>1598.22</v>
      </c>
      <c r="R333">
        <f>ROUND(CS333*I333,2)</f>
        <v>0</v>
      </c>
      <c r="S333">
        <f>ROUND(CT333*I333,2)</f>
        <v>16213.2</v>
      </c>
      <c r="T333">
        <f>ROUND(CU333*I333,2)</f>
        <v>0</v>
      </c>
      <c r="U333">
        <f>CV333*I333</f>
        <v>64.320000000000007</v>
      </c>
      <c r="V333">
        <f>CW333*I333</f>
        <v>0</v>
      </c>
      <c r="W333">
        <f>ROUND(CX333*I333,2)</f>
        <v>0</v>
      </c>
      <c r="X333">
        <f>ROUND(CY333*I333,2)</f>
        <v>12141.48</v>
      </c>
      <c r="Y333">
        <f>ROUND(CZ333*I333,2)</f>
        <v>1926</v>
      </c>
      <c r="AA333">
        <v>64312874</v>
      </c>
      <c r="AB333">
        <f>ROUND((AC333+AD333+AF333),6)</f>
        <v>3724.65</v>
      </c>
      <c r="AC333">
        <f>ROUND((ES333),6)</f>
        <v>756.08</v>
      </c>
      <c r="AD333">
        <f>ROUND((((ET333)-(EU333))+AE333),6)</f>
        <v>266.37</v>
      </c>
      <c r="AE333">
        <f>ROUND((EU333),6)</f>
        <v>0</v>
      </c>
      <c r="AF333">
        <f>ROUND((EV333),6)</f>
        <v>2702.2</v>
      </c>
      <c r="AG333">
        <f>ROUND((AP333),6)</f>
        <v>0</v>
      </c>
      <c r="AH333">
        <f>(EW333)</f>
        <v>10.72</v>
      </c>
      <c r="AI333">
        <f>(EX333)</f>
        <v>0</v>
      </c>
      <c r="AJ333">
        <f>(AS333)</f>
        <v>0</v>
      </c>
      <c r="AK333">
        <v>3724.65</v>
      </c>
      <c r="AL333">
        <v>756.08</v>
      </c>
      <c r="AM333">
        <v>266.37</v>
      </c>
      <c r="AN333">
        <v>0</v>
      </c>
      <c r="AO333">
        <v>2702.2</v>
      </c>
      <c r="AP333">
        <v>0</v>
      </c>
      <c r="AQ333">
        <v>10.72</v>
      </c>
      <c r="AR333">
        <v>0</v>
      </c>
      <c r="AS333">
        <v>0</v>
      </c>
      <c r="AT333">
        <v>0</v>
      </c>
      <c r="AU333">
        <v>0</v>
      </c>
      <c r="AV333">
        <v>1</v>
      </c>
      <c r="AW333">
        <v>1</v>
      </c>
      <c r="AZ333">
        <v>1</v>
      </c>
      <c r="BA333">
        <v>1</v>
      </c>
      <c r="BB333">
        <v>1</v>
      </c>
      <c r="BC333">
        <v>1</v>
      </c>
      <c r="BD333" t="s">
        <v>3</v>
      </c>
      <c r="BE333" t="s">
        <v>3</v>
      </c>
      <c r="BF333" t="s">
        <v>3</v>
      </c>
      <c r="BG333" t="s">
        <v>3</v>
      </c>
      <c r="BH333">
        <v>0</v>
      </c>
      <c r="BI333">
        <v>4</v>
      </c>
      <c r="BJ333" t="s">
        <v>193</v>
      </c>
      <c r="BM333">
        <v>6000</v>
      </c>
      <c r="BN333">
        <v>0</v>
      </c>
      <c r="BO333" t="s">
        <v>3</v>
      </c>
      <c r="BP333">
        <v>0</v>
      </c>
      <c r="BQ333">
        <v>1</v>
      </c>
      <c r="BR333">
        <v>0</v>
      </c>
      <c r="BS333">
        <v>1</v>
      </c>
      <c r="BT333">
        <v>1</v>
      </c>
      <c r="BU333">
        <v>1</v>
      </c>
      <c r="BV333">
        <v>1</v>
      </c>
      <c r="BW333">
        <v>1</v>
      </c>
      <c r="BX333">
        <v>1</v>
      </c>
      <c r="BY333" t="s">
        <v>3</v>
      </c>
      <c r="BZ333">
        <v>2023.58</v>
      </c>
      <c r="CA333">
        <v>321</v>
      </c>
      <c r="CE333">
        <v>0</v>
      </c>
      <c r="CF333">
        <v>0</v>
      </c>
      <c r="CG333">
        <v>0</v>
      </c>
      <c r="CM333">
        <v>0</v>
      </c>
      <c r="CN333" t="s">
        <v>3</v>
      </c>
      <c r="CO333">
        <v>0</v>
      </c>
      <c r="CP333">
        <f>(P333+Q333+S333)</f>
        <v>22347.9</v>
      </c>
      <c r="CQ333">
        <f>(AC333*BC333*AW333)</f>
        <v>756.08</v>
      </c>
      <c r="CR333">
        <f>((((ET333)*BB333-(EU333)*BS333)+AE333*BS333)*AV333)</f>
        <v>266.37</v>
      </c>
      <c r="CS333">
        <f>(AE333*BS333*AV333)</f>
        <v>0</v>
      </c>
      <c r="CT333">
        <f>(AF333*BA333*AV333)</f>
        <v>2702.2</v>
      </c>
      <c r="CU333">
        <f>AG333</f>
        <v>0</v>
      </c>
      <c r="CV333">
        <f>(AH333*AV333)</f>
        <v>10.72</v>
      </c>
      <c r="CW333">
        <f t="shared" si="105"/>
        <v>0</v>
      </c>
      <c r="CX333">
        <f t="shared" si="105"/>
        <v>0</v>
      </c>
      <c r="CY333">
        <f t="shared" si="106"/>
        <v>2023.58</v>
      </c>
      <c r="CZ333">
        <f t="shared" si="106"/>
        <v>321</v>
      </c>
      <c r="DC333" t="s">
        <v>3</v>
      </c>
      <c r="DD333" t="s">
        <v>3</v>
      </c>
      <c r="DE333" t="s">
        <v>3</v>
      </c>
      <c r="DF333" t="s">
        <v>3</v>
      </c>
      <c r="DG333" t="s">
        <v>3</v>
      </c>
      <c r="DH333" t="s">
        <v>3</v>
      </c>
      <c r="DI333" t="s">
        <v>3</v>
      </c>
      <c r="DJ333" t="s">
        <v>3</v>
      </c>
      <c r="DK333" t="s">
        <v>3</v>
      </c>
      <c r="DL333" t="s">
        <v>3</v>
      </c>
      <c r="DM333" t="s">
        <v>3</v>
      </c>
      <c r="DN333">
        <v>0</v>
      </c>
      <c r="DO333">
        <v>0</v>
      </c>
      <c r="DP333">
        <v>1</v>
      </c>
      <c r="DQ333">
        <v>1</v>
      </c>
      <c r="DU333">
        <v>1013</v>
      </c>
      <c r="DV333" t="s">
        <v>20</v>
      </c>
      <c r="DW333" t="s">
        <v>20</v>
      </c>
      <c r="DX333">
        <v>1</v>
      </c>
      <c r="EE333">
        <v>64176908</v>
      </c>
      <c r="EF333">
        <v>1</v>
      </c>
      <c r="EG333" t="s">
        <v>23</v>
      </c>
      <c r="EH333">
        <v>0</v>
      </c>
      <c r="EI333" t="s">
        <v>3</v>
      </c>
      <c r="EJ333">
        <v>4</v>
      </c>
      <c r="EK333">
        <v>6000</v>
      </c>
      <c r="EL333" t="s">
        <v>24</v>
      </c>
      <c r="EM333" t="s">
        <v>25</v>
      </c>
      <c r="EO333" t="s">
        <v>3</v>
      </c>
      <c r="EQ333">
        <v>65536</v>
      </c>
      <c r="ER333">
        <v>3724.65</v>
      </c>
      <c r="ES333">
        <v>756.08</v>
      </c>
      <c r="ET333">
        <v>266.37</v>
      </c>
      <c r="EU333">
        <v>0</v>
      </c>
      <c r="EV333">
        <v>2702.2</v>
      </c>
      <c r="EW333">
        <v>10.72</v>
      </c>
      <c r="EX333">
        <v>0</v>
      </c>
      <c r="EY333">
        <v>0</v>
      </c>
      <c r="FQ333">
        <v>0</v>
      </c>
      <c r="FR333">
        <f>ROUND(IF(AND(BH333=3,BI333=3),P333,0),2)</f>
        <v>0</v>
      </c>
      <c r="FS333">
        <v>0</v>
      </c>
      <c r="FX333">
        <v>2023.58</v>
      </c>
      <c r="FY333">
        <v>321</v>
      </c>
      <c r="GA333" t="s">
        <v>3</v>
      </c>
      <c r="GD333">
        <v>1</v>
      </c>
      <c r="GF333">
        <v>714018378</v>
      </c>
      <c r="GG333">
        <v>2</v>
      </c>
      <c r="GH333">
        <v>1</v>
      </c>
      <c r="GI333">
        <v>-2</v>
      </c>
      <c r="GJ333">
        <v>0</v>
      </c>
      <c r="GK333">
        <v>0</v>
      </c>
      <c r="GL333">
        <f>ROUND(IF(AND(BH333=3,BI333=3,FS333&lt;&gt;0),P333,0),2)</f>
        <v>0</v>
      </c>
      <c r="GM333">
        <f>ROUND(O333+X333+Y333,2)+GX333</f>
        <v>36415.379999999997</v>
      </c>
      <c r="GN333">
        <f>IF(OR(BI333=0,BI333=1),ROUND(O333+X333+Y333,2),0)</f>
        <v>0</v>
      </c>
      <c r="GO333">
        <f>IF(BI333=2,ROUND(O333+X333+Y333,2),0)</f>
        <v>0</v>
      </c>
      <c r="GP333">
        <f>IF(BI333=4,ROUND(O333+X333+Y333,2)+GX333,0)</f>
        <v>36415.379999999997</v>
      </c>
      <c r="GR333">
        <v>0</v>
      </c>
      <c r="GS333">
        <v>3</v>
      </c>
      <c r="GT333">
        <v>0</v>
      </c>
      <c r="GU333" t="s">
        <v>3</v>
      </c>
      <c r="GV333">
        <f>ROUND((GT333),6)</f>
        <v>0</v>
      </c>
      <c r="GW333">
        <v>1</v>
      </c>
      <c r="GX333">
        <f>ROUND(HC333*I333,2)</f>
        <v>0</v>
      </c>
      <c r="HA333">
        <v>0</v>
      </c>
      <c r="HB333">
        <v>0</v>
      </c>
      <c r="HC333">
        <f>GV333*GW333</f>
        <v>0</v>
      </c>
      <c r="IK333">
        <v>0</v>
      </c>
    </row>
    <row r="335" spans="1:245" x14ac:dyDescent="0.2">
      <c r="A335" s="2">
        <v>51</v>
      </c>
      <c r="B335" s="2">
        <f>B326</f>
        <v>1</v>
      </c>
      <c r="C335" s="2">
        <f>A326</f>
        <v>4</v>
      </c>
      <c r="D335" s="2">
        <f>ROW(A326)</f>
        <v>326</v>
      </c>
      <c r="E335" s="2"/>
      <c r="F335" s="2" t="str">
        <f>IF(F326&lt;&gt;"",F326,"")</f>
        <v>Новый раздел</v>
      </c>
      <c r="G335" s="2" t="str">
        <f>IF(G326&lt;&gt;"",G326,"")</f>
        <v>ТО лифтов 2 этажа</v>
      </c>
      <c r="H335" s="2">
        <v>0</v>
      </c>
      <c r="I335" s="2"/>
      <c r="J335" s="2"/>
      <c r="K335" s="2"/>
      <c r="L335" s="2"/>
      <c r="M335" s="2"/>
      <c r="N335" s="2"/>
      <c r="O335" s="2">
        <f t="shared" ref="O335:T335" si="107">ROUND(AB335,2)</f>
        <v>99819.24</v>
      </c>
      <c r="P335" s="2">
        <f t="shared" si="107"/>
        <v>10085.459999999999</v>
      </c>
      <c r="Q335" s="2">
        <f t="shared" si="107"/>
        <v>8214</v>
      </c>
      <c r="R335" s="2">
        <f t="shared" si="107"/>
        <v>0</v>
      </c>
      <c r="S335" s="2">
        <f t="shared" si="107"/>
        <v>81519.78</v>
      </c>
      <c r="T335" s="2">
        <f t="shared" si="107"/>
        <v>0</v>
      </c>
      <c r="U335" s="2">
        <f>AH335</f>
        <v>323.39999999999998</v>
      </c>
      <c r="V335" s="2">
        <f>AI335</f>
        <v>0</v>
      </c>
      <c r="W335" s="2">
        <f>ROUND(AJ335,2)</f>
        <v>0</v>
      </c>
      <c r="X335" s="2">
        <f>ROUND(AK335,2)</f>
        <v>32418.54</v>
      </c>
      <c r="Y335" s="2">
        <f>ROUND(AL335,2)</f>
        <v>5143.4399999999996</v>
      </c>
      <c r="Z335" s="2"/>
      <c r="AA335" s="2"/>
      <c r="AB335" s="2">
        <f>ROUND(SUMIF(AA330:AA333,"=64312874",O330:O333),2)</f>
        <v>99819.24</v>
      </c>
      <c r="AC335" s="2">
        <f>ROUND(SUMIF(AA330:AA333,"=64312874",P330:P333),2)</f>
        <v>10085.459999999999</v>
      </c>
      <c r="AD335" s="2">
        <f>ROUND(SUMIF(AA330:AA333,"=64312874",Q330:Q333),2)</f>
        <v>8214</v>
      </c>
      <c r="AE335" s="2">
        <f>ROUND(SUMIF(AA330:AA333,"=64312874",R330:R333),2)</f>
        <v>0</v>
      </c>
      <c r="AF335" s="2">
        <f>ROUND(SUMIF(AA330:AA333,"=64312874",S330:S333),2)</f>
        <v>81519.78</v>
      </c>
      <c r="AG335" s="2">
        <f>ROUND(SUMIF(AA330:AA333,"=64312874",T330:T333),2)</f>
        <v>0</v>
      </c>
      <c r="AH335" s="2">
        <f>SUMIF(AA330:AA333,"=64312874",U330:U333)</f>
        <v>323.39999999999998</v>
      </c>
      <c r="AI335" s="2">
        <f>SUMIF(AA330:AA333,"=64312874",V330:V333)</f>
        <v>0</v>
      </c>
      <c r="AJ335" s="2">
        <f>ROUND(SUMIF(AA330:AA333,"=64312874",W330:W333),2)</f>
        <v>0</v>
      </c>
      <c r="AK335" s="2">
        <f>ROUND(SUMIF(AA330:AA333,"=64312874",X330:X333),2)</f>
        <v>32418.54</v>
      </c>
      <c r="AL335" s="2">
        <f>ROUND(SUMIF(AA330:AA333,"=64312874",Y330:Y333),2)</f>
        <v>5143.4399999999996</v>
      </c>
      <c r="AM335" s="2"/>
      <c r="AN335" s="2"/>
      <c r="AO335" s="2">
        <f t="shared" ref="AO335:BD335" si="108">ROUND(BX335,2)</f>
        <v>0</v>
      </c>
      <c r="AP335" s="2">
        <f t="shared" si="108"/>
        <v>0</v>
      </c>
      <c r="AQ335" s="2">
        <f t="shared" si="108"/>
        <v>0</v>
      </c>
      <c r="AR335" s="2">
        <f t="shared" si="108"/>
        <v>137381.22</v>
      </c>
      <c r="AS335" s="2">
        <f t="shared" si="108"/>
        <v>0</v>
      </c>
      <c r="AT335" s="2">
        <f t="shared" si="108"/>
        <v>0</v>
      </c>
      <c r="AU335" s="2">
        <f t="shared" si="108"/>
        <v>137381.22</v>
      </c>
      <c r="AV335" s="2">
        <f t="shared" si="108"/>
        <v>10085.459999999999</v>
      </c>
      <c r="AW335" s="2">
        <f t="shared" si="108"/>
        <v>10085.459999999999</v>
      </c>
      <c r="AX335" s="2">
        <f t="shared" si="108"/>
        <v>0</v>
      </c>
      <c r="AY335" s="2">
        <f t="shared" si="108"/>
        <v>10085.459999999999</v>
      </c>
      <c r="AZ335" s="2">
        <f t="shared" si="108"/>
        <v>0</v>
      </c>
      <c r="BA335" s="2">
        <f t="shared" si="108"/>
        <v>0</v>
      </c>
      <c r="BB335" s="2">
        <f t="shared" si="108"/>
        <v>0</v>
      </c>
      <c r="BC335" s="2">
        <f t="shared" si="108"/>
        <v>0</v>
      </c>
      <c r="BD335" s="2">
        <f t="shared" si="108"/>
        <v>0</v>
      </c>
      <c r="BE335" s="2"/>
      <c r="BF335" s="2"/>
      <c r="BG335" s="2"/>
      <c r="BH335" s="2"/>
      <c r="BI335" s="2"/>
      <c r="BJ335" s="2"/>
      <c r="BK335" s="2"/>
      <c r="BL335" s="2"/>
      <c r="BM335" s="2"/>
      <c r="BN335" s="2"/>
      <c r="BO335" s="2"/>
      <c r="BP335" s="2"/>
      <c r="BQ335" s="2"/>
      <c r="BR335" s="2"/>
      <c r="BS335" s="2"/>
      <c r="BT335" s="2"/>
      <c r="BU335" s="2"/>
      <c r="BV335" s="2"/>
      <c r="BW335" s="2"/>
      <c r="BX335" s="2">
        <f>ROUND(SUMIF(AA330:AA333,"=64312874",FQ330:FQ333),2)</f>
        <v>0</v>
      </c>
      <c r="BY335" s="2">
        <f>ROUND(SUMIF(AA330:AA333,"=64312874",FR330:FR333),2)</f>
        <v>0</v>
      </c>
      <c r="BZ335" s="2">
        <f>ROUND(SUMIF(AA330:AA333,"=64312874",GL330:GL333),2)</f>
        <v>0</v>
      </c>
      <c r="CA335" s="2">
        <f>ROUND(SUMIF(AA330:AA333,"=64312874",GM330:GM333),2)</f>
        <v>137381.22</v>
      </c>
      <c r="CB335" s="2">
        <f>ROUND(SUMIF(AA330:AA333,"=64312874",GN330:GN333),2)</f>
        <v>0</v>
      </c>
      <c r="CC335" s="2">
        <f>ROUND(SUMIF(AA330:AA333,"=64312874",GO330:GO333),2)</f>
        <v>0</v>
      </c>
      <c r="CD335" s="2">
        <f>ROUND(SUMIF(AA330:AA333,"=64312874",GP330:GP333),2)</f>
        <v>137381.22</v>
      </c>
      <c r="CE335" s="2">
        <f>AC335-BX335</f>
        <v>10085.459999999999</v>
      </c>
      <c r="CF335" s="2">
        <f>AC335-BY335</f>
        <v>10085.459999999999</v>
      </c>
      <c r="CG335" s="2">
        <f>BX335-BZ335</f>
        <v>0</v>
      </c>
      <c r="CH335" s="2">
        <f>AC335-BX335-BY335+BZ335</f>
        <v>10085.459999999999</v>
      </c>
      <c r="CI335" s="2">
        <f>BY335-BZ335</f>
        <v>0</v>
      </c>
      <c r="CJ335" s="2">
        <f>ROUND(SUMIF(AA330:AA333,"=64312874",GX330:GX333),2)</f>
        <v>0</v>
      </c>
      <c r="CK335" s="2">
        <f>ROUND(SUMIF(AA330:AA333,"=64312874",GY330:GY333),2)</f>
        <v>0</v>
      </c>
      <c r="CL335" s="2">
        <f>ROUND(SUMIF(AA330:AA333,"=64312874",GZ330:GZ333),2)</f>
        <v>0</v>
      </c>
      <c r="CM335" s="2">
        <f>ROUND(SUMIF(AA330:AA333,"=64312874",HD330:HD333),2)</f>
        <v>0</v>
      </c>
      <c r="CN335" s="2"/>
      <c r="CO335" s="2"/>
      <c r="CP335" s="2"/>
      <c r="CQ335" s="2"/>
      <c r="CR335" s="2"/>
      <c r="CS335" s="2"/>
      <c r="CT335" s="2"/>
      <c r="CU335" s="2"/>
      <c r="CV335" s="2"/>
      <c r="CW335" s="2"/>
      <c r="CX335" s="2"/>
      <c r="CY335" s="2"/>
      <c r="CZ335" s="2"/>
      <c r="DA335" s="2"/>
      <c r="DB335" s="2"/>
      <c r="DC335" s="2"/>
      <c r="DD335" s="2"/>
      <c r="DE335" s="2"/>
      <c r="DF335" s="2"/>
      <c r="DG335" s="3"/>
      <c r="DH335" s="3"/>
      <c r="DI335" s="3"/>
      <c r="DJ335" s="3"/>
      <c r="DK335" s="3"/>
      <c r="DL335" s="3"/>
      <c r="DM335" s="3"/>
      <c r="DN335" s="3"/>
      <c r="DO335" s="3"/>
      <c r="DP335" s="3"/>
      <c r="DQ335" s="3"/>
      <c r="DR335" s="3"/>
      <c r="DS335" s="3"/>
      <c r="DT335" s="3"/>
      <c r="DU335" s="3"/>
      <c r="DV335" s="3"/>
      <c r="DW335" s="3"/>
      <c r="DX335" s="3"/>
      <c r="DY335" s="3"/>
      <c r="DZ335" s="3"/>
      <c r="EA335" s="3"/>
      <c r="EB335" s="3"/>
      <c r="EC335" s="3"/>
      <c r="ED335" s="3"/>
      <c r="EE335" s="3"/>
      <c r="EF335" s="3"/>
      <c r="EG335" s="3"/>
      <c r="EH335" s="3"/>
      <c r="EI335" s="3"/>
      <c r="EJ335" s="3"/>
      <c r="EK335" s="3"/>
      <c r="EL335" s="3"/>
      <c r="EM335" s="3"/>
      <c r="EN335" s="3"/>
      <c r="EO335" s="3"/>
      <c r="EP335" s="3"/>
      <c r="EQ335" s="3"/>
      <c r="ER335" s="3"/>
      <c r="ES335" s="3"/>
      <c r="ET335" s="3"/>
      <c r="EU335" s="3"/>
      <c r="EV335" s="3"/>
      <c r="EW335" s="3"/>
      <c r="EX335" s="3"/>
      <c r="EY335" s="3"/>
      <c r="EZ335" s="3"/>
      <c r="FA335" s="3"/>
      <c r="FB335" s="3"/>
      <c r="FC335" s="3"/>
      <c r="FD335" s="3"/>
      <c r="FE335" s="3"/>
      <c r="FF335" s="3"/>
      <c r="FG335" s="3"/>
      <c r="FH335" s="3"/>
      <c r="FI335" s="3"/>
      <c r="FJ335" s="3"/>
      <c r="FK335" s="3"/>
      <c r="FL335" s="3"/>
      <c r="FM335" s="3"/>
      <c r="FN335" s="3"/>
      <c r="FO335" s="3"/>
      <c r="FP335" s="3"/>
      <c r="FQ335" s="3"/>
      <c r="FR335" s="3"/>
      <c r="FS335" s="3"/>
      <c r="FT335" s="3"/>
      <c r="FU335" s="3"/>
      <c r="FV335" s="3"/>
      <c r="FW335" s="3"/>
      <c r="FX335" s="3"/>
      <c r="FY335" s="3"/>
      <c r="FZ335" s="3"/>
      <c r="GA335" s="3"/>
      <c r="GB335" s="3"/>
      <c r="GC335" s="3"/>
      <c r="GD335" s="3"/>
      <c r="GE335" s="3"/>
      <c r="GF335" s="3"/>
      <c r="GG335" s="3"/>
      <c r="GH335" s="3"/>
      <c r="GI335" s="3"/>
      <c r="GJ335" s="3"/>
      <c r="GK335" s="3"/>
      <c r="GL335" s="3"/>
      <c r="GM335" s="3"/>
      <c r="GN335" s="3"/>
      <c r="GO335" s="3"/>
      <c r="GP335" s="3"/>
      <c r="GQ335" s="3"/>
      <c r="GR335" s="3"/>
      <c r="GS335" s="3"/>
      <c r="GT335" s="3"/>
      <c r="GU335" s="3"/>
      <c r="GV335" s="3"/>
      <c r="GW335" s="3"/>
      <c r="GX335" s="3">
        <v>0</v>
      </c>
    </row>
    <row r="337" spans="1:23" x14ac:dyDescent="0.2">
      <c r="A337" s="4">
        <v>50</v>
      </c>
      <c r="B337" s="4">
        <v>0</v>
      </c>
      <c r="C337" s="4">
        <v>0</v>
      </c>
      <c r="D337" s="4">
        <v>1</v>
      </c>
      <c r="E337" s="4">
        <v>201</v>
      </c>
      <c r="F337" s="4">
        <f>ROUND(Source!O335,O337)</f>
        <v>99819.24</v>
      </c>
      <c r="G337" s="4" t="s">
        <v>39</v>
      </c>
      <c r="H337" s="4" t="s">
        <v>40</v>
      </c>
      <c r="I337" s="4"/>
      <c r="J337" s="4"/>
      <c r="K337" s="4">
        <v>201</v>
      </c>
      <c r="L337" s="4">
        <v>1</v>
      </c>
      <c r="M337" s="4">
        <v>3</v>
      </c>
      <c r="N337" s="4" t="s">
        <v>3</v>
      </c>
      <c r="O337" s="4">
        <v>2</v>
      </c>
      <c r="P337" s="4"/>
      <c r="Q337" s="4"/>
      <c r="R337" s="4"/>
      <c r="S337" s="4"/>
      <c r="T337" s="4"/>
      <c r="U337" s="4"/>
      <c r="V337" s="4"/>
      <c r="W337" s="4"/>
    </row>
    <row r="338" spans="1:23" x14ac:dyDescent="0.2">
      <c r="A338" s="4">
        <v>50</v>
      </c>
      <c r="B338" s="4">
        <v>0</v>
      </c>
      <c r="C338" s="4">
        <v>0</v>
      </c>
      <c r="D338" s="4">
        <v>1</v>
      </c>
      <c r="E338" s="4">
        <v>202</v>
      </c>
      <c r="F338" s="4">
        <f>ROUND(Source!P335,O338)</f>
        <v>10085.459999999999</v>
      </c>
      <c r="G338" s="4" t="s">
        <v>41</v>
      </c>
      <c r="H338" s="4" t="s">
        <v>42</v>
      </c>
      <c r="I338" s="4"/>
      <c r="J338" s="4"/>
      <c r="K338" s="4">
        <v>202</v>
      </c>
      <c r="L338" s="4">
        <v>2</v>
      </c>
      <c r="M338" s="4">
        <v>3</v>
      </c>
      <c r="N338" s="4" t="s">
        <v>3</v>
      </c>
      <c r="O338" s="4">
        <v>2</v>
      </c>
      <c r="P338" s="4"/>
      <c r="Q338" s="4"/>
      <c r="R338" s="4"/>
      <c r="S338" s="4"/>
      <c r="T338" s="4"/>
      <c r="U338" s="4"/>
      <c r="V338" s="4"/>
      <c r="W338" s="4"/>
    </row>
    <row r="339" spans="1:23" x14ac:dyDescent="0.2">
      <c r="A339" s="4">
        <v>50</v>
      </c>
      <c r="B339" s="4">
        <v>0</v>
      </c>
      <c r="C339" s="4">
        <v>0</v>
      </c>
      <c r="D339" s="4">
        <v>1</v>
      </c>
      <c r="E339" s="4">
        <v>222</v>
      </c>
      <c r="F339" s="4">
        <f>ROUND(Source!AO335,O339)</f>
        <v>0</v>
      </c>
      <c r="G339" s="4" t="s">
        <v>43</v>
      </c>
      <c r="H339" s="4" t="s">
        <v>44</v>
      </c>
      <c r="I339" s="4"/>
      <c r="J339" s="4"/>
      <c r="K339" s="4">
        <v>222</v>
      </c>
      <c r="L339" s="4">
        <v>3</v>
      </c>
      <c r="M339" s="4">
        <v>3</v>
      </c>
      <c r="N339" s="4" t="s">
        <v>3</v>
      </c>
      <c r="O339" s="4">
        <v>2</v>
      </c>
      <c r="P339" s="4"/>
      <c r="Q339" s="4"/>
      <c r="R339" s="4"/>
      <c r="S339" s="4"/>
      <c r="T339" s="4"/>
      <c r="U339" s="4"/>
      <c r="V339" s="4"/>
      <c r="W339" s="4"/>
    </row>
    <row r="340" spans="1:23" x14ac:dyDescent="0.2">
      <c r="A340" s="4">
        <v>50</v>
      </c>
      <c r="B340" s="4">
        <v>0</v>
      </c>
      <c r="C340" s="4">
        <v>0</v>
      </c>
      <c r="D340" s="4">
        <v>1</v>
      </c>
      <c r="E340" s="4">
        <v>225</v>
      </c>
      <c r="F340" s="4">
        <f>ROUND(Source!AV335,O340)</f>
        <v>10085.459999999999</v>
      </c>
      <c r="G340" s="4" t="s">
        <v>45</v>
      </c>
      <c r="H340" s="4" t="s">
        <v>46</v>
      </c>
      <c r="I340" s="4"/>
      <c r="J340" s="4"/>
      <c r="K340" s="4">
        <v>225</v>
      </c>
      <c r="L340" s="4">
        <v>4</v>
      </c>
      <c r="M340" s="4">
        <v>3</v>
      </c>
      <c r="N340" s="4" t="s">
        <v>3</v>
      </c>
      <c r="O340" s="4">
        <v>2</v>
      </c>
      <c r="P340" s="4"/>
      <c r="Q340" s="4"/>
      <c r="R340" s="4"/>
      <c r="S340" s="4"/>
      <c r="T340" s="4"/>
      <c r="U340" s="4"/>
      <c r="V340" s="4"/>
      <c r="W340" s="4"/>
    </row>
    <row r="341" spans="1:23" x14ac:dyDescent="0.2">
      <c r="A341" s="4">
        <v>50</v>
      </c>
      <c r="B341" s="4">
        <v>0</v>
      </c>
      <c r="C341" s="4">
        <v>0</v>
      </c>
      <c r="D341" s="4">
        <v>1</v>
      </c>
      <c r="E341" s="4">
        <v>226</v>
      </c>
      <c r="F341" s="4">
        <f>ROUND(Source!AW335,O341)</f>
        <v>10085.459999999999</v>
      </c>
      <c r="G341" s="4" t="s">
        <v>47</v>
      </c>
      <c r="H341" s="4" t="s">
        <v>48</v>
      </c>
      <c r="I341" s="4"/>
      <c r="J341" s="4"/>
      <c r="K341" s="4">
        <v>226</v>
      </c>
      <c r="L341" s="4">
        <v>5</v>
      </c>
      <c r="M341" s="4">
        <v>3</v>
      </c>
      <c r="N341" s="4" t="s">
        <v>3</v>
      </c>
      <c r="O341" s="4">
        <v>2</v>
      </c>
      <c r="P341" s="4"/>
      <c r="Q341" s="4"/>
      <c r="R341" s="4"/>
      <c r="S341" s="4"/>
      <c r="T341" s="4"/>
      <c r="U341" s="4"/>
      <c r="V341" s="4"/>
      <c r="W341" s="4"/>
    </row>
    <row r="342" spans="1:23" x14ac:dyDescent="0.2">
      <c r="A342" s="4">
        <v>50</v>
      </c>
      <c r="B342" s="4">
        <v>0</v>
      </c>
      <c r="C342" s="4">
        <v>0</v>
      </c>
      <c r="D342" s="4">
        <v>1</v>
      </c>
      <c r="E342" s="4">
        <v>227</v>
      </c>
      <c r="F342" s="4">
        <f>ROUND(Source!AX335,O342)</f>
        <v>0</v>
      </c>
      <c r="G342" s="4" t="s">
        <v>49</v>
      </c>
      <c r="H342" s="4" t="s">
        <v>50</v>
      </c>
      <c r="I342" s="4"/>
      <c r="J342" s="4"/>
      <c r="K342" s="4">
        <v>227</v>
      </c>
      <c r="L342" s="4">
        <v>6</v>
      </c>
      <c r="M342" s="4">
        <v>3</v>
      </c>
      <c r="N342" s="4" t="s">
        <v>3</v>
      </c>
      <c r="O342" s="4">
        <v>2</v>
      </c>
      <c r="P342" s="4"/>
      <c r="Q342" s="4"/>
      <c r="R342" s="4"/>
      <c r="S342" s="4"/>
      <c r="T342" s="4"/>
      <c r="U342" s="4"/>
      <c r="V342" s="4"/>
      <c r="W342" s="4"/>
    </row>
    <row r="343" spans="1:23" x14ac:dyDescent="0.2">
      <c r="A343" s="4">
        <v>50</v>
      </c>
      <c r="B343" s="4">
        <v>0</v>
      </c>
      <c r="C343" s="4">
        <v>0</v>
      </c>
      <c r="D343" s="4">
        <v>1</v>
      </c>
      <c r="E343" s="4">
        <v>228</v>
      </c>
      <c r="F343" s="4">
        <f>ROUND(Source!AY335,O343)</f>
        <v>10085.459999999999</v>
      </c>
      <c r="G343" s="4" t="s">
        <v>51</v>
      </c>
      <c r="H343" s="4" t="s">
        <v>52</v>
      </c>
      <c r="I343" s="4"/>
      <c r="J343" s="4"/>
      <c r="K343" s="4">
        <v>228</v>
      </c>
      <c r="L343" s="4">
        <v>7</v>
      </c>
      <c r="M343" s="4">
        <v>3</v>
      </c>
      <c r="N343" s="4" t="s">
        <v>3</v>
      </c>
      <c r="O343" s="4">
        <v>2</v>
      </c>
      <c r="P343" s="4"/>
      <c r="Q343" s="4"/>
      <c r="R343" s="4"/>
      <c r="S343" s="4"/>
      <c r="T343" s="4"/>
      <c r="U343" s="4"/>
      <c r="V343" s="4"/>
      <c r="W343" s="4"/>
    </row>
    <row r="344" spans="1:23" x14ac:dyDescent="0.2">
      <c r="A344" s="4">
        <v>50</v>
      </c>
      <c r="B344" s="4">
        <v>0</v>
      </c>
      <c r="C344" s="4">
        <v>0</v>
      </c>
      <c r="D344" s="4">
        <v>1</v>
      </c>
      <c r="E344" s="4">
        <v>216</v>
      </c>
      <c r="F344" s="4">
        <f>ROUND(Source!AP335,O344)</f>
        <v>0</v>
      </c>
      <c r="G344" s="4" t="s">
        <v>53</v>
      </c>
      <c r="H344" s="4" t="s">
        <v>54</v>
      </c>
      <c r="I344" s="4"/>
      <c r="J344" s="4"/>
      <c r="K344" s="4">
        <v>216</v>
      </c>
      <c r="L344" s="4">
        <v>8</v>
      </c>
      <c r="M344" s="4">
        <v>3</v>
      </c>
      <c r="N344" s="4" t="s">
        <v>3</v>
      </c>
      <c r="O344" s="4">
        <v>2</v>
      </c>
      <c r="P344" s="4"/>
      <c r="Q344" s="4"/>
      <c r="R344" s="4"/>
      <c r="S344" s="4"/>
      <c r="T344" s="4"/>
      <c r="U344" s="4"/>
      <c r="V344" s="4"/>
      <c r="W344" s="4"/>
    </row>
    <row r="345" spans="1:23" x14ac:dyDescent="0.2">
      <c r="A345" s="4">
        <v>50</v>
      </c>
      <c r="B345" s="4">
        <v>0</v>
      </c>
      <c r="C345" s="4">
        <v>0</v>
      </c>
      <c r="D345" s="4">
        <v>1</v>
      </c>
      <c r="E345" s="4">
        <v>223</v>
      </c>
      <c r="F345" s="4">
        <f>ROUND(Source!AQ335,O345)</f>
        <v>0</v>
      </c>
      <c r="G345" s="4" t="s">
        <v>55</v>
      </c>
      <c r="H345" s="4" t="s">
        <v>56</v>
      </c>
      <c r="I345" s="4"/>
      <c r="J345" s="4"/>
      <c r="K345" s="4">
        <v>223</v>
      </c>
      <c r="L345" s="4">
        <v>9</v>
      </c>
      <c r="M345" s="4">
        <v>3</v>
      </c>
      <c r="N345" s="4" t="s">
        <v>3</v>
      </c>
      <c r="O345" s="4">
        <v>2</v>
      </c>
      <c r="P345" s="4"/>
      <c r="Q345" s="4"/>
      <c r="R345" s="4"/>
      <c r="S345" s="4"/>
      <c r="T345" s="4"/>
      <c r="U345" s="4"/>
      <c r="V345" s="4"/>
      <c r="W345" s="4"/>
    </row>
    <row r="346" spans="1:23" x14ac:dyDescent="0.2">
      <c r="A346" s="4">
        <v>50</v>
      </c>
      <c r="B346" s="4">
        <v>0</v>
      </c>
      <c r="C346" s="4">
        <v>0</v>
      </c>
      <c r="D346" s="4">
        <v>1</v>
      </c>
      <c r="E346" s="4">
        <v>229</v>
      </c>
      <c r="F346" s="4">
        <f>ROUND(Source!AZ335,O346)</f>
        <v>0</v>
      </c>
      <c r="G346" s="4" t="s">
        <v>57</v>
      </c>
      <c r="H346" s="4" t="s">
        <v>58</v>
      </c>
      <c r="I346" s="4"/>
      <c r="J346" s="4"/>
      <c r="K346" s="4">
        <v>229</v>
      </c>
      <c r="L346" s="4">
        <v>10</v>
      </c>
      <c r="M346" s="4">
        <v>3</v>
      </c>
      <c r="N346" s="4" t="s">
        <v>3</v>
      </c>
      <c r="O346" s="4">
        <v>2</v>
      </c>
      <c r="P346" s="4"/>
      <c r="Q346" s="4"/>
      <c r="R346" s="4"/>
      <c r="S346" s="4"/>
      <c r="T346" s="4"/>
      <c r="U346" s="4"/>
      <c r="V346" s="4"/>
      <c r="W346" s="4"/>
    </row>
    <row r="347" spans="1:23" x14ac:dyDescent="0.2">
      <c r="A347" s="4">
        <v>50</v>
      </c>
      <c r="B347" s="4">
        <v>0</v>
      </c>
      <c r="C347" s="4">
        <v>0</v>
      </c>
      <c r="D347" s="4">
        <v>1</v>
      </c>
      <c r="E347" s="4">
        <v>203</v>
      </c>
      <c r="F347" s="4">
        <f>ROUND(Source!Q335,O347)</f>
        <v>8214</v>
      </c>
      <c r="G347" s="4" t="s">
        <v>59</v>
      </c>
      <c r="H347" s="4" t="s">
        <v>60</v>
      </c>
      <c r="I347" s="4"/>
      <c r="J347" s="4"/>
      <c r="K347" s="4">
        <v>203</v>
      </c>
      <c r="L347" s="4">
        <v>11</v>
      </c>
      <c r="M347" s="4">
        <v>3</v>
      </c>
      <c r="N347" s="4" t="s">
        <v>3</v>
      </c>
      <c r="O347" s="4">
        <v>2</v>
      </c>
      <c r="P347" s="4"/>
      <c r="Q347" s="4"/>
      <c r="R347" s="4"/>
      <c r="S347" s="4"/>
      <c r="T347" s="4"/>
      <c r="U347" s="4"/>
      <c r="V347" s="4"/>
      <c r="W347" s="4"/>
    </row>
    <row r="348" spans="1:23" x14ac:dyDescent="0.2">
      <c r="A348" s="4">
        <v>50</v>
      </c>
      <c r="B348" s="4">
        <v>0</v>
      </c>
      <c r="C348" s="4">
        <v>0</v>
      </c>
      <c r="D348" s="4">
        <v>1</v>
      </c>
      <c r="E348" s="4">
        <v>231</v>
      </c>
      <c r="F348" s="4">
        <f>ROUND(Source!BB335,O348)</f>
        <v>0</v>
      </c>
      <c r="G348" s="4" t="s">
        <v>61</v>
      </c>
      <c r="H348" s="4" t="s">
        <v>62</v>
      </c>
      <c r="I348" s="4"/>
      <c r="J348" s="4"/>
      <c r="K348" s="4">
        <v>231</v>
      </c>
      <c r="L348" s="4">
        <v>12</v>
      </c>
      <c r="M348" s="4">
        <v>3</v>
      </c>
      <c r="N348" s="4" t="s">
        <v>3</v>
      </c>
      <c r="O348" s="4">
        <v>2</v>
      </c>
      <c r="P348" s="4"/>
      <c r="Q348" s="4"/>
      <c r="R348" s="4"/>
      <c r="S348" s="4"/>
      <c r="T348" s="4"/>
      <c r="U348" s="4"/>
      <c r="V348" s="4"/>
      <c r="W348" s="4"/>
    </row>
    <row r="349" spans="1:23" x14ac:dyDescent="0.2">
      <c r="A349" s="4">
        <v>50</v>
      </c>
      <c r="B349" s="4">
        <v>0</v>
      </c>
      <c r="C349" s="4">
        <v>0</v>
      </c>
      <c r="D349" s="4">
        <v>1</v>
      </c>
      <c r="E349" s="4">
        <v>204</v>
      </c>
      <c r="F349" s="4">
        <f>ROUND(Source!R335,O349)</f>
        <v>0</v>
      </c>
      <c r="G349" s="4" t="s">
        <v>63</v>
      </c>
      <c r="H349" s="4" t="s">
        <v>64</v>
      </c>
      <c r="I349" s="4"/>
      <c r="J349" s="4"/>
      <c r="K349" s="4">
        <v>204</v>
      </c>
      <c r="L349" s="4">
        <v>13</v>
      </c>
      <c r="M349" s="4">
        <v>3</v>
      </c>
      <c r="N349" s="4" t="s">
        <v>3</v>
      </c>
      <c r="O349" s="4">
        <v>2</v>
      </c>
      <c r="P349" s="4"/>
      <c r="Q349" s="4"/>
      <c r="R349" s="4"/>
      <c r="S349" s="4"/>
      <c r="T349" s="4"/>
      <c r="U349" s="4"/>
      <c r="V349" s="4"/>
      <c r="W349" s="4"/>
    </row>
    <row r="350" spans="1:23" x14ac:dyDescent="0.2">
      <c r="A350" s="4">
        <v>50</v>
      </c>
      <c r="B350" s="4">
        <v>0</v>
      </c>
      <c r="C350" s="4">
        <v>0</v>
      </c>
      <c r="D350" s="4">
        <v>1</v>
      </c>
      <c r="E350" s="4">
        <v>205</v>
      </c>
      <c r="F350" s="4">
        <f>ROUND(Source!S335,O350)</f>
        <v>81519.78</v>
      </c>
      <c r="G350" s="4" t="s">
        <v>65</v>
      </c>
      <c r="H350" s="4" t="s">
        <v>66</v>
      </c>
      <c r="I350" s="4"/>
      <c r="J350" s="4"/>
      <c r="K350" s="4">
        <v>205</v>
      </c>
      <c r="L350" s="4">
        <v>14</v>
      </c>
      <c r="M350" s="4">
        <v>3</v>
      </c>
      <c r="N350" s="4" t="s">
        <v>3</v>
      </c>
      <c r="O350" s="4">
        <v>2</v>
      </c>
      <c r="P350" s="4"/>
      <c r="Q350" s="4"/>
      <c r="R350" s="4"/>
      <c r="S350" s="4"/>
      <c r="T350" s="4"/>
      <c r="U350" s="4"/>
      <c r="V350" s="4"/>
      <c r="W350" s="4"/>
    </row>
    <row r="351" spans="1:23" x14ac:dyDescent="0.2">
      <c r="A351" s="4">
        <v>50</v>
      </c>
      <c r="B351" s="4">
        <v>0</v>
      </c>
      <c r="C351" s="4">
        <v>0</v>
      </c>
      <c r="D351" s="4">
        <v>1</v>
      </c>
      <c r="E351" s="4">
        <v>232</v>
      </c>
      <c r="F351" s="4">
        <f>ROUND(Source!BC335,O351)</f>
        <v>0</v>
      </c>
      <c r="G351" s="4" t="s">
        <v>67</v>
      </c>
      <c r="H351" s="4" t="s">
        <v>68</v>
      </c>
      <c r="I351" s="4"/>
      <c r="J351" s="4"/>
      <c r="K351" s="4">
        <v>232</v>
      </c>
      <c r="L351" s="4">
        <v>15</v>
      </c>
      <c r="M351" s="4">
        <v>3</v>
      </c>
      <c r="N351" s="4" t="s">
        <v>3</v>
      </c>
      <c r="O351" s="4">
        <v>2</v>
      </c>
      <c r="P351" s="4"/>
      <c r="Q351" s="4"/>
      <c r="R351" s="4"/>
      <c r="S351" s="4"/>
      <c r="T351" s="4"/>
      <c r="U351" s="4"/>
      <c r="V351" s="4"/>
      <c r="W351" s="4"/>
    </row>
    <row r="352" spans="1:23" x14ac:dyDescent="0.2">
      <c r="A352" s="4">
        <v>50</v>
      </c>
      <c r="B352" s="4">
        <v>0</v>
      </c>
      <c r="C352" s="4">
        <v>0</v>
      </c>
      <c r="D352" s="4">
        <v>1</v>
      </c>
      <c r="E352" s="4">
        <v>214</v>
      </c>
      <c r="F352" s="4">
        <f>ROUND(Source!AS335,O352)</f>
        <v>0</v>
      </c>
      <c r="G352" s="4" t="s">
        <v>69</v>
      </c>
      <c r="H352" s="4" t="s">
        <v>70</v>
      </c>
      <c r="I352" s="4"/>
      <c r="J352" s="4"/>
      <c r="K352" s="4">
        <v>214</v>
      </c>
      <c r="L352" s="4">
        <v>16</v>
      </c>
      <c r="M352" s="4">
        <v>3</v>
      </c>
      <c r="N352" s="4" t="s">
        <v>3</v>
      </c>
      <c r="O352" s="4">
        <v>2</v>
      </c>
      <c r="P352" s="4"/>
      <c r="Q352" s="4"/>
      <c r="R352" s="4"/>
      <c r="S352" s="4"/>
      <c r="T352" s="4"/>
      <c r="U352" s="4"/>
      <c r="V352" s="4"/>
      <c r="W352" s="4"/>
    </row>
    <row r="353" spans="1:206" x14ac:dyDescent="0.2">
      <c r="A353" s="4">
        <v>50</v>
      </c>
      <c r="B353" s="4">
        <v>0</v>
      </c>
      <c r="C353" s="4">
        <v>0</v>
      </c>
      <c r="D353" s="4">
        <v>1</v>
      </c>
      <c r="E353" s="4">
        <v>215</v>
      </c>
      <c r="F353" s="4">
        <f>ROUND(Source!AT335,O353)</f>
        <v>0</v>
      </c>
      <c r="G353" s="4" t="s">
        <v>71</v>
      </c>
      <c r="H353" s="4" t="s">
        <v>72</v>
      </c>
      <c r="I353" s="4"/>
      <c r="J353" s="4"/>
      <c r="K353" s="4">
        <v>215</v>
      </c>
      <c r="L353" s="4">
        <v>17</v>
      </c>
      <c r="M353" s="4">
        <v>3</v>
      </c>
      <c r="N353" s="4" t="s">
        <v>3</v>
      </c>
      <c r="O353" s="4">
        <v>2</v>
      </c>
      <c r="P353" s="4"/>
      <c r="Q353" s="4"/>
      <c r="R353" s="4"/>
      <c r="S353" s="4"/>
      <c r="T353" s="4"/>
      <c r="U353" s="4"/>
      <c r="V353" s="4"/>
      <c r="W353" s="4"/>
    </row>
    <row r="354" spans="1:206" x14ac:dyDescent="0.2">
      <c r="A354" s="4">
        <v>50</v>
      </c>
      <c r="B354" s="4">
        <v>0</v>
      </c>
      <c r="C354" s="4">
        <v>0</v>
      </c>
      <c r="D354" s="4">
        <v>1</v>
      </c>
      <c r="E354" s="4">
        <v>217</v>
      </c>
      <c r="F354" s="4">
        <f>ROUND(Source!AU335,O354)</f>
        <v>137381.22</v>
      </c>
      <c r="G354" s="4" t="s">
        <v>73</v>
      </c>
      <c r="H354" s="4" t="s">
        <v>74</v>
      </c>
      <c r="I354" s="4"/>
      <c r="J354" s="4"/>
      <c r="K354" s="4">
        <v>217</v>
      </c>
      <c r="L354" s="4">
        <v>18</v>
      </c>
      <c r="M354" s="4">
        <v>3</v>
      </c>
      <c r="N354" s="4" t="s">
        <v>3</v>
      </c>
      <c r="O354" s="4">
        <v>2</v>
      </c>
      <c r="P354" s="4"/>
      <c r="Q354" s="4"/>
      <c r="R354" s="4"/>
      <c r="S354" s="4"/>
      <c r="T354" s="4"/>
      <c r="U354" s="4"/>
      <c r="V354" s="4"/>
      <c r="W354" s="4"/>
    </row>
    <row r="355" spans="1:206" x14ac:dyDescent="0.2">
      <c r="A355" s="4">
        <v>50</v>
      </c>
      <c r="B355" s="4">
        <v>0</v>
      </c>
      <c r="C355" s="4">
        <v>0</v>
      </c>
      <c r="D355" s="4">
        <v>1</v>
      </c>
      <c r="E355" s="4">
        <v>230</v>
      </c>
      <c r="F355" s="4">
        <f>ROUND(Source!BA335,O355)</f>
        <v>0</v>
      </c>
      <c r="G355" s="4" t="s">
        <v>75</v>
      </c>
      <c r="H355" s="4" t="s">
        <v>76</v>
      </c>
      <c r="I355" s="4"/>
      <c r="J355" s="4"/>
      <c r="K355" s="4">
        <v>230</v>
      </c>
      <c r="L355" s="4">
        <v>19</v>
      </c>
      <c r="M355" s="4">
        <v>3</v>
      </c>
      <c r="N355" s="4" t="s">
        <v>3</v>
      </c>
      <c r="O355" s="4">
        <v>2</v>
      </c>
      <c r="P355" s="4"/>
      <c r="Q355" s="4"/>
      <c r="R355" s="4"/>
      <c r="S355" s="4"/>
      <c r="T355" s="4"/>
      <c r="U355" s="4"/>
      <c r="V355" s="4"/>
      <c r="W355" s="4"/>
    </row>
    <row r="356" spans="1:206" x14ac:dyDescent="0.2">
      <c r="A356" s="4">
        <v>50</v>
      </c>
      <c r="B356" s="4">
        <v>0</v>
      </c>
      <c r="C356" s="4">
        <v>0</v>
      </c>
      <c r="D356" s="4">
        <v>1</v>
      </c>
      <c r="E356" s="4">
        <v>206</v>
      </c>
      <c r="F356" s="4">
        <f>ROUND(Source!T335,O356)</f>
        <v>0</v>
      </c>
      <c r="G356" s="4" t="s">
        <v>77</v>
      </c>
      <c r="H356" s="4" t="s">
        <v>78</v>
      </c>
      <c r="I356" s="4"/>
      <c r="J356" s="4"/>
      <c r="K356" s="4">
        <v>206</v>
      </c>
      <c r="L356" s="4">
        <v>20</v>
      </c>
      <c r="M356" s="4">
        <v>3</v>
      </c>
      <c r="N356" s="4" t="s">
        <v>3</v>
      </c>
      <c r="O356" s="4">
        <v>2</v>
      </c>
      <c r="P356" s="4"/>
      <c r="Q356" s="4"/>
      <c r="R356" s="4"/>
      <c r="S356" s="4"/>
      <c r="T356" s="4"/>
      <c r="U356" s="4"/>
      <c r="V356" s="4"/>
      <c r="W356" s="4"/>
    </row>
    <row r="357" spans="1:206" x14ac:dyDescent="0.2">
      <c r="A357" s="4">
        <v>50</v>
      </c>
      <c r="B357" s="4">
        <v>0</v>
      </c>
      <c r="C357" s="4">
        <v>0</v>
      </c>
      <c r="D357" s="4">
        <v>1</v>
      </c>
      <c r="E357" s="4">
        <v>207</v>
      </c>
      <c r="F357" s="4">
        <f>Source!U335</f>
        <v>323.39999999999998</v>
      </c>
      <c r="G357" s="4" t="s">
        <v>79</v>
      </c>
      <c r="H357" s="4" t="s">
        <v>80</v>
      </c>
      <c r="I357" s="4"/>
      <c r="J357" s="4"/>
      <c r="K357" s="4">
        <v>207</v>
      </c>
      <c r="L357" s="4">
        <v>21</v>
      </c>
      <c r="M357" s="4">
        <v>3</v>
      </c>
      <c r="N357" s="4" t="s">
        <v>3</v>
      </c>
      <c r="O357" s="4">
        <v>-1</v>
      </c>
      <c r="P357" s="4"/>
      <c r="Q357" s="4"/>
      <c r="R357" s="4"/>
      <c r="S357" s="4"/>
      <c r="T357" s="4"/>
      <c r="U357" s="4"/>
      <c r="V357" s="4"/>
      <c r="W357" s="4"/>
    </row>
    <row r="358" spans="1:206" x14ac:dyDescent="0.2">
      <c r="A358" s="4">
        <v>50</v>
      </c>
      <c r="B358" s="4">
        <v>0</v>
      </c>
      <c r="C358" s="4">
        <v>0</v>
      </c>
      <c r="D358" s="4">
        <v>1</v>
      </c>
      <c r="E358" s="4">
        <v>208</v>
      </c>
      <c r="F358" s="4">
        <f>Source!V335</f>
        <v>0</v>
      </c>
      <c r="G358" s="4" t="s">
        <v>81</v>
      </c>
      <c r="H358" s="4" t="s">
        <v>82</v>
      </c>
      <c r="I358" s="4"/>
      <c r="J358" s="4"/>
      <c r="K358" s="4">
        <v>208</v>
      </c>
      <c r="L358" s="4">
        <v>22</v>
      </c>
      <c r="M358" s="4">
        <v>3</v>
      </c>
      <c r="N358" s="4" t="s">
        <v>3</v>
      </c>
      <c r="O358" s="4">
        <v>-1</v>
      </c>
      <c r="P358" s="4"/>
      <c r="Q358" s="4"/>
      <c r="R358" s="4"/>
      <c r="S358" s="4"/>
      <c r="T358" s="4"/>
      <c r="U358" s="4"/>
      <c r="V358" s="4"/>
      <c r="W358" s="4"/>
    </row>
    <row r="359" spans="1:206" x14ac:dyDescent="0.2">
      <c r="A359" s="4">
        <v>50</v>
      </c>
      <c r="B359" s="4">
        <v>0</v>
      </c>
      <c r="C359" s="4">
        <v>0</v>
      </c>
      <c r="D359" s="4">
        <v>1</v>
      </c>
      <c r="E359" s="4">
        <v>209</v>
      </c>
      <c r="F359" s="4">
        <f>ROUND(Source!W335,O359)</f>
        <v>0</v>
      </c>
      <c r="G359" s="4" t="s">
        <v>83</v>
      </c>
      <c r="H359" s="4" t="s">
        <v>84</v>
      </c>
      <c r="I359" s="4"/>
      <c r="J359" s="4"/>
      <c r="K359" s="4">
        <v>209</v>
      </c>
      <c r="L359" s="4">
        <v>23</v>
      </c>
      <c r="M359" s="4">
        <v>3</v>
      </c>
      <c r="N359" s="4" t="s">
        <v>3</v>
      </c>
      <c r="O359" s="4">
        <v>2</v>
      </c>
      <c r="P359" s="4"/>
      <c r="Q359" s="4"/>
      <c r="R359" s="4"/>
      <c r="S359" s="4"/>
      <c r="T359" s="4"/>
      <c r="U359" s="4"/>
      <c r="V359" s="4"/>
      <c r="W359" s="4"/>
    </row>
    <row r="360" spans="1:206" x14ac:dyDescent="0.2">
      <c r="A360" s="4">
        <v>50</v>
      </c>
      <c r="B360" s="4">
        <v>0</v>
      </c>
      <c r="C360" s="4">
        <v>0</v>
      </c>
      <c r="D360" s="4">
        <v>1</v>
      </c>
      <c r="E360" s="4">
        <v>233</v>
      </c>
      <c r="F360" s="4">
        <f>ROUND(Source!BD335,O360)</f>
        <v>0</v>
      </c>
      <c r="G360" s="4" t="s">
        <v>85</v>
      </c>
      <c r="H360" s="4" t="s">
        <v>86</v>
      </c>
      <c r="I360" s="4"/>
      <c r="J360" s="4"/>
      <c r="K360" s="4">
        <v>233</v>
      </c>
      <c r="L360" s="4">
        <v>24</v>
      </c>
      <c r="M360" s="4">
        <v>3</v>
      </c>
      <c r="N360" s="4" t="s">
        <v>3</v>
      </c>
      <c r="O360" s="4">
        <v>2</v>
      </c>
      <c r="P360" s="4"/>
      <c r="Q360" s="4"/>
      <c r="R360" s="4"/>
      <c r="S360" s="4"/>
      <c r="T360" s="4"/>
      <c r="U360" s="4"/>
      <c r="V360" s="4"/>
      <c r="W360" s="4"/>
    </row>
    <row r="361" spans="1:206" x14ac:dyDescent="0.2">
      <c r="A361" s="4">
        <v>50</v>
      </c>
      <c r="B361" s="4">
        <v>0</v>
      </c>
      <c r="C361" s="4">
        <v>0</v>
      </c>
      <c r="D361" s="4">
        <v>1</v>
      </c>
      <c r="E361" s="4">
        <v>210</v>
      </c>
      <c r="F361" s="4">
        <f>ROUND(Source!X335,O361)</f>
        <v>32418.54</v>
      </c>
      <c r="G361" s="4" t="s">
        <v>87</v>
      </c>
      <c r="H361" s="4" t="s">
        <v>88</v>
      </c>
      <c r="I361" s="4"/>
      <c r="J361" s="4"/>
      <c r="K361" s="4">
        <v>210</v>
      </c>
      <c r="L361" s="4">
        <v>25</v>
      </c>
      <c r="M361" s="4">
        <v>3</v>
      </c>
      <c r="N361" s="4" t="s">
        <v>3</v>
      </c>
      <c r="O361" s="4">
        <v>2</v>
      </c>
      <c r="P361" s="4"/>
      <c r="Q361" s="4"/>
      <c r="R361" s="4"/>
      <c r="S361" s="4"/>
      <c r="T361" s="4"/>
      <c r="U361" s="4"/>
      <c r="V361" s="4"/>
      <c r="W361" s="4"/>
    </row>
    <row r="362" spans="1:206" x14ac:dyDescent="0.2">
      <c r="A362" s="4">
        <v>50</v>
      </c>
      <c r="B362" s="4">
        <v>0</v>
      </c>
      <c r="C362" s="4">
        <v>0</v>
      </c>
      <c r="D362" s="4">
        <v>1</v>
      </c>
      <c r="E362" s="4">
        <v>211</v>
      </c>
      <c r="F362" s="4">
        <f>ROUND(Source!Y335,O362)</f>
        <v>5143.4399999999996</v>
      </c>
      <c r="G362" s="4" t="s">
        <v>89</v>
      </c>
      <c r="H362" s="4" t="s">
        <v>90</v>
      </c>
      <c r="I362" s="4"/>
      <c r="J362" s="4"/>
      <c r="K362" s="4">
        <v>211</v>
      </c>
      <c r="L362" s="4">
        <v>26</v>
      </c>
      <c r="M362" s="4">
        <v>3</v>
      </c>
      <c r="N362" s="4" t="s">
        <v>3</v>
      </c>
      <c r="O362" s="4">
        <v>2</v>
      </c>
      <c r="P362" s="4"/>
      <c r="Q362" s="4"/>
      <c r="R362" s="4"/>
      <c r="S362" s="4"/>
      <c r="T362" s="4"/>
      <c r="U362" s="4"/>
      <c r="V362" s="4"/>
      <c r="W362" s="4"/>
    </row>
    <row r="363" spans="1:206" x14ac:dyDescent="0.2">
      <c r="A363" s="4">
        <v>50</v>
      </c>
      <c r="B363" s="4">
        <v>0</v>
      </c>
      <c r="C363" s="4">
        <v>0</v>
      </c>
      <c r="D363" s="4">
        <v>1</v>
      </c>
      <c r="E363" s="4">
        <v>224</v>
      </c>
      <c r="F363" s="4">
        <f>ROUND(Source!AR335,O363)</f>
        <v>137381.22</v>
      </c>
      <c r="G363" s="4" t="s">
        <v>91</v>
      </c>
      <c r="H363" s="4" t="s">
        <v>92</v>
      </c>
      <c r="I363" s="4"/>
      <c r="J363" s="4"/>
      <c r="K363" s="4">
        <v>224</v>
      </c>
      <c r="L363" s="4">
        <v>27</v>
      </c>
      <c r="M363" s="4">
        <v>3</v>
      </c>
      <c r="N363" s="4" t="s">
        <v>3</v>
      </c>
      <c r="O363" s="4">
        <v>2</v>
      </c>
      <c r="P363" s="4"/>
      <c r="Q363" s="4"/>
      <c r="R363" s="4"/>
      <c r="S363" s="4"/>
      <c r="T363" s="4"/>
      <c r="U363" s="4"/>
      <c r="V363" s="4"/>
      <c r="W363" s="4"/>
    </row>
    <row r="365" spans="1:206" x14ac:dyDescent="0.2">
      <c r="A365" s="1">
        <v>4</v>
      </c>
      <c r="B365" s="1">
        <v>1</v>
      </c>
      <c r="C365" s="1"/>
      <c r="D365" s="1">
        <f>ROW(A372)</f>
        <v>372</v>
      </c>
      <c r="E365" s="1"/>
      <c r="F365" s="1" t="s">
        <v>13</v>
      </c>
      <c r="G365" s="1" t="s">
        <v>194</v>
      </c>
      <c r="H365" s="1" t="s">
        <v>3</v>
      </c>
      <c r="I365" s="1">
        <v>0</v>
      </c>
      <c r="J365" s="1"/>
      <c r="K365" s="1">
        <v>0</v>
      </c>
      <c r="L365" s="1"/>
      <c r="M365" s="1"/>
      <c r="N365" s="1"/>
      <c r="O365" s="1"/>
      <c r="P365" s="1"/>
      <c r="Q365" s="1"/>
      <c r="R365" s="1"/>
      <c r="S365" s="1"/>
      <c r="T365" s="1"/>
      <c r="U365" s="1" t="s">
        <v>3</v>
      </c>
      <c r="V365" s="1">
        <v>0</v>
      </c>
      <c r="W365" s="1"/>
      <c r="X365" s="1"/>
      <c r="Y365" s="1"/>
      <c r="Z365" s="1"/>
      <c r="AA365" s="1"/>
      <c r="AB365" s="1" t="s">
        <v>3</v>
      </c>
      <c r="AC365" s="1" t="s">
        <v>3</v>
      </c>
      <c r="AD365" s="1" t="s">
        <v>3</v>
      </c>
      <c r="AE365" s="1" t="s">
        <v>3</v>
      </c>
      <c r="AF365" s="1" t="s">
        <v>3</v>
      </c>
      <c r="AG365" s="1" t="s">
        <v>3</v>
      </c>
      <c r="AH365" s="1"/>
      <c r="AI365" s="1"/>
      <c r="AJ365" s="1"/>
      <c r="AK365" s="1"/>
      <c r="AL365" s="1"/>
      <c r="AM365" s="1"/>
      <c r="AN365" s="1"/>
      <c r="AO365" s="1"/>
      <c r="AP365" s="1" t="s">
        <v>3</v>
      </c>
      <c r="AQ365" s="1" t="s">
        <v>3</v>
      </c>
      <c r="AR365" s="1" t="s">
        <v>3</v>
      </c>
      <c r="AS365" s="1"/>
      <c r="AT365" s="1"/>
      <c r="AU365" s="1"/>
      <c r="AV365" s="1"/>
      <c r="AW365" s="1"/>
      <c r="AX365" s="1"/>
      <c r="AY365" s="1"/>
      <c r="AZ365" s="1" t="s">
        <v>3</v>
      </c>
      <c r="BA365" s="1"/>
      <c r="BB365" s="1" t="s">
        <v>3</v>
      </c>
      <c r="BC365" s="1" t="s">
        <v>3</v>
      </c>
      <c r="BD365" s="1" t="s">
        <v>3</v>
      </c>
      <c r="BE365" s="1" t="s">
        <v>3</v>
      </c>
      <c r="BF365" s="1" t="s">
        <v>3</v>
      </c>
      <c r="BG365" s="1" t="s">
        <v>3</v>
      </c>
      <c r="BH365" s="1" t="s">
        <v>3</v>
      </c>
      <c r="BI365" s="1" t="s">
        <v>3</v>
      </c>
      <c r="BJ365" s="1" t="s">
        <v>3</v>
      </c>
      <c r="BK365" s="1" t="s">
        <v>3</v>
      </c>
      <c r="BL365" s="1" t="s">
        <v>3</v>
      </c>
      <c r="BM365" s="1" t="s">
        <v>3</v>
      </c>
      <c r="BN365" s="1" t="s">
        <v>3</v>
      </c>
      <c r="BO365" s="1" t="s">
        <v>3</v>
      </c>
      <c r="BP365" s="1" t="s">
        <v>3</v>
      </c>
      <c r="BQ365" s="1"/>
      <c r="BR365" s="1"/>
      <c r="BS365" s="1"/>
      <c r="BT365" s="1"/>
      <c r="BU365" s="1"/>
      <c r="BV365" s="1"/>
      <c r="BW365" s="1"/>
      <c r="BX365" s="1">
        <v>0</v>
      </c>
      <c r="BY365" s="1"/>
      <c r="BZ365" s="1"/>
      <c r="CA365" s="1"/>
      <c r="CB365" s="1"/>
      <c r="CC365" s="1"/>
      <c r="CD365" s="1"/>
      <c r="CE365" s="1"/>
      <c r="CF365" s="1"/>
      <c r="CG365" s="1"/>
      <c r="CH365" s="1"/>
      <c r="CI365" s="1"/>
      <c r="CJ365" s="1">
        <v>0</v>
      </c>
    </row>
    <row r="367" spans="1:206" x14ac:dyDescent="0.2">
      <c r="A367" s="2">
        <v>52</v>
      </c>
      <c r="B367" s="2">
        <f t="shared" ref="B367:G367" si="109">B372</f>
        <v>1</v>
      </c>
      <c r="C367" s="2">
        <f t="shared" si="109"/>
        <v>4</v>
      </c>
      <c r="D367" s="2">
        <f t="shared" si="109"/>
        <v>365</v>
      </c>
      <c r="E367" s="2">
        <f t="shared" si="109"/>
        <v>0</v>
      </c>
      <c r="F367" s="2" t="str">
        <f t="shared" si="109"/>
        <v>Новый раздел</v>
      </c>
      <c r="G367" s="2" t="str">
        <f t="shared" si="109"/>
        <v>Освидетельствование</v>
      </c>
      <c r="H367" s="2"/>
      <c r="I367" s="2"/>
      <c r="J367" s="2"/>
      <c r="K367" s="2"/>
      <c r="L367" s="2"/>
      <c r="M367" s="2"/>
      <c r="N367" s="2"/>
      <c r="O367" s="2">
        <f t="shared" ref="O367:AT367" si="110">O372</f>
        <v>321613.2</v>
      </c>
      <c r="P367" s="2">
        <f t="shared" si="110"/>
        <v>0</v>
      </c>
      <c r="Q367" s="2">
        <f t="shared" si="110"/>
        <v>0</v>
      </c>
      <c r="R367" s="2">
        <f t="shared" si="110"/>
        <v>0</v>
      </c>
      <c r="S367" s="2">
        <f t="shared" si="110"/>
        <v>321613.2</v>
      </c>
      <c r="T367" s="2">
        <f t="shared" si="110"/>
        <v>0</v>
      </c>
      <c r="U367" s="2">
        <f t="shared" si="110"/>
        <v>959.7</v>
      </c>
      <c r="V367" s="2">
        <f t="shared" si="110"/>
        <v>0</v>
      </c>
      <c r="W367" s="2">
        <f t="shared" si="110"/>
        <v>0</v>
      </c>
      <c r="X367" s="2">
        <f t="shared" si="110"/>
        <v>225129.24</v>
      </c>
      <c r="Y367" s="2">
        <f t="shared" si="110"/>
        <v>32161.32</v>
      </c>
      <c r="Z367" s="2">
        <f t="shared" si="110"/>
        <v>0</v>
      </c>
      <c r="AA367" s="2">
        <f t="shared" si="110"/>
        <v>0</v>
      </c>
      <c r="AB367" s="2">
        <f t="shared" si="110"/>
        <v>321613.2</v>
      </c>
      <c r="AC367" s="2">
        <f t="shared" si="110"/>
        <v>0</v>
      </c>
      <c r="AD367" s="2">
        <f t="shared" si="110"/>
        <v>0</v>
      </c>
      <c r="AE367" s="2">
        <f t="shared" si="110"/>
        <v>0</v>
      </c>
      <c r="AF367" s="2">
        <f t="shared" si="110"/>
        <v>321613.2</v>
      </c>
      <c r="AG367" s="2">
        <f t="shared" si="110"/>
        <v>0</v>
      </c>
      <c r="AH367" s="2">
        <f t="shared" si="110"/>
        <v>959.7</v>
      </c>
      <c r="AI367" s="2">
        <f t="shared" si="110"/>
        <v>0</v>
      </c>
      <c r="AJ367" s="2">
        <f t="shared" si="110"/>
        <v>0</v>
      </c>
      <c r="AK367" s="2">
        <f t="shared" si="110"/>
        <v>225129.24</v>
      </c>
      <c r="AL367" s="2">
        <f t="shared" si="110"/>
        <v>32161.32</v>
      </c>
      <c r="AM367" s="2">
        <f t="shared" si="110"/>
        <v>0</v>
      </c>
      <c r="AN367" s="2">
        <f t="shared" si="110"/>
        <v>0</v>
      </c>
      <c r="AO367" s="2">
        <f t="shared" si="110"/>
        <v>0</v>
      </c>
      <c r="AP367" s="2">
        <f t="shared" si="110"/>
        <v>0</v>
      </c>
      <c r="AQ367" s="2">
        <f t="shared" si="110"/>
        <v>0</v>
      </c>
      <c r="AR367" s="2">
        <f t="shared" si="110"/>
        <v>578903.76</v>
      </c>
      <c r="AS367" s="2">
        <f t="shared" si="110"/>
        <v>0</v>
      </c>
      <c r="AT367" s="2">
        <f t="shared" si="110"/>
        <v>0</v>
      </c>
      <c r="AU367" s="2">
        <f t="shared" ref="AU367:BZ367" si="111">AU372</f>
        <v>578903.76</v>
      </c>
      <c r="AV367" s="2">
        <f t="shared" si="111"/>
        <v>0</v>
      </c>
      <c r="AW367" s="2">
        <f t="shared" si="111"/>
        <v>0</v>
      </c>
      <c r="AX367" s="2">
        <f t="shared" si="111"/>
        <v>0</v>
      </c>
      <c r="AY367" s="2">
        <f t="shared" si="111"/>
        <v>0</v>
      </c>
      <c r="AZ367" s="2">
        <f t="shared" si="111"/>
        <v>0</v>
      </c>
      <c r="BA367" s="2">
        <f t="shared" si="111"/>
        <v>0</v>
      </c>
      <c r="BB367" s="2">
        <f t="shared" si="111"/>
        <v>0</v>
      </c>
      <c r="BC367" s="2">
        <f t="shared" si="111"/>
        <v>0</v>
      </c>
      <c r="BD367" s="2">
        <f t="shared" si="111"/>
        <v>0</v>
      </c>
      <c r="BE367" s="2">
        <f t="shared" si="111"/>
        <v>0</v>
      </c>
      <c r="BF367" s="2">
        <f t="shared" si="111"/>
        <v>0</v>
      </c>
      <c r="BG367" s="2">
        <f t="shared" si="111"/>
        <v>0</v>
      </c>
      <c r="BH367" s="2">
        <f t="shared" si="111"/>
        <v>0</v>
      </c>
      <c r="BI367" s="2">
        <f t="shared" si="111"/>
        <v>0</v>
      </c>
      <c r="BJ367" s="2">
        <f t="shared" si="111"/>
        <v>0</v>
      </c>
      <c r="BK367" s="2">
        <f t="shared" si="111"/>
        <v>0</v>
      </c>
      <c r="BL367" s="2">
        <f t="shared" si="111"/>
        <v>0</v>
      </c>
      <c r="BM367" s="2">
        <f t="shared" si="111"/>
        <v>0</v>
      </c>
      <c r="BN367" s="2">
        <f t="shared" si="111"/>
        <v>0</v>
      </c>
      <c r="BO367" s="2">
        <f t="shared" si="111"/>
        <v>0</v>
      </c>
      <c r="BP367" s="2">
        <f t="shared" si="111"/>
        <v>0</v>
      </c>
      <c r="BQ367" s="2">
        <f t="shared" si="111"/>
        <v>0</v>
      </c>
      <c r="BR367" s="2">
        <f t="shared" si="111"/>
        <v>0</v>
      </c>
      <c r="BS367" s="2">
        <f t="shared" si="111"/>
        <v>0</v>
      </c>
      <c r="BT367" s="2">
        <f t="shared" si="111"/>
        <v>0</v>
      </c>
      <c r="BU367" s="2">
        <f t="shared" si="111"/>
        <v>0</v>
      </c>
      <c r="BV367" s="2">
        <f t="shared" si="111"/>
        <v>0</v>
      </c>
      <c r="BW367" s="2">
        <f t="shared" si="111"/>
        <v>0</v>
      </c>
      <c r="BX367" s="2">
        <f t="shared" si="111"/>
        <v>0</v>
      </c>
      <c r="BY367" s="2">
        <f t="shared" si="111"/>
        <v>0</v>
      </c>
      <c r="BZ367" s="2">
        <f t="shared" si="111"/>
        <v>0</v>
      </c>
      <c r="CA367" s="2">
        <f t="shared" ref="CA367:DF367" si="112">CA372</f>
        <v>578903.76</v>
      </c>
      <c r="CB367" s="2">
        <f t="shared" si="112"/>
        <v>0</v>
      </c>
      <c r="CC367" s="2">
        <f t="shared" si="112"/>
        <v>0</v>
      </c>
      <c r="CD367" s="2">
        <f t="shared" si="112"/>
        <v>578903.76</v>
      </c>
      <c r="CE367" s="2">
        <f t="shared" si="112"/>
        <v>0</v>
      </c>
      <c r="CF367" s="2">
        <f t="shared" si="112"/>
        <v>0</v>
      </c>
      <c r="CG367" s="2">
        <f t="shared" si="112"/>
        <v>0</v>
      </c>
      <c r="CH367" s="2">
        <f t="shared" si="112"/>
        <v>0</v>
      </c>
      <c r="CI367" s="2">
        <f t="shared" si="112"/>
        <v>0</v>
      </c>
      <c r="CJ367" s="2">
        <f t="shared" si="112"/>
        <v>0</v>
      </c>
      <c r="CK367" s="2">
        <f t="shared" si="112"/>
        <v>0</v>
      </c>
      <c r="CL367" s="2">
        <f t="shared" si="112"/>
        <v>0</v>
      </c>
      <c r="CM367" s="2">
        <f t="shared" si="112"/>
        <v>0</v>
      </c>
      <c r="CN367" s="2">
        <f t="shared" si="112"/>
        <v>0</v>
      </c>
      <c r="CO367" s="2">
        <f t="shared" si="112"/>
        <v>0</v>
      </c>
      <c r="CP367" s="2">
        <f t="shared" si="112"/>
        <v>0</v>
      </c>
      <c r="CQ367" s="2">
        <f t="shared" si="112"/>
        <v>0</v>
      </c>
      <c r="CR367" s="2">
        <f t="shared" si="112"/>
        <v>0</v>
      </c>
      <c r="CS367" s="2">
        <f t="shared" si="112"/>
        <v>0</v>
      </c>
      <c r="CT367" s="2">
        <f t="shared" si="112"/>
        <v>0</v>
      </c>
      <c r="CU367" s="2">
        <f t="shared" si="112"/>
        <v>0</v>
      </c>
      <c r="CV367" s="2">
        <f t="shared" si="112"/>
        <v>0</v>
      </c>
      <c r="CW367" s="2">
        <f t="shared" si="112"/>
        <v>0</v>
      </c>
      <c r="CX367" s="2">
        <f t="shared" si="112"/>
        <v>0</v>
      </c>
      <c r="CY367" s="2">
        <f t="shared" si="112"/>
        <v>0</v>
      </c>
      <c r="CZ367" s="2">
        <f t="shared" si="112"/>
        <v>0</v>
      </c>
      <c r="DA367" s="2">
        <f t="shared" si="112"/>
        <v>0</v>
      </c>
      <c r="DB367" s="2">
        <f t="shared" si="112"/>
        <v>0</v>
      </c>
      <c r="DC367" s="2">
        <f t="shared" si="112"/>
        <v>0</v>
      </c>
      <c r="DD367" s="2">
        <f t="shared" si="112"/>
        <v>0</v>
      </c>
      <c r="DE367" s="2">
        <f t="shared" si="112"/>
        <v>0</v>
      </c>
      <c r="DF367" s="2">
        <f t="shared" si="112"/>
        <v>0</v>
      </c>
      <c r="DG367" s="3">
        <f t="shared" ref="DG367:EL367" si="113">DG372</f>
        <v>0</v>
      </c>
      <c r="DH367" s="3">
        <f t="shared" si="113"/>
        <v>0</v>
      </c>
      <c r="DI367" s="3">
        <f t="shared" si="113"/>
        <v>0</v>
      </c>
      <c r="DJ367" s="3">
        <f t="shared" si="113"/>
        <v>0</v>
      </c>
      <c r="DK367" s="3">
        <f t="shared" si="113"/>
        <v>0</v>
      </c>
      <c r="DL367" s="3">
        <f t="shared" si="113"/>
        <v>0</v>
      </c>
      <c r="DM367" s="3">
        <f t="shared" si="113"/>
        <v>0</v>
      </c>
      <c r="DN367" s="3">
        <f t="shared" si="113"/>
        <v>0</v>
      </c>
      <c r="DO367" s="3">
        <f t="shared" si="113"/>
        <v>0</v>
      </c>
      <c r="DP367" s="3">
        <f t="shared" si="113"/>
        <v>0</v>
      </c>
      <c r="DQ367" s="3">
        <f t="shared" si="113"/>
        <v>0</v>
      </c>
      <c r="DR367" s="3">
        <f t="shared" si="113"/>
        <v>0</v>
      </c>
      <c r="DS367" s="3">
        <f t="shared" si="113"/>
        <v>0</v>
      </c>
      <c r="DT367" s="3">
        <f t="shared" si="113"/>
        <v>0</v>
      </c>
      <c r="DU367" s="3">
        <f t="shared" si="113"/>
        <v>0</v>
      </c>
      <c r="DV367" s="3">
        <f t="shared" si="113"/>
        <v>0</v>
      </c>
      <c r="DW367" s="3">
        <f t="shared" si="113"/>
        <v>0</v>
      </c>
      <c r="DX367" s="3">
        <f t="shared" si="113"/>
        <v>0</v>
      </c>
      <c r="DY367" s="3">
        <f t="shared" si="113"/>
        <v>0</v>
      </c>
      <c r="DZ367" s="3">
        <f t="shared" si="113"/>
        <v>0</v>
      </c>
      <c r="EA367" s="3">
        <f t="shared" si="113"/>
        <v>0</v>
      </c>
      <c r="EB367" s="3">
        <f t="shared" si="113"/>
        <v>0</v>
      </c>
      <c r="EC367" s="3">
        <f t="shared" si="113"/>
        <v>0</v>
      </c>
      <c r="ED367" s="3">
        <f t="shared" si="113"/>
        <v>0</v>
      </c>
      <c r="EE367" s="3">
        <f t="shared" si="113"/>
        <v>0</v>
      </c>
      <c r="EF367" s="3">
        <f t="shared" si="113"/>
        <v>0</v>
      </c>
      <c r="EG367" s="3">
        <f t="shared" si="113"/>
        <v>0</v>
      </c>
      <c r="EH367" s="3">
        <f t="shared" si="113"/>
        <v>0</v>
      </c>
      <c r="EI367" s="3">
        <f t="shared" si="113"/>
        <v>0</v>
      </c>
      <c r="EJ367" s="3">
        <f t="shared" si="113"/>
        <v>0</v>
      </c>
      <c r="EK367" s="3">
        <f t="shared" si="113"/>
        <v>0</v>
      </c>
      <c r="EL367" s="3">
        <f t="shared" si="113"/>
        <v>0</v>
      </c>
      <c r="EM367" s="3">
        <f t="shared" ref="EM367:FR367" si="114">EM372</f>
        <v>0</v>
      </c>
      <c r="EN367" s="3">
        <f t="shared" si="114"/>
        <v>0</v>
      </c>
      <c r="EO367" s="3">
        <f t="shared" si="114"/>
        <v>0</v>
      </c>
      <c r="EP367" s="3">
        <f t="shared" si="114"/>
        <v>0</v>
      </c>
      <c r="EQ367" s="3">
        <f t="shared" si="114"/>
        <v>0</v>
      </c>
      <c r="ER367" s="3">
        <f t="shared" si="114"/>
        <v>0</v>
      </c>
      <c r="ES367" s="3">
        <f t="shared" si="114"/>
        <v>0</v>
      </c>
      <c r="ET367" s="3">
        <f t="shared" si="114"/>
        <v>0</v>
      </c>
      <c r="EU367" s="3">
        <f t="shared" si="114"/>
        <v>0</v>
      </c>
      <c r="EV367" s="3">
        <f t="shared" si="114"/>
        <v>0</v>
      </c>
      <c r="EW367" s="3">
        <f t="shared" si="114"/>
        <v>0</v>
      </c>
      <c r="EX367" s="3">
        <f t="shared" si="114"/>
        <v>0</v>
      </c>
      <c r="EY367" s="3">
        <f t="shared" si="114"/>
        <v>0</v>
      </c>
      <c r="EZ367" s="3">
        <f t="shared" si="114"/>
        <v>0</v>
      </c>
      <c r="FA367" s="3">
        <f t="shared" si="114"/>
        <v>0</v>
      </c>
      <c r="FB367" s="3">
        <f t="shared" si="114"/>
        <v>0</v>
      </c>
      <c r="FC367" s="3">
        <f t="shared" si="114"/>
        <v>0</v>
      </c>
      <c r="FD367" s="3">
        <f t="shared" si="114"/>
        <v>0</v>
      </c>
      <c r="FE367" s="3">
        <f t="shared" si="114"/>
        <v>0</v>
      </c>
      <c r="FF367" s="3">
        <f t="shared" si="114"/>
        <v>0</v>
      </c>
      <c r="FG367" s="3">
        <f t="shared" si="114"/>
        <v>0</v>
      </c>
      <c r="FH367" s="3">
        <f t="shared" si="114"/>
        <v>0</v>
      </c>
      <c r="FI367" s="3">
        <f t="shared" si="114"/>
        <v>0</v>
      </c>
      <c r="FJ367" s="3">
        <f t="shared" si="114"/>
        <v>0</v>
      </c>
      <c r="FK367" s="3">
        <f t="shared" si="114"/>
        <v>0</v>
      </c>
      <c r="FL367" s="3">
        <f t="shared" si="114"/>
        <v>0</v>
      </c>
      <c r="FM367" s="3">
        <f t="shared" si="114"/>
        <v>0</v>
      </c>
      <c r="FN367" s="3">
        <f t="shared" si="114"/>
        <v>0</v>
      </c>
      <c r="FO367" s="3">
        <f t="shared" si="114"/>
        <v>0</v>
      </c>
      <c r="FP367" s="3">
        <f t="shared" si="114"/>
        <v>0</v>
      </c>
      <c r="FQ367" s="3">
        <f t="shared" si="114"/>
        <v>0</v>
      </c>
      <c r="FR367" s="3">
        <f t="shared" si="114"/>
        <v>0</v>
      </c>
      <c r="FS367" s="3">
        <f t="shared" ref="FS367:GX367" si="115">FS372</f>
        <v>0</v>
      </c>
      <c r="FT367" s="3">
        <f t="shared" si="115"/>
        <v>0</v>
      </c>
      <c r="FU367" s="3">
        <f t="shared" si="115"/>
        <v>0</v>
      </c>
      <c r="FV367" s="3">
        <f t="shared" si="115"/>
        <v>0</v>
      </c>
      <c r="FW367" s="3">
        <f t="shared" si="115"/>
        <v>0</v>
      </c>
      <c r="FX367" s="3">
        <f t="shared" si="115"/>
        <v>0</v>
      </c>
      <c r="FY367" s="3">
        <f t="shared" si="115"/>
        <v>0</v>
      </c>
      <c r="FZ367" s="3">
        <f t="shared" si="115"/>
        <v>0</v>
      </c>
      <c r="GA367" s="3">
        <f t="shared" si="115"/>
        <v>0</v>
      </c>
      <c r="GB367" s="3">
        <f t="shared" si="115"/>
        <v>0</v>
      </c>
      <c r="GC367" s="3">
        <f t="shared" si="115"/>
        <v>0</v>
      </c>
      <c r="GD367" s="3">
        <f t="shared" si="115"/>
        <v>0</v>
      </c>
      <c r="GE367" s="3">
        <f t="shared" si="115"/>
        <v>0</v>
      </c>
      <c r="GF367" s="3">
        <f t="shared" si="115"/>
        <v>0</v>
      </c>
      <c r="GG367" s="3">
        <f t="shared" si="115"/>
        <v>0</v>
      </c>
      <c r="GH367" s="3">
        <f t="shared" si="115"/>
        <v>0</v>
      </c>
      <c r="GI367" s="3">
        <f t="shared" si="115"/>
        <v>0</v>
      </c>
      <c r="GJ367" s="3">
        <f t="shared" si="115"/>
        <v>0</v>
      </c>
      <c r="GK367" s="3">
        <f t="shared" si="115"/>
        <v>0</v>
      </c>
      <c r="GL367" s="3">
        <f t="shared" si="115"/>
        <v>0</v>
      </c>
      <c r="GM367" s="3">
        <f t="shared" si="115"/>
        <v>0</v>
      </c>
      <c r="GN367" s="3">
        <f t="shared" si="115"/>
        <v>0</v>
      </c>
      <c r="GO367" s="3">
        <f t="shared" si="115"/>
        <v>0</v>
      </c>
      <c r="GP367" s="3">
        <f t="shared" si="115"/>
        <v>0</v>
      </c>
      <c r="GQ367" s="3">
        <f t="shared" si="115"/>
        <v>0</v>
      </c>
      <c r="GR367" s="3">
        <f t="shared" si="115"/>
        <v>0</v>
      </c>
      <c r="GS367" s="3">
        <f t="shared" si="115"/>
        <v>0</v>
      </c>
      <c r="GT367" s="3">
        <f t="shared" si="115"/>
        <v>0</v>
      </c>
      <c r="GU367" s="3">
        <f t="shared" si="115"/>
        <v>0</v>
      </c>
      <c r="GV367" s="3">
        <f t="shared" si="115"/>
        <v>0</v>
      </c>
      <c r="GW367" s="3">
        <f t="shared" si="115"/>
        <v>0</v>
      </c>
      <c r="GX367" s="3">
        <f t="shared" si="115"/>
        <v>0</v>
      </c>
    </row>
    <row r="369" spans="1:245" x14ac:dyDescent="0.2">
      <c r="A369">
        <v>17</v>
      </c>
      <c r="B369">
        <v>1</v>
      </c>
      <c r="C369">
        <f>ROW(SmtRes!A29)</f>
        <v>29</v>
      </c>
      <c r="D369">
        <f>ROW(EtalonRes!A29)</f>
        <v>29</v>
      </c>
      <c r="E369" t="s">
        <v>195</v>
      </c>
      <c r="F369" t="s">
        <v>196</v>
      </c>
      <c r="G369" t="s">
        <v>197</v>
      </c>
      <c r="H369" t="s">
        <v>198</v>
      </c>
      <c r="I369">
        <v>30</v>
      </c>
      <c r="J369">
        <v>0</v>
      </c>
      <c r="O369">
        <f>ROUND(CP369,2)</f>
        <v>248921.7</v>
      </c>
      <c r="P369">
        <f>ROUND(CQ369*I369,2)</f>
        <v>0</v>
      </c>
      <c r="Q369">
        <f>ROUND(CR369*I369,2)</f>
        <v>0</v>
      </c>
      <c r="R369">
        <f>ROUND(CS369*I369,2)</f>
        <v>0</v>
      </c>
      <c r="S369">
        <f>ROUND(CT369*I369,2)</f>
        <v>248921.7</v>
      </c>
      <c r="T369">
        <f>ROUND(CU369*I369,2)</f>
        <v>0</v>
      </c>
      <c r="U369">
        <f>CV369*I369</f>
        <v>739.2</v>
      </c>
      <c r="V369">
        <f>CW369*I369</f>
        <v>0</v>
      </c>
      <c r="W369">
        <f>ROUND(CX369*I369,2)</f>
        <v>0</v>
      </c>
      <c r="X369">
        <f>ROUND(CY369,2)</f>
        <v>174245.19</v>
      </c>
      <c r="Y369">
        <f>ROUND(CZ369,2)</f>
        <v>24892.17</v>
      </c>
      <c r="AA369">
        <v>64312874</v>
      </c>
      <c r="AB369">
        <f>ROUND((AC369+AD369+AF369),6)</f>
        <v>8297.39</v>
      </c>
      <c r="AC369">
        <f>ROUND((ES369),6)</f>
        <v>0</v>
      </c>
      <c r="AD369">
        <f>ROUND((((ET369)-(EU369))+AE369),6)</f>
        <v>0</v>
      </c>
      <c r="AE369">
        <f>ROUND((EU369),6)</f>
        <v>0</v>
      </c>
      <c r="AF369">
        <f>ROUND((EV369),6)</f>
        <v>8297.39</v>
      </c>
      <c r="AG369">
        <f>ROUND((AP369),6)</f>
        <v>0</v>
      </c>
      <c r="AH369">
        <f>(EW369)</f>
        <v>24.64</v>
      </c>
      <c r="AI369">
        <f>(EX369)</f>
        <v>0</v>
      </c>
      <c r="AJ369">
        <f>(AS369)</f>
        <v>0</v>
      </c>
      <c r="AK369">
        <v>8297.39</v>
      </c>
      <c r="AL369">
        <v>0</v>
      </c>
      <c r="AM369">
        <v>0</v>
      </c>
      <c r="AN369">
        <v>0</v>
      </c>
      <c r="AO369">
        <v>8297.39</v>
      </c>
      <c r="AP369">
        <v>0</v>
      </c>
      <c r="AQ369">
        <v>24.64</v>
      </c>
      <c r="AR369">
        <v>0</v>
      </c>
      <c r="AS369">
        <v>0</v>
      </c>
      <c r="AT369">
        <v>70</v>
      </c>
      <c r="AU369">
        <v>10</v>
      </c>
      <c r="AV369">
        <v>1</v>
      </c>
      <c r="AW369">
        <v>1</v>
      </c>
      <c r="AZ369">
        <v>1</v>
      </c>
      <c r="BA369">
        <v>1</v>
      </c>
      <c r="BB369">
        <v>1</v>
      </c>
      <c r="BC369">
        <v>1</v>
      </c>
      <c r="BD369" t="s">
        <v>3</v>
      </c>
      <c r="BE369" t="s">
        <v>3</v>
      </c>
      <c r="BF369" t="s">
        <v>3</v>
      </c>
      <c r="BG369" t="s">
        <v>3</v>
      </c>
      <c r="BH369">
        <v>0</v>
      </c>
      <c r="BI369">
        <v>4</v>
      </c>
      <c r="BJ369" t="s">
        <v>199</v>
      </c>
      <c r="BM369">
        <v>0</v>
      </c>
      <c r="BN369">
        <v>0</v>
      </c>
      <c r="BO369" t="s">
        <v>3</v>
      </c>
      <c r="BP369">
        <v>0</v>
      </c>
      <c r="BQ369">
        <v>1</v>
      </c>
      <c r="BR369">
        <v>0</v>
      </c>
      <c r="BS369">
        <v>1</v>
      </c>
      <c r="BT369">
        <v>1</v>
      </c>
      <c r="BU369">
        <v>1</v>
      </c>
      <c r="BV369">
        <v>1</v>
      </c>
      <c r="BW369">
        <v>1</v>
      </c>
      <c r="BX369">
        <v>1</v>
      </c>
      <c r="BY369" t="s">
        <v>3</v>
      </c>
      <c r="BZ369">
        <v>70</v>
      </c>
      <c r="CA369">
        <v>10</v>
      </c>
      <c r="CE369">
        <v>0</v>
      </c>
      <c r="CF369">
        <v>0</v>
      </c>
      <c r="CG369">
        <v>0</v>
      </c>
      <c r="CM369">
        <v>0</v>
      </c>
      <c r="CN369" t="s">
        <v>3</v>
      </c>
      <c r="CO369">
        <v>0</v>
      </c>
      <c r="CP369">
        <f>(P369+Q369+S369)</f>
        <v>248921.7</v>
      </c>
      <c r="CQ369">
        <f>(AC369*BC369*AW369)</f>
        <v>0</v>
      </c>
      <c r="CR369">
        <f>((((ET369)*BB369-(EU369)*BS369)+AE369*BS369)*AV369)</f>
        <v>0</v>
      </c>
      <c r="CS369">
        <f>(AE369*BS369*AV369)</f>
        <v>0</v>
      </c>
      <c r="CT369">
        <f>(AF369*BA369*AV369)</f>
        <v>8297.39</v>
      </c>
      <c r="CU369">
        <f>AG369</f>
        <v>0</v>
      </c>
      <c r="CV369">
        <f>(AH369*AV369)</f>
        <v>24.64</v>
      </c>
      <c r="CW369">
        <f>AI369</f>
        <v>0</v>
      </c>
      <c r="CX369">
        <f>AJ369</f>
        <v>0</v>
      </c>
      <c r="CY369">
        <f>((S369*BZ369)/100)</f>
        <v>174245.19</v>
      </c>
      <c r="CZ369">
        <f>((S369*CA369)/100)</f>
        <v>24892.17</v>
      </c>
      <c r="DC369" t="s">
        <v>3</v>
      </c>
      <c r="DD369" t="s">
        <v>3</v>
      </c>
      <c r="DE369" t="s">
        <v>3</v>
      </c>
      <c r="DF369" t="s">
        <v>3</v>
      </c>
      <c r="DG369" t="s">
        <v>3</v>
      </c>
      <c r="DH369" t="s">
        <v>3</v>
      </c>
      <c r="DI369" t="s">
        <v>3</v>
      </c>
      <c r="DJ369" t="s">
        <v>3</v>
      </c>
      <c r="DK369" t="s">
        <v>3</v>
      </c>
      <c r="DL369" t="s">
        <v>3</v>
      </c>
      <c r="DM369" t="s">
        <v>3</v>
      </c>
      <c r="DN369">
        <v>0</v>
      </c>
      <c r="DO369">
        <v>0</v>
      </c>
      <c r="DP369">
        <v>1</v>
      </c>
      <c r="DQ369">
        <v>1</v>
      </c>
      <c r="DU369">
        <v>1013</v>
      </c>
      <c r="DV369" t="s">
        <v>198</v>
      </c>
      <c r="DW369" t="s">
        <v>198</v>
      </c>
      <c r="DX369">
        <v>1</v>
      </c>
      <c r="EE369">
        <v>64176907</v>
      </c>
      <c r="EF369">
        <v>1</v>
      </c>
      <c r="EG369" t="s">
        <v>23</v>
      </c>
      <c r="EH369">
        <v>0</v>
      </c>
      <c r="EI369" t="s">
        <v>3</v>
      </c>
      <c r="EJ369">
        <v>4</v>
      </c>
      <c r="EK369">
        <v>0</v>
      </c>
      <c r="EL369" t="s">
        <v>200</v>
      </c>
      <c r="EM369" t="s">
        <v>25</v>
      </c>
      <c r="EO369" t="s">
        <v>3</v>
      </c>
      <c r="EQ369">
        <v>0</v>
      </c>
      <c r="ER369">
        <v>8297.39</v>
      </c>
      <c r="ES369">
        <v>0</v>
      </c>
      <c r="ET369">
        <v>0</v>
      </c>
      <c r="EU369">
        <v>0</v>
      </c>
      <c r="EV369">
        <v>8297.39</v>
      </c>
      <c r="EW369">
        <v>24.64</v>
      </c>
      <c r="EX369">
        <v>0</v>
      </c>
      <c r="EY369">
        <v>0</v>
      </c>
      <c r="FQ369">
        <v>0</v>
      </c>
      <c r="FR369">
        <f>ROUND(IF(AND(BH369=3,BI369=3),P369,0),2)</f>
        <v>0</v>
      </c>
      <c r="FS369">
        <v>0</v>
      </c>
      <c r="FX369">
        <v>70</v>
      </c>
      <c r="FY369">
        <v>10</v>
      </c>
      <c r="GA369" t="s">
        <v>3</v>
      </c>
      <c r="GD369">
        <v>0</v>
      </c>
      <c r="GF369">
        <v>1061294824</v>
      </c>
      <c r="GG369">
        <v>2</v>
      </c>
      <c r="GH369">
        <v>1</v>
      </c>
      <c r="GI369">
        <v>-2</v>
      </c>
      <c r="GJ369">
        <v>0</v>
      </c>
      <c r="GK369">
        <f>ROUND(R369*(R12)/100,2)</f>
        <v>0</v>
      </c>
      <c r="GL369">
        <f>ROUND(IF(AND(BH369=3,BI369=3,FS369&lt;&gt;0),P369,0),2)</f>
        <v>0</v>
      </c>
      <c r="GM369">
        <f>ROUND(O369+X369+Y369+GK369,2)+GX369</f>
        <v>448059.06</v>
      </c>
      <c r="GN369">
        <f>IF(OR(BI369=0,BI369=1),ROUND(O369+X369+Y369+GK369,2),0)</f>
        <v>0</v>
      </c>
      <c r="GO369">
        <f>IF(BI369=2,ROUND(O369+X369+Y369+GK369,2),0)</f>
        <v>0</v>
      </c>
      <c r="GP369">
        <f>IF(BI369=4,ROUND(O369+X369+Y369+GK369,2)+GX369,0)</f>
        <v>448059.06</v>
      </c>
      <c r="GR369">
        <v>0</v>
      </c>
      <c r="GS369">
        <v>3</v>
      </c>
      <c r="GT369">
        <v>0</v>
      </c>
      <c r="GU369" t="s">
        <v>3</v>
      </c>
      <c r="GV369">
        <f>ROUND((GT369),6)</f>
        <v>0</v>
      </c>
      <c r="GW369">
        <v>1</v>
      </c>
      <c r="GX369">
        <f>ROUND(HC369*I369,2)</f>
        <v>0</v>
      </c>
      <c r="HA369">
        <v>0</v>
      </c>
      <c r="HB369">
        <v>0</v>
      </c>
      <c r="HC369">
        <f>GV369*GW369</f>
        <v>0</v>
      </c>
      <c r="IK369">
        <v>0</v>
      </c>
    </row>
    <row r="370" spans="1:245" x14ac:dyDescent="0.2">
      <c r="A370">
        <v>17</v>
      </c>
      <c r="B370">
        <v>1</v>
      </c>
      <c r="C370">
        <f>ROW(SmtRes!A30)</f>
        <v>30</v>
      </c>
      <c r="D370">
        <f>ROW(EtalonRes!A30)</f>
        <v>30</v>
      </c>
      <c r="E370" t="s">
        <v>201</v>
      </c>
      <c r="F370" t="s">
        <v>202</v>
      </c>
      <c r="G370" t="s">
        <v>203</v>
      </c>
      <c r="H370" t="s">
        <v>204</v>
      </c>
      <c r="I370">
        <v>105</v>
      </c>
      <c r="J370">
        <v>0</v>
      </c>
      <c r="O370">
        <f>ROUND(CP370,2)</f>
        <v>72691.5</v>
      </c>
      <c r="P370">
        <f>ROUND(CQ370*I370,2)</f>
        <v>0</v>
      </c>
      <c r="Q370">
        <f>ROUND(CR370*I370,2)</f>
        <v>0</v>
      </c>
      <c r="R370">
        <f>ROUND(CS370*I370,2)</f>
        <v>0</v>
      </c>
      <c r="S370">
        <f>ROUND(CT370*I370,2)</f>
        <v>72691.5</v>
      </c>
      <c r="T370">
        <f>ROUND(CU370*I370,2)</f>
        <v>0</v>
      </c>
      <c r="U370">
        <f>CV370*I370</f>
        <v>220.5</v>
      </c>
      <c r="V370">
        <f>CW370*I370</f>
        <v>0</v>
      </c>
      <c r="W370">
        <f>ROUND(CX370*I370,2)</f>
        <v>0</v>
      </c>
      <c r="X370">
        <f>ROUND(CY370,2)</f>
        <v>50884.05</v>
      </c>
      <c r="Y370">
        <f>ROUND(CZ370,2)</f>
        <v>7269.15</v>
      </c>
      <c r="AA370">
        <v>64312874</v>
      </c>
      <c r="AB370">
        <f>ROUND((AC370+AD370+AF370),6)</f>
        <v>692.3</v>
      </c>
      <c r="AC370">
        <f>ROUND((ES370),6)</f>
        <v>0</v>
      </c>
      <c r="AD370">
        <f>ROUND((((ET370)-(EU370))+AE370),6)</f>
        <v>0</v>
      </c>
      <c r="AE370">
        <f>ROUND((EU370),6)</f>
        <v>0</v>
      </c>
      <c r="AF370">
        <f>ROUND((EV370),6)</f>
        <v>692.3</v>
      </c>
      <c r="AG370">
        <f>ROUND((AP370),6)</f>
        <v>0</v>
      </c>
      <c r="AH370">
        <f>(EW370)</f>
        <v>2.1</v>
      </c>
      <c r="AI370">
        <f>(EX370)</f>
        <v>0</v>
      </c>
      <c r="AJ370">
        <f>(AS370)</f>
        <v>0</v>
      </c>
      <c r="AK370">
        <v>692.3</v>
      </c>
      <c r="AL370">
        <v>0</v>
      </c>
      <c r="AM370">
        <v>0</v>
      </c>
      <c r="AN370">
        <v>0</v>
      </c>
      <c r="AO370">
        <v>692.3</v>
      </c>
      <c r="AP370">
        <v>0</v>
      </c>
      <c r="AQ370">
        <v>2.1</v>
      </c>
      <c r="AR370">
        <v>0</v>
      </c>
      <c r="AS370">
        <v>0</v>
      </c>
      <c r="AT370">
        <v>70</v>
      </c>
      <c r="AU370">
        <v>10</v>
      </c>
      <c r="AV370">
        <v>1</v>
      </c>
      <c r="AW370">
        <v>1</v>
      </c>
      <c r="AZ370">
        <v>1</v>
      </c>
      <c r="BA370">
        <v>1</v>
      </c>
      <c r="BB370">
        <v>1</v>
      </c>
      <c r="BC370">
        <v>1</v>
      </c>
      <c r="BD370" t="s">
        <v>3</v>
      </c>
      <c r="BE370" t="s">
        <v>3</v>
      </c>
      <c r="BF370" t="s">
        <v>3</v>
      </c>
      <c r="BG370" t="s">
        <v>3</v>
      </c>
      <c r="BH370">
        <v>0</v>
      </c>
      <c r="BI370">
        <v>4</v>
      </c>
      <c r="BJ370" t="s">
        <v>205</v>
      </c>
      <c r="BM370">
        <v>0</v>
      </c>
      <c r="BN370">
        <v>0</v>
      </c>
      <c r="BO370" t="s">
        <v>3</v>
      </c>
      <c r="BP370">
        <v>0</v>
      </c>
      <c r="BQ370">
        <v>1</v>
      </c>
      <c r="BR370">
        <v>0</v>
      </c>
      <c r="BS370">
        <v>1</v>
      </c>
      <c r="BT370">
        <v>1</v>
      </c>
      <c r="BU370">
        <v>1</v>
      </c>
      <c r="BV370">
        <v>1</v>
      </c>
      <c r="BW370">
        <v>1</v>
      </c>
      <c r="BX370">
        <v>1</v>
      </c>
      <c r="BY370" t="s">
        <v>3</v>
      </c>
      <c r="BZ370">
        <v>70</v>
      </c>
      <c r="CA370">
        <v>10</v>
      </c>
      <c r="CE370">
        <v>0</v>
      </c>
      <c r="CF370">
        <v>0</v>
      </c>
      <c r="CG370">
        <v>0</v>
      </c>
      <c r="CM370">
        <v>0</v>
      </c>
      <c r="CN370" t="s">
        <v>3</v>
      </c>
      <c r="CO370">
        <v>0</v>
      </c>
      <c r="CP370">
        <f>(P370+Q370+S370)</f>
        <v>72691.5</v>
      </c>
      <c r="CQ370">
        <f>(AC370*BC370*AW370)</f>
        <v>0</v>
      </c>
      <c r="CR370">
        <f>((((ET370)*BB370-(EU370)*BS370)+AE370*BS370)*AV370)</f>
        <v>0</v>
      </c>
      <c r="CS370">
        <f>(AE370*BS370*AV370)</f>
        <v>0</v>
      </c>
      <c r="CT370">
        <f>(AF370*BA370*AV370)</f>
        <v>692.3</v>
      </c>
      <c r="CU370">
        <f>AG370</f>
        <v>0</v>
      </c>
      <c r="CV370">
        <f>(AH370*AV370)</f>
        <v>2.1</v>
      </c>
      <c r="CW370">
        <f>AI370</f>
        <v>0</v>
      </c>
      <c r="CX370">
        <f>AJ370</f>
        <v>0</v>
      </c>
      <c r="CY370">
        <f>((S370*BZ370)/100)</f>
        <v>50884.05</v>
      </c>
      <c r="CZ370">
        <f>((S370*CA370)/100)</f>
        <v>7269.15</v>
      </c>
      <c r="DC370" t="s">
        <v>3</v>
      </c>
      <c r="DD370" t="s">
        <v>3</v>
      </c>
      <c r="DE370" t="s">
        <v>3</v>
      </c>
      <c r="DF370" t="s">
        <v>3</v>
      </c>
      <c r="DG370" t="s">
        <v>3</v>
      </c>
      <c r="DH370" t="s">
        <v>3</v>
      </c>
      <c r="DI370" t="s">
        <v>3</v>
      </c>
      <c r="DJ370" t="s">
        <v>3</v>
      </c>
      <c r="DK370" t="s">
        <v>3</v>
      </c>
      <c r="DL370" t="s">
        <v>3</v>
      </c>
      <c r="DM370" t="s">
        <v>3</v>
      </c>
      <c r="DN370">
        <v>0</v>
      </c>
      <c r="DO370">
        <v>0</v>
      </c>
      <c r="DP370">
        <v>1</v>
      </c>
      <c r="DQ370">
        <v>1</v>
      </c>
      <c r="DU370">
        <v>1013</v>
      </c>
      <c r="DV370" t="s">
        <v>204</v>
      </c>
      <c r="DW370" t="s">
        <v>204</v>
      </c>
      <c r="DX370">
        <v>1</v>
      </c>
      <c r="EE370">
        <v>64176907</v>
      </c>
      <c r="EF370">
        <v>1</v>
      </c>
      <c r="EG370" t="s">
        <v>23</v>
      </c>
      <c r="EH370">
        <v>0</v>
      </c>
      <c r="EI370" t="s">
        <v>3</v>
      </c>
      <c r="EJ370">
        <v>4</v>
      </c>
      <c r="EK370">
        <v>0</v>
      </c>
      <c r="EL370" t="s">
        <v>200</v>
      </c>
      <c r="EM370" t="s">
        <v>25</v>
      </c>
      <c r="EO370" t="s">
        <v>3</v>
      </c>
      <c r="EQ370">
        <v>0</v>
      </c>
      <c r="ER370">
        <v>692.3</v>
      </c>
      <c r="ES370">
        <v>0</v>
      </c>
      <c r="ET370">
        <v>0</v>
      </c>
      <c r="EU370">
        <v>0</v>
      </c>
      <c r="EV370">
        <v>692.3</v>
      </c>
      <c r="EW370">
        <v>2.1</v>
      </c>
      <c r="EX370">
        <v>0</v>
      </c>
      <c r="EY370">
        <v>0</v>
      </c>
      <c r="FQ370">
        <v>0</v>
      </c>
      <c r="FR370">
        <f>ROUND(IF(AND(BH370=3,BI370=3),P370,0),2)</f>
        <v>0</v>
      </c>
      <c r="FS370">
        <v>0</v>
      </c>
      <c r="FX370">
        <v>70</v>
      </c>
      <c r="FY370">
        <v>10</v>
      </c>
      <c r="GA370" t="s">
        <v>3</v>
      </c>
      <c r="GD370">
        <v>0</v>
      </c>
      <c r="GF370">
        <v>-140996954</v>
      </c>
      <c r="GG370">
        <v>2</v>
      </c>
      <c r="GH370">
        <v>1</v>
      </c>
      <c r="GI370">
        <v>-2</v>
      </c>
      <c r="GJ370">
        <v>0</v>
      </c>
      <c r="GK370">
        <f>ROUND(R370*(R12)/100,2)</f>
        <v>0</v>
      </c>
      <c r="GL370">
        <f>ROUND(IF(AND(BH370=3,BI370=3,FS370&lt;&gt;0),P370,0),2)</f>
        <v>0</v>
      </c>
      <c r="GM370">
        <f>ROUND(O370+X370+Y370+GK370,2)+GX370</f>
        <v>130844.7</v>
      </c>
      <c r="GN370">
        <f>IF(OR(BI370=0,BI370=1),ROUND(O370+X370+Y370+GK370,2),0)</f>
        <v>0</v>
      </c>
      <c r="GO370">
        <f>IF(BI370=2,ROUND(O370+X370+Y370+GK370,2),0)</f>
        <v>0</v>
      </c>
      <c r="GP370">
        <f>IF(BI370=4,ROUND(O370+X370+Y370+GK370,2)+GX370,0)</f>
        <v>130844.7</v>
      </c>
      <c r="GR370">
        <v>0</v>
      </c>
      <c r="GS370">
        <v>3</v>
      </c>
      <c r="GT370">
        <v>0</v>
      </c>
      <c r="GU370" t="s">
        <v>3</v>
      </c>
      <c r="GV370">
        <f>ROUND((GT370),6)</f>
        <v>0</v>
      </c>
      <c r="GW370">
        <v>1</v>
      </c>
      <c r="GX370">
        <f>ROUND(HC370*I370,2)</f>
        <v>0</v>
      </c>
      <c r="HA370">
        <v>0</v>
      </c>
      <c r="HB370">
        <v>0</v>
      </c>
      <c r="HC370">
        <f>GV370*GW370</f>
        <v>0</v>
      </c>
      <c r="IK370">
        <v>0</v>
      </c>
    </row>
    <row r="372" spans="1:245" x14ac:dyDescent="0.2">
      <c r="A372" s="2">
        <v>51</v>
      </c>
      <c r="B372" s="2">
        <f>B365</f>
        <v>1</v>
      </c>
      <c r="C372" s="2">
        <f>A365</f>
        <v>4</v>
      </c>
      <c r="D372" s="2">
        <f>ROW(A365)</f>
        <v>365</v>
      </c>
      <c r="E372" s="2"/>
      <c r="F372" s="2" t="str">
        <f>IF(F365&lt;&gt;"",F365,"")</f>
        <v>Новый раздел</v>
      </c>
      <c r="G372" s="2" t="str">
        <f>IF(G365&lt;&gt;"",G365,"")</f>
        <v>Освидетельствование</v>
      </c>
      <c r="H372" s="2">
        <v>0</v>
      </c>
      <c r="I372" s="2"/>
      <c r="J372" s="2"/>
      <c r="K372" s="2"/>
      <c r="L372" s="2"/>
      <c r="M372" s="2"/>
      <c r="N372" s="2"/>
      <c r="O372" s="2">
        <f t="shared" ref="O372:T372" si="116">ROUND(AB372,2)</f>
        <v>321613.2</v>
      </c>
      <c r="P372" s="2">
        <f t="shared" si="116"/>
        <v>0</v>
      </c>
      <c r="Q372" s="2">
        <f t="shared" si="116"/>
        <v>0</v>
      </c>
      <c r="R372" s="2">
        <f t="shared" si="116"/>
        <v>0</v>
      </c>
      <c r="S372" s="2">
        <f t="shared" si="116"/>
        <v>321613.2</v>
      </c>
      <c r="T372" s="2">
        <f t="shared" si="116"/>
        <v>0</v>
      </c>
      <c r="U372" s="2">
        <f>AH372</f>
        <v>959.7</v>
      </c>
      <c r="V372" s="2">
        <f>AI372</f>
        <v>0</v>
      </c>
      <c r="W372" s="2">
        <f>ROUND(AJ372,2)</f>
        <v>0</v>
      </c>
      <c r="X372" s="2">
        <f>ROUND(AK372,2)</f>
        <v>225129.24</v>
      </c>
      <c r="Y372" s="2">
        <f>ROUND(AL372,2)</f>
        <v>32161.32</v>
      </c>
      <c r="Z372" s="2"/>
      <c r="AA372" s="2"/>
      <c r="AB372" s="2">
        <f>ROUND(SUMIF(AA369:AA370,"=64312874",O369:O370),2)</f>
        <v>321613.2</v>
      </c>
      <c r="AC372" s="2">
        <f>ROUND(SUMIF(AA369:AA370,"=64312874",P369:P370),2)</f>
        <v>0</v>
      </c>
      <c r="AD372" s="2">
        <f>ROUND(SUMIF(AA369:AA370,"=64312874",Q369:Q370),2)</f>
        <v>0</v>
      </c>
      <c r="AE372" s="2">
        <f>ROUND(SUMIF(AA369:AA370,"=64312874",R369:R370),2)</f>
        <v>0</v>
      </c>
      <c r="AF372" s="2">
        <f>ROUND(SUMIF(AA369:AA370,"=64312874",S369:S370),2)</f>
        <v>321613.2</v>
      </c>
      <c r="AG372" s="2">
        <f>ROUND(SUMIF(AA369:AA370,"=64312874",T369:T370),2)</f>
        <v>0</v>
      </c>
      <c r="AH372" s="2">
        <f>SUMIF(AA369:AA370,"=64312874",U369:U370)</f>
        <v>959.7</v>
      </c>
      <c r="AI372" s="2">
        <f>SUMIF(AA369:AA370,"=64312874",V369:V370)</f>
        <v>0</v>
      </c>
      <c r="AJ372" s="2">
        <f>ROUND(SUMIF(AA369:AA370,"=64312874",W369:W370),2)</f>
        <v>0</v>
      </c>
      <c r="AK372" s="2">
        <f>ROUND(SUMIF(AA369:AA370,"=64312874",X369:X370),2)</f>
        <v>225129.24</v>
      </c>
      <c r="AL372" s="2">
        <f>ROUND(SUMIF(AA369:AA370,"=64312874",Y369:Y370),2)</f>
        <v>32161.32</v>
      </c>
      <c r="AM372" s="2"/>
      <c r="AN372" s="2"/>
      <c r="AO372" s="2">
        <f t="shared" ref="AO372:BD372" si="117">ROUND(BX372,2)</f>
        <v>0</v>
      </c>
      <c r="AP372" s="2">
        <f t="shared" si="117"/>
        <v>0</v>
      </c>
      <c r="AQ372" s="2">
        <f t="shared" si="117"/>
        <v>0</v>
      </c>
      <c r="AR372" s="2">
        <f t="shared" si="117"/>
        <v>578903.76</v>
      </c>
      <c r="AS372" s="2">
        <f t="shared" si="117"/>
        <v>0</v>
      </c>
      <c r="AT372" s="2">
        <f t="shared" si="117"/>
        <v>0</v>
      </c>
      <c r="AU372" s="2">
        <f t="shared" si="117"/>
        <v>578903.76</v>
      </c>
      <c r="AV372" s="2">
        <f t="shared" si="117"/>
        <v>0</v>
      </c>
      <c r="AW372" s="2">
        <f t="shared" si="117"/>
        <v>0</v>
      </c>
      <c r="AX372" s="2">
        <f t="shared" si="117"/>
        <v>0</v>
      </c>
      <c r="AY372" s="2">
        <f t="shared" si="117"/>
        <v>0</v>
      </c>
      <c r="AZ372" s="2">
        <f t="shared" si="117"/>
        <v>0</v>
      </c>
      <c r="BA372" s="2">
        <f t="shared" si="117"/>
        <v>0</v>
      </c>
      <c r="BB372" s="2">
        <f t="shared" si="117"/>
        <v>0</v>
      </c>
      <c r="BC372" s="2">
        <f t="shared" si="117"/>
        <v>0</v>
      </c>
      <c r="BD372" s="2">
        <f t="shared" si="117"/>
        <v>0</v>
      </c>
      <c r="BE372" s="2"/>
      <c r="BF372" s="2"/>
      <c r="BG372" s="2"/>
      <c r="BH372" s="2"/>
      <c r="BI372" s="2"/>
      <c r="BJ372" s="2"/>
      <c r="BK372" s="2"/>
      <c r="BL372" s="2"/>
      <c r="BM372" s="2"/>
      <c r="BN372" s="2"/>
      <c r="BO372" s="2"/>
      <c r="BP372" s="2"/>
      <c r="BQ372" s="2"/>
      <c r="BR372" s="2"/>
      <c r="BS372" s="2"/>
      <c r="BT372" s="2"/>
      <c r="BU372" s="2"/>
      <c r="BV372" s="2"/>
      <c r="BW372" s="2"/>
      <c r="BX372" s="2">
        <f>ROUND(SUMIF(AA369:AA370,"=64312874",FQ369:FQ370),2)</f>
        <v>0</v>
      </c>
      <c r="BY372" s="2">
        <f>ROUND(SUMIF(AA369:AA370,"=64312874",FR369:FR370),2)</f>
        <v>0</v>
      </c>
      <c r="BZ372" s="2">
        <f>ROUND(SUMIF(AA369:AA370,"=64312874",GL369:GL370),2)</f>
        <v>0</v>
      </c>
      <c r="CA372" s="2">
        <f>ROUND(SUMIF(AA369:AA370,"=64312874",GM369:GM370),2)</f>
        <v>578903.76</v>
      </c>
      <c r="CB372" s="2">
        <f>ROUND(SUMIF(AA369:AA370,"=64312874",GN369:GN370),2)</f>
        <v>0</v>
      </c>
      <c r="CC372" s="2">
        <f>ROUND(SUMIF(AA369:AA370,"=64312874",GO369:GO370),2)</f>
        <v>0</v>
      </c>
      <c r="CD372" s="2">
        <f>ROUND(SUMIF(AA369:AA370,"=64312874",GP369:GP370),2)</f>
        <v>578903.76</v>
      </c>
      <c r="CE372" s="2">
        <f>AC372-BX372</f>
        <v>0</v>
      </c>
      <c r="CF372" s="2">
        <f>AC372-BY372</f>
        <v>0</v>
      </c>
      <c r="CG372" s="2">
        <f>BX372-BZ372</f>
        <v>0</v>
      </c>
      <c r="CH372" s="2">
        <f>AC372-BX372-BY372+BZ372</f>
        <v>0</v>
      </c>
      <c r="CI372" s="2">
        <f>BY372-BZ372</f>
        <v>0</v>
      </c>
      <c r="CJ372" s="2">
        <f>ROUND(SUMIF(AA369:AA370,"=64312874",GX369:GX370),2)</f>
        <v>0</v>
      </c>
      <c r="CK372" s="2">
        <f>ROUND(SUMIF(AA369:AA370,"=64312874",GY369:GY370),2)</f>
        <v>0</v>
      </c>
      <c r="CL372" s="2">
        <f>ROUND(SUMIF(AA369:AA370,"=64312874",GZ369:GZ370),2)</f>
        <v>0</v>
      </c>
      <c r="CM372" s="2">
        <f>ROUND(SUMIF(AA369:AA370,"=64312874",HD369:HD370),2)</f>
        <v>0</v>
      </c>
      <c r="CN372" s="2"/>
      <c r="CO372" s="2"/>
      <c r="CP372" s="2"/>
      <c r="CQ372" s="2"/>
      <c r="CR372" s="2"/>
      <c r="CS372" s="2"/>
      <c r="CT372" s="2"/>
      <c r="CU372" s="2"/>
      <c r="CV372" s="2"/>
      <c r="CW372" s="2"/>
      <c r="CX372" s="2"/>
      <c r="CY372" s="2"/>
      <c r="CZ372" s="2"/>
      <c r="DA372" s="2"/>
      <c r="DB372" s="2"/>
      <c r="DC372" s="2"/>
      <c r="DD372" s="2"/>
      <c r="DE372" s="2"/>
      <c r="DF372" s="2"/>
      <c r="DG372" s="3"/>
      <c r="DH372" s="3"/>
      <c r="DI372" s="3"/>
      <c r="DJ372" s="3"/>
      <c r="DK372" s="3"/>
      <c r="DL372" s="3"/>
      <c r="DM372" s="3"/>
      <c r="DN372" s="3"/>
      <c r="DO372" s="3"/>
      <c r="DP372" s="3"/>
      <c r="DQ372" s="3"/>
      <c r="DR372" s="3"/>
      <c r="DS372" s="3"/>
      <c r="DT372" s="3"/>
      <c r="DU372" s="3"/>
      <c r="DV372" s="3"/>
      <c r="DW372" s="3"/>
      <c r="DX372" s="3"/>
      <c r="DY372" s="3"/>
      <c r="DZ372" s="3"/>
      <c r="EA372" s="3"/>
      <c r="EB372" s="3"/>
      <c r="EC372" s="3"/>
      <c r="ED372" s="3"/>
      <c r="EE372" s="3"/>
      <c r="EF372" s="3"/>
      <c r="EG372" s="3"/>
      <c r="EH372" s="3"/>
      <c r="EI372" s="3"/>
      <c r="EJ372" s="3"/>
      <c r="EK372" s="3"/>
      <c r="EL372" s="3"/>
      <c r="EM372" s="3"/>
      <c r="EN372" s="3"/>
      <c r="EO372" s="3"/>
      <c r="EP372" s="3"/>
      <c r="EQ372" s="3"/>
      <c r="ER372" s="3"/>
      <c r="ES372" s="3"/>
      <c r="ET372" s="3"/>
      <c r="EU372" s="3"/>
      <c r="EV372" s="3"/>
      <c r="EW372" s="3"/>
      <c r="EX372" s="3"/>
      <c r="EY372" s="3"/>
      <c r="EZ372" s="3"/>
      <c r="FA372" s="3"/>
      <c r="FB372" s="3"/>
      <c r="FC372" s="3"/>
      <c r="FD372" s="3"/>
      <c r="FE372" s="3"/>
      <c r="FF372" s="3"/>
      <c r="FG372" s="3"/>
      <c r="FH372" s="3"/>
      <c r="FI372" s="3"/>
      <c r="FJ372" s="3"/>
      <c r="FK372" s="3"/>
      <c r="FL372" s="3"/>
      <c r="FM372" s="3"/>
      <c r="FN372" s="3"/>
      <c r="FO372" s="3"/>
      <c r="FP372" s="3"/>
      <c r="FQ372" s="3"/>
      <c r="FR372" s="3"/>
      <c r="FS372" s="3"/>
      <c r="FT372" s="3"/>
      <c r="FU372" s="3"/>
      <c r="FV372" s="3"/>
      <c r="FW372" s="3"/>
      <c r="FX372" s="3"/>
      <c r="FY372" s="3"/>
      <c r="FZ372" s="3"/>
      <c r="GA372" s="3"/>
      <c r="GB372" s="3"/>
      <c r="GC372" s="3"/>
      <c r="GD372" s="3"/>
      <c r="GE372" s="3"/>
      <c r="GF372" s="3"/>
      <c r="GG372" s="3"/>
      <c r="GH372" s="3"/>
      <c r="GI372" s="3"/>
      <c r="GJ372" s="3"/>
      <c r="GK372" s="3"/>
      <c r="GL372" s="3"/>
      <c r="GM372" s="3"/>
      <c r="GN372" s="3"/>
      <c r="GO372" s="3"/>
      <c r="GP372" s="3"/>
      <c r="GQ372" s="3"/>
      <c r="GR372" s="3"/>
      <c r="GS372" s="3"/>
      <c r="GT372" s="3"/>
      <c r="GU372" s="3"/>
      <c r="GV372" s="3"/>
      <c r="GW372" s="3"/>
      <c r="GX372" s="3">
        <v>0</v>
      </c>
    </row>
    <row r="374" spans="1:245" x14ac:dyDescent="0.2">
      <c r="A374" s="4">
        <v>50</v>
      </c>
      <c r="B374" s="4">
        <v>0</v>
      </c>
      <c r="C374" s="4">
        <v>0</v>
      </c>
      <c r="D374" s="4">
        <v>1</v>
      </c>
      <c r="E374" s="4">
        <v>201</v>
      </c>
      <c r="F374" s="4">
        <f>ROUND(Source!O372,O374)</f>
        <v>321613.2</v>
      </c>
      <c r="G374" s="4" t="s">
        <v>39</v>
      </c>
      <c r="H374" s="4" t="s">
        <v>40</v>
      </c>
      <c r="I374" s="4"/>
      <c r="J374" s="4"/>
      <c r="K374" s="4">
        <v>201</v>
      </c>
      <c r="L374" s="4">
        <v>1</v>
      </c>
      <c r="M374" s="4">
        <v>3</v>
      </c>
      <c r="N374" s="4" t="s">
        <v>3</v>
      </c>
      <c r="O374" s="4">
        <v>2</v>
      </c>
      <c r="P374" s="4"/>
      <c r="Q374" s="4"/>
      <c r="R374" s="4"/>
      <c r="S374" s="4"/>
      <c r="T374" s="4"/>
      <c r="U374" s="4"/>
      <c r="V374" s="4"/>
      <c r="W374" s="4"/>
    </row>
    <row r="375" spans="1:245" x14ac:dyDescent="0.2">
      <c r="A375" s="4">
        <v>50</v>
      </c>
      <c r="B375" s="4">
        <v>0</v>
      </c>
      <c r="C375" s="4">
        <v>0</v>
      </c>
      <c r="D375" s="4">
        <v>1</v>
      </c>
      <c r="E375" s="4">
        <v>202</v>
      </c>
      <c r="F375" s="4">
        <f>ROUND(Source!P372,O375)</f>
        <v>0</v>
      </c>
      <c r="G375" s="4" t="s">
        <v>41</v>
      </c>
      <c r="H375" s="4" t="s">
        <v>42</v>
      </c>
      <c r="I375" s="4"/>
      <c r="J375" s="4"/>
      <c r="K375" s="4">
        <v>202</v>
      </c>
      <c r="L375" s="4">
        <v>2</v>
      </c>
      <c r="M375" s="4">
        <v>3</v>
      </c>
      <c r="N375" s="4" t="s">
        <v>3</v>
      </c>
      <c r="O375" s="4">
        <v>2</v>
      </c>
      <c r="P375" s="4"/>
      <c r="Q375" s="4"/>
      <c r="R375" s="4"/>
      <c r="S375" s="4"/>
      <c r="T375" s="4"/>
      <c r="U375" s="4"/>
      <c r="V375" s="4"/>
      <c r="W375" s="4"/>
    </row>
    <row r="376" spans="1:245" x14ac:dyDescent="0.2">
      <c r="A376" s="4">
        <v>50</v>
      </c>
      <c r="B376" s="4">
        <v>0</v>
      </c>
      <c r="C376" s="4">
        <v>0</v>
      </c>
      <c r="D376" s="4">
        <v>1</v>
      </c>
      <c r="E376" s="4">
        <v>222</v>
      </c>
      <c r="F376" s="4">
        <f>ROUND(Source!AO372,O376)</f>
        <v>0</v>
      </c>
      <c r="G376" s="4" t="s">
        <v>43</v>
      </c>
      <c r="H376" s="4" t="s">
        <v>44</v>
      </c>
      <c r="I376" s="4"/>
      <c r="J376" s="4"/>
      <c r="K376" s="4">
        <v>222</v>
      </c>
      <c r="L376" s="4">
        <v>3</v>
      </c>
      <c r="M376" s="4">
        <v>3</v>
      </c>
      <c r="N376" s="4" t="s">
        <v>3</v>
      </c>
      <c r="O376" s="4">
        <v>2</v>
      </c>
      <c r="P376" s="4"/>
      <c r="Q376" s="4"/>
      <c r="R376" s="4"/>
      <c r="S376" s="4"/>
      <c r="T376" s="4"/>
      <c r="U376" s="4"/>
      <c r="V376" s="4"/>
      <c r="W376" s="4"/>
    </row>
    <row r="377" spans="1:245" x14ac:dyDescent="0.2">
      <c r="A377" s="4">
        <v>50</v>
      </c>
      <c r="B377" s="4">
        <v>0</v>
      </c>
      <c r="C377" s="4">
        <v>0</v>
      </c>
      <c r="D377" s="4">
        <v>1</v>
      </c>
      <c r="E377" s="4">
        <v>225</v>
      </c>
      <c r="F377" s="4">
        <f>ROUND(Source!AV372,O377)</f>
        <v>0</v>
      </c>
      <c r="G377" s="4" t="s">
        <v>45</v>
      </c>
      <c r="H377" s="4" t="s">
        <v>46</v>
      </c>
      <c r="I377" s="4"/>
      <c r="J377" s="4"/>
      <c r="K377" s="4">
        <v>225</v>
      </c>
      <c r="L377" s="4">
        <v>4</v>
      </c>
      <c r="M377" s="4">
        <v>3</v>
      </c>
      <c r="N377" s="4" t="s">
        <v>3</v>
      </c>
      <c r="O377" s="4">
        <v>2</v>
      </c>
      <c r="P377" s="4"/>
      <c r="Q377" s="4"/>
      <c r="R377" s="4"/>
      <c r="S377" s="4"/>
      <c r="T377" s="4"/>
      <c r="U377" s="4"/>
      <c r="V377" s="4"/>
      <c r="W377" s="4"/>
    </row>
    <row r="378" spans="1:245" x14ac:dyDescent="0.2">
      <c r="A378" s="4">
        <v>50</v>
      </c>
      <c r="B378" s="4">
        <v>0</v>
      </c>
      <c r="C378" s="4">
        <v>0</v>
      </c>
      <c r="D378" s="4">
        <v>1</v>
      </c>
      <c r="E378" s="4">
        <v>226</v>
      </c>
      <c r="F378" s="4">
        <f>ROUND(Source!AW372,O378)</f>
        <v>0</v>
      </c>
      <c r="G378" s="4" t="s">
        <v>47</v>
      </c>
      <c r="H378" s="4" t="s">
        <v>48</v>
      </c>
      <c r="I378" s="4"/>
      <c r="J378" s="4"/>
      <c r="K378" s="4">
        <v>226</v>
      </c>
      <c r="L378" s="4">
        <v>5</v>
      </c>
      <c r="M378" s="4">
        <v>3</v>
      </c>
      <c r="N378" s="4" t="s">
        <v>3</v>
      </c>
      <c r="O378" s="4">
        <v>2</v>
      </c>
      <c r="P378" s="4"/>
      <c r="Q378" s="4"/>
      <c r="R378" s="4"/>
      <c r="S378" s="4"/>
      <c r="T378" s="4"/>
      <c r="U378" s="4"/>
      <c r="V378" s="4"/>
      <c r="W378" s="4"/>
    </row>
    <row r="379" spans="1:245" x14ac:dyDescent="0.2">
      <c r="A379" s="4">
        <v>50</v>
      </c>
      <c r="B379" s="4">
        <v>0</v>
      </c>
      <c r="C379" s="4">
        <v>0</v>
      </c>
      <c r="D379" s="4">
        <v>1</v>
      </c>
      <c r="E379" s="4">
        <v>227</v>
      </c>
      <c r="F379" s="4">
        <f>ROUND(Source!AX372,O379)</f>
        <v>0</v>
      </c>
      <c r="G379" s="4" t="s">
        <v>49</v>
      </c>
      <c r="H379" s="4" t="s">
        <v>50</v>
      </c>
      <c r="I379" s="4"/>
      <c r="J379" s="4"/>
      <c r="K379" s="4">
        <v>227</v>
      </c>
      <c r="L379" s="4">
        <v>6</v>
      </c>
      <c r="M379" s="4">
        <v>3</v>
      </c>
      <c r="N379" s="4" t="s">
        <v>3</v>
      </c>
      <c r="O379" s="4">
        <v>2</v>
      </c>
      <c r="P379" s="4"/>
      <c r="Q379" s="4"/>
      <c r="R379" s="4"/>
      <c r="S379" s="4"/>
      <c r="T379" s="4"/>
      <c r="U379" s="4"/>
      <c r="V379" s="4"/>
      <c r="W379" s="4"/>
    </row>
    <row r="380" spans="1:245" x14ac:dyDescent="0.2">
      <c r="A380" s="4">
        <v>50</v>
      </c>
      <c r="B380" s="4">
        <v>0</v>
      </c>
      <c r="C380" s="4">
        <v>0</v>
      </c>
      <c r="D380" s="4">
        <v>1</v>
      </c>
      <c r="E380" s="4">
        <v>228</v>
      </c>
      <c r="F380" s="4">
        <f>ROUND(Source!AY372,O380)</f>
        <v>0</v>
      </c>
      <c r="G380" s="4" t="s">
        <v>51</v>
      </c>
      <c r="H380" s="4" t="s">
        <v>52</v>
      </c>
      <c r="I380" s="4"/>
      <c r="J380" s="4"/>
      <c r="K380" s="4">
        <v>228</v>
      </c>
      <c r="L380" s="4">
        <v>7</v>
      </c>
      <c r="M380" s="4">
        <v>3</v>
      </c>
      <c r="N380" s="4" t="s">
        <v>3</v>
      </c>
      <c r="O380" s="4">
        <v>2</v>
      </c>
      <c r="P380" s="4"/>
      <c r="Q380" s="4"/>
      <c r="R380" s="4"/>
      <c r="S380" s="4"/>
      <c r="T380" s="4"/>
      <c r="U380" s="4"/>
      <c r="V380" s="4"/>
      <c r="W380" s="4"/>
    </row>
    <row r="381" spans="1:245" x14ac:dyDescent="0.2">
      <c r="A381" s="4">
        <v>50</v>
      </c>
      <c r="B381" s="4">
        <v>0</v>
      </c>
      <c r="C381" s="4">
        <v>0</v>
      </c>
      <c r="D381" s="4">
        <v>1</v>
      </c>
      <c r="E381" s="4">
        <v>216</v>
      </c>
      <c r="F381" s="4">
        <f>ROUND(Source!AP372,O381)</f>
        <v>0</v>
      </c>
      <c r="G381" s="4" t="s">
        <v>53</v>
      </c>
      <c r="H381" s="4" t="s">
        <v>54</v>
      </c>
      <c r="I381" s="4"/>
      <c r="J381" s="4"/>
      <c r="K381" s="4">
        <v>216</v>
      </c>
      <c r="L381" s="4">
        <v>8</v>
      </c>
      <c r="M381" s="4">
        <v>3</v>
      </c>
      <c r="N381" s="4" t="s">
        <v>3</v>
      </c>
      <c r="O381" s="4">
        <v>2</v>
      </c>
      <c r="P381" s="4"/>
      <c r="Q381" s="4"/>
      <c r="R381" s="4"/>
      <c r="S381" s="4"/>
      <c r="T381" s="4"/>
      <c r="U381" s="4"/>
      <c r="V381" s="4"/>
      <c r="W381" s="4"/>
    </row>
    <row r="382" spans="1:245" x14ac:dyDescent="0.2">
      <c r="A382" s="4">
        <v>50</v>
      </c>
      <c r="B382" s="4">
        <v>0</v>
      </c>
      <c r="C382" s="4">
        <v>0</v>
      </c>
      <c r="D382" s="4">
        <v>1</v>
      </c>
      <c r="E382" s="4">
        <v>223</v>
      </c>
      <c r="F382" s="4">
        <f>ROUND(Source!AQ372,O382)</f>
        <v>0</v>
      </c>
      <c r="G382" s="4" t="s">
        <v>55</v>
      </c>
      <c r="H382" s="4" t="s">
        <v>56</v>
      </c>
      <c r="I382" s="4"/>
      <c r="J382" s="4"/>
      <c r="K382" s="4">
        <v>223</v>
      </c>
      <c r="L382" s="4">
        <v>9</v>
      </c>
      <c r="M382" s="4">
        <v>3</v>
      </c>
      <c r="N382" s="4" t="s">
        <v>3</v>
      </c>
      <c r="O382" s="4">
        <v>2</v>
      </c>
      <c r="P382" s="4"/>
      <c r="Q382" s="4"/>
      <c r="R382" s="4"/>
      <c r="S382" s="4"/>
      <c r="T382" s="4"/>
      <c r="U382" s="4"/>
      <c r="V382" s="4"/>
      <c r="W382" s="4"/>
    </row>
    <row r="383" spans="1:245" x14ac:dyDescent="0.2">
      <c r="A383" s="4">
        <v>50</v>
      </c>
      <c r="B383" s="4">
        <v>0</v>
      </c>
      <c r="C383" s="4">
        <v>0</v>
      </c>
      <c r="D383" s="4">
        <v>1</v>
      </c>
      <c r="E383" s="4">
        <v>229</v>
      </c>
      <c r="F383" s="4">
        <f>ROUND(Source!AZ372,O383)</f>
        <v>0</v>
      </c>
      <c r="G383" s="4" t="s">
        <v>57</v>
      </c>
      <c r="H383" s="4" t="s">
        <v>58</v>
      </c>
      <c r="I383" s="4"/>
      <c r="J383" s="4"/>
      <c r="K383" s="4">
        <v>229</v>
      </c>
      <c r="L383" s="4">
        <v>10</v>
      </c>
      <c r="M383" s="4">
        <v>3</v>
      </c>
      <c r="N383" s="4" t="s">
        <v>3</v>
      </c>
      <c r="O383" s="4">
        <v>2</v>
      </c>
      <c r="P383" s="4"/>
      <c r="Q383" s="4"/>
      <c r="R383" s="4"/>
      <c r="S383" s="4"/>
      <c r="T383" s="4"/>
      <c r="U383" s="4"/>
      <c r="V383" s="4"/>
      <c r="W383" s="4"/>
    </row>
    <row r="384" spans="1:245" x14ac:dyDescent="0.2">
      <c r="A384" s="4">
        <v>50</v>
      </c>
      <c r="B384" s="4">
        <v>0</v>
      </c>
      <c r="C384" s="4">
        <v>0</v>
      </c>
      <c r="D384" s="4">
        <v>1</v>
      </c>
      <c r="E384" s="4">
        <v>203</v>
      </c>
      <c r="F384" s="4">
        <f>ROUND(Source!Q372,O384)</f>
        <v>0</v>
      </c>
      <c r="G384" s="4" t="s">
        <v>59</v>
      </c>
      <c r="H384" s="4" t="s">
        <v>60</v>
      </c>
      <c r="I384" s="4"/>
      <c r="J384" s="4"/>
      <c r="K384" s="4">
        <v>203</v>
      </c>
      <c r="L384" s="4">
        <v>11</v>
      </c>
      <c r="M384" s="4">
        <v>3</v>
      </c>
      <c r="N384" s="4" t="s">
        <v>3</v>
      </c>
      <c r="O384" s="4">
        <v>2</v>
      </c>
      <c r="P384" s="4"/>
      <c r="Q384" s="4"/>
      <c r="R384" s="4"/>
      <c r="S384" s="4"/>
      <c r="T384" s="4"/>
      <c r="U384" s="4"/>
      <c r="V384" s="4"/>
      <c r="W384" s="4"/>
    </row>
    <row r="385" spans="1:23" x14ac:dyDescent="0.2">
      <c r="A385" s="4">
        <v>50</v>
      </c>
      <c r="B385" s="4">
        <v>0</v>
      </c>
      <c r="C385" s="4">
        <v>0</v>
      </c>
      <c r="D385" s="4">
        <v>1</v>
      </c>
      <c r="E385" s="4">
        <v>231</v>
      </c>
      <c r="F385" s="4">
        <f>ROUND(Source!BB372,O385)</f>
        <v>0</v>
      </c>
      <c r="G385" s="4" t="s">
        <v>61</v>
      </c>
      <c r="H385" s="4" t="s">
        <v>62</v>
      </c>
      <c r="I385" s="4"/>
      <c r="J385" s="4"/>
      <c r="K385" s="4">
        <v>231</v>
      </c>
      <c r="L385" s="4">
        <v>12</v>
      </c>
      <c r="M385" s="4">
        <v>3</v>
      </c>
      <c r="N385" s="4" t="s">
        <v>3</v>
      </c>
      <c r="O385" s="4">
        <v>2</v>
      </c>
      <c r="P385" s="4"/>
      <c r="Q385" s="4"/>
      <c r="R385" s="4"/>
      <c r="S385" s="4"/>
      <c r="T385" s="4"/>
      <c r="U385" s="4"/>
      <c r="V385" s="4"/>
      <c r="W385" s="4"/>
    </row>
    <row r="386" spans="1:23" x14ac:dyDescent="0.2">
      <c r="A386" s="4">
        <v>50</v>
      </c>
      <c r="B386" s="4">
        <v>0</v>
      </c>
      <c r="C386" s="4">
        <v>0</v>
      </c>
      <c r="D386" s="4">
        <v>1</v>
      </c>
      <c r="E386" s="4">
        <v>204</v>
      </c>
      <c r="F386" s="4">
        <f>ROUND(Source!R372,O386)</f>
        <v>0</v>
      </c>
      <c r="G386" s="4" t="s">
        <v>63</v>
      </c>
      <c r="H386" s="4" t="s">
        <v>64</v>
      </c>
      <c r="I386" s="4"/>
      <c r="J386" s="4"/>
      <c r="K386" s="4">
        <v>204</v>
      </c>
      <c r="L386" s="4">
        <v>13</v>
      </c>
      <c r="M386" s="4">
        <v>3</v>
      </c>
      <c r="N386" s="4" t="s">
        <v>3</v>
      </c>
      <c r="O386" s="4">
        <v>2</v>
      </c>
      <c r="P386" s="4"/>
      <c r="Q386" s="4"/>
      <c r="R386" s="4"/>
      <c r="S386" s="4"/>
      <c r="T386" s="4"/>
      <c r="U386" s="4"/>
      <c r="V386" s="4"/>
      <c r="W386" s="4"/>
    </row>
    <row r="387" spans="1:23" x14ac:dyDescent="0.2">
      <c r="A387" s="4">
        <v>50</v>
      </c>
      <c r="B387" s="4">
        <v>0</v>
      </c>
      <c r="C387" s="4">
        <v>0</v>
      </c>
      <c r="D387" s="4">
        <v>1</v>
      </c>
      <c r="E387" s="4">
        <v>205</v>
      </c>
      <c r="F387" s="4">
        <f>ROUND(Source!S372,O387)</f>
        <v>321613.2</v>
      </c>
      <c r="G387" s="4" t="s">
        <v>65</v>
      </c>
      <c r="H387" s="4" t="s">
        <v>66</v>
      </c>
      <c r="I387" s="4"/>
      <c r="J387" s="4"/>
      <c r="K387" s="4">
        <v>205</v>
      </c>
      <c r="L387" s="4">
        <v>14</v>
      </c>
      <c r="M387" s="4">
        <v>3</v>
      </c>
      <c r="N387" s="4" t="s">
        <v>3</v>
      </c>
      <c r="O387" s="4">
        <v>2</v>
      </c>
      <c r="P387" s="4"/>
      <c r="Q387" s="4"/>
      <c r="R387" s="4"/>
      <c r="S387" s="4"/>
      <c r="T387" s="4"/>
      <c r="U387" s="4"/>
      <c r="V387" s="4"/>
      <c r="W387" s="4"/>
    </row>
    <row r="388" spans="1:23" x14ac:dyDescent="0.2">
      <c r="A388" s="4">
        <v>50</v>
      </c>
      <c r="B388" s="4">
        <v>0</v>
      </c>
      <c r="C388" s="4">
        <v>0</v>
      </c>
      <c r="D388" s="4">
        <v>1</v>
      </c>
      <c r="E388" s="4">
        <v>232</v>
      </c>
      <c r="F388" s="4">
        <f>ROUND(Source!BC372,O388)</f>
        <v>0</v>
      </c>
      <c r="G388" s="4" t="s">
        <v>67</v>
      </c>
      <c r="H388" s="4" t="s">
        <v>68</v>
      </c>
      <c r="I388" s="4"/>
      <c r="J388" s="4"/>
      <c r="K388" s="4">
        <v>232</v>
      </c>
      <c r="L388" s="4">
        <v>15</v>
      </c>
      <c r="M388" s="4">
        <v>3</v>
      </c>
      <c r="N388" s="4" t="s">
        <v>3</v>
      </c>
      <c r="O388" s="4">
        <v>2</v>
      </c>
      <c r="P388" s="4"/>
      <c r="Q388" s="4"/>
      <c r="R388" s="4"/>
      <c r="S388" s="4"/>
      <c r="T388" s="4"/>
      <c r="U388" s="4"/>
      <c r="V388" s="4"/>
      <c r="W388" s="4"/>
    </row>
    <row r="389" spans="1:23" x14ac:dyDescent="0.2">
      <c r="A389" s="4">
        <v>50</v>
      </c>
      <c r="B389" s="4">
        <v>0</v>
      </c>
      <c r="C389" s="4">
        <v>0</v>
      </c>
      <c r="D389" s="4">
        <v>1</v>
      </c>
      <c r="E389" s="4">
        <v>214</v>
      </c>
      <c r="F389" s="4">
        <f>ROUND(Source!AS372,O389)</f>
        <v>0</v>
      </c>
      <c r="G389" s="4" t="s">
        <v>69</v>
      </c>
      <c r="H389" s="4" t="s">
        <v>70</v>
      </c>
      <c r="I389" s="4"/>
      <c r="J389" s="4"/>
      <c r="K389" s="4">
        <v>214</v>
      </c>
      <c r="L389" s="4">
        <v>16</v>
      </c>
      <c r="M389" s="4">
        <v>3</v>
      </c>
      <c r="N389" s="4" t="s">
        <v>3</v>
      </c>
      <c r="O389" s="4">
        <v>2</v>
      </c>
      <c r="P389" s="4"/>
      <c r="Q389" s="4"/>
      <c r="R389" s="4"/>
      <c r="S389" s="4"/>
      <c r="T389" s="4"/>
      <c r="U389" s="4"/>
      <c r="V389" s="4"/>
      <c r="W389" s="4"/>
    </row>
    <row r="390" spans="1:23" x14ac:dyDescent="0.2">
      <c r="A390" s="4">
        <v>50</v>
      </c>
      <c r="B390" s="4">
        <v>0</v>
      </c>
      <c r="C390" s="4">
        <v>0</v>
      </c>
      <c r="D390" s="4">
        <v>1</v>
      </c>
      <c r="E390" s="4">
        <v>215</v>
      </c>
      <c r="F390" s="4">
        <f>ROUND(Source!AT372,O390)</f>
        <v>0</v>
      </c>
      <c r="G390" s="4" t="s">
        <v>71</v>
      </c>
      <c r="H390" s="4" t="s">
        <v>72</v>
      </c>
      <c r="I390" s="4"/>
      <c r="J390" s="4"/>
      <c r="K390" s="4">
        <v>215</v>
      </c>
      <c r="L390" s="4">
        <v>17</v>
      </c>
      <c r="M390" s="4">
        <v>3</v>
      </c>
      <c r="N390" s="4" t="s">
        <v>3</v>
      </c>
      <c r="O390" s="4">
        <v>2</v>
      </c>
      <c r="P390" s="4"/>
      <c r="Q390" s="4"/>
      <c r="R390" s="4"/>
      <c r="S390" s="4"/>
      <c r="T390" s="4"/>
      <c r="U390" s="4"/>
      <c r="V390" s="4"/>
      <c r="W390" s="4"/>
    </row>
    <row r="391" spans="1:23" x14ac:dyDescent="0.2">
      <c r="A391" s="4">
        <v>50</v>
      </c>
      <c r="B391" s="4">
        <v>0</v>
      </c>
      <c r="C391" s="4">
        <v>0</v>
      </c>
      <c r="D391" s="4">
        <v>1</v>
      </c>
      <c r="E391" s="4">
        <v>217</v>
      </c>
      <c r="F391" s="4">
        <f>ROUND(Source!AU372,O391)</f>
        <v>578903.76</v>
      </c>
      <c r="G391" s="4" t="s">
        <v>73</v>
      </c>
      <c r="H391" s="4" t="s">
        <v>74</v>
      </c>
      <c r="I391" s="4"/>
      <c r="J391" s="4"/>
      <c r="K391" s="4">
        <v>217</v>
      </c>
      <c r="L391" s="4">
        <v>18</v>
      </c>
      <c r="M391" s="4">
        <v>3</v>
      </c>
      <c r="N391" s="4" t="s">
        <v>3</v>
      </c>
      <c r="O391" s="4">
        <v>2</v>
      </c>
      <c r="P391" s="4"/>
      <c r="Q391" s="4"/>
      <c r="R391" s="4"/>
      <c r="S391" s="4"/>
      <c r="T391" s="4"/>
      <c r="U391" s="4"/>
      <c r="V391" s="4"/>
      <c r="W391" s="4"/>
    </row>
    <row r="392" spans="1:23" x14ac:dyDescent="0.2">
      <c r="A392" s="4">
        <v>50</v>
      </c>
      <c r="B392" s="4">
        <v>0</v>
      </c>
      <c r="C392" s="4">
        <v>0</v>
      </c>
      <c r="D392" s="4">
        <v>1</v>
      </c>
      <c r="E392" s="4">
        <v>230</v>
      </c>
      <c r="F392" s="4">
        <f>ROUND(Source!BA372,O392)</f>
        <v>0</v>
      </c>
      <c r="G392" s="4" t="s">
        <v>75</v>
      </c>
      <c r="H392" s="4" t="s">
        <v>76</v>
      </c>
      <c r="I392" s="4"/>
      <c r="J392" s="4"/>
      <c r="K392" s="4">
        <v>230</v>
      </c>
      <c r="L392" s="4">
        <v>19</v>
      </c>
      <c r="M392" s="4">
        <v>3</v>
      </c>
      <c r="N392" s="4" t="s">
        <v>3</v>
      </c>
      <c r="O392" s="4">
        <v>2</v>
      </c>
      <c r="P392" s="4"/>
      <c r="Q392" s="4"/>
      <c r="R392" s="4"/>
      <c r="S392" s="4"/>
      <c r="T392" s="4"/>
      <c r="U392" s="4"/>
      <c r="V392" s="4"/>
      <c r="W392" s="4"/>
    </row>
    <row r="393" spans="1:23" x14ac:dyDescent="0.2">
      <c r="A393" s="4">
        <v>50</v>
      </c>
      <c r="B393" s="4">
        <v>0</v>
      </c>
      <c r="C393" s="4">
        <v>0</v>
      </c>
      <c r="D393" s="4">
        <v>1</v>
      </c>
      <c r="E393" s="4">
        <v>206</v>
      </c>
      <c r="F393" s="4">
        <f>ROUND(Source!T372,O393)</f>
        <v>0</v>
      </c>
      <c r="G393" s="4" t="s">
        <v>77</v>
      </c>
      <c r="H393" s="4" t="s">
        <v>78</v>
      </c>
      <c r="I393" s="4"/>
      <c r="J393" s="4"/>
      <c r="K393" s="4">
        <v>206</v>
      </c>
      <c r="L393" s="4">
        <v>20</v>
      </c>
      <c r="M393" s="4">
        <v>3</v>
      </c>
      <c r="N393" s="4" t="s">
        <v>3</v>
      </c>
      <c r="O393" s="4">
        <v>2</v>
      </c>
      <c r="P393" s="4"/>
      <c r="Q393" s="4"/>
      <c r="R393" s="4"/>
      <c r="S393" s="4"/>
      <c r="T393" s="4"/>
      <c r="U393" s="4"/>
      <c r="V393" s="4"/>
      <c r="W393" s="4"/>
    </row>
    <row r="394" spans="1:23" x14ac:dyDescent="0.2">
      <c r="A394" s="4">
        <v>50</v>
      </c>
      <c r="B394" s="4">
        <v>0</v>
      </c>
      <c r="C394" s="4">
        <v>0</v>
      </c>
      <c r="D394" s="4">
        <v>1</v>
      </c>
      <c r="E394" s="4">
        <v>207</v>
      </c>
      <c r="F394" s="4">
        <f>Source!U372</f>
        <v>959.7</v>
      </c>
      <c r="G394" s="4" t="s">
        <v>79</v>
      </c>
      <c r="H394" s="4" t="s">
        <v>80</v>
      </c>
      <c r="I394" s="4"/>
      <c r="J394" s="4"/>
      <c r="K394" s="4">
        <v>207</v>
      </c>
      <c r="L394" s="4">
        <v>21</v>
      </c>
      <c r="M394" s="4">
        <v>3</v>
      </c>
      <c r="N394" s="4" t="s">
        <v>3</v>
      </c>
      <c r="O394" s="4">
        <v>-1</v>
      </c>
      <c r="P394" s="4"/>
      <c r="Q394" s="4"/>
      <c r="R394" s="4"/>
      <c r="S394" s="4"/>
      <c r="T394" s="4"/>
      <c r="U394" s="4"/>
      <c r="V394" s="4"/>
      <c r="W394" s="4"/>
    </row>
    <row r="395" spans="1:23" x14ac:dyDescent="0.2">
      <c r="A395" s="4">
        <v>50</v>
      </c>
      <c r="B395" s="4">
        <v>0</v>
      </c>
      <c r="C395" s="4">
        <v>0</v>
      </c>
      <c r="D395" s="4">
        <v>1</v>
      </c>
      <c r="E395" s="4">
        <v>208</v>
      </c>
      <c r="F395" s="4">
        <f>Source!V372</f>
        <v>0</v>
      </c>
      <c r="G395" s="4" t="s">
        <v>81</v>
      </c>
      <c r="H395" s="4" t="s">
        <v>82</v>
      </c>
      <c r="I395" s="4"/>
      <c r="J395" s="4"/>
      <c r="K395" s="4">
        <v>208</v>
      </c>
      <c r="L395" s="4">
        <v>22</v>
      </c>
      <c r="M395" s="4">
        <v>3</v>
      </c>
      <c r="N395" s="4" t="s">
        <v>3</v>
      </c>
      <c r="O395" s="4">
        <v>-1</v>
      </c>
      <c r="P395" s="4"/>
      <c r="Q395" s="4"/>
      <c r="R395" s="4"/>
      <c r="S395" s="4"/>
      <c r="T395" s="4"/>
      <c r="U395" s="4"/>
      <c r="V395" s="4"/>
      <c r="W395" s="4"/>
    </row>
    <row r="396" spans="1:23" x14ac:dyDescent="0.2">
      <c r="A396" s="4">
        <v>50</v>
      </c>
      <c r="B396" s="4">
        <v>0</v>
      </c>
      <c r="C396" s="4">
        <v>0</v>
      </c>
      <c r="D396" s="4">
        <v>1</v>
      </c>
      <c r="E396" s="4">
        <v>209</v>
      </c>
      <c r="F396" s="4">
        <f>ROUND(Source!W372,O396)</f>
        <v>0</v>
      </c>
      <c r="G396" s="4" t="s">
        <v>83</v>
      </c>
      <c r="H396" s="4" t="s">
        <v>84</v>
      </c>
      <c r="I396" s="4"/>
      <c r="J396" s="4"/>
      <c r="K396" s="4">
        <v>209</v>
      </c>
      <c r="L396" s="4">
        <v>23</v>
      </c>
      <c r="M396" s="4">
        <v>3</v>
      </c>
      <c r="N396" s="4" t="s">
        <v>3</v>
      </c>
      <c r="O396" s="4">
        <v>2</v>
      </c>
      <c r="P396" s="4"/>
      <c r="Q396" s="4"/>
      <c r="R396" s="4"/>
      <c r="S396" s="4"/>
      <c r="T396" s="4"/>
      <c r="U396" s="4"/>
      <c r="V396" s="4"/>
      <c r="W396" s="4"/>
    </row>
    <row r="397" spans="1:23" x14ac:dyDescent="0.2">
      <c r="A397" s="4">
        <v>50</v>
      </c>
      <c r="B397" s="4">
        <v>0</v>
      </c>
      <c r="C397" s="4">
        <v>0</v>
      </c>
      <c r="D397" s="4">
        <v>1</v>
      </c>
      <c r="E397" s="4">
        <v>233</v>
      </c>
      <c r="F397" s="4">
        <f>ROUND(Source!BD372,O397)</f>
        <v>0</v>
      </c>
      <c r="G397" s="4" t="s">
        <v>85</v>
      </c>
      <c r="H397" s="4" t="s">
        <v>86</v>
      </c>
      <c r="I397" s="4"/>
      <c r="J397" s="4"/>
      <c r="K397" s="4">
        <v>233</v>
      </c>
      <c r="L397" s="4">
        <v>24</v>
      </c>
      <c r="M397" s="4">
        <v>3</v>
      </c>
      <c r="N397" s="4" t="s">
        <v>3</v>
      </c>
      <c r="O397" s="4">
        <v>2</v>
      </c>
      <c r="P397" s="4"/>
      <c r="Q397" s="4"/>
      <c r="R397" s="4"/>
      <c r="S397" s="4"/>
      <c r="T397" s="4"/>
      <c r="U397" s="4"/>
      <c r="V397" s="4"/>
      <c r="W397" s="4"/>
    </row>
    <row r="398" spans="1:23" x14ac:dyDescent="0.2">
      <c r="A398" s="4">
        <v>50</v>
      </c>
      <c r="B398" s="4">
        <v>0</v>
      </c>
      <c r="C398" s="4">
        <v>0</v>
      </c>
      <c r="D398" s="4">
        <v>1</v>
      </c>
      <c r="E398" s="4">
        <v>210</v>
      </c>
      <c r="F398" s="4">
        <f>ROUND(Source!X372,O398)</f>
        <v>225129.24</v>
      </c>
      <c r="G398" s="4" t="s">
        <v>87</v>
      </c>
      <c r="H398" s="4" t="s">
        <v>88</v>
      </c>
      <c r="I398" s="4"/>
      <c r="J398" s="4"/>
      <c r="K398" s="4">
        <v>210</v>
      </c>
      <c r="L398" s="4">
        <v>25</v>
      </c>
      <c r="M398" s="4">
        <v>3</v>
      </c>
      <c r="N398" s="4" t="s">
        <v>3</v>
      </c>
      <c r="O398" s="4">
        <v>2</v>
      </c>
      <c r="P398" s="4"/>
      <c r="Q398" s="4"/>
      <c r="R398" s="4"/>
      <c r="S398" s="4"/>
      <c r="T398" s="4"/>
      <c r="U398" s="4"/>
      <c r="V398" s="4"/>
      <c r="W398" s="4"/>
    </row>
    <row r="399" spans="1:23" x14ac:dyDescent="0.2">
      <c r="A399" s="4">
        <v>50</v>
      </c>
      <c r="B399" s="4">
        <v>0</v>
      </c>
      <c r="C399" s="4">
        <v>0</v>
      </c>
      <c r="D399" s="4">
        <v>1</v>
      </c>
      <c r="E399" s="4">
        <v>211</v>
      </c>
      <c r="F399" s="4">
        <f>ROUND(Source!Y372,O399)</f>
        <v>32161.32</v>
      </c>
      <c r="G399" s="4" t="s">
        <v>89</v>
      </c>
      <c r="H399" s="4" t="s">
        <v>90</v>
      </c>
      <c r="I399" s="4"/>
      <c r="J399" s="4"/>
      <c r="K399" s="4">
        <v>211</v>
      </c>
      <c r="L399" s="4">
        <v>26</v>
      </c>
      <c r="M399" s="4">
        <v>3</v>
      </c>
      <c r="N399" s="4" t="s">
        <v>3</v>
      </c>
      <c r="O399" s="4">
        <v>2</v>
      </c>
      <c r="P399" s="4"/>
      <c r="Q399" s="4"/>
      <c r="R399" s="4"/>
      <c r="S399" s="4"/>
      <c r="T399" s="4"/>
      <c r="U399" s="4"/>
      <c r="V399" s="4"/>
      <c r="W399" s="4"/>
    </row>
    <row r="400" spans="1:23" x14ac:dyDescent="0.2">
      <c r="A400" s="4">
        <v>50</v>
      </c>
      <c r="B400" s="4">
        <v>0</v>
      </c>
      <c r="C400" s="4">
        <v>0</v>
      </c>
      <c r="D400" s="4">
        <v>1</v>
      </c>
      <c r="E400" s="4">
        <v>224</v>
      </c>
      <c r="F400" s="4">
        <f>ROUND(Source!AR372,O400)</f>
        <v>578903.76</v>
      </c>
      <c r="G400" s="4" t="s">
        <v>91</v>
      </c>
      <c r="H400" s="4" t="s">
        <v>92</v>
      </c>
      <c r="I400" s="4"/>
      <c r="J400" s="4"/>
      <c r="K400" s="4">
        <v>224</v>
      </c>
      <c r="L400" s="4">
        <v>27</v>
      </c>
      <c r="M400" s="4">
        <v>3</v>
      </c>
      <c r="N400" s="4" t="s">
        <v>3</v>
      </c>
      <c r="O400" s="4">
        <v>2</v>
      </c>
      <c r="P400" s="4"/>
      <c r="Q400" s="4"/>
      <c r="R400" s="4"/>
      <c r="S400" s="4"/>
      <c r="T400" s="4"/>
      <c r="U400" s="4"/>
      <c r="V400" s="4"/>
      <c r="W400" s="4"/>
    </row>
    <row r="402" spans="1:206" x14ac:dyDescent="0.2">
      <c r="A402" s="2">
        <v>51</v>
      </c>
      <c r="B402" s="2">
        <f>B20</f>
        <v>1</v>
      </c>
      <c r="C402" s="2">
        <f>A20</f>
        <v>3</v>
      </c>
      <c r="D402" s="2">
        <f>ROW(A20)</f>
        <v>20</v>
      </c>
      <c r="E402" s="2"/>
      <c r="F402" s="2" t="str">
        <f>IF(F20&lt;&gt;"",F20,"")</f>
        <v>Новая локальная смета</v>
      </c>
      <c r="G402" s="2" t="str">
        <f>IF(G20&lt;&gt;"",G20,"")</f>
        <v>Новая локальная смета</v>
      </c>
      <c r="H402" s="2">
        <v>0</v>
      </c>
      <c r="I402" s="2"/>
      <c r="J402" s="2"/>
      <c r="K402" s="2"/>
      <c r="L402" s="2"/>
      <c r="M402" s="2"/>
      <c r="N402" s="2"/>
      <c r="O402" s="2">
        <f t="shared" ref="O402:T402" si="118">ROUND(O106+O145+O257+O296+O335+O372+AB402,2)</f>
        <v>3261759.29</v>
      </c>
      <c r="P402" s="2">
        <f t="shared" si="118"/>
        <v>229069.3</v>
      </c>
      <c r="Q402" s="2">
        <f t="shared" si="118"/>
        <v>294946.3</v>
      </c>
      <c r="R402" s="2">
        <f t="shared" si="118"/>
        <v>0</v>
      </c>
      <c r="S402" s="2">
        <f t="shared" si="118"/>
        <v>2737743.69</v>
      </c>
      <c r="T402" s="2">
        <f t="shared" si="118"/>
        <v>0</v>
      </c>
      <c r="U402" s="2">
        <f>U106+U145+U257+U296+U335+U372+AH402</f>
        <v>10400.780000000001</v>
      </c>
      <c r="V402" s="2">
        <f>V106+V145+V257+V296+V335+V372+AI402</f>
        <v>0</v>
      </c>
      <c r="W402" s="2">
        <f>ROUND(W106+W145+W257+W296+W335+W372+AJ402,2)</f>
        <v>0</v>
      </c>
      <c r="X402" s="2">
        <f>ROUND(X106+X145+X257+X296+X335+X372+AK402,2)</f>
        <v>1155648.95</v>
      </c>
      <c r="Y402" s="2">
        <f>ROUND(Y106+Y145+Y257+Y296+Y335+Y372+AL402,2)</f>
        <v>183460.3</v>
      </c>
      <c r="Z402" s="2"/>
      <c r="AA402" s="2"/>
      <c r="AB402" s="2"/>
      <c r="AC402" s="2"/>
      <c r="AD402" s="2"/>
      <c r="AE402" s="2"/>
      <c r="AF402" s="2"/>
      <c r="AG402" s="2"/>
      <c r="AH402" s="2"/>
      <c r="AI402" s="2"/>
      <c r="AJ402" s="2"/>
      <c r="AK402" s="2"/>
      <c r="AL402" s="2"/>
      <c r="AM402" s="2"/>
      <c r="AN402" s="2"/>
      <c r="AO402" s="2">
        <f t="shared" ref="AO402:BD402" si="119">ROUND(AO106+AO145+AO257+AO296+AO335+AO372+BX402,2)</f>
        <v>0</v>
      </c>
      <c r="AP402" s="2">
        <f t="shared" si="119"/>
        <v>0</v>
      </c>
      <c r="AQ402" s="2">
        <f t="shared" si="119"/>
        <v>0</v>
      </c>
      <c r="AR402" s="2">
        <f t="shared" si="119"/>
        <v>4600868.54</v>
      </c>
      <c r="AS402" s="2">
        <f t="shared" si="119"/>
        <v>0</v>
      </c>
      <c r="AT402" s="2">
        <f t="shared" si="119"/>
        <v>0</v>
      </c>
      <c r="AU402" s="2">
        <f t="shared" si="119"/>
        <v>4600868.54</v>
      </c>
      <c r="AV402" s="2">
        <f t="shared" si="119"/>
        <v>229069.3</v>
      </c>
      <c r="AW402" s="2">
        <f t="shared" si="119"/>
        <v>229069.3</v>
      </c>
      <c r="AX402" s="2">
        <f t="shared" si="119"/>
        <v>0</v>
      </c>
      <c r="AY402" s="2">
        <f t="shared" si="119"/>
        <v>229069.3</v>
      </c>
      <c r="AZ402" s="2">
        <f t="shared" si="119"/>
        <v>0</v>
      </c>
      <c r="BA402" s="2">
        <f t="shared" si="119"/>
        <v>0</v>
      </c>
      <c r="BB402" s="2">
        <f t="shared" si="119"/>
        <v>0</v>
      </c>
      <c r="BC402" s="2">
        <f t="shared" si="119"/>
        <v>0</v>
      </c>
      <c r="BD402" s="2">
        <f t="shared" si="119"/>
        <v>0</v>
      </c>
      <c r="BE402" s="2"/>
      <c r="BF402" s="2"/>
      <c r="BG402" s="2"/>
      <c r="BH402" s="2"/>
      <c r="BI402" s="2"/>
      <c r="BJ402" s="2"/>
      <c r="BK402" s="2"/>
      <c r="BL402" s="2"/>
      <c r="BM402" s="2"/>
      <c r="BN402" s="2"/>
      <c r="BO402" s="2"/>
      <c r="BP402" s="2"/>
      <c r="BQ402" s="2"/>
      <c r="BR402" s="2"/>
      <c r="BS402" s="2"/>
      <c r="BT402" s="2"/>
      <c r="BU402" s="2"/>
      <c r="BV402" s="2"/>
      <c r="BW402" s="2"/>
      <c r="BX402" s="2"/>
      <c r="BY402" s="2"/>
      <c r="BZ402" s="2"/>
      <c r="CA402" s="2"/>
      <c r="CB402" s="2"/>
      <c r="CC402" s="2"/>
      <c r="CD402" s="2"/>
      <c r="CE402" s="2"/>
      <c r="CF402" s="2"/>
      <c r="CG402" s="2"/>
      <c r="CH402" s="2"/>
      <c r="CI402" s="2"/>
      <c r="CJ402" s="2"/>
      <c r="CK402" s="2"/>
      <c r="CL402" s="2"/>
      <c r="CM402" s="2"/>
      <c r="CN402" s="2"/>
      <c r="CO402" s="2"/>
      <c r="CP402" s="2"/>
      <c r="CQ402" s="2"/>
      <c r="CR402" s="2"/>
      <c r="CS402" s="2"/>
      <c r="CT402" s="2"/>
      <c r="CU402" s="2"/>
      <c r="CV402" s="2"/>
      <c r="CW402" s="2"/>
      <c r="CX402" s="2"/>
      <c r="CY402" s="2"/>
      <c r="CZ402" s="2"/>
      <c r="DA402" s="2"/>
      <c r="DB402" s="2"/>
      <c r="DC402" s="2"/>
      <c r="DD402" s="2"/>
      <c r="DE402" s="2"/>
      <c r="DF402" s="2"/>
      <c r="DG402" s="3"/>
      <c r="DH402" s="3"/>
      <c r="DI402" s="3"/>
      <c r="DJ402" s="3"/>
      <c r="DK402" s="3"/>
      <c r="DL402" s="3"/>
      <c r="DM402" s="3"/>
      <c r="DN402" s="3"/>
      <c r="DO402" s="3"/>
      <c r="DP402" s="3"/>
      <c r="DQ402" s="3"/>
      <c r="DR402" s="3"/>
      <c r="DS402" s="3"/>
      <c r="DT402" s="3"/>
      <c r="DU402" s="3"/>
      <c r="DV402" s="3"/>
      <c r="DW402" s="3"/>
      <c r="DX402" s="3"/>
      <c r="DY402" s="3"/>
      <c r="DZ402" s="3"/>
      <c r="EA402" s="3"/>
      <c r="EB402" s="3"/>
      <c r="EC402" s="3"/>
      <c r="ED402" s="3"/>
      <c r="EE402" s="3"/>
      <c r="EF402" s="3"/>
      <c r="EG402" s="3"/>
      <c r="EH402" s="3"/>
      <c r="EI402" s="3"/>
      <c r="EJ402" s="3"/>
      <c r="EK402" s="3"/>
      <c r="EL402" s="3"/>
      <c r="EM402" s="3"/>
      <c r="EN402" s="3"/>
      <c r="EO402" s="3"/>
      <c r="EP402" s="3"/>
      <c r="EQ402" s="3"/>
      <c r="ER402" s="3"/>
      <c r="ES402" s="3"/>
      <c r="ET402" s="3"/>
      <c r="EU402" s="3"/>
      <c r="EV402" s="3"/>
      <c r="EW402" s="3"/>
      <c r="EX402" s="3"/>
      <c r="EY402" s="3"/>
      <c r="EZ402" s="3"/>
      <c r="FA402" s="3"/>
      <c r="FB402" s="3"/>
      <c r="FC402" s="3"/>
      <c r="FD402" s="3"/>
      <c r="FE402" s="3"/>
      <c r="FF402" s="3"/>
      <c r="FG402" s="3"/>
      <c r="FH402" s="3"/>
      <c r="FI402" s="3"/>
      <c r="FJ402" s="3"/>
      <c r="FK402" s="3"/>
      <c r="FL402" s="3"/>
      <c r="FM402" s="3"/>
      <c r="FN402" s="3"/>
      <c r="FO402" s="3"/>
      <c r="FP402" s="3"/>
      <c r="FQ402" s="3"/>
      <c r="FR402" s="3"/>
      <c r="FS402" s="3"/>
      <c r="FT402" s="3"/>
      <c r="FU402" s="3"/>
      <c r="FV402" s="3"/>
      <c r="FW402" s="3"/>
      <c r="FX402" s="3"/>
      <c r="FY402" s="3"/>
      <c r="FZ402" s="3"/>
      <c r="GA402" s="3"/>
      <c r="GB402" s="3"/>
      <c r="GC402" s="3"/>
      <c r="GD402" s="3"/>
      <c r="GE402" s="3"/>
      <c r="GF402" s="3"/>
      <c r="GG402" s="3"/>
      <c r="GH402" s="3"/>
      <c r="GI402" s="3"/>
      <c r="GJ402" s="3"/>
      <c r="GK402" s="3"/>
      <c r="GL402" s="3"/>
      <c r="GM402" s="3"/>
      <c r="GN402" s="3"/>
      <c r="GO402" s="3"/>
      <c r="GP402" s="3"/>
      <c r="GQ402" s="3"/>
      <c r="GR402" s="3"/>
      <c r="GS402" s="3"/>
      <c r="GT402" s="3"/>
      <c r="GU402" s="3"/>
      <c r="GV402" s="3"/>
      <c r="GW402" s="3"/>
      <c r="GX402" s="3">
        <v>0</v>
      </c>
    </row>
    <row r="404" spans="1:206" x14ac:dyDescent="0.2">
      <c r="A404" s="4">
        <v>50</v>
      </c>
      <c r="B404" s="4">
        <v>0</v>
      </c>
      <c r="C404" s="4">
        <v>0</v>
      </c>
      <c r="D404" s="4">
        <v>1</v>
      </c>
      <c r="E404" s="4">
        <v>201</v>
      </c>
      <c r="F404" s="4">
        <f>ROUND(Source!O402,O404)</f>
        <v>3261759.29</v>
      </c>
      <c r="G404" s="4" t="s">
        <v>39</v>
      </c>
      <c r="H404" s="4" t="s">
        <v>40</v>
      </c>
      <c r="I404" s="4"/>
      <c r="J404" s="4"/>
      <c r="K404" s="4">
        <v>201</v>
      </c>
      <c r="L404" s="4">
        <v>1</v>
      </c>
      <c r="M404" s="4">
        <v>3</v>
      </c>
      <c r="N404" s="4" t="s">
        <v>3</v>
      </c>
      <c r="O404" s="4">
        <v>2</v>
      </c>
      <c r="P404" s="4"/>
      <c r="Q404" s="4"/>
      <c r="R404" s="4"/>
      <c r="S404" s="4"/>
      <c r="T404" s="4"/>
      <c r="U404" s="4"/>
      <c r="V404" s="4"/>
      <c r="W404" s="4"/>
    </row>
    <row r="405" spans="1:206" x14ac:dyDescent="0.2">
      <c r="A405" s="4">
        <v>50</v>
      </c>
      <c r="B405" s="4">
        <v>0</v>
      </c>
      <c r="C405" s="4">
        <v>0</v>
      </c>
      <c r="D405" s="4">
        <v>1</v>
      </c>
      <c r="E405" s="4">
        <v>202</v>
      </c>
      <c r="F405" s="4">
        <f>ROUND(Source!P402,O405)</f>
        <v>229069.3</v>
      </c>
      <c r="G405" s="4" t="s">
        <v>41</v>
      </c>
      <c r="H405" s="4" t="s">
        <v>42</v>
      </c>
      <c r="I405" s="4"/>
      <c r="J405" s="4"/>
      <c r="K405" s="4">
        <v>202</v>
      </c>
      <c r="L405" s="4">
        <v>2</v>
      </c>
      <c r="M405" s="4">
        <v>3</v>
      </c>
      <c r="N405" s="4" t="s">
        <v>3</v>
      </c>
      <c r="O405" s="4">
        <v>2</v>
      </c>
      <c r="P405" s="4"/>
      <c r="Q405" s="4"/>
      <c r="R405" s="4"/>
      <c r="S405" s="4"/>
      <c r="T405" s="4"/>
      <c r="U405" s="4"/>
      <c r="V405" s="4"/>
      <c r="W405" s="4"/>
    </row>
    <row r="406" spans="1:206" x14ac:dyDescent="0.2">
      <c r="A406" s="4">
        <v>50</v>
      </c>
      <c r="B406" s="4">
        <v>0</v>
      </c>
      <c r="C406" s="4">
        <v>0</v>
      </c>
      <c r="D406" s="4">
        <v>1</v>
      </c>
      <c r="E406" s="4">
        <v>222</v>
      </c>
      <c r="F406" s="4">
        <f>ROUND(Source!AO402,O406)</f>
        <v>0</v>
      </c>
      <c r="G406" s="4" t="s">
        <v>43</v>
      </c>
      <c r="H406" s="4" t="s">
        <v>44</v>
      </c>
      <c r="I406" s="4"/>
      <c r="J406" s="4"/>
      <c r="K406" s="4">
        <v>222</v>
      </c>
      <c r="L406" s="4">
        <v>3</v>
      </c>
      <c r="M406" s="4">
        <v>3</v>
      </c>
      <c r="N406" s="4" t="s">
        <v>3</v>
      </c>
      <c r="O406" s="4">
        <v>2</v>
      </c>
      <c r="P406" s="4"/>
      <c r="Q406" s="4"/>
      <c r="R406" s="4"/>
      <c r="S406" s="4"/>
      <c r="T406" s="4"/>
      <c r="U406" s="4"/>
      <c r="V406" s="4"/>
      <c r="W406" s="4"/>
    </row>
    <row r="407" spans="1:206" x14ac:dyDescent="0.2">
      <c r="A407" s="4">
        <v>50</v>
      </c>
      <c r="B407" s="4">
        <v>0</v>
      </c>
      <c r="C407" s="4">
        <v>0</v>
      </c>
      <c r="D407" s="4">
        <v>1</v>
      </c>
      <c r="E407" s="4">
        <v>225</v>
      </c>
      <c r="F407" s="4">
        <f>ROUND(Source!AV402,O407)</f>
        <v>229069.3</v>
      </c>
      <c r="G407" s="4" t="s">
        <v>45</v>
      </c>
      <c r="H407" s="4" t="s">
        <v>46</v>
      </c>
      <c r="I407" s="4"/>
      <c r="J407" s="4"/>
      <c r="K407" s="4">
        <v>225</v>
      </c>
      <c r="L407" s="4">
        <v>4</v>
      </c>
      <c r="M407" s="4">
        <v>3</v>
      </c>
      <c r="N407" s="4" t="s">
        <v>3</v>
      </c>
      <c r="O407" s="4">
        <v>2</v>
      </c>
      <c r="P407" s="4"/>
      <c r="Q407" s="4"/>
      <c r="R407" s="4"/>
      <c r="S407" s="4"/>
      <c r="T407" s="4"/>
      <c r="U407" s="4"/>
      <c r="V407" s="4"/>
      <c r="W407" s="4"/>
    </row>
    <row r="408" spans="1:206" x14ac:dyDescent="0.2">
      <c r="A408" s="4">
        <v>50</v>
      </c>
      <c r="B408" s="4">
        <v>0</v>
      </c>
      <c r="C408" s="4">
        <v>0</v>
      </c>
      <c r="D408" s="4">
        <v>1</v>
      </c>
      <c r="E408" s="4">
        <v>226</v>
      </c>
      <c r="F408" s="4">
        <f>ROUND(Source!AW402,O408)</f>
        <v>229069.3</v>
      </c>
      <c r="G408" s="4" t="s">
        <v>47</v>
      </c>
      <c r="H408" s="4" t="s">
        <v>48</v>
      </c>
      <c r="I408" s="4"/>
      <c r="J408" s="4"/>
      <c r="K408" s="4">
        <v>226</v>
      </c>
      <c r="L408" s="4">
        <v>5</v>
      </c>
      <c r="M408" s="4">
        <v>3</v>
      </c>
      <c r="N408" s="4" t="s">
        <v>3</v>
      </c>
      <c r="O408" s="4">
        <v>2</v>
      </c>
      <c r="P408" s="4"/>
      <c r="Q408" s="4"/>
      <c r="R408" s="4"/>
      <c r="S408" s="4"/>
      <c r="T408" s="4"/>
      <c r="U408" s="4"/>
      <c r="V408" s="4"/>
      <c r="W408" s="4"/>
    </row>
    <row r="409" spans="1:206" x14ac:dyDescent="0.2">
      <c r="A409" s="4">
        <v>50</v>
      </c>
      <c r="B409" s="4">
        <v>0</v>
      </c>
      <c r="C409" s="4">
        <v>0</v>
      </c>
      <c r="D409" s="4">
        <v>1</v>
      </c>
      <c r="E409" s="4">
        <v>227</v>
      </c>
      <c r="F409" s="4">
        <f>ROUND(Source!AX402,O409)</f>
        <v>0</v>
      </c>
      <c r="G409" s="4" t="s">
        <v>49</v>
      </c>
      <c r="H409" s="4" t="s">
        <v>50</v>
      </c>
      <c r="I409" s="4"/>
      <c r="J409" s="4"/>
      <c r="K409" s="4">
        <v>227</v>
      </c>
      <c r="L409" s="4">
        <v>6</v>
      </c>
      <c r="M409" s="4">
        <v>3</v>
      </c>
      <c r="N409" s="4" t="s">
        <v>3</v>
      </c>
      <c r="O409" s="4">
        <v>2</v>
      </c>
      <c r="P409" s="4"/>
      <c r="Q409" s="4"/>
      <c r="R409" s="4"/>
      <c r="S409" s="4"/>
      <c r="T409" s="4"/>
      <c r="U409" s="4"/>
      <c r="V409" s="4"/>
      <c r="W409" s="4"/>
    </row>
    <row r="410" spans="1:206" x14ac:dyDescent="0.2">
      <c r="A410" s="4">
        <v>50</v>
      </c>
      <c r="B410" s="4">
        <v>0</v>
      </c>
      <c r="C410" s="4">
        <v>0</v>
      </c>
      <c r="D410" s="4">
        <v>1</v>
      </c>
      <c r="E410" s="4">
        <v>228</v>
      </c>
      <c r="F410" s="4">
        <f>ROUND(Source!AY402,O410)</f>
        <v>229069.3</v>
      </c>
      <c r="G410" s="4" t="s">
        <v>51</v>
      </c>
      <c r="H410" s="4" t="s">
        <v>52</v>
      </c>
      <c r="I410" s="4"/>
      <c r="J410" s="4"/>
      <c r="K410" s="4">
        <v>228</v>
      </c>
      <c r="L410" s="4">
        <v>7</v>
      </c>
      <c r="M410" s="4">
        <v>3</v>
      </c>
      <c r="N410" s="4" t="s">
        <v>3</v>
      </c>
      <c r="O410" s="4">
        <v>2</v>
      </c>
      <c r="P410" s="4"/>
      <c r="Q410" s="4"/>
      <c r="R410" s="4"/>
      <c r="S410" s="4"/>
      <c r="T410" s="4"/>
      <c r="U410" s="4"/>
      <c r="V410" s="4"/>
      <c r="W410" s="4"/>
    </row>
    <row r="411" spans="1:206" x14ac:dyDescent="0.2">
      <c r="A411" s="4">
        <v>50</v>
      </c>
      <c r="B411" s="4">
        <v>0</v>
      </c>
      <c r="C411" s="4">
        <v>0</v>
      </c>
      <c r="D411" s="4">
        <v>1</v>
      </c>
      <c r="E411" s="4">
        <v>216</v>
      </c>
      <c r="F411" s="4">
        <f>ROUND(Source!AP402,O411)</f>
        <v>0</v>
      </c>
      <c r="G411" s="4" t="s">
        <v>53</v>
      </c>
      <c r="H411" s="4" t="s">
        <v>54</v>
      </c>
      <c r="I411" s="4"/>
      <c r="J411" s="4"/>
      <c r="K411" s="4">
        <v>216</v>
      </c>
      <c r="L411" s="4">
        <v>8</v>
      </c>
      <c r="M411" s="4">
        <v>3</v>
      </c>
      <c r="N411" s="4" t="s">
        <v>3</v>
      </c>
      <c r="O411" s="4">
        <v>2</v>
      </c>
      <c r="P411" s="4"/>
      <c r="Q411" s="4"/>
      <c r="R411" s="4"/>
      <c r="S411" s="4"/>
      <c r="T411" s="4"/>
      <c r="U411" s="4"/>
      <c r="V411" s="4"/>
      <c r="W411" s="4"/>
    </row>
    <row r="412" spans="1:206" x14ac:dyDescent="0.2">
      <c r="A412" s="4">
        <v>50</v>
      </c>
      <c r="B412" s="4">
        <v>0</v>
      </c>
      <c r="C412" s="4">
        <v>0</v>
      </c>
      <c r="D412" s="4">
        <v>1</v>
      </c>
      <c r="E412" s="4">
        <v>223</v>
      </c>
      <c r="F412" s="4">
        <f>ROUND(Source!AQ402,O412)</f>
        <v>0</v>
      </c>
      <c r="G412" s="4" t="s">
        <v>55</v>
      </c>
      <c r="H412" s="4" t="s">
        <v>56</v>
      </c>
      <c r="I412" s="4"/>
      <c r="J412" s="4"/>
      <c r="K412" s="4">
        <v>223</v>
      </c>
      <c r="L412" s="4">
        <v>9</v>
      </c>
      <c r="M412" s="4">
        <v>3</v>
      </c>
      <c r="N412" s="4" t="s">
        <v>3</v>
      </c>
      <c r="O412" s="4">
        <v>2</v>
      </c>
      <c r="P412" s="4"/>
      <c r="Q412" s="4"/>
      <c r="R412" s="4"/>
      <c r="S412" s="4"/>
      <c r="T412" s="4"/>
      <c r="U412" s="4"/>
      <c r="V412" s="4"/>
      <c r="W412" s="4"/>
    </row>
    <row r="413" spans="1:206" x14ac:dyDescent="0.2">
      <c r="A413" s="4">
        <v>50</v>
      </c>
      <c r="B413" s="4">
        <v>0</v>
      </c>
      <c r="C413" s="4">
        <v>0</v>
      </c>
      <c r="D413" s="4">
        <v>1</v>
      </c>
      <c r="E413" s="4">
        <v>229</v>
      </c>
      <c r="F413" s="4">
        <f>ROUND(Source!AZ402,O413)</f>
        <v>0</v>
      </c>
      <c r="G413" s="4" t="s">
        <v>57</v>
      </c>
      <c r="H413" s="4" t="s">
        <v>58</v>
      </c>
      <c r="I413" s="4"/>
      <c r="J413" s="4"/>
      <c r="K413" s="4">
        <v>229</v>
      </c>
      <c r="L413" s="4">
        <v>10</v>
      </c>
      <c r="M413" s="4">
        <v>3</v>
      </c>
      <c r="N413" s="4" t="s">
        <v>3</v>
      </c>
      <c r="O413" s="4">
        <v>2</v>
      </c>
      <c r="P413" s="4"/>
      <c r="Q413" s="4"/>
      <c r="R413" s="4"/>
      <c r="S413" s="4"/>
      <c r="T413" s="4"/>
      <c r="U413" s="4"/>
      <c r="V413" s="4"/>
      <c r="W413" s="4"/>
    </row>
    <row r="414" spans="1:206" x14ac:dyDescent="0.2">
      <c r="A414" s="4">
        <v>50</v>
      </c>
      <c r="B414" s="4">
        <v>0</v>
      </c>
      <c r="C414" s="4">
        <v>0</v>
      </c>
      <c r="D414" s="4">
        <v>1</v>
      </c>
      <c r="E414" s="4">
        <v>203</v>
      </c>
      <c r="F414" s="4">
        <f>ROUND(Source!Q402,O414)</f>
        <v>294946.3</v>
      </c>
      <c r="G414" s="4" t="s">
        <v>59</v>
      </c>
      <c r="H414" s="4" t="s">
        <v>60</v>
      </c>
      <c r="I414" s="4"/>
      <c r="J414" s="4"/>
      <c r="K414" s="4">
        <v>203</v>
      </c>
      <c r="L414" s="4">
        <v>11</v>
      </c>
      <c r="M414" s="4">
        <v>3</v>
      </c>
      <c r="N414" s="4" t="s">
        <v>3</v>
      </c>
      <c r="O414" s="4">
        <v>2</v>
      </c>
      <c r="P414" s="4"/>
      <c r="Q414" s="4"/>
      <c r="R414" s="4"/>
      <c r="S414" s="4"/>
      <c r="T414" s="4"/>
      <c r="U414" s="4"/>
      <c r="V414" s="4"/>
      <c r="W414" s="4"/>
    </row>
    <row r="415" spans="1:206" x14ac:dyDescent="0.2">
      <c r="A415" s="4">
        <v>50</v>
      </c>
      <c r="B415" s="4">
        <v>0</v>
      </c>
      <c r="C415" s="4">
        <v>0</v>
      </c>
      <c r="D415" s="4">
        <v>1</v>
      </c>
      <c r="E415" s="4">
        <v>231</v>
      </c>
      <c r="F415" s="4">
        <f>ROUND(Source!BB402,O415)</f>
        <v>0</v>
      </c>
      <c r="G415" s="4" t="s">
        <v>61</v>
      </c>
      <c r="H415" s="4" t="s">
        <v>62</v>
      </c>
      <c r="I415" s="4"/>
      <c r="J415" s="4"/>
      <c r="K415" s="4">
        <v>231</v>
      </c>
      <c r="L415" s="4">
        <v>12</v>
      </c>
      <c r="M415" s="4">
        <v>3</v>
      </c>
      <c r="N415" s="4" t="s">
        <v>3</v>
      </c>
      <c r="O415" s="4">
        <v>2</v>
      </c>
      <c r="P415" s="4"/>
      <c r="Q415" s="4"/>
      <c r="R415" s="4"/>
      <c r="S415" s="4"/>
      <c r="T415" s="4"/>
      <c r="U415" s="4"/>
      <c r="V415" s="4"/>
      <c r="W415" s="4"/>
    </row>
    <row r="416" spans="1:206" x14ac:dyDescent="0.2">
      <c r="A416" s="4">
        <v>50</v>
      </c>
      <c r="B416" s="4">
        <v>0</v>
      </c>
      <c r="C416" s="4">
        <v>0</v>
      </c>
      <c r="D416" s="4">
        <v>1</v>
      </c>
      <c r="E416" s="4">
        <v>204</v>
      </c>
      <c r="F416" s="4">
        <f>ROUND(Source!R402,O416)</f>
        <v>0</v>
      </c>
      <c r="G416" s="4" t="s">
        <v>63</v>
      </c>
      <c r="H416" s="4" t="s">
        <v>64</v>
      </c>
      <c r="I416" s="4"/>
      <c r="J416" s="4"/>
      <c r="K416" s="4">
        <v>204</v>
      </c>
      <c r="L416" s="4">
        <v>13</v>
      </c>
      <c r="M416" s="4">
        <v>3</v>
      </c>
      <c r="N416" s="4" t="s">
        <v>3</v>
      </c>
      <c r="O416" s="4">
        <v>2</v>
      </c>
      <c r="P416" s="4"/>
      <c r="Q416" s="4"/>
      <c r="R416" s="4"/>
      <c r="S416" s="4"/>
      <c r="T416" s="4"/>
      <c r="U416" s="4"/>
      <c r="V416" s="4"/>
      <c r="W416" s="4"/>
    </row>
    <row r="417" spans="1:206" x14ac:dyDescent="0.2">
      <c r="A417" s="4">
        <v>50</v>
      </c>
      <c r="B417" s="4">
        <v>0</v>
      </c>
      <c r="C417" s="4">
        <v>0</v>
      </c>
      <c r="D417" s="4">
        <v>1</v>
      </c>
      <c r="E417" s="4">
        <v>205</v>
      </c>
      <c r="F417" s="4">
        <f>ROUND(Source!S402,O417)</f>
        <v>2737743.69</v>
      </c>
      <c r="G417" s="4" t="s">
        <v>65</v>
      </c>
      <c r="H417" s="4" t="s">
        <v>66</v>
      </c>
      <c r="I417" s="4"/>
      <c r="J417" s="4"/>
      <c r="K417" s="4">
        <v>205</v>
      </c>
      <c r="L417" s="4">
        <v>14</v>
      </c>
      <c r="M417" s="4">
        <v>3</v>
      </c>
      <c r="N417" s="4" t="s">
        <v>3</v>
      </c>
      <c r="O417" s="4">
        <v>2</v>
      </c>
      <c r="P417" s="4"/>
      <c r="Q417" s="4"/>
      <c r="R417" s="4"/>
      <c r="S417" s="4"/>
      <c r="T417" s="4"/>
      <c r="U417" s="4"/>
      <c r="V417" s="4"/>
      <c r="W417" s="4"/>
    </row>
    <row r="418" spans="1:206" x14ac:dyDescent="0.2">
      <c r="A418" s="4">
        <v>50</v>
      </c>
      <c r="B418" s="4">
        <v>0</v>
      </c>
      <c r="C418" s="4">
        <v>0</v>
      </c>
      <c r="D418" s="4">
        <v>1</v>
      </c>
      <c r="E418" s="4">
        <v>232</v>
      </c>
      <c r="F418" s="4">
        <f>ROUND(Source!BC402,O418)</f>
        <v>0</v>
      </c>
      <c r="G418" s="4" t="s">
        <v>67</v>
      </c>
      <c r="H418" s="4" t="s">
        <v>68</v>
      </c>
      <c r="I418" s="4"/>
      <c r="J418" s="4"/>
      <c r="K418" s="4">
        <v>232</v>
      </c>
      <c r="L418" s="4">
        <v>15</v>
      </c>
      <c r="M418" s="4">
        <v>3</v>
      </c>
      <c r="N418" s="4" t="s">
        <v>3</v>
      </c>
      <c r="O418" s="4">
        <v>2</v>
      </c>
      <c r="P418" s="4"/>
      <c r="Q418" s="4"/>
      <c r="R418" s="4"/>
      <c r="S418" s="4"/>
      <c r="T418" s="4"/>
      <c r="U418" s="4"/>
      <c r="V418" s="4"/>
      <c r="W418" s="4"/>
    </row>
    <row r="419" spans="1:206" x14ac:dyDescent="0.2">
      <c r="A419" s="4">
        <v>50</v>
      </c>
      <c r="B419" s="4">
        <v>0</v>
      </c>
      <c r="C419" s="4">
        <v>0</v>
      </c>
      <c r="D419" s="4">
        <v>1</v>
      </c>
      <c r="E419" s="4">
        <v>214</v>
      </c>
      <c r="F419" s="4">
        <f>ROUND(Source!AS402,O419)</f>
        <v>0</v>
      </c>
      <c r="G419" s="4" t="s">
        <v>69</v>
      </c>
      <c r="H419" s="4" t="s">
        <v>70</v>
      </c>
      <c r="I419" s="4"/>
      <c r="J419" s="4"/>
      <c r="K419" s="4">
        <v>214</v>
      </c>
      <c r="L419" s="4">
        <v>16</v>
      </c>
      <c r="M419" s="4">
        <v>3</v>
      </c>
      <c r="N419" s="4" t="s">
        <v>3</v>
      </c>
      <c r="O419" s="4">
        <v>2</v>
      </c>
      <c r="P419" s="4"/>
      <c r="Q419" s="4"/>
      <c r="R419" s="4"/>
      <c r="S419" s="4"/>
      <c r="T419" s="4"/>
      <c r="U419" s="4"/>
      <c r="V419" s="4"/>
      <c r="W419" s="4"/>
    </row>
    <row r="420" spans="1:206" x14ac:dyDescent="0.2">
      <c r="A420" s="4">
        <v>50</v>
      </c>
      <c r="B420" s="4">
        <v>0</v>
      </c>
      <c r="C420" s="4">
        <v>0</v>
      </c>
      <c r="D420" s="4">
        <v>1</v>
      </c>
      <c r="E420" s="4">
        <v>215</v>
      </c>
      <c r="F420" s="4">
        <f>ROUND(Source!AT402,O420)</f>
        <v>0</v>
      </c>
      <c r="G420" s="4" t="s">
        <v>71</v>
      </c>
      <c r="H420" s="4" t="s">
        <v>72</v>
      </c>
      <c r="I420" s="4"/>
      <c r="J420" s="4"/>
      <c r="K420" s="4">
        <v>215</v>
      </c>
      <c r="L420" s="4">
        <v>17</v>
      </c>
      <c r="M420" s="4">
        <v>3</v>
      </c>
      <c r="N420" s="4" t="s">
        <v>3</v>
      </c>
      <c r="O420" s="4">
        <v>2</v>
      </c>
      <c r="P420" s="4"/>
      <c r="Q420" s="4"/>
      <c r="R420" s="4"/>
      <c r="S420" s="4"/>
      <c r="T420" s="4"/>
      <c r="U420" s="4"/>
      <c r="V420" s="4"/>
      <c r="W420" s="4"/>
    </row>
    <row r="421" spans="1:206" x14ac:dyDescent="0.2">
      <c r="A421" s="4">
        <v>50</v>
      </c>
      <c r="B421" s="4">
        <v>0</v>
      </c>
      <c r="C421" s="4">
        <v>0</v>
      </c>
      <c r="D421" s="4">
        <v>1</v>
      </c>
      <c r="E421" s="4">
        <v>217</v>
      </c>
      <c r="F421" s="4">
        <f>ROUND(Source!AU402,O421)</f>
        <v>4600868.54</v>
      </c>
      <c r="G421" s="4" t="s">
        <v>73</v>
      </c>
      <c r="H421" s="4" t="s">
        <v>74</v>
      </c>
      <c r="I421" s="4"/>
      <c r="J421" s="4"/>
      <c r="K421" s="4">
        <v>217</v>
      </c>
      <c r="L421" s="4">
        <v>18</v>
      </c>
      <c r="M421" s="4">
        <v>3</v>
      </c>
      <c r="N421" s="4" t="s">
        <v>3</v>
      </c>
      <c r="O421" s="4">
        <v>2</v>
      </c>
      <c r="P421" s="4"/>
      <c r="Q421" s="4"/>
      <c r="R421" s="4"/>
      <c r="S421" s="4"/>
      <c r="T421" s="4"/>
      <c r="U421" s="4"/>
      <c r="V421" s="4"/>
      <c r="W421" s="4"/>
    </row>
    <row r="422" spans="1:206" x14ac:dyDescent="0.2">
      <c r="A422" s="4">
        <v>50</v>
      </c>
      <c r="B422" s="4">
        <v>0</v>
      </c>
      <c r="C422" s="4">
        <v>0</v>
      </c>
      <c r="D422" s="4">
        <v>1</v>
      </c>
      <c r="E422" s="4">
        <v>230</v>
      </c>
      <c r="F422" s="4">
        <f>ROUND(Source!BA402,O422)</f>
        <v>0</v>
      </c>
      <c r="G422" s="4" t="s">
        <v>75</v>
      </c>
      <c r="H422" s="4" t="s">
        <v>76</v>
      </c>
      <c r="I422" s="4"/>
      <c r="J422" s="4"/>
      <c r="K422" s="4">
        <v>230</v>
      </c>
      <c r="L422" s="4">
        <v>19</v>
      </c>
      <c r="M422" s="4">
        <v>3</v>
      </c>
      <c r="N422" s="4" t="s">
        <v>3</v>
      </c>
      <c r="O422" s="4">
        <v>2</v>
      </c>
      <c r="P422" s="4"/>
      <c r="Q422" s="4"/>
      <c r="R422" s="4"/>
      <c r="S422" s="4"/>
      <c r="T422" s="4"/>
      <c r="U422" s="4"/>
      <c r="V422" s="4"/>
      <c r="W422" s="4"/>
    </row>
    <row r="423" spans="1:206" x14ac:dyDescent="0.2">
      <c r="A423" s="4">
        <v>50</v>
      </c>
      <c r="B423" s="4">
        <v>0</v>
      </c>
      <c r="C423" s="4">
        <v>0</v>
      </c>
      <c r="D423" s="4">
        <v>1</v>
      </c>
      <c r="E423" s="4">
        <v>206</v>
      </c>
      <c r="F423" s="4">
        <f>ROUND(Source!T402,O423)</f>
        <v>0</v>
      </c>
      <c r="G423" s="4" t="s">
        <v>77</v>
      </c>
      <c r="H423" s="4" t="s">
        <v>78</v>
      </c>
      <c r="I423" s="4"/>
      <c r="J423" s="4"/>
      <c r="K423" s="4">
        <v>206</v>
      </c>
      <c r="L423" s="4">
        <v>20</v>
      </c>
      <c r="M423" s="4">
        <v>3</v>
      </c>
      <c r="N423" s="4" t="s">
        <v>3</v>
      </c>
      <c r="O423" s="4">
        <v>2</v>
      </c>
      <c r="P423" s="4"/>
      <c r="Q423" s="4"/>
      <c r="R423" s="4"/>
      <c r="S423" s="4"/>
      <c r="T423" s="4"/>
      <c r="U423" s="4"/>
      <c r="V423" s="4"/>
      <c r="W423" s="4"/>
    </row>
    <row r="424" spans="1:206" x14ac:dyDescent="0.2">
      <c r="A424" s="4">
        <v>50</v>
      </c>
      <c r="B424" s="4">
        <v>0</v>
      </c>
      <c r="C424" s="4">
        <v>0</v>
      </c>
      <c r="D424" s="4">
        <v>1</v>
      </c>
      <c r="E424" s="4">
        <v>207</v>
      </c>
      <c r="F424" s="4">
        <f>Source!U402</f>
        <v>10400.780000000001</v>
      </c>
      <c r="G424" s="4" t="s">
        <v>79</v>
      </c>
      <c r="H424" s="4" t="s">
        <v>80</v>
      </c>
      <c r="I424" s="4"/>
      <c r="J424" s="4"/>
      <c r="K424" s="4">
        <v>207</v>
      </c>
      <c r="L424" s="4">
        <v>21</v>
      </c>
      <c r="M424" s="4">
        <v>3</v>
      </c>
      <c r="N424" s="4" t="s">
        <v>3</v>
      </c>
      <c r="O424" s="4">
        <v>-1</v>
      </c>
      <c r="P424" s="4"/>
      <c r="Q424" s="4"/>
      <c r="R424" s="4"/>
      <c r="S424" s="4"/>
      <c r="T424" s="4"/>
      <c r="U424" s="4"/>
      <c r="V424" s="4"/>
      <c r="W424" s="4"/>
    </row>
    <row r="425" spans="1:206" x14ac:dyDescent="0.2">
      <c r="A425" s="4">
        <v>50</v>
      </c>
      <c r="B425" s="4">
        <v>0</v>
      </c>
      <c r="C425" s="4">
        <v>0</v>
      </c>
      <c r="D425" s="4">
        <v>1</v>
      </c>
      <c r="E425" s="4">
        <v>208</v>
      </c>
      <c r="F425" s="4">
        <f>Source!V402</f>
        <v>0</v>
      </c>
      <c r="G425" s="4" t="s">
        <v>81</v>
      </c>
      <c r="H425" s="4" t="s">
        <v>82</v>
      </c>
      <c r="I425" s="4"/>
      <c r="J425" s="4"/>
      <c r="K425" s="4">
        <v>208</v>
      </c>
      <c r="L425" s="4">
        <v>22</v>
      </c>
      <c r="M425" s="4">
        <v>3</v>
      </c>
      <c r="N425" s="4" t="s">
        <v>3</v>
      </c>
      <c r="O425" s="4">
        <v>-1</v>
      </c>
      <c r="P425" s="4"/>
      <c r="Q425" s="4"/>
      <c r="R425" s="4"/>
      <c r="S425" s="4"/>
      <c r="T425" s="4"/>
      <c r="U425" s="4"/>
      <c r="V425" s="4"/>
      <c r="W425" s="4"/>
    </row>
    <row r="426" spans="1:206" x14ac:dyDescent="0.2">
      <c r="A426" s="4">
        <v>50</v>
      </c>
      <c r="B426" s="4">
        <v>0</v>
      </c>
      <c r="C426" s="4">
        <v>0</v>
      </c>
      <c r="D426" s="4">
        <v>1</v>
      </c>
      <c r="E426" s="4">
        <v>209</v>
      </c>
      <c r="F426" s="4">
        <f>ROUND(Source!W402,O426)</f>
        <v>0</v>
      </c>
      <c r="G426" s="4" t="s">
        <v>83</v>
      </c>
      <c r="H426" s="4" t="s">
        <v>84</v>
      </c>
      <c r="I426" s="4"/>
      <c r="J426" s="4"/>
      <c r="K426" s="4">
        <v>209</v>
      </c>
      <c r="L426" s="4">
        <v>23</v>
      </c>
      <c r="M426" s="4">
        <v>3</v>
      </c>
      <c r="N426" s="4" t="s">
        <v>3</v>
      </c>
      <c r="O426" s="4">
        <v>2</v>
      </c>
      <c r="P426" s="4"/>
      <c r="Q426" s="4"/>
      <c r="R426" s="4"/>
      <c r="S426" s="4"/>
      <c r="T426" s="4"/>
      <c r="U426" s="4"/>
      <c r="V426" s="4"/>
      <c r="W426" s="4"/>
    </row>
    <row r="427" spans="1:206" x14ac:dyDescent="0.2">
      <c r="A427" s="4">
        <v>50</v>
      </c>
      <c r="B427" s="4">
        <v>0</v>
      </c>
      <c r="C427" s="4">
        <v>0</v>
      </c>
      <c r="D427" s="4">
        <v>1</v>
      </c>
      <c r="E427" s="4">
        <v>233</v>
      </c>
      <c r="F427" s="4">
        <f>ROUND(Source!BD402,O427)</f>
        <v>0</v>
      </c>
      <c r="G427" s="4" t="s">
        <v>85</v>
      </c>
      <c r="H427" s="4" t="s">
        <v>86</v>
      </c>
      <c r="I427" s="4"/>
      <c r="J427" s="4"/>
      <c r="K427" s="4">
        <v>233</v>
      </c>
      <c r="L427" s="4">
        <v>24</v>
      </c>
      <c r="M427" s="4">
        <v>3</v>
      </c>
      <c r="N427" s="4" t="s">
        <v>3</v>
      </c>
      <c r="O427" s="4">
        <v>2</v>
      </c>
      <c r="P427" s="4"/>
      <c r="Q427" s="4"/>
      <c r="R427" s="4"/>
      <c r="S427" s="4"/>
      <c r="T427" s="4"/>
      <c r="U427" s="4"/>
      <c r="V427" s="4"/>
      <c r="W427" s="4"/>
    </row>
    <row r="428" spans="1:206" x14ac:dyDescent="0.2">
      <c r="A428" s="4">
        <v>50</v>
      </c>
      <c r="B428" s="4">
        <v>0</v>
      </c>
      <c r="C428" s="4">
        <v>0</v>
      </c>
      <c r="D428" s="4">
        <v>1</v>
      </c>
      <c r="E428" s="4">
        <v>210</v>
      </c>
      <c r="F428" s="4">
        <f>ROUND(Source!X402,O428)</f>
        <v>1155648.95</v>
      </c>
      <c r="G428" s="4" t="s">
        <v>87</v>
      </c>
      <c r="H428" s="4" t="s">
        <v>88</v>
      </c>
      <c r="I428" s="4"/>
      <c r="J428" s="4"/>
      <c r="K428" s="4">
        <v>210</v>
      </c>
      <c r="L428" s="4">
        <v>25</v>
      </c>
      <c r="M428" s="4">
        <v>3</v>
      </c>
      <c r="N428" s="4" t="s">
        <v>3</v>
      </c>
      <c r="O428" s="4">
        <v>2</v>
      </c>
      <c r="P428" s="4"/>
      <c r="Q428" s="4"/>
      <c r="R428" s="4"/>
      <c r="S428" s="4"/>
      <c r="T428" s="4"/>
      <c r="U428" s="4"/>
      <c r="V428" s="4"/>
      <c r="W428" s="4"/>
    </row>
    <row r="429" spans="1:206" x14ac:dyDescent="0.2">
      <c r="A429" s="4">
        <v>50</v>
      </c>
      <c r="B429" s="4">
        <v>0</v>
      </c>
      <c r="C429" s="4">
        <v>0</v>
      </c>
      <c r="D429" s="4">
        <v>1</v>
      </c>
      <c r="E429" s="4">
        <v>211</v>
      </c>
      <c r="F429" s="4">
        <f>ROUND(Source!Y402,O429)</f>
        <v>183460.3</v>
      </c>
      <c r="G429" s="4" t="s">
        <v>89</v>
      </c>
      <c r="H429" s="4" t="s">
        <v>90</v>
      </c>
      <c r="I429" s="4"/>
      <c r="J429" s="4"/>
      <c r="K429" s="4">
        <v>211</v>
      </c>
      <c r="L429" s="4">
        <v>26</v>
      </c>
      <c r="M429" s="4">
        <v>3</v>
      </c>
      <c r="N429" s="4" t="s">
        <v>3</v>
      </c>
      <c r="O429" s="4">
        <v>2</v>
      </c>
      <c r="P429" s="4"/>
      <c r="Q429" s="4"/>
      <c r="R429" s="4"/>
      <c r="S429" s="4"/>
      <c r="T429" s="4"/>
      <c r="U429" s="4"/>
      <c r="V429" s="4"/>
      <c r="W429" s="4"/>
    </row>
    <row r="430" spans="1:206" x14ac:dyDescent="0.2">
      <c r="A430" s="4">
        <v>50</v>
      </c>
      <c r="B430" s="4">
        <v>0</v>
      </c>
      <c r="C430" s="4">
        <v>0</v>
      </c>
      <c r="D430" s="4">
        <v>1</v>
      </c>
      <c r="E430" s="4">
        <v>224</v>
      </c>
      <c r="F430" s="4">
        <f>ROUND(Source!AR402,O430)</f>
        <v>4600868.54</v>
      </c>
      <c r="G430" s="4" t="s">
        <v>91</v>
      </c>
      <c r="H430" s="4" t="s">
        <v>92</v>
      </c>
      <c r="I430" s="4"/>
      <c r="J430" s="4"/>
      <c r="K430" s="4">
        <v>224</v>
      </c>
      <c r="L430" s="4">
        <v>27</v>
      </c>
      <c r="M430" s="4">
        <v>3</v>
      </c>
      <c r="N430" s="4" t="s">
        <v>3</v>
      </c>
      <c r="O430" s="4">
        <v>2</v>
      </c>
      <c r="P430" s="4"/>
      <c r="Q430" s="4"/>
      <c r="R430" s="4"/>
      <c r="S430" s="4"/>
      <c r="T430" s="4"/>
      <c r="U430" s="4"/>
      <c r="V430" s="4"/>
      <c r="W430" s="4"/>
    </row>
    <row r="432" spans="1:206" x14ac:dyDescent="0.2">
      <c r="A432" s="2">
        <v>51</v>
      </c>
      <c r="B432" s="2">
        <f>B12</f>
        <v>465</v>
      </c>
      <c r="C432" s="2">
        <f>A12</f>
        <v>1</v>
      </c>
      <c r="D432" s="2">
        <f>ROW(A12)</f>
        <v>12</v>
      </c>
      <c r="E432" s="2"/>
      <c r="F432" s="2" t="str">
        <f>IF(F12&lt;&gt;"",F12,"")</f>
        <v>Новый объект</v>
      </c>
      <c r="G432" s="2" t="str">
        <f>IF(G12&lt;&gt;"",G12,"")</f>
        <v>Оказание услуг по круглосуточному обслуживанию и текущему ремонту лифтового оборудования ГБУЗ "ГКБ № 29 им. Н.Э. Баумана"</v>
      </c>
      <c r="H432" s="2">
        <v>0</v>
      </c>
      <c r="I432" s="2"/>
      <c r="J432" s="2"/>
      <c r="K432" s="2"/>
      <c r="L432" s="2"/>
      <c r="M432" s="2"/>
      <c r="N432" s="2"/>
      <c r="O432" s="2">
        <f t="shared" ref="O432:T432" si="120">ROUND(O402,2)</f>
        <v>3261759.29</v>
      </c>
      <c r="P432" s="2">
        <f t="shared" si="120"/>
        <v>229069.3</v>
      </c>
      <c r="Q432" s="2">
        <f t="shared" si="120"/>
        <v>294946.3</v>
      </c>
      <c r="R432" s="2">
        <f t="shared" si="120"/>
        <v>0</v>
      </c>
      <c r="S432" s="2">
        <f t="shared" si="120"/>
        <v>2737743.69</v>
      </c>
      <c r="T432" s="2">
        <f t="shared" si="120"/>
        <v>0</v>
      </c>
      <c r="U432" s="2">
        <f>U402</f>
        <v>10400.780000000001</v>
      </c>
      <c r="V432" s="2">
        <f>V402</f>
        <v>0</v>
      </c>
      <c r="W432" s="2">
        <f>ROUND(W402,2)</f>
        <v>0</v>
      </c>
      <c r="X432" s="2">
        <f>ROUND(X402,2)</f>
        <v>1155648.95</v>
      </c>
      <c r="Y432" s="2">
        <f>ROUND(Y402,2)</f>
        <v>183460.3</v>
      </c>
      <c r="Z432" s="2"/>
      <c r="AA432" s="2"/>
      <c r="AB432" s="2"/>
      <c r="AC432" s="2"/>
      <c r="AD432" s="2"/>
      <c r="AE432" s="2"/>
      <c r="AF432" s="2"/>
      <c r="AG432" s="2"/>
      <c r="AH432" s="2"/>
      <c r="AI432" s="2"/>
      <c r="AJ432" s="2"/>
      <c r="AK432" s="2"/>
      <c r="AL432" s="2"/>
      <c r="AM432" s="2"/>
      <c r="AN432" s="2"/>
      <c r="AO432" s="2">
        <f t="shared" ref="AO432:BD432" si="121">ROUND(AO402,2)</f>
        <v>0</v>
      </c>
      <c r="AP432" s="2">
        <f t="shared" si="121"/>
        <v>0</v>
      </c>
      <c r="AQ432" s="2">
        <f t="shared" si="121"/>
        <v>0</v>
      </c>
      <c r="AR432" s="2">
        <f t="shared" si="121"/>
        <v>4600868.54</v>
      </c>
      <c r="AS432" s="2">
        <f t="shared" si="121"/>
        <v>0</v>
      </c>
      <c r="AT432" s="2">
        <f t="shared" si="121"/>
        <v>0</v>
      </c>
      <c r="AU432" s="2">
        <f t="shared" si="121"/>
        <v>4600868.54</v>
      </c>
      <c r="AV432" s="2">
        <f t="shared" si="121"/>
        <v>229069.3</v>
      </c>
      <c r="AW432" s="2">
        <f t="shared" si="121"/>
        <v>229069.3</v>
      </c>
      <c r="AX432" s="2">
        <f t="shared" si="121"/>
        <v>0</v>
      </c>
      <c r="AY432" s="2">
        <f t="shared" si="121"/>
        <v>229069.3</v>
      </c>
      <c r="AZ432" s="2">
        <f t="shared" si="121"/>
        <v>0</v>
      </c>
      <c r="BA432" s="2">
        <f t="shared" si="121"/>
        <v>0</v>
      </c>
      <c r="BB432" s="2">
        <f t="shared" si="121"/>
        <v>0</v>
      </c>
      <c r="BC432" s="2">
        <f t="shared" si="121"/>
        <v>0</v>
      </c>
      <c r="BD432" s="2">
        <f t="shared" si="121"/>
        <v>0</v>
      </c>
      <c r="BE432" s="2"/>
      <c r="BF432" s="2"/>
      <c r="BG432" s="2"/>
      <c r="BH432" s="2"/>
      <c r="BI432" s="2"/>
      <c r="BJ432" s="2"/>
      <c r="BK432" s="2"/>
      <c r="BL432" s="2"/>
      <c r="BM432" s="2"/>
      <c r="BN432" s="2"/>
      <c r="BO432" s="2"/>
      <c r="BP432" s="2"/>
      <c r="BQ432" s="2"/>
      <c r="BR432" s="2"/>
      <c r="BS432" s="2"/>
      <c r="BT432" s="2"/>
      <c r="BU432" s="2"/>
      <c r="BV432" s="2"/>
      <c r="BW432" s="2"/>
      <c r="BX432" s="2"/>
      <c r="BY432" s="2"/>
      <c r="BZ432" s="2"/>
      <c r="CA432" s="2"/>
      <c r="CB432" s="2"/>
      <c r="CC432" s="2"/>
      <c r="CD432" s="2"/>
      <c r="CE432" s="2"/>
      <c r="CF432" s="2"/>
      <c r="CG432" s="2"/>
      <c r="CH432" s="2"/>
      <c r="CI432" s="2"/>
      <c r="CJ432" s="2"/>
      <c r="CK432" s="2"/>
      <c r="CL432" s="2"/>
      <c r="CM432" s="2"/>
      <c r="CN432" s="2"/>
      <c r="CO432" s="2"/>
      <c r="CP432" s="2"/>
      <c r="CQ432" s="2"/>
      <c r="CR432" s="2"/>
      <c r="CS432" s="2"/>
      <c r="CT432" s="2"/>
      <c r="CU432" s="2"/>
      <c r="CV432" s="2"/>
      <c r="CW432" s="2"/>
      <c r="CX432" s="2"/>
      <c r="CY432" s="2"/>
      <c r="CZ432" s="2"/>
      <c r="DA432" s="2"/>
      <c r="DB432" s="2"/>
      <c r="DC432" s="2"/>
      <c r="DD432" s="2"/>
      <c r="DE432" s="2"/>
      <c r="DF432" s="2"/>
      <c r="DG432" s="3"/>
      <c r="DH432" s="3"/>
      <c r="DI432" s="3"/>
      <c r="DJ432" s="3"/>
      <c r="DK432" s="3"/>
      <c r="DL432" s="3"/>
      <c r="DM432" s="3"/>
      <c r="DN432" s="3"/>
      <c r="DO432" s="3"/>
      <c r="DP432" s="3"/>
      <c r="DQ432" s="3"/>
      <c r="DR432" s="3"/>
      <c r="DS432" s="3"/>
      <c r="DT432" s="3"/>
      <c r="DU432" s="3"/>
      <c r="DV432" s="3"/>
      <c r="DW432" s="3"/>
      <c r="DX432" s="3"/>
      <c r="DY432" s="3"/>
      <c r="DZ432" s="3"/>
      <c r="EA432" s="3"/>
      <c r="EB432" s="3"/>
      <c r="EC432" s="3"/>
      <c r="ED432" s="3"/>
      <c r="EE432" s="3"/>
      <c r="EF432" s="3"/>
      <c r="EG432" s="3"/>
      <c r="EH432" s="3"/>
      <c r="EI432" s="3"/>
      <c r="EJ432" s="3"/>
      <c r="EK432" s="3"/>
      <c r="EL432" s="3"/>
      <c r="EM432" s="3"/>
      <c r="EN432" s="3"/>
      <c r="EO432" s="3"/>
      <c r="EP432" s="3"/>
      <c r="EQ432" s="3"/>
      <c r="ER432" s="3"/>
      <c r="ES432" s="3"/>
      <c r="ET432" s="3"/>
      <c r="EU432" s="3"/>
      <c r="EV432" s="3"/>
      <c r="EW432" s="3"/>
      <c r="EX432" s="3"/>
      <c r="EY432" s="3"/>
      <c r="EZ432" s="3"/>
      <c r="FA432" s="3"/>
      <c r="FB432" s="3"/>
      <c r="FC432" s="3"/>
      <c r="FD432" s="3"/>
      <c r="FE432" s="3"/>
      <c r="FF432" s="3"/>
      <c r="FG432" s="3"/>
      <c r="FH432" s="3"/>
      <c r="FI432" s="3"/>
      <c r="FJ432" s="3"/>
      <c r="FK432" s="3"/>
      <c r="FL432" s="3"/>
      <c r="FM432" s="3"/>
      <c r="FN432" s="3"/>
      <c r="FO432" s="3"/>
      <c r="FP432" s="3"/>
      <c r="FQ432" s="3"/>
      <c r="FR432" s="3"/>
      <c r="FS432" s="3"/>
      <c r="FT432" s="3"/>
      <c r="FU432" s="3"/>
      <c r="FV432" s="3"/>
      <c r="FW432" s="3"/>
      <c r="FX432" s="3"/>
      <c r="FY432" s="3"/>
      <c r="FZ432" s="3"/>
      <c r="GA432" s="3"/>
      <c r="GB432" s="3"/>
      <c r="GC432" s="3"/>
      <c r="GD432" s="3"/>
      <c r="GE432" s="3"/>
      <c r="GF432" s="3"/>
      <c r="GG432" s="3"/>
      <c r="GH432" s="3"/>
      <c r="GI432" s="3"/>
      <c r="GJ432" s="3"/>
      <c r="GK432" s="3"/>
      <c r="GL432" s="3"/>
      <c r="GM432" s="3"/>
      <c r="GN432" s="3"/>
      <c r="GO432" s="3"/>
      <c r="GP432" s="3"/>
      <c r="GQ432" s="3"/>
      <c r="GR432" s="3"/>
      <c r="GS432" s="3"/>
      <c r="GT432" s="3"/>
      <c r="GU432" s="3"/>
      <c r="GV432" s="3"/>
      <c r="GW432" s="3"/>
      <c r="GX432" s="3">
        <v>0</v>
      </c>
    </row>
    <row r="434" spans="1:23" x14ac:dyDescent="0.2">
      <c r="A434" s="4">
        <v>50</v>
      </c>
      <c r="B434" s="4">
        <v>0</v>
      </c>
      <c r="C434" s="4">
        <v>0</v>
      </c>
      <c r="D434" s="4">
        <v>1</v>
      </c>
      <c r="E434" s="4">
        <v>201</v>
      </c>
      <c r="F434" s="4">
        <f>ROUND(Source!O432,O434)</f>
        <v>3261759.29</v>
      </c>
      <c r="G434" s="4" t="s">
        <v>39</v>
      </c>
      <c r="H434" s="4" t="s">
        <v>40</v>
      </c>
      <c r="I434" s="4"/>
      <c r="J434" s="4"/>
      <c r="K434" s="4">
        <v>201</v>
      </c>
      <c r="L434" s="4">
        <v>1</v>
      </c>
      <c r="M434" s="4">
        <v>3</v>
      </c>
      <c r="N434" s="4" t="s">
        <v>3</v>
      </c>
      <c r="O434" s="4">
        <v>2</v>
      </c>
      <c r="P434" s="4"/>
      <c r="Q434" s="4"/>
      <c r="R434" s="4"/>
      <c r="S434" s="4"/>
      <c r="T434" s="4"/>
      <c r="U434" s="4"/>
      <c r="V434" s="4"/>
      <c r="W434" s="4"/>
    </row>
    <row r="435" spans="1:23" x14ac:dyDescent="0.2">
      <c r="A435" s="4">
        <v>50</v>
      </c>
      <c r="B435" s="4">
        <v>0</v>
      </c>
      <c r="C435" s="4">
        <v>0</v>
      </c>
      <c r="D435" s="4">
        <v>1</v>
      </c>
      <c r="E435" s="4">
        <v>202</v>
      </c>
      <c r="F435" s="4">
        <f>ROUND(Source!P432,O435)</f>
        <v>229069.3</v>
      </c>
      <c r="G435" s="4" t="s">
        <v>41</v>
      </c>
      <c r="H435" s="4" t="s">
        <v>42</v>
      </c>
      <c r="I435" s="4"/>
      <c r="J435" s="4"/>
      <c r="K435" s="4">
        <v>202</v>
      </c>
      <c r="L435" s="4">
        <v>2</v>
      </c>
      <c r="M435" s="4">
        <v>3</v>
      </c>
      <c r="N435" s="4" t="s">
        <v>3</v>
      </c>
      <c r="O435" s="4">
        <v>2</v>
      </c>
      <c r="P435" s="4"/>
      <c r="Q435" s="4"/>
      <c r="R435" s="4"/>
      <c r="S435" s="4"/>
      <c r="T435" s="4"/>
      <c r="U435" s="4"/>
      <c r="V435" s="4"/>
      <c r="W435" s="4"/>
    </row>
    <row r="436" spans="1:23" x14ac:dyDescent="0.2">
      <c r="A436" s="4">
        <v>50</v>
      </c>
      <c r="B436" s="4">
        <v>0</v>
      </c>
      <c r="C436" s="4">
        <v>0</v>
      </c>
      <c r="D436" s="4">
        <v>1</v>
      </c>
      <c r="E436" s="4">
        <v>222</v>
      </c>
      <c r="F436" s="4">
        <f>ROUND(Source!AO432,O436)</f>
        <v>0</v>
      </c>
      <c r="G436" s="4" t="s">
        <v>43</v>
      </c>
      <c r="H436" s="4" t="s">
        <v>44</v>
      </c>
      <c r="I436" s="4"/>
      <c r="J436" s="4"/>
      <c r="K436" s="4">
        <v>222</v>
      </c>
      <c r="L436" s="4">
        <v>3</v>
      </c>
      <c r="M436" s="4">
        <v>3</v>
      </c>
      <c r="N436" s="4" t="s">
        <v>3</v>
      </c>
      <c r="O436" s="4">
        <v>2</v>
      </c>
      <c r="P436" s="4"/>
      <c r="Q436" s="4"/>
      <c r="R436" s="4"/>
      <c r="S436" s="4"/>
      <c r="T436" s="4"/>
      <c r="U436" s="4"/>
      <c r="V436" s="4"/>
      <c r="W436" s="4"/>
    </row>
    <row r="437" spans="1:23" x14ac:dyDescent="0.2">
      <c r="A437" s="4">
        <v>50</v>
      </c>
      <c r="B437" s="4">
        <v>0</v>
      </c>
      <c r="C437" s="4">
        <v>0</v>
      </c>
      <c r="D437" s="4">
        <v>1</v>
      </c>
      <c r="E437" s="4">
        <v>225</v>
      </c>
      <c r="F437" s="4">
        <f>ROUND(Source!AV432,O437)</f>
        <v>229069.3</v>
      </c>
      <c r="G437" s="4" t="s">
        <v>45</v>
      </c>
      <c r="H437" s="4" t="s">
        <v>46</v>
      </c>
      <c r="I437" s="4"/>
      <c r="J437" s="4"/>
      <c r="K437" s="4">
        <v>225</v>
      </c>
      <c r="L437" s="4">
        <v>4</v>
      </c>
      <c r="M437" s="4">
        <v>3</v>
      </c>
      <c r="N437" s="4" t="s">
        <v>3</v>
      </c>
      <c r="O437" s="4">
        <v>2</v>
      </c>
      <c r="P437" s="4"/>
      <c r="Q437" s="4"/>
      <c r="R437" s="4"/>
      <c r="S437" s="4"/>
      <c r="T437" s="4"/>
      <c r="U437" s="4"/>
      <c r="V437" s="4"/>
      <c r="W437" s="4"/>
    </row>
    <row r="438" spans="1:23" x14ac:dyDescent="0.2">
      <c r="A438" s="4">
        <v>50</v>
      </c>
      <c r="B438" s="4">
        <v>0</v>
      </c>
      <c r="C438" s="4">
        <v>0</v>
      </c>
      <c r="D438" s="4">
        <v>1</v>
      </c>
      <c r="E438" s="4">
        <v>226</v>
      </c>
      <c r="F438" s="4">
        <f>ROUND(Source!AW432,O438)</f>
        <v>229069.3</v>
      </c>
      <c r="G438" s="4" t="s">
        <v>47</v>
      </c>
      <c r="H438" s="4" t="s">
        <v>48</v>
      </c>
      <c r="I438" s="4"/>
      <c r="J438" s="4"/>
      <c r="K438" s="4">
        <v>226</v>
      </c>
      <c r="L438" s="4">
        <v>5</v>
      </c>
      <c r="M438" s="4">
        <v>3</v>
      </c>
      <c r="N438" s="4" t="s">
        <v>3</v>
      </c>
      <c r="O438" s="4">
        <v>2</v>
      </c>
      <c r="P438" s="4"/>
      <c r="Q438" s="4"/>
      <c r="R438" s="4"/>
      <c r="S438" s="4"/>
      <c r="T438" s="4"/>
      <c r="U438" s="4"/>
      <c r="V438" s="4"/>
      <c r="W438" s="4"/>
    </row>
    <row r="439" spans="1:23" x14ac:dyDescent="0.2">
      <c r="A439" s="4">
        <v>50</v>
      </c>
      <c r="B439" s="4">
        <v>0</v>
      </c>
      <c r="C439" s="4">
        <v>0</v>
      </c>
      <c r="D439" s="4">
        <v>1</v>
      </c>
      <c r="E439" s="4">
        <v>227</v>
      </c>
      <c r="F439" s="4">
        <f>ROUND(Source!AX432,O439)</f>
        <v>0</v>
      </c>
      <c r="G439" s="4" t="s">
        <v>49</v>
      </c>
      <c r="H439" s="4" t="s">
        <v>50</v>
      </c>
      <c r="I439" s="4"/>
      <c r="J439" s="4"/>
      <c r="K439" s="4">
        <v>227</v>
      </c>
      <c r="L439" s="4">
        <v>6</v>
      </c>
      <c r="M439" s="4">
        <v>3</v>
      </c>
      <c r="N439" s="4" t="s">
        <v>3</v>
      </c>
      <c r="O439" s="4">
        <v>2</v>
      </c>
      <c r="P439" s="4"/>
      <c r="Q439" s="4"/>
      <c r="R439" s="4"/>
      <c r="S439" s="4"/>
      <c r="T439" s="4"/>
      <c r="U439" s="4"/>
      <c r="V439" s="4"/>
      <c r="W439" s="4"/>
    </row>
    <row r="440" spans="1:23" x14ac:dyDescent="0.2">
      <c r="A440" s="4">
        <v>50</v>
      </c>
      <c r="B440" s="4">
        <v>0</v>
      </c>
      <c r="C440" s="4">
        <v>0</v>
      </c>
      <c r="D440" s="4">
        <v>1</v>
      </c>
      <c r="E440" s="4">
        <v>228</v>
      </c>
      <c r="F440" s="4">
        <f>ROUND(Source!AY432,O440)</f>
        <v>229069.3</v>
      </c>
      <c r="G440" s="4" t="s">
        <v>51</v>
      </c>
      <c r="H440" s="4" t="s">
        <v>52</v>
      </c>
      <c r="I440" s="4"/>
      <c r="J440" s="4"/>
      <c r="K440" s="4">
        <v>228</v>
      </c>
      <c r="L440" s="4">
        <v>7</v>
      </c>
      <c r="M440" s="4">
        <v>3</v>
      </c>
      <c r="N440" s="4" t="s">
        <v>3</v>
      </c>
      <c r="O440" s="4">
        <v>2</v>
      </c>
      <c r="P440" s="4"/>
      <c r="Q440" s="4"/>
      <c r="R440" s="4"/>
      <c r="S440" s="4"/>
      <c r="T440" s="4"/>
      <c r="U440" s="4"/>
      <c r="V440" s="4"/>
      <c r="W440" s="4"/>
    </row>
    <row r="441" spans="1:23" x14ac:dyDescent="0.2">
      <c r="A441" s="4">
        <v>50</v>
      </c>
      <c r="B441" s="4">
        <v>0</v>
      </c>
      <c r="C441" s="4">
        <v>0</v>
      </c>
      <c r="D441" s="4">
        <v>1</v>
      </c>
      <c r="E441" s="4">
        <v>216</v>
      </c>
      <c r="F441" s="4">
        <f>ROUND(Source!AP432,O441)</f>
        <v>0</v>
      </c>
      <c r="G441" s="4" t="s">
        <v>53</v>
      </c>
      <c r="H441" s="4" t="s">
        <v>54</v>
      </c>
      <c r="I441" s="4"/>
      <c r="J441" s="4"/>
      <c r="K441" s="4">
        <v>216</v>
      </c>
      <c r="L441" s="4">
        <v>8</v>
      </c>
      <c r="M441" s="4">
        <v>3</v>
      </c>
      <c r="N441" s="4" t="s">
        <v>3</v>
      </c>
      <c r="O441" s="4">
        <v>2</v>
      </c>
      <c r="P441" s="4"/>
      <c r="Q441" s="4"/>
      <c r="R441" s="4"/>
      <c r="S441" s="4"/>
      <c r="T441" s="4"/>
      <c r="U441" s="4"/>
      <c r="V441" s="4"/>
      <c r="W441" s="4"/>
    </row>
    <row r="442" spans="1:23" x14ac:dyDescent="0.2">
      <c r="A442" s="4">
        <v>50</v>
      </c>
      <c r="B442" s="4">
        <v>0</v>
      </c>
      <c r="C442" s="4">
        <v>0</v>
      </c>
      <c r="D442" s="4">
        <v>1</v>
      </c>
      <c r="E442" s="4">
        <v>223</v>
      </c>
      <c r="F442" s="4">
        <f>ROUND(Source!AQ432,O442)</f>
        <v>0</v>
      </c>
      <c r="G442" s="4" t="s">
        <v>55</v>
      </c>
      <c r="H442" s="4" t="s">
        <v>56</v>
      </c>
      <c r="I442" s="4"/>
      <c r="J442" s="4"/>
      <c r="K442" s="4">
        <v>223</v>
      </c>
      <c r="L442" s="4">
        <v>9</v>
      </c>
      <c r="M442" s="4">
        <v>3</v>
      </c>
      <c r="N442" s="4" t="s">
        <v>3</v>
      </c>
      <c r="O442" s="4">
        <v>2</v>
      </c>
      <c r="P442" s="4"/>
      <c r="Q442" s="4"/>
      <c r="R442" s="4"/>
      <c r="S442" s="4"/>
      <c r="T442" s="4"/>
      <c r="U442" s="4"/>
      <c r="V442" s="4"/>
      <c r="W442" s="4"/>
    </row>
    <row r="443" spans="1:23" x14ac:dyDescent="0.2">
      <c r="A443" s="4">
        <v>50</v>
      </c>
      <c r="B443" s="4">
        <v>0</v>
      </c>
      <c r="C443" s="4">
        <v>0</v>
      </c>
      <c r="D443" s="4">
        <v>1</v>
      </c>
      <c r="E443" s="4">
        <v>229</v>
      </c>
      <c r="F443" s="4">
        <f>ROUND(Source!AZ432,O443)</f>
        <v>0</v>
      </c>
      <c r="G443" s="4" t="s">
        <v>57</v>
      </c>
      <c r="H443" s="4" t="s">
        <v>58</v>
      </c>
      <c r="I443" s="4"/>
      <c r="J443" s="4"/>
      <c r="K443" s="4">
        <v>229</v>
      </c>
      <c r="L443" s="4">
        <v>10</v>
      </c>
      <c r="M443" s="4">
        <v>3</v>
      </c>
      <c r="N443" s="4" t="s">
        <v>3</v>
      </c>
      <c r="O443" s="4">
        <v>2</v>
      </c>
      <c r="P443" s="4"/>
      <c r="Q443" s="4"/>
      <c r="R443" s="4"/>
      <c r="S443" s="4"/>
      <c r="T443" s="4"/>
      <c r="U443" s="4"/>
      <c r="V443" s="4"/>
      <c r="W443" s="4"/>
    </row>
    <row r="444" spans="1:23" x14ac:dyDescent="0.2">
      <c r="A444" s="4">
        <v>50</v>
      </c>
      <c r="B444" s="4">
        <v>0</v>
      </c>
      <c r="C444" s="4">
        <v>0</v>
      </c>
      <c r="D444" s="4">
        <v>1</v>
      </c>
      <c r="E444" s="4">
        <v>203</v>
      </c>
      <c r="F444" s="4">
        <f>ROUND(Source!Q432,O444)</f>
        <v>294946.3</v>
      </c>
      <c r="G444" s="4" t="s">
        <v>59</v>
      </c>
      <c r="H444" s="4" t="s">
        <v>60</v>
      </c>
      <c r="I444" s="4"/>
      <c r="J444" s="4"/>
      <c r="K444" s="4">
        <v>203</v>
      </c>
      <c r="L444" s="4">
        <v>11</v>
      </c>
      <c r="M444" s="4">
        <v>3</v>
      </c>
      <c r="N444" s="4" t="s">
        <v>3</v>
      </c>
      <c r="O444" s="4">
        <v>2</v>
      </c>
      <c r="P444" s="4"/>
      <c r="Q444" s="4"/>
      <c r="R444" s="4"/>
      <c r="S444" s="4"/>
      <c r="T444" s="4"/>
      <c r="U444" s="4"/>
      <c r="V444" s="4"/>
      <c r="W444" s="4"/>
    </row>
    <row r="445" spans="1:23" x14ac:dyDescent="0.2">
      <c r="A445" s="4">
        <v>50</v>
      </c>
      <c r="B445" s="4">
        <v>0</v>
      </c>
      <c r="C445" s="4">
        <v>0</v>
      </c>
      <c r="D445" s="4">
        <v>1</v>
      </c>
      <c r="E445" s="4">
        <v>231</v>
      </c>
      <c r="F445" s="4">
        <f>ROUND(Source!BB432,O445)</f>
        <v>0</v>
      </c>
      <c r="G445" s="4" t="s">
        <v>61</v>
      </c>
      <c r="H445" s="4" t="s">
        <v>62</v>
      </c>
      <c r="I445" s="4"/>
      <c r="J445" s="4"/>
      <c r="K445" s="4">
        <v>231</v>
      </c>
      <c r="L445" s="4">
        <v>12</v>
      </c>
      <c r="M445" s="4">
        <v>3</v>
      </c>
      <c r="N445" s="4" t="s">
        <v>3</v>
      </c>
      <c r="O445" s="4">
        <v>2</v>
      </c>
      <c r="P445" s="4"/>
      <c r="Q445" s="4"/>
      <c r="R445" s="4"/>
      <c r="S445" s="4"/>
      <c r="T445" s="4"/>
      <c r="U445" s="4"/>
      <c r="V445" s="4"/>
      <c r="W445" s="4"/>
    </row>
    <row r="446" spans="1:23" x14ac:dyDescent="0.2">
      <c r="A446" s="4">
        <v>50</v>
      </c>
      <c r="B446" s="4">
        <v>0</v>
      </c>
      <c r="C446" s="4">
        <v>0</v>
      </c>
      <c r="D446" s="4">
        <v>1</v>
      </c>
      <c r="E446" s="4">
        <v>204</v>
      </c>
      <c r="F446" s="4">
        <f>ROUND(Source!R432,O446)</f>
        <v>0</v>
      </c>
      <c r="G446" s="4" t="s">
        <v>63</v>
      </c>
      <c r="H446" s="4" t="s">
        <v>64</v>
      </c>
      <c r="I446" s="4"/>
      <c r="J446" s="4"/>
      <c r="K446" s="4">
        <v>204</v>
      </c>
      <c r="L446" s="4">
        <v>13</v>
      </c>
      <c r="M446" s="4">
        <v>3</v>
      </c>
      <c r="N446" s="4" t="s">
        <v>3</v>
      </c>
      <c r="O446" s="4">
        <v>2</v>
      </c>
      <c r="P446" s="4"/>
      <c r="Q446" s="4"/>
      <c r="R446" s="4"/>
      <c r="S446" s="4"/>
      <c r="T446" s="4"/>
      <c r="U446" s="4"/>
      <c r="V446" s="4"/>
      <c r="W446" s="4"/>
    </row>
    <row r="447" spans="1:23" x14ac:dyDescent="0.2">
      <c r="A447" s="4">
        <v>50</v>
      </c>
      <c r="B447" s="4">
        <v>0</v>
      </c>
      <c r="C447" s="4">
        <v>0</v>
      </c>
      <c r="D447" s="4">
        <v>1</v>
      </c>
      <c r="E447" s="4">
        <v>205</v>
      </c>
      <c r="F447" s="4">
        <f>ROUND(Source!S432,O447)</f>
        <v>2737743.69</v>
      </c>
      <c r="G447" s="4" t="s">
        <v>65</v>
      </c>
      <c r="H447" s="4" t="s">
        <v>66</v>
      </c>
      <c r="I447" s="4"/>
      <c r="J447" s="4"/>
      <c r="K447" s="4">
        <v>205</v>
      </c>
      <c r="L447" s="4">
        <v>14</v>
      </c>
      <c r="M447" s="4">
        <v>3</v>
      </c>
      <c r="N447" s="4" t="s">
        <v>3</v>
      </c>
      <c r="O447" s="4">
        <v>2</v>
      </c>
      <c r="P447" s="4"/>
      <c r="Q447" s="4"/>
      <c r="R447" s="4"/>
      <c r="S447" s="4"/>
      <c r="T447" s="4"/>
      <c r="U447" s="4"/>
      <c r="V447" s="4"/>
      <c r="W447" s="4"/>
    </row>
    <row r="448" spans="1:23" x14ac:dyDescent="0.2">
      <c r="A448" s="4">
        <v>50</v>
      </c>
      <c r="B448" s="4">
        <v>0</v>
      </c>
      <c r="C448" s="4">
        <v>0</v>
      </c>
      <c r="D448" s="4">
        <v>1</v>
      </c>
      <c r="E448" s="4">
        <v>232</v>
      </c>
      <c r="F448" s="4">
        <f>ROUND(Source!BC432,O448)</f>
        <v>0</v>
      </c>
      <c r="G448" s="4" t="s">
        <v>67</v>
      </c>
      <c r="H448" s="4" t="s">
        <v>68</v>
      </c>
      <c r="I448" s="4"/>
      <c r="J448" s="4"/>
      <c r="K448" s="4">
        <v>232</v>
      </c>
      <c r="L448" s="4">
        <v>15</v>
      </c>
      <c r="M448" s="4">
        <v>3</v>
      </c>
      <c r="N448" s="4" t="s">
        <v>3</v>
      </c>
      <c r="O448" s="4">
        <v>2</v>
      </c>
      <c r="P448" s="4"/>
      <c r="Q448" s="4"/>
      <c r="R448" s="4"/>
      <c r="S448" s="4"/>
      <c r="T448" s="4"/>
      <c r="U448" s="4"/>
      <c r="V448" s="4"/>
      <c r="W448" s="4"/>
    </row>
    <row r="449" spans="1:23" x14ac:dyDescent="0.2">
      <c r="A449" s="4">
        <v>50</v>
      </c>
      <c r="B449" s="4">
        <v>0</v>
      </c>
      <c r="C449" s="4">
        <v>0</v>
      </c>
      <c r="D449" s="4">
        <v>1</v>
      </c>
      <c r="E449" s="4">
        <v>214</v>
      </c>
      <c r="F449" s="4">
        <f>ROUND(Source!AS432,O449)</f>
        <v>0</v>
      </c>
      <c r="G449" s="4" t="s">
        <v>69</v>
      </c>
      <c r="H449" s="4" t="s">
        <v>70</v>
      </c>
      <c r="I449" s="4"/>
      <c r="J449" s="4"/>
      <c r="K449" s="4">
        <v>214</v>
      </c>
      <c r="L449" s="4">
        <v>16</v>
      </c>
      <c r="M449" s="4">
        <v>3</v>
      </c>
      <c r="N449" s="4" t="s">
        <v>3</v>
      </c>
      <c r="O449" s="4">
        <v>2</v>
      </c>
      <c r="P449" s="4"/>
      <c r="Q449" s="4"/>
      <c r="R449" s="4"/>
      <c r="S449" s="4"/>
      <c r="T449" s="4"/>
      <c r="U449" s="4"/>
      <c r="V449" s="4"/>
      <c r="W449" s="4"/>
    </row>
    <row r="450" spans="1:23" x14ac:dyDescent="0.2">
      <c r="A450" s="4">
        <v>50</v>
      </c>
      <c r="B450" s="4">
        <v>0</v>
      </c>
      <c r="C450" s="4">
        <v>0</v>
      </c>
      <c r="D450" s="4">
        <v>1</v>
      </c>
      <c r="E450" s="4">
        <v>215</v>
      </c>
      <c r="F450" s="4">
        <f>ROUND(Source!AT432,O450)</f>
        <v>0</v>
      </c>
      <c r="G450" s="4" t="s">
        <v>71</v>
      </c>
      <c r="H450" s="4" t="s">
        <v>72</v>
      </c>
      <c r="I450" s="4"/>
      <c r="J450" s="4"/>
      <c r="K450" s="4">
        <v>215</v>
      </c>
      <c r="L450" s="4">
        <v>17</v>
      </c>
      <c r="M450" s="4">
        <v>3</v>
      </c>
      <c r="N450" s="4" t="s">
        <v>3</v>
      </c>
      <c r="O450" s="4">
        <v>2</v>
      </c>
      <c r="P450" s="4"/>
      <c r="Q450" s="4"/>
      <c r="R450" s="4"/>
      <c r="S450" s="4"/>
      <c r="T450" s="4"/>
      <c r="U450" s="4"/>
      <c r="V450" s="4"/>
      <c r="W450" s="4"/>
    </row>
    <row r="451" spans="1:23" x14ac:dyDescent="0.2">
      <c r="A451" s="4">
        <v>50</v>
      </c>
      <c r="B451" s="4">
        <v>0</v>
      </c>
      <c r="C451" s="4">
        <v>0</v>
      </c>
      <c r="D451" s="4">
        <v>1</v>
      </c>
      <c r="E451" s="4">
        <v>217</v>
      </c>
      <c r="F451" s="4">
        <f>ROUND(Source!AU432,O451)</f>
        <v>4600868.54</v>
      </c>
      <c r="G451" s="4" t="s">
        <v>73</v>
      </c>
      <c r="H451" s="4" t="s">
        <v>74</v>
      </c>
      <c r="I451" s="4"/>
      <c r="J451" s="4"/>
      <c r="K451" s="4">
        <v>217</v>
      </c>
      <c r="L451" s="4">
        <v>18</v>
      </c>
      <c r="M451" s="4">
        <v>3</v>
      </c>
      <c r="N451" s="4" t="s">
        <v>3</v>
      </c>
      <c r="O451" s="4">
        <v>2</v>
      </c>
      <c r="P451" s="4"/>
      <c r="Q451" s="4"/>
      <c r="R451" s="4"/>
      <c r="S451" s="4"/>
      <c r="T451" s="4"/>
      <c r="U451" s="4"/>
      <c r="V451" s="4"/>
      <c r="W451" s="4"/>
    </row>
    <row r="452" spans="1:23" x14ac:dyDescent="0.2">
      <c r="A452" s="4">
        <v>50</v>
      </c>
      <c r="B452" s="4">
        <v>0</v>
      </c>
      <c r="C452" s="4">
        <v>0</v>
      </c>
      <c r="D452" s="4">
        <v>1</v>
      </c>
      <c r="E452" s="4">
        <v>230</v>
      </c>
      <c r="F452" s="4">
        <f>ROUND(Source!BA432,O452)</f>
        <v>0</v>
      </c>
      <c r="G452" s="4" t="s">
        <v>75</v>
      </c>
      <c r="H452" s="4" t="s">
        <v>76</v>
      </c>
      <c r="I452" s="4"/>
      <c r="J452" s="4"/>
      <c r="K452" s="4">
        <v>230</v>
      </c>
      <c r="L452" s="4">
        <v>19</v>
      </c>
      <c r="M452" s="4">
        <v>3</v>
      </c>
      <c r="N452" s="4" t="s">
        <v>3</v>
      </c>
      <c r="O452" s="4">
        <v>2</v>
      </c>
      <c r="P452" s="4"/>
      <c r="Q452" s="4"/>
      <c r="R452" s="4"/>
      <c r="S452" s="4"/>
      <c r="T452" s="4"/>
      <c r="U452" s="4"/>
      <c r="V452" s="4"/>
      <c r="W452" s="4"/>
    </row>
    <row r="453" spans="1:23" x14ac:dyDescent="0.2">
      <c r="A453" s="4">
        <v>50</v>
      </c>
      <c r="B453" s="4">
        <v>0</v>
      </c>
      <c r="C453" s="4">
        <v>0</v>
      </c>
      <c r="D453" s="4">
        <v>1</v>
      </c>
      <c r="E453" s="4">
        <v>206</v>
      </c>
      <c r="F453" s="4">
        <f>ROUND(Source!T432,O453)</f>
        <v>0</v>
      </c>
      <c r="G453" s="4" t="s">
        <v>77</v>
      </c>
      <c r="H453" s="4" t="s">
        <v>78</v>
      </c>
      <c r="I453" s="4"/>
      <c r="J453" s="4"/>
      <c r="K453" s="4">
        <v>206</v>
      </c>
      <c r="L453" s="4">
        <v>20</v>
      </c>
      <c r="M453" s="4">
        <v>3</v>
      </c>
      <c r="N453" s="4" t="s">
        <v>3</v>
      </c>
      <c r="O453" s="4">
        <v>2</v>
      </c>
      <c r="P453" s="4"/>
      <c r="Q453" s="4"/>
      <c r="R453" s="4"/>
      <c r="S453" s="4"/>
      <c r="T453" s="4"/>
      <c r="U453" s="4"/>
      <c r="V453" s="4"/>
      <c r="W453" s="4"/>
    </row>
    <row r="454" spans="1:23" x14ac:dyDescent="0.2">
      <c r="A454" s="4">
        <v>50</v>
      </c>
      <c r="B454" s="4">
        <v>0</v>
      </c>
      <c r="C454" s="4">
        <v>0</v>
      </c>
      <c r="D454" s="4">
        <v>1</v>
      </c>
      <c r="E454" s="4">
        <v>207</v>
      </c>
      <c r="F454" s="4">
        <f>Source!U432</f>
        <v>10400.780000000001</v>
      </c>
      <c r="G454" s="4" t="s">
        <v>79</v>
      </c>
      <c r="H454" s="4" t="s">
        <v>80</v>
      </c>
      <c r="I454" s="4"/>
      <c r="J454" s="4"/>
      <c r="K454" s="4">
        <v>207</v>
      </c>
      <c r="L454" s="4">
        <v>21</v>
      </c>
      <c r="M454" s="4">
        <v>3</v>
      </c>
      <c r="N454" s="4" t="s">
        <v>3</v>
      </c>
      <c r="O454" s="4">
        <v>-1</v>
      </c>
      <c r="P454" s="4"/>
      <c r="Q454" s="4"/>
      <c r="R454" s="4"/>
      <c r="S454" s="4"/>
      <c r="T454" s="4"/>
      <c r="U454" s="4"/>
      <c r="V454" s="4"/>
      <c r="W454" s="4"/>
    </row>
    <row r="455" spans="1:23" x14ac:dyDescent="0.2">
      <c r="A455" s="4">
        <v>50</v>
      </c>
      <c r="B455" s="4">
        <v>0</v>
      </c>
      <c r="C455" s="4">
        <v>0</v>
      </c>
      <c r="D455" s="4">
        <v>1</v>
      </c>
      <c r="E455" s="4">
        <v>208</v>
      </c>
      <c r="F455" s="4">
        <f>Source!V432</f>
        <v>0</v>
      </c>
      <c r="G455" s="4" t="s">
        <v>81</v>
      </c>
      <c r="H455" s="4" t="s">
        <v>82</v>
      </c>
      <c r="I455" s="4"/>
      <c r="J455" s="4"/>
      <c r="K455" s="4">
        <v>208</v>
      </c>
      <c r="L455" s="4">
        <v>22</v>
      </c>
      <c r="M455" s="4">
        <v>3</v>
      </c>
      <c r="N455" s="4" t="s">
        <v>3</v>
      </c>
      <c r="O455" s="4">
        <v>-1</v>
      </c>
      <c r="P455" s="4"/>
      <c r="Q455" s="4"/>
      <c r="R455" s="4"/>
      <c r="S455" s="4"/>
      <c r="T455" s="4"/>
      <c r="U455" s="4"/>
      <c r="V455" s="4"/>
      <c r="W455" s="4"/>
    </row>
    <row r="456" spans="1:23" x14ac:dyDescent="0.2">
      <c r="A456" s="4">
        <v>50</v>
      </c>
      <c r="B456" s="4">
        <v>0</v>
      </c>
      <c r="C456" s="4">
        <v>0</v>
      </c>
      <c r="D456" s="4">
        <v>1</v>
      </c>
      <c r="E456" s="4">
        <v>209</v>
      </c>
      <c r="F456" s="4">
        <f>ROUND(Source!W432,O456)</f>
        <v>0</v>
      </c>
      <c r="G456" s="4" t="s">
        <v>83</v>
      </c>
      <c r="H456" s="4" t="s">
        <v>84</v>
      </c>
      <c r="I456" s="4"/>
      <c r="J456" s="4"/>
      <c r="K456" s="4">
        <v>209</v>
      </c>
      <c r="L456" s="4">
        <v>23</v>
      </c>
      <c r="M456" s="4">
        <v>3</v>
      </c>
      <c r="N456" s="4" t="s">
        <v>3</v>
      </c>
      <c r="O456" s="4">
        <v>2</v>
      </c>
      <c r="P456" s="4"/>
      <c r="Q456" s="4"/>
      <c r="R456" s="4"/>
      <c r="S456" s="4"/>
      <c r="T456" s="4"/>
      <c r="U456" s="4"/>
      <c r="V456" s="4"/>
      <c r="W456" s="4"/>
    </row>
    <row r="457" spans="1:23" x14ac:dyDescent="0.2">
      <c r="A457" s="4">
        <v>50</v>
      </c>
      <c r="B457" s="4">
        <v>0</v>
      </c>
      <c r="C457" s="4">
        <v>0</v>
      </c>
      <c r="D457" s="4">
        <v>1</v>
      </c>
      <c r="E457" s="4">
        <v>233</v>
      </c>
      <c r="F457" s="4">
        <f>ROUND(Source!BD432,O457)</f>
        <v>0</v>
      </c>
      <c r="G457" s="4" t="s">
        <v>85</v>
      </c>
      <c r="H457" s="4" t="s">
        <v>86</v>
      </c>
      <c r="I457" s="4"/>
      <c r="J457" s="4"/>
      <c r="K457" s="4">
        <v>233</v>
      </c>
      <c r="L457" s="4">
        <v>24</v>
      </c>
      <c r="M457" s="4">
        <v>3</v>
      </c>
      <c r="N457" s="4" t="s">
        <v>3</v>
      </c>
      <c r="O457" s="4">
        <v>2</v>
      </c>
      <c r="P457" s="4"/>
      <c r="Q457" s="4"/>
      <c r="R457" s="4"/>
      <c r="S457" s="4"/>
      <c r="T457" s="4"/>
      <c r="U457" s="4"/>
      <c r="V457" s="4"/>
      <c r="W457" s="4"/>
    </row>
    <row r="458" spans="1:23" x14ac:dyDescent="0.2">
      <c r="A458" s="4">
        <v>50</v>
      </c>
      <c r="B458" s="4">
        <v>0</v>
      </c>
      <c r="C458" s="4">
        <v>0</v>
      </c>
      <c r="D458" s="4">
        <v>1</v>
      </c>
      <c r="E458" s="4">
        <v>210</v>
      </c>
      <c r="F458" s="4">
        <f>ROUND(Source!X432,O458)</f>
        <v>1155648.95</v>
      </c>
      <c r="G458" s="4" t="s">
        <v>87</v>
      </c>
      <c r="H458" s="4" t="s">
        <v>88</v>
      </c>
      <c r="I458" s="4"/>
      <c r="J458" s="4"/>
      <c r="K458" s="4">
        <v>210</v>
      </c>
      <c r="L458" s="4">
        <v>25</v>
      </c>
      <c r="M458" s="4">
        <v>3</v>
      </c>
      <c r="N458" s="4" t="s">
        <v>3</v>
      </c>
      <c r="O458" s="4">
        <v>2</v>
      </c>
      <c r="P458" s="4"/>
      <c r="Q458" s="4"/>
      <c r="R458" s="4"/>
      <c r="S458" s="4"/>
      <c r="T458" s="4"/>
      <c r="U458" s="4"/>
      <c r="V458" s="4"/>
      <c r="W458" s="4"/>
    </row>
    <row r="459" spans="1:23" x14ac:dyDescent="0.2">
      <c r="A459" s="4">
        <v>50</v>
      </c>
      <c r="B459" s="4">
        <v>0</v>
      </c>
      <c r="C459" s="4">
        <v>0</v>
      </c>
      <c r="D459" s="4">
        <v>1</v>
      </c>
      <c r="E459" s="4">
        <v>211</v>
      </c>
      <c r="F459" s="4">
        <f>ROUND(Source!Y432,O459)</f>
        <v>183460.3</v>
      </c>
      <c r="G459" s="4" t="s">
        <v>89</v>
      </c>
      <c r="H459" s="4" t="s">
        <v>90</v>
      </c>
      <c r="I459" s="4"/>
      <c r="J459" s="4"/>
      <c r="K459" s="4">
        <v>211</v>
      </c>
      <c r="L459" s="4">
        <v>26</v>
      </c>
      <c r="M459" s="4">
        <v>3</v>
      </c>
      <c r="N459" s="4" t="s">
        <v>3</v>
      </c>
      <c r="O459" s="4">
        <v>2</v>
      </c>
      <c r="P459" s="4"/>
      <c r="Q459" s="4"/>
      <c r="R459" s="4"/>
      <c r="S459" s="4"/>
      <c r="T459" s="4"/>
      <c r="U459" s="4"/>
      <c r="V459" s="4"/>
      <c r="W459" s="4"/>
    </row>
    <row r="460" spans="1:23" x14ac:dyDescent="0.2">
      <c r="A460" s="4">
        <v>50</v>
      </c>
      <c r="B460" s="4">
        <v>0</v>
      </c>
      <c r="C460" s="4">
        <v>0</v>
      </c>
      <c r="D460" s="4">
        <v>1</v>
      </c>
      <c r="E460" s="4">
        <v>224</v>
      </c>
      <c r="F460" s="4">
        <f>ROUND(Source!AR432,O460)</f>
        <v>4600868.54</v>
      </c>
      <c r="G460" s="4" t="s">
        <v>91</v>
      </c>
      <c r="H460" s="4" t="s">
        <v>92</v>
      </c>
      <c r="I460" s="4"/>
      <c r="J460" s="4"/>
      <c r="K460" s="4">
        <v>224</v>
      </c>
      <c r="L460" s="4">
        <v>27</v>
      </c>
      <c r="M460" s="4">
        <v>3</v>
      </c>
      <c r="N460" s="4" t="s">
        <v>3</v>
      </c>
      <c r="O460" s="4">
        <v>2</v>
      </c>
      <c r="P460" s="4"/>
      <c r="Q460" s="4"/>
      <c r="R460" s="4"/>
      <c r="S460" s="4"/>
      <c r="T460" s="4"/>
      <c r="U460" s="4"/>
      <c r="V460" s="4"/>
      <c r="W460" s="4"/>
    </row>
    <row r="463" spans="1:23" x14ac:dyDescent="0.2">
      <c r="A463">
        <v>-1</v>
      </c>
    </row>
    <row r="465" spans="1:15" x14ac:dyDescent="0.2">
      <c r="A465" s="3">
        <v>75</v>
      </c>
      <c r="B465" s="3" t="s">
        <v>206</v>
      </c>
      <c r="C465" s="3">
        <v>2019</v>
      </c>
      <c r="D465" s="3">
        <v>0</v>
      </c>
      <c r="E465" s="3">
        <v>10</v>
      </c>
      <c r="F465" s="3">
        <v>0</v>
      </c>
      <c r="G465" s="3">
        <v>0</v>
      </c>
      <c r="H465" s="3">
        <v>1</v>
      </c>
      <c r="I465" s="3">
        <v>0</v>
      </c>
      <c r="J465" s="3">
        <v>1</v>
      </c>
      <c r="K465" s="3">
        <v>78</v>
      </c>
      <c r="L465" s="3">
        <v>30</v>
      </c>
      <c r="M465" s="3">
        <v>0</v>
      </c>
      <c r="N465" s="3">
        <v>64312874</v>
      </c>
      <c r="O465" s="3">
        <v>1</v>
      </c>
    </row>
    <row r="469" spans="1:15" x14ac:dyDescent="0.2">
      <c r="A469">
        <v>65</v>
      </c>
      <c r="C469">
        <v>1</v>
      </c>
      <c r="D469">
        <v>0</v>
      </c>
      <c r="E469">
        <v>245</v>
      </c>
    </row>
  </sheetData>
  <printOptions gridLines="1"/>
  <pageMargins left="0.75" right="0.75" top="1" bottom="1" header="0.5" footer="0.5"/>
  <headerFooter alignWithMargins="0">
    <oddHeader>&amp;A</oddHeader>
    <oddFooter>Page &amp;P</oddFooter>
  </headerFooter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C51"/>
  <sheetViews>
    <sheetView workbookViewId="0"/>
  </sheetViews>
  <sheetFormatPr defaultColWidth="9.140625" defaultRowHeight="12.75" x14ac:dyDescent="0.2"/>
  <cols>
    <col min="1" max="256" width="9.140625" customWidth="1"/>
  </cols>
  <sheetData>
    <row r="1" spans="1:133" x14ac:dyDescent="0.2">
      <c r="A1">
        <v>0</v>
      </c>
      <c r="B1" t="s">
        <v>0</v>
      </c>
      <c r="D1" t="s">
        <v>207</v>
      </c>
      <c r="F1">
        <v>0</v>
      </c>
      <c r="G1">
        <v>0</v>
      </c>
      <c r="H1">
        <v>0</v>
      </c>
      <c r="I1" t="s">
        <v>2</v>
      </c>
      <c r="J1" t="s">
        <v>3</v>
      </c>
      <c r="K1">
        <v>0</v>
      </c>
      <c r="L1">
        <v>29412</v>
      </c>
      <c r="M1">
        <v>10</v>
      </c>
      <c r="N1">
        <v>11</v>
      </c>
      <c r="O1">
        <v>0</v>
      </c>
      <c r="P1">
        <v>1</v>
      </c>
      <c r="Q1">
        <v>6</v>
      </c>
    </row>
    <row r="12" spans="1:133" x14ac:dyDescent="0.2">
      <c r="A12" s="1">
        <v>1</v>
      </c>
      <c r="B12" s="1">
        <v>51</v>
      </c>
      <c r="C12" s="1">
        <v>0</v>
      </c>
      <c r="D12" s="1"/>
      <c r="E12" s="1">
        <v>0</v>
      </c>
      <c r="F12" s="1" t="s">
        <v>4</v>
      </c>
      <c r="G12" s="1" t="s">
        <v>5</v>
      </c>
      <c r="H12" s="1" t="s">
        <v>3</v>
      </c>
      <c r="I12" s="1">
        <v>0</v>
      </c>
      <c r="J12" s="1" t="s">
        <v>3</v>
      </c>
      <c r="K12" s="1">
        <v>0</v>
      </c>
      <c r="L12" s="1"/>
      <c r="M12" s="1"/>
      <c r="N12" s="1"/>
      <c r="O12" s="1">
        <v>0</v>
      </c>
      <c r="P12" s="1">
        <v>0</v>
      </c>
      <c r="Q12" s="1">
        <v>0</v>
      </c>
      <c r="R12" s="1">
        <v>108</v>
      </c>
      <c r="S12" s="1"/>
      <c r="T12" s="1"/>
      <c r="U12" s="1" t="s">
        <v>3</v>
      </c>
      <c r="V12" s="1">
        <v>0</v>
      </c>
      <c r="W12" s="1" t="s">
        <v>3</v>
      </c>
      <c r="X12" s="1" t="s">
        <v>3</v>
      </c>
      <c r="Y12" s="1" t="s">
        <v>3</v>
      </c>
      <c r="Z12" s="1" t="s">
        <v>3</v>
      </c>
      <c r="AA12" s="1" t="s">
        <v>3</v>
      </c>
      <c r="AB12" s="1" t="s">
        <v>3</v>
      </c>
      <c r="AC12" s="1" t="s">
        <v>3</v>
      </c>
      <c r="AD12" s="1" t="s">
        <v>3</v>
      </c>
      <c r="AE12" s="1" t="s">
        <v>3</v>
      </c>
      <c r="AF12" s="1" t="s">
        <v>3</v>
      </c>
      <c r="AG12" s="1" t="s">
        <v>3</v>
      </c>
      <c r="AH12" s="1" t="s">
        <v>3</v>
      </c>
      <c r="AI12" s="1" t="s">
        <v>3</v>
      </c>
      <c r="AJ12" s="1" t="s">
        <v>3</v>
      </c>
      <c r="AK12" s="1"/>
      <c r="AL12" s="1" t="s">
        <v>3</v>
      </c>
      <c r="AM12" s="1" t="s">
        <v>3</v>
      </c>
      <c r="AN12" s="1" t="s">
        <v>3</v>
      </c>
      <c r="AO12" s="1"/>
      <c r="AP12" s="1" t="s">
        <v>3</v>
      </c>
      <c r="AQ12" s="1" t="s">
        <v>3</v>
      </c>
      <c r="AR12" s="1" t="s">
        <v>3</v>
      </c>
      <c r="AS12" s="1"/>
      <c r="AT12" s="1"/>
      <c r="AU12" s="1"/>
      <c r="AV12" s="1"/>
      <c r="AW12" s="1"/>
      <c r="AX12" s="1" t="s">
        <v>3</v>
      </c>
      <c r="AY12" s="1" t="s">
        <v>3</v>
      </c>
      <c r="AZ12" s="1" t="s">
        <v>3</v>
      </c>
      <c r="BA12" s="1"/>
      <c r="BB12" s="1"/>
      <c r="BC12" s="1"/>
      <c r="BD12" s="1"/>
      <c r="BE12" s="1"/>
      <c r="BF12" s="1"/>
      <c r="BG12" s="1"/>
      <c r="BH12" s="1" t="s">
        <v>6</v>
      </c>
      <c r="BI12" s="1" t="s">
        <v>7</v>
      </c>
      <c r="BJ12" s="1">
        <v>1</v>
      </c>
      <c r="BK12" s="1">
        <v>1</v>
      </c>
      <c r="BL12" s="1">
        <v>0</v>
      </c>
      <c r="BM12" s="1">
        <v>0</v>
      </c>
      <c r="BN12" s="1">
        <v>1</v>
      </c>
      <c r="BO12" s="1">
        <v>0</v>
      </c>
      <c r="BP12" s="1">
        <v>6</v>
      </c>
      <c r="BQ12" s="1">
        <v>2</v>
      </c>
      <c r="BR12" s="1">
        <v>1</v>
      </c>
      <c r="BS12" s="1">
        <v>1</v>
      </c>
      <c r="BT12" s="1">
        <v>0</v>
      </c>
      <c r="BU12" s="1">
        <v>0</v>
      </c>
      <c r="BV12" s="1">
        <v>0</v>
      </c>
      <c r="BW12" s="1">
        <v>0</v>
      </c>
      <c r="BX12" s="1">
        <v>0</v>
      </c>
      <c r="BY12" s="1" t="s">
        <v>8</v>
      </c>
      <c r="BZ12" s="1" t="s">
        <v>9</v>
      </c>
      <c r="CA12" s="1" t="s">
        <v>10</v>
      </c>
      <c r="CB12" s="1" t="s">
        <v>10</v>
      </c>
      <c r="CC12" s="1" t="s">
        <v>10</v>
      </c>
      <c r="CD12" s="1" t="s">
        <v>10</v>
      </c>
      <c r="CE12" s="1" t="s">
        <v>11</v>
      </c>
      <c r="CF12" s="1">
        <v>0</v>
      </c>
      <c r="CG12" s="1">
        <v>0</v>
      </c>
      <c r="CH12" s="1">
        <v>8</v>
      </c>
      <c r="CI12" s="1" t="s">
        <v>3</v>
      </c>
      <c r="CJ12" s="1" t="s">
        <v>3</v>
      </c>
      <c r="CK12" s="1">
        <v>3</v>
      </c>
      <c r="CL12" s="1"/>
      <c r="CM12" s="1"/>
      <c r="CN12" s="1"/>
      <c r="CO12" s="1"/>
      <c r="CP12" s="1"/>
      <c r="CQ12" s="1"/>
      <c r="CR12" s="1"/>
      <c r="CS12" s="1"/>
      <c r="CT12" s="1"/>
      <c r="CU12" s="1"/>
      <c r="CV12" s="1"/>
      <c r="CW12" s="1"/>
      <c r="CX12" s="1"/>
      <c r="CY12" s="1"/>
      <c r="CZ12" s="1"/>
      <c r="DA12" s="1"/>
      <c r="DB12" s="1"/>
      <c r="DC12" s="1"/>
      <c r="DD12" s="1"/>
      <c r="DE12" s="1"/>
      <c r="DF12" s="1"/>
      <c r="DG12" s="1"/>
      <c r="DH12" s="1"/>
      <c r="DI12" s="1"/>
      <c r="DJ12" s="1"/>
      <c r="DK12" s="1"/>
      <c r="DL12" s="1"/>
      <c r="DM12" s="1"/>
      <c r="DN12" s="1"/>
      <c r="DO12" s="1"/>
      <c r="DP12" s="1"/>
      <c r="DQ12" s="1"/>
      <c r="DR12" s="1"/>
      <c r="DS12" s="1"/>
      <c r="DT12" s="1"/>
      <c r="DU12" s="1"/>
      <c r="DV12" s="1"/>
      <c r="DW12" s="1"/>
      <c r="DX12" s="1"/>
      <c r="DY12" s="1"/>
      <c r="DZ12" s="1"/>
      <c r="EA12" s="1"/>
      <c r="EB12" s="1"/>
      <c r="EC12" s="1">
        <v>0</v>
      </c>
    </row>
    <row r="14" spans="1:133" x14ac:dyDescent="0.2">
      <c r="A14" s="1">
        <v>22</v>
      </c>
      <c r="B14" s="1">
        <v>0</v>
      </c>
      <c r="C14" s="1">
        <v>0</v>
      </c>
      <c r="D14" s="1">
        <v>64312874</v>
      </c>
      <c r="E14" s="1">
        <v>0</v>
      </c>
      <c r="F14" s="1">
        <v>3</v>
      </c>
      <c r="G14" s="1"/>
      <c r="H14" s="1"/>
      <c r="I14" s="1"/>
      <c r="J14" s="1"/>
      <c r="K14" s="1"/>
      <c r="L14" s="1"/>
      <c r="M14" s="1"/>
      <c r="N14" s="1"/>
      <c r="O14" s="1"/>
    </row>
    <row r="16" spans="1:133" x14ac:dyDescent="0.2">
      <c r="A16" s="5">
        <v>3</v>
      </c>
      <c r="B16" s="5">
        <v>1</v>
      </c>
      <c r="C16" s="5" t="s">
        <v>12</v>
      </c>
      <c r="D16" s="5" t="s">
        <v>12</v>
      </c>
      <c r="E16" s="6">
        <f>(Source!F419)/1000</f>
        <v>0</v>
      </c>
      <c r="F16" s="6">
        <f>(Source!F420)/1000</f>
        <v>0</v>
      </c>
      <c r="G16" s="6">
        <f>(Source!F411)/1000</f>
        <v>0</v>
      </c>
      <c r="H16" s="6">
        <f>(Source!F421)/1000+(Source!F422)/1000</f>
        <v>4600.8685400000004</v>
      </c>
      <c r="I16" s="6">
        <f>E16+F16+G16+H16</f>
        <v>4600.8685400000004</v>
      </c>
      <c r="J16" s="6">
        <f>(Source!F417)/1000</f>
        <v>2737.7436899999998</v>
      </c>
      <c r="AI16" s="5">
        <v>0</v>
      </c>
      <c r="AJ16" s="5">
        <v>0</v>
      </c>
      <c r="AK16" s="5" t="s">
        <v>3</v>
      </c>
      <c r="AL16" s="5" t="s">
        <v>3</v>
      </c>
      <c r="AM16" s="5" t="s">
        <v>3</v>
      </c>
      <c r="AN16" s="5">
        <v>0</v>
      </c>
      <c r="AO16" s="5" t="s">
        <v>3</v>
      </c>
      <c r="AP16" s="5" t="s">
        <v>3</v>
      </c>
      <c r="AT16" s="6">
        <v>3261759.29</v>
      </c>
      <c r="AU16" s="6">
        <v>229069.3</v>
      </c>
      <c r="AV16" s="6">
        <v>0</v>
      </c>
      <c r="AW16" s="6">
        <v>0</v>
      </c>
      <c r="AX16" s="6">
        <v>0</v>
      </c>
      <c r="AY16" s="6">
        <v>294946.3</v>
      </c>
      <c r="AZ16" s="6">
        <v>0</v>
      </c>
      <c r="BA16" s="6">
        <v>2737743.69</v>
      </c>
      <c r="BB16" s="6">
        <v>0</v>
      </c>
      <c r="BC16" s="6">
        <v>0</v>
      </c>
      <c r="BD16" s="6">
        <v>4600868.54</v>
      </c>
      <c r="BE16" s="6">
        <v>0</v>
      </c>
      <c r="BF16" s="6">
        <v>10400.780000000001</v>
      </c>
      <c r="BG16" s="6">
        <v>0</v>
      </c>
      <c r="BH16" s="6">
        <v>0</v>
      </c>
      <c r="BI16" s="6">
        <v>1155648.95</v>
      </c>
      <c r="BJ16" s="6">
        <v>183460.3</v>
      </c>
      <c r="BK16" s="6">
        <v>4600868.54</v>
      </c>
    </row>
    <row r="18" spans="1:19" x14ac:dyDescent="0.2">
      <c r="A18">
        <v>51</v>
      </c>
      <c r="E18" s="7">
        <f>SUMIF(A16:A17,3,E16:E17)</f>
        <v>0</v>
      </c>
      <c r="F18" s="7">
        <f>SUMIF(A16:A17,3,F16:F17)</f>
        <v>0</v>
      </c>
      <c r="G18" s="7">
        <f>SUMIF(A16:A17,3,G16:G17)</f>
        <v>0</v>
      </c>
      <c r="H18" s="7">
        <f>SUMIF(A16:A17,3,H16:H17)</f>
        <v>4600.8685400000004</v>
      </c>
      <c r="I18" s="7">
        <f>SUMIF(A16:A17,3,I16:I17)</f>
        <v>4600.8685400000004</v>
      </c>
      <c r="J18" s="7">
        <f>SUMIF(A16:A17,3,J16:J17)</f>
        <v>2737.7436899999998</v>
      </c>
      <c r="K18" s="7"/>
      <c r="L18" s="7"/>
      <c r="M18" s="7"/>
      <c r="N18" s="7"/>
      <c r="O18" s="7"/>
      <c r="P18" s="7"/>
      <c r="Q18" s="7"/>
      <c r="R18" s="7"/>
      <c r="S18" s="7"/>
    </row>
    <row r="20" spans="1:19" x14ac:dyDescent="0.2">
      <c r="A20" s="4">
        <v>50</v>
      </c>
      <c r="B20" s="4">
        <v>0</v>
      </c>
      <c r="C20" s="4">
        <v>0</v>
      </c>
      <c r="D20" s="4">
        <v>1</v>
      </c>
      <c r="E20" s="4">
        <v>201</v>
      </c>
      <c r="F20" s="4">
        <v>3261759.29</v>
      </c>
      <c r="G20" s="4" t="s">
        <v>39</v>
      </c>
      <c r="H20" s="4" t="s">
        <v>40</v>
      </c>
      <c r="I20" s="4"/>
      <c r="J20" s="4"/>
      <c r="K20" s="4">
        <v>201</v>
      </c>
      <c r="L20" s="4">
        <v>1</v>
      </c>
      <c r="M20" s="4">
        <v>3</v>
      </c>
      <c r="N20" s="4" t="s">
        <v>3</v>
      </c>
      <c r="O20" s="4">
        <v>2</v>
      </c>
      <c r="P20" s="4"/>
    </row>
    <row r="21" spans="1:19" x14ac:dyDescent="0.2">
      <c r="A21" s="4">
        <v>50</v>
      </c>
      <c r="B21" s="4">
        <v>0</v>
      </c>
      <c r="C21" s="4">
        <v>0</v>
      </c>
      <c r="D21" s="4">
        <v>1</v>
      </c>
      <c r="E21" s="4">
        <v>202</v>
      </c>
      <c r="F21" s="4">
        <v>229069.3</v>
      </c>
      <c r="G21" s="4" t="s">
        <v>41</v>
      </c>
      <c r="H21" s="4" t="s">
        <v>42</v>
      </c>
      <c r="I21" s="4"/>
      <c r="J21" s="4"/>
      <c r="K21" s="4">
        <v>202</v>
      </c>
      <c r="L21" s="4">
        <v>2</v>
      </c>
      <c r="M21" s="4">
        <v>3</v>
      </c>
      <c r="N21" s="4" t="s">
        <v>3</v>
      </c>
      <c r="O21" s="4">
        <v>2</v>
      </c>
      <c r="P21" s="4"/>
    </row>
    <row r="22" spans="1:19" x14ac:dyDescent="0.2">
      <c r="A22" s="4">
        <v>50</v>
      </c>
      <c r="B22" s="4">
        <v>0</v>
      </c>
      <c r="C22" s="4">
        <v>0</v>
      </c>
      <c r="D22" s="4">
        <v>1</v>
      </c>
      <c r="E22" s="4">
        <v>222</v>
      </c>
      <c r="F22" s="4">
        <v>0</v>
      </c>
      <c r="G22" s="4" t="s">
        <v>43</v>
      </c>
      <c r="H22" s="4" t="s">
        <v>44</v>
      </c>
      <c r="I22" s="4"/>
      <c r="J22" s="4"/>
      <c r="K22" s="4">
        <v>222</v>
      </c>
      <c r="L22" s="4">
        <v>3</v>
      </c>
      <c r="M22" s="4">
        <v>3</v>
      </c>
      <c r="N22" s="4" t="s">
        <v>3</v>
      </c>
      <c r="O22" s="4">
        <v>2</v>
      </c>
      <c r="P22" s="4"/>
    </row>
    <row r="23" spans="1:19" x14ac:dyDescent="0.2">
      <c r="A23" s="4">
        <v>50</v>
      </c>
      <c r="B23" s="4">
        <v>0</v>
      </c>
      <c r="C23" s="4">
        <v>0</v>
      </c>
      <c r="D23" s="4">
        <v>1</v>
      </c>
      <c r="E23" s="4">
        <v>225</v>
      </c>
      <c r="F23" s="4">
        <v>229069.3</v>
      </c>
      <c r="G23" s="4" t="s">
        <v>45</v>
      </c>
      <c r="H23" s="4" t="s">
        <v>46</v>
      </c>
      <c r="I23" s="4"/>
      <c r="J23" s="4"/>
      <c r="K23" s="4">
        <v>225</v>
      </c>
      <c r="L23" s="4">
        <v>4</v>
      </c>
      <c r="M23" s="4">
        <v>3</v>
      </c>
      <c r="N23" s="4" t="s">
        <v>3</v>
      </c>
      <c r="O23" s="4">
        <v>2</v>
      </c>
      <c r="P23" s="4"/>
    </row>
    <row r="24" spans="1:19" x14ac:dyDescent="0.2">
      <c r="A24" s="4">
        <v>50</v>
      </c>
      <c r="B24" s="4">
        <v>0</v>
      </c>
      <c r="C24" s="4">
        <v>0</v>
      </c>
      <c r="D24" s="4">
        <v>1</v>
      </c>
      <c r="E24" s="4">
        <v>226</v>
      </c>
      <c r="F24" s="4">
        <v>229069.3</v>
      </c>
      <c r="G24" s="4" t="s">
        <v>47</v>
      </c>
      <c r="H24" s="4" t="s">
        <v>48</v>
      </c>
      <c r="I24" s="4"/>
      <c r="J24" s="4"/>
      <c r="K24" s="4">
        <v>226</v>
      </c>
      <c r="L24" s="4">
        <v>5</v>
      </c>
      <c r="M24" s="4">
        <v>3</v>
      </c>
      <c r="N24" s="4" t="s">
        <v>3</v>
      </c>
      <c r="O24" s="4">
        <v>2</v>
      </c>
      <c r="P24" s="4"/>
    </row>
    <row r="25" spans="1:19" x14ac:dyDescent="0.2">
      <c r="A25" s="4">
        <v>50</v>
      </c>
      <c r="B25" s="4">
        <v>0</v>
      </c>
      <c r="C25" s="4">
        <v>0</v>
      </c>
      <c r="D25" s="4">
        <v>1</v>
      </c>
      <c r="E25" s="4">
        <v>227</v>
      </c>
      <c r="F25" s="4">
        <v>0</v>
      </c>
      <c r="G25" s="4" t="s">
        <v>49</v>
      </c>
      <c r="H25" s="4" t="s">
        <v>50</v>
      </c>
      <c r="I25" s="4"/>
      <c r="J25" s="4"/>
      <c r="K25" s="4">
        <v>227</v>
      </c>
      <c r="L25" s="4">
        <v>6</v>
      </c>
      <c r="M25" s="4">
        <v>3</v>
      </c>
      <c r="N25" s="4" t="s">
        <v>3</v>
      </c>
      <c r="O25" s="4">
        <v>2</v>
      </c>
      <c r="P25" s="4"/>
    </row>
    <row r="26" spans="1:19" x14ac:dyDescent="0.2">
      <c r="A26" s="4">
        <v>50</v>
      </c>
      <c r="B26" s="4">
        <v>0</v>
      </c>
      <c r="C26" s="4">
        <v>0</v>
      </c>
      <c r="D26" s="4">
        <v>1</v>
      </c>
      <c r="E26" s="4">
        <v>228</v>
      </c>
      <c r="F26" s="4">
        <v>229069.3</v>
      </c>
      <c r="G26" s="4" t="s">
        <v>51</v>
      </c>
      <c r="H26" s="4" t="s">
        <v>52</v>
      </c>
      <c r="I26" s="4"/>
      <c r="J26" s="4"/>
      <c r="K26" s="4">
        <v>228</v>
      </c>
      <c r="L26" s="4">
        <v>7</v>
      </c>
      <c r="M26" s="4">
        <v>3</v>
      </c>
      <c r="N26" s="4" t="s">
        <v>3</v>
      </c>
      <c r="O26" s="4">
        <v>2</v>
      </c>
      <c r="P26" s="4"/>
    </row>
    <row r="27" spans="1:19" x14ac:dyDescent="0.2">
      <c r="A27" s="4">
        <v>50</v>
      </c>
      <c r="B27" s="4">
        <v>0</v>
      </c>
      <c r="C27" s="4">
        <v>0</v>
      </c>
      <c r="D27" s="4">
        <v>1</v>
      </c>
      <c r="E27" s="4">
        <v>216</v>
      </c>
      <c r="F27" s="4">
        <v>0</v>
      </c>
      <c r="G27" s="4" t="s">
        <v>53</v>
      </c>
      <c r="H27" s="4" t="s">
        <v>54</v>
      </c>
      <c r="I27" s="4"/>
      <c r="J27" s="4"/>
      <c r="K27" s="4">
        <v>216</v>
      </c>
      <c r="L27" s="4">
        <v>8</v>
      </c>
      <c r="M27" s="4">
        <v>3</v>
      </c>
      <c r="N27" s="4" t="s">
        <v>3</v>
      </c>
      <c r="O27" s="4">
        <v>2</v>
      </c>
      <c r="P27" s="4"/>
    </row>
    <row r="28" spans="1:19" x14ac:dyDescent="0.2">
      <c r="A28" s="4">
        <v>50</v>
      </c>
      <c r="B28" s="4">
        <v>0</v>
      </c>
      <c r="C28" s="4">
        <v>0</v>
      </c>
      <c r="D28" s="4">
        <v>1</v>
      </c>
      <c r="E28" s="4">
        <v>223</v>
      </c>
      <c r="F28" s="4">
        <v>0</v>
      </c>
      <c r="G28" s="4" t="s">
        <v>55</v>
      </c>
      <c r="H28" s="4" t="s">
        <v>56</v>
      </c>
      <c r="I28" s="4"/>
      <c r="J28" s="4"/>
      <c r="K28" s="4">
        <v>223</v>
      </c>
      <c r="L28" s="4">
        <v>9</v>
      </c>
      <c r="M28" s="4">
        <v>3</v>
      </c>
      <c r="N28" s="4" t="s">
        <v>3</v>
      </c>
      <c r="O28" s="4">
        <v>2</v>
      </c>
      <c r="P28" s="4"/>
    </row>
    <row r="29" spans="1:19" x14ac:dyDescent="0.2">
      <c r="A29" s="4">
        <v>50</v>
      </c>
      <c r="B29" s="4">
        <v>0</v>
      </c>
      <c r="C29" s="4">
        <v>0</v>
      </c>
      <c r="D29" s="4">
        <v>1</v>
      </c>
      <c r="E29" s="4">
        <v>229</v>
      </c>
      <c r="F29" s="4">
        <v>0</v>
      </c>
      <c r="G29" s="4" t="s">
        <v>57</v>
      </c>
      <c r="H29" s="4" t="s">
        <v>58</v>
      </c>
      <c r="I29" s="4"/>
      <c r="J29" s="4"/>
      <c r="K29" s="4">
        <v>229</v>
      </c>
      <c r="L29" s="4">
        <v>10</v>
      </c>
      <c r="M29" s="4">
        <v>3</v>
      </c>
      <c r="N29" s="4" t="s">
        <v>3</v>
      </c>
      <c r="O29" s="4">
        <v>2</v>
      </c>
      <c r="P29" s="4"/>
    </row>
    <row r="30" spans="1:19" x14ac:dyDescent="0.2">
      <c r="A30" s="4">
        <v>50</v>
      </c>
      <c r="B30" s="4">
        <v>0</v>
      </c>
      <c r="C30" s="4">
        <v>0</v>
      </c>
      <c r="D30" s="4">
        <v>1</v>
      </c>
      <c r="E30" s="4">
        <v>203</v>
      </c>
      <c r="F30" s="4">
        <v>294946.3</v>
      </c>
      <c r="G30" s="4" t="s">
        <v>59</v>
      </c>
      <c r="H30" s="4" t="s">
        <v>60</v>
      </c>
      <c r="I30" s="4"/>
      <c r="J30" s="4"/>
      <c r="K30" s="4">
        <v>203</v>
      </c>
      <c r="L30" s="4">
        <v>11</v>
      </c>
      <c r="M30" s="4">
        <v>3</v>
      </c>
      <c r="N30" s="4" t="s">
        <v>3</v>
      </c>
      <c r="O30" s="4">
        <v>2</v>
      </c>
      <c r="P30" s="4"/>
    </row>
    <row r="31" spans="1:19" x14ac:dyDescent="0.2">
      <c r="A31" s="4">
        <v>50</v>
      </c>
      <c r="B31" s="4">
        <v>0</v>
      </c>
      <c r="C31" s="4">
        <v>0</v>
      </c>
      <c r="D31" s="4">
        <v>1</v>
      </c>
      <c r="E31" s="4">
        <v>231</v>
      </c>
      <c r="F31" s="4">
        <v>0</v>
      </c>
      <c r="G31" s="4" t="s">
        <v>61</v>
      </c>
      <c r="H31" s="4" t="s">
        <v>62</v>
      </c>
      <c r="I31" s="4"/>
      <c r="J31" s="4"/>
      <c r="K31" s="4">
        <v>231</v>
      </c>
      <c r="L31" s="4">
        <v>12</v>
      </c>
      <c r="M31" s="4">
        <v>3</v>
      </c>
      <c r="N31" s="4" t="s">
        <v>3</v>
      </c>
      <c r="O31" s="4">
        <v>2</v>
      </c>
      <c r="P31" s="4"/>
    </row>
    <row r="32" spans="1:19" x14ac:dyDescent="0.2">
      <c r="A32" s="4">
        <v>50</v>
      </c>
      <c r="B32" s="4">
        <v>0</v>
      </c>
      <c r="C32" s="4">
        <v>0</v>
      </c>
      <c r="D32" s="4">
        <v>1</v>
      </c>
      <c r="E32" s="4">
        <v>204</v>
      </c>
      <c r="F32" s="4">
        <v>0</v>
      </c>
      <c r="G32" s="4" t="s">
        <v>63</v>
      </c>
      <c r="H32" s="4" t="s">
        <v>64</v>
      </c>
      <c r="I32" s="4"/>
      <c r="J32" s="4"/>
      <c r="K32" s="4">
        <v>204</v>
      </c>
      <c r="L32" s="4">
        <v>13</v>
      </c>
      <c r="M32" s="4">
        <v>3</v>
      </c>
      <c r="N32" s="4" t="s">
        <v>3</v>
      </c>
      <c r="O32" s="4">
        <v>2</v>
      </c>
      <c r="P32" s="4"/>
    </row>
    <row r="33" spans="1:16" x14ac:dyDescent="0.2">
      <c r="A33" s="4">
        <v>50</v>
      </c>
      <c r="B33" s="4">
        <v>0</v>
      </c>
      <c r="C33" s="4">
        <v>0</v>
      </c>
      <c r="D33" s="4">
        <v>1</v>
      </c>
      <c r="E33" s="4">
        <v>205</v>
      </c>
      <c r="F33" s="4">
        <v>2737743.69</v>
      </c>
      <c r="G33" s="4" t="s">
        <v>65</v>
      </c>
      <c r="H33" s="4" t="s">
        <v>66</v>
      </c>
      <c r="I33" s="4"/>
      <c r="J33" s="4"/>
      <c r="K33" s="4">
        <v>205</v>
      </c>
      <c r="L33" s="4">
        <v>14</v>
      </c>
      <c r="M33" s="4">
        <v>3</v>
      </c>
      <c r="N33" s="4" t="s">
        <v>3</v>
      </c>
      <c r="O33" s="4">
        <v>2</v>
      </c>
      <c r="P33" s="4"/>
    </row>
    <row r="34" spans="1:16" x14ac:dyDescent="0.2">
      <c r="A34" s="4">
        <v>50</v>
      </c>
      <c r="B34" s="4">
        <v>0</v>
      </c>
      <c r="C34" s="4">
        <v>0</v>
      </c>
      <c r="D34" s="4">
        <v>1</v>
      </c>
      <c r="E34" s="4">
        <v>232</v>
      </c>
      <c r="F34" s="4">
        <v>0</v>
      </c>
      <c r="G34" s="4" t="s">
        <v>67</v>
      </c>
      <c r="H34" s="4" t="s">
        <v>68</v>
      </c>
      <c r="I34" s="4"/>
      <c r="J34" s="4"/>
      <c r="K34" s="4">
        <v>232</v>
      </c>
      <c r="L34" s="4">
        <v>15</v>
      </c>
      <c r="M34" s="4">
        <v>3</v>
      </c>
      <c r="N34" s="4" t="s">
        <v>3</v>
      </c>
      <c r="O34" s="4">
        <v>2</v>
      </c>
      <c r="P34" s="4"/>
    </row>
    <row r="35" spans="1:16" x14ac:dyDescent="0.2">
      <c r="A35" s="4">
        <v>50</v>
      </c>
      <c r="B35" s="4">
        <v>0</v>
      </c>
      <c r="C35" s="4">
        <v>0</v>
      </c>
      <c r="D35" s="4">
        <v>1</v>
      </c>
      <c r="E35" s="4">
        <v>214</v>
      </c>
      <c r="F35" s="4">
        <v>0</v>
      </c>
      <c r="G35" s="4" t="s">
        <v>69</v>
      </c>
      <c r="H35" s="4" t="s">
        <v>70</v>
      </c>
      <c r="I35" s="4"/>
      <c r="J35" s="4"/>
      <c r="K35" s="4">
        <v>214</v>
      </c>
      <c r="L35" s="4">
        <v>16</v>
      </c>
      <c r="M35" s="4">
        <v>3</v>
      </c>
      <c r="N35" s="4" t="s">
        <v>3</v>
      </c>
      <c r="O35" s="4">
        <v>2</v>
      </c>
      <c r="P35" s="4"/>
    </row>
    <row r="36" spans="1:16" x14ac:dyDescent="0.2">
      <c r="A36" s="4">
        <v>50</v>
      </c>
      <c r="B36" s="4">
        <v>0</v>
      </c>
      <c r="C36" s="4">
        <v>0</v>
      </c>
      <c r="D36" s="4">
        <v>1</v>
      </c>
      <c r="E36" s="4">
        <v>215</v>
      </c>
      <c r="F36" s="4">
        <v>0</v>
      </c>
      <c r="G36" s="4" t="s">
        <v>71</v>
      </c>
      <c r="H36" s="4" t="s">
        <v>72</v>
      </c>
      <c r="I36" s="4"/>
      <c r="J36" s="4"/>
      <c r="K36" s="4">
        <v>215</v>
      </c>
      <c r="L36" s="4">
        <v>17</v>
      </c>
      <c r="M36" s="4">
        <v>3</v>
      </c>
      <c r="N36" s="4" t="s">
        <v>3</v>
      </c>
      <c r="O36" s="4">
        <v>2</v>
      </c>
      <c r="P36" s="4"/>
    </row>
    <row r="37" spans="1:16" x14ac:dyDescent="0.2">
      <c r="A37" s="4">
        <v>50</v>
      </c>
      <c r="B37" s="4">
        <v>0</v>
      </c>
      <c r="C37" s="4">
        <v>0</v>
      </c>
      <c r="D37" s="4">
        <v>1</v>
      </c>
      <c r="E37" s="4">
        <v>217</v>
      </c>
      <c r="F37" s="4">
        <v>4600868.54</v>
      </c>
      <c r="G37" s="4" t="s">
        <v>73</v>
      </c>
      <c r="H37" s="4" t="s">
        <v>74</v>
      </c>
      <c r="I37" s="4"/>
      <c r="J37" s="4"/>
      <c r="K37" s="4">
        <v>217</v>
      </c>
      <c r="L37" s="4">
        <v>18</v>
      </c>
      <c r="M37" s="4">
        <v>3</v>
      </c>
      <c r="N37" s="4" t="s">
        <v>3</v>
      </c>
      <c r="O37" s="4">
        <v>2</v>
      </c>
      <c r="P37" s="4"/>
    </row>
    <row r="38" spans="1:16" x14ac:dyDescent="0.2">
      <c r="A38" s="4">
        <v>50</v>
      </c>
      <c r="B38" s="4">
        <v>0</v>
      </c>
      <c r="C38" s="4">
        <v>0</v>
      </c>
      <c r="D38" s="4">
        <v>1</v>
      </c>
      <c r="E38" s="4">
        <v>230</v>
      </c>
      <c r="F38" s="4">
        <v>0</v>
      </c>
      <c r="G38" s="4" t="s">
        <v>75</v>
      </c>
      <c r="H38" s="4" t="s">
        <v>76</v>
      </c>
      <c r="I38" s="4"/>
      <c r="J38" s="4"/>
      <c r="K38" s="4">
        <v>230</v>
      </c>
      <c r="L38" s="4">
        <v>19</v>
      </c>
      <c r="M38" s="4">
        <v>3</v>
      </c>
      <c r="N38" s="4" t="s">
        <v>3</v>
      </c>
      <c r="O38" s="4">
        <v>2</v>
      </c>
      <c r="P38" s="4"/>
    </row>
    <row r="39" spans="1:16" x14ac:dyDescent="0.2">
      <c r="A39" s="4">
        <v>50</v>
      </c>
      <c r="B39" s="4">
        <v>0</v>
      </c>
      <c r="C39" s="4">
        <v>0</v>
      </c>
      <c r="D39" s="4">
        <v>1</v>
      </c>
      <c r="E39" s="4">
        <v>206</v>
      </c>
      <c r="F39" s="4">
        <v>0</v>
      </c>
      <c r="G39" s="4" t="s">
        <v>77</v>
      </c>
      <c r="H39" s="4" t="s">
        <v>78</v>
      </c>
      <c r="I39" s="4"/>
      <c r="J39" s="4"/>
      <c r="K39" s="4">
        <v>206</v>
      </c>
      <c r="L39" s="4">
        <v>20</v>
      </c>
      <c r="M39" s="4">
        <v>3</v>
      </c>
      <c r="N39" s="4" t="s">
        <v>3</v>
      </c>
      <c r="O39" s="4">
        <v>2</v>
      </c>
      <c r="P39" s="4"/>
    </row>
    <row r="40" spans="1:16" x14ac:dyDescent="0.2">
      <c r="A40" s="4">
        <v>50</v>
      </c>
      <c r="B40" s="4">
        <v>0</v>
      </c>
      <c r="C40" s="4">
        <v>0</v>
      </c>
      <c r="D40" s="4">
        <v>1</v>
      </c>
      <c r="E40" s="4">
        <v>207</v>
      </c>
      <c r="F40" s="4">
        <v>10400.780000000001</v>
      </c>
      <c r="G40" s="4" t="s">
        <v>79</v>
      </c>
      <c r="H40" s="4" t="s">
        <v>80</v>
      </c>
      <c r="I40" s="4"/>
      <c r="J40" s="4"/>
      <c r="K40" s="4">
        <v>207</v>
      </c>
      <c r="L40" s="4">
        <v>21</v>
      </c>
      <c r="M40" s="4">
        <v>3</v>
      </c>
      <c r="N40" s="4" t="s">
        <v>3</v>
      </c>
      <c r="O40" s="4">
        <v>-1</v>
      </c>
      <c r="P40" s="4"/>
    </row>
    <row r="41" spans="1:16" x14ac:dyDescent="0.2">
      <c r="A41" s="4">
        <v>50</v>
      </c>
      <c r="B41" s="4">
        <v>0</v>
      </c>
      <c r="C41" s="4">
        <v>0</v>
      </c>
      <c r="D41" s="4">
        <v>1</v>
      </c>
      <c r="E41" s="4">
        <v>208</v>
      </c>
      <c r="F41" s="4">
        <v>0</v>
      </c>
      <c r="G41" s="4" t="s">
        <v>81</v>
      </c>
      <c r="H41" s="4" t="s">
        <v>82</v>
      </c>
      <c r="I41" s="4"/>
      <c r="J41" s="4"/>
      <c r="K41" s="4">
        <v>208</v>
      </c>
      <c r="L41" s="4">
        <v>22</v>
      </c>
      <c r="M41" s="4">
        <v>3</v>
      </c>
      <c r="N41" s="4" t="s">
        <v>3</v>
      </c>
      <c r="O41" s="4">
        <v>-1</v>
      </c>
      <c r="P41" s="4"/>
    </row>
    <row r="42" spans="1:16" x14ac:dyDescent="0.2">
      <c r="A42" s="4">
        <v>50</v>
      </c>
      <c r="B42" s="4">
        <v>0</v>
      </c>
      <c r="C42" s="4">
        <v>0</v>
      </c>
      <c r="D42" s="4">
        <v>1</v>
      </c>
      <c r="E42" s="4">
        <v>209</v>
      </c>
      <c r="F42" s="4">
        <v>0</v>
      </c>
      <c r="G42" s="4" t="s">
        <v>83</v>
      </c>
      <c r="H42" s="4" t="s">
        <v>84</v>
      </c>
      <c r="I42" s="4"/>
      <c r="J42" s="4"/>
      <c r="K42" s="4">
        <v>209</v>
      </c>
      <c r="L42" s="4">
        <v>23</v>
      </c>
      <c r="M42" s="4">
        <v>3</v>
      </c>
      <c r="N42" s="4" t="s">
        <v>3</v>
      </c>
      <c r="O42" s="4">
        <v>2</v>
      </c>
      <c r="P42" s="4"/>
    </row>
    <row r="43" spans="1:16" x14ac:dyDescent="0.2">
      <c r="A43" s="4">
        <v>50</v>
      </c>
      <c r="B43" s="4">
        <v>0</v>
      </c>
      <c r="C43" s="4">
        <v>0</v>
      </c>
      <c r="D43" s="4">
        <v>1</v>
      </c>
      <c r="E43" s="4">
        <v>233</v>
      </c>
      <c r="F43" s="4">
        <v>0</v>
      </c>
      <c r="G43" s="4" t="s">
        <v>85</v>
      </c>
      <c r="H43" s="4" t="s">
        <v>86</v>
      </c>
      <c r="I43" s="4"/>
      <c r="J43" s="4"/>
      <c r="K43" s="4">
        <v>233</v>
      </c>
      <c r="L43" s="4">
        <v>24</v>
      </c>
      <c r="M43" s="4">
        <v>3</v>
      </c>
      <c r="N43" s="4" t="s">
        <v>3</v>
      </c>
      <c r="O43" s="4">
        <v>2</v>
      </c>
      <c r="P43" s="4"/>
    </row>
    <row r="44" spans="1:16" x14ac:dyDescent="0.2">
      <c r="A44" s="4">
        <v>50</v>
      </c>
      <c r="B44" s="4">
        <v>0</v>
      </c>
      <c r="C44" s="4">
        <v>0</v>
      </c>
      <c r="D44" s="4">
        <v>1</v>
      </c>
      <c r="E44" s="4">
        <v>210</v>
      </c>
      <c r="F44" s="4">
        <v>1155648.95</v>
      </c>
      <c r="G44" s="4" t="s">
        <v>87</v>
      </c>
      <c r="H44" s="4" t="s">
        <v>88</v>
      </c>
      <c r="I44" s="4"/>
      <c r="J44" s="4"/>
      <c r="K44" s="4">
        <v>210</v>
      </c>
      <c r="L44" s="4">
        <v>25</v>
      </c>
      <c r="M44" s="4">
        <v>3</v>
      </c>
      <c r="N44" s="4" t="s">
        <v>3</v>
      </c>
      <c r="O44" s="4">
        <v>2</v>
      </c>
      <c r="P44" s="4"/>
    </row>
    <row r="45" spans="1:16" x14ac:dyDescent="0.2">
      <c r="A45" s="4">
        <v>50</v>
      </c>
      <c r="B45" s="4">
        <v>0</v>
      </c>
      <c r="C45" s="4">
        <v>0</v>
      </c>
      <c r="D45" s="4">
        <v>1</v>
      </c>
      <c r="E45" s="4">
        <v>211</v>
      </c>
      <c r="F45" s="4">
        <v>183460.3</v>
      </c>
      <c r="G45" s="4" t="s">
        <v>89</v>
      </c>
      <c r="H45" s="4" t="s">
        <v>90</v>
      </c>
      <c r="I45" s="4"/>
      <c r="J45" s="4"/>
      <c r="K45" s="4">
        <v>211</v>
      </c>
      <c r="L45" s="4">
        <v>26</v>
      </c>
      <c r="M45" s="4">
        <v>3</v>
      </c>
      <c r="N45" s="4" t="s">
        <v>3</v>
      </c>
      <c r="O45" s="4">
        <v>2</v>
      </c>
      <c r="P45" s="4"/>
    </row>
    <row r="46" spans="1:16" x14ac:dyDescent="0.2">
      <c r="A46" s="4">
        <v>50</v>
      </c>
      <c r="B46" s="4">
        <v>0</v>
      </c>
      <c r="C46" s="4">
        <v>0</v>
      </c>
      <c r="D46" s="4">
        <v>1</v>
      </c>
      <c r="E46" s="4">
        <v>224</v>
      </c>
      <c r="F46" s="4">
        <v>4600868.54</v>
      </c>
      <c r="G46" s="4" t="s">
        <v>91</v>
      </c>
      <c r="H46" s="4" t="s">
        <v>92</v>
      </c>
      <c r="I46" s="4"/>
      <c r="J46" s="4"/>
      <c r="K46" s="4">
        <v>224</v>
      </c>
      <c r="L46" s="4">
        <v>27</v>
      </c>
      <c r="M46" s="4">
        <v>3</v>
      </c>
      <c r="N46" s="4" t="s">
        <v>3</v>
      </c>
      <c r="O46" s="4">
        <v>2</v>
      </c>
      <c r="P46" s="4"/>
    </row>
    <row r="48" spans="1:16" x14ac:dyDescent="0.2">
      <c r="A48">
        <v>-1</v>
      </c>
    </row>
    <row r="51" spans="1:15" x14ac:dyDescent="0.2">
      <c r="A51" s="3">
        <v>75</v>
      </c>
      <c r="B51" s="3" t="s">
        <v>206</v>
      </c>
      <c r="C51" s="3">
        <v>2019</v>
      </c>
      <c r="D51" s="3">
        <v>0</v>
      </c>
      <c r="E51" s="3">
        <v>10</v>
      </c>
      <c r="F51" s="3">
        <v>0</v>
      </c>
      <c r="G51" s="3">
        <v>0</v>
      </c>
      <c r="H51" s="3">
        <v>1</v>
      </c>
      <c r="I51" s="3">
        <v>0</v>
      </c>
      <c r="J51" s="3">
        <v>1</v>
      </c>
      <c r="K51" s="3">
        <v>78</v>
      </c>
      <c r="L51" s="3">
        <v>30</v>
      </c>
      <c r="M51" s="3">
        <v>0</v>
      </c>
      <c r="N51" s="3">
        <v>64312874</v>
      </c>
      <c r="O51" s="3">
        <v>1</v>
      </c>
    </row>
  </sheetData>
  <printOptions gridLines="1"/>
  <pageMargins left="0.75" right="0.75" top="1" bottom="1" header="0.5" footer="0.5"/>
  <headerFooter alignWithMargins="0">
    <oddHeader>&amp;A</oddHeader>
    <oddFooter>Page &amp;P</oddFooter>
  </headerFooter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C30"/>
  <sheetViews>
    <sheetView workbookViewId="0"/>
  </sheetViews>
  <sheetFormatPr defaultColWidth="9.140625" defaultRowHeight="12.75" x14ac:dyDescent="0.2"/>
  <cols>
    <col min="1" max="256" width="9.140625" customWidth="1"/>
  </cols>
  <sheetData>
    <row r="1" spans="1:107" x14ac:dyDescent="0.2">
      <c r="A1">
        <f>ROW(Source!A32)</f>
        <v>32</v>
      </c>
      <c r="B1">
        <v>64312874</v>
      </c>
      <c r="C1">
        <v>64312526</v>
      </c>
      <c r="D1">
        <v>58823480</v>
      </c>
      <c r="E1">
        <v>25</v>
      </c>
      <c r="F1">
        <v>1</v>
      </c>
      <c r="G1">
        <v>25</v>
      </c>
      <c r="H1">
        <v>1</v>
      </c>
      <c r="I1" t="s">
        <v>208</v>
      </c>
      <c r="J1" t="s">
        <v>3</v>
      </c>
      <c r="K1" t="s">
        <v>209</v>
      </c>
      <c r="L1">
        <v>1191</v>
      </c>
      <c r="N1">
        <v>1013</v>
      </c>
      <c r="O1" t="s">
        <v>210</v>
      </c>
      <c r="P1" t="s">
        <v>210</v>
      </c>
      <c r="Q1">
        <v>1</v>
      </c>
      <c r="W1">
        <v>0</v>
      </c>
      <c r="X1">
        <v>476480486</v>
      </c>
      <c r="Y1">
        <v>156.16999999999999</v>
      </c>
      <c r="AA1">
        <v>0</v>
      </c>
      <c r="AB1">
        <v>0</v>
      </c>
      <c r="AC1">
        <v>0</v>
      </c>
      <c r="AD1">
        <v>0</v>
      </c>
      <c r="AE1">
        <v>0</v>
      </c>
      <c r="AF1">
        <v>0</v>
      </c>
      <c r="AG1">
        <v>0</v>
      </c>
      <c r="AH1">
        <v>0</v>
      </c>
      <c r="AI1">
        <v>1</v>
      </c>
      <c r="AJ1">
        <v>1</v>
      </c>
      <c r="AK1">
        <v>1</v>
      </c>
      <c r="AL1">
        <v>1</v>
      </c>
      <c r="AN1">
        <v>0</v>
      </c>
      <c r="AO1">
        <v>1</v>
      </c>
      <c r="AP1">
        <v>1</v>
      </c>
      <c r="AQ1">
        <v>0</v>
      </c>
      <c r="AR1">
        <v>0</v>
      </c>
      <c r="AS1" t="s">
        <v>3</v>
      </c>
      <c r="AT1">
        <v>22.31</v>
      </c>
      <c r="AU1" t="s">
        <v>22</v>
      </c>
      <c r="AV1">
        <v>1</v>
      </c>
      <c r="AW1">
        <v>2</v>
      </c>
      <c r="AX1">
        <v>64313072</v>
      </c>
      <c r="AY1">
        <v>1</v>
      </c>
      <c r="AZ1">
        <v>0</v>
      </c>
      <c r="BA1">
        <v>1</v>
      </c>
      <c r="BB1">
        <v>0</v>
      </c>
      <c r="BC1">
        <v>0</v>
      </c>
      <c r="BD1">
        <v>0</v>
      </c>
      <c r="BE1">
        <v>0</v>
      </c>
      <c r="BF1">
        <v>0</v>
      </c>
      <c r="BG1">
        <v>0</v>
      </c>
      <c r="BH1">
        <v>0</v>
      </c>
      <c r="BI1">
        <v>0</v>
      </c>
      <c r="BJ1">
        <v>0</v>
      </c>
      <c r="BK1">
        <v>0</v>
      </c>
      <c r="BL1">
        <v>0</v>
      </c>
      <c r="BM1">
        <v>0</v>
      </c>
      <c r="BN1">
        <v>0</v>
      </c>
      <c r="BO1">
        <v>0</v>
      </c>
      <c r="BP1">
        <v>0</v>
      </c>
      <c r="BQ1">
        <v>0</v>
      </c>
      <c r="BR1">
        <v>0</v>
      </c>
      <c r="BS1">
        <v>0</v>
      </c>
      <c r="BT1">
        <v>0</v>
      </c>
      <c r="BU1">
        <v>0</v>
      </c>
      <c r="BV1">
        <v>0</v>
      </c>
      <c r="BW1">
        <v>0</v>
      </c>
      <c r="CX1">
        <f>Y1*Source!I32</f>
        <v>1405.53</v>
      </c>
      <c r="CY1">
        <f t="shared" ref="CY1:CY30" si="0">AD1</f>
        <v>0</v>
      </c>
      <c r="CZ1">
        <f t="shared" ref="CZ1:CZ30" si="1">AH1</f>
        <v>0</v>
      </c>
      <c r="DA1">
        <f t="shared" ref="DA1:DA30" si="2">AL1</f>
        <v>1</v>
      </c>
      <c r="DB1">
        <f>ROUND((ROUND(AT1*CZ1,2)*7),6)</f>
        <v>0</v>
      </c>
      <c r="DC1">
        <f>ROUND((ROUND(AT1*AG1,2)*7),6)</f>
        <v>0</v>
      </c>
    </row>
    <row r="2" spans="1:107" x14ac:dyDescent="0.2">
      <c r="A2">
        <f>ROW(Source!A33)</f>
        <v>33</v>
      </c>
      <c r="B2">
        <v>64312874</v>
      </c>
      <c r="C2">
        <v>64312530</v>
      </c>
      <c r="D2">
        <v>58823480</v>
      </c>
      <c r="E2">
        <v>25</v>
      </c>
      <c r="F2">
        <v>1</v>
      </c>
      <c r="G2">
        <v>25</v>
      </c>
      <c r="H2">
        <v>1</v>
      </c>
      <c r="I2" t="s">
        <v>208</v>
      </c>
      <c r="J2" t="s">
        <v>3</v>
      </c>
      <c r="K2" t="s">
        <v>209</v>
      </c>
      <c r="L2">
        <v>1191</v>
      </c>
      <c r="N2">
        <v>1013</v>
      </c>
      <c r="O2" t="s">
        <v>210</v>
      </c>
      <c r="P2" t="s">
        <v>210</v>
      </c>
      <c r="Q2">
        <v>1</v>
      </c>
      <c r="W2">
        <v>0</v>
      </c>
      <c r="X2">
        <v>476480486</v>
      </c>
      <c r="Y2">
        <v>138.81</v>
      </c>
      <c r="AA2">
        <v>0</v>
      </c>
      <c r="AB2">
        <v>0</v>
      </c>
      <c r="AC2">
        <v>0</v>
      </c>
      <c r="AD2">
        <v>0</v>
      </c>
      <c r="AE2">
        <v>0</v>
      </c>
      <c r="AF2">
        <v>0</v>
      </c>
      <c r="AG2">
        <v>0</v>
      </c>
      <c r="AH2">
        <v>0</v>
      </c>
      <c r="AI2">
        <v>1</v>
      </c>
      <c r="AJ2">
        <v>1</v>
      </c>
      <c r="AK2">
        <v>1</v>
      </c>
      <c r="AL2">
        <v>1</v>
      </c>
      <c r="AN2">
        <v>0</v>
      </c>
      <c r="AO2">
        <v>1</v>
      </c>
      <c r="AP2">
        <v>1</v>
      </c>
      <c r="AQ2">
        <v>0</v>
      </c>
      <c r="AR2">
        <v>0</v>
      </c>
      <c r="AS2" t="s">
        <v>3</v>
      </c>
      <c r="AT2">
        <v>46.27</v>
      </c>
      <c r="AU2" t="s">
        <v>30</v>
      </c>
      <c r="AV2">
        <v>1</v>
      </c>
      <c r="AW2">
        <v>2</v>
      </c>
      <c r="AX2">
        <v>64312531</v>
      </c>
      <c r="AY2">
        <v>1</v>
      </c>
      <c r="AZ2">
        <v>0</v>
      </c>
      <c r="BA2">
        <v>2</v>
      </c>
      <c r="BB2">
        <v>0</v>
      </c>
      <c r="BC2">
        <v>0</v>
      </c>
      <c r="BD2">
        <v>0</v>
      </c>
      <c r="BE2">
        <v>0</v>
      </c>
      <c r="BF2">
        <v>0</v>
      </c>
      <c r="BG2">
        <v>0</v>
      </c>
      <c r="BH2">
        <v>0</v>
      </c>
      <c r="BI2">
        <v>0</v>
      </c>
      <c r="BJ2">
        <v>0</v>
      </c>
      <c r="BK2">
        <v>0</v>
      </c>
      <c r="BL2">
        <v>0</v>
      </c>
      <c r="BM2">
        <v>0</v>
      </c>
      <c r="BN2">
        <v>0</v>
      </c>
      <c r="BO2">
        <v>0</v>
      </c>
      <c r="BP2">
        <v>0</v>
      </c>
      <c r="BQ2">
        <v>0</v>
      </c>
      <c r="BR2">
        <v>0</v>
      </c>
      <c r="BS2">
        <v>0</v>
      </c>
      <c r="BT2">
        <v>0</v>
      </c>
      <c r="BU2">
        <v>0</v>
      </c>
      <c r="BV2">
        <v>0</v>
      </c>
      <c r="BW2">
        <v>0</v>
      </c>
      <c r="CX2">
        <f>Y2*Source!I33</f>
        <v>1249.29</v>
      </c>
      <c r="CY2">
        <f t="shared" si="0"/>
        <v>0</v>
      </c>
      <c r="CZ2">
        <f t="shared" si="1"/>
        <v>0</v>
      </c>
      <c r="DA2">
        <f t="shared" si="2"/>
        <v>1</v>
      </c>
      <c r="DB2">
        <f>ROUND((ROUND(AT2*CZ2,2)*3),6)</f>
        <v>0</v>
      </c>
      <c r="DC2">
        <f>ROUND((ROUND(AT2*AG2,2)*3),6)</f>
        <v>0</v>
      </c>
    </row>
    <row r="3" spans="1:107" x14ac:dyDescent="0.2">
      <c r="A3">
        <f>ROW(Source!A34)</f>
        <v>34</v>
      </c>
      <c r="B3">
        <v>64312874</v>
      </c>
      <c r="C3">
        <v>64312532</v>
      </c>
      <c r="D3">
        <v>58823480</v>
      </c>
      <c r="E3">
        <v>25</v>
      </c>
      <c r="F3">
        <v>1</v>
      </c>
      <c r="G3">
        <v>25</v>
      </c>
      <c r="H3">
        <v>1</v>
      </c>
      <c r="I3" t="s">
        <v>208</v>
      </c>
      <c r="J3" t="s">
        <v>3</v>
      </c>
      <c r="K3" t="s">
        <v>209</v>
      </c>
      <c r="L3">
        <v>1191</v>
      </c>
      <c r="N3">
        <v>1013</v>
      </c>
      <c r="O3" t="s">
        <v>210</v>
      </c>
      <c r="P3" t="s">
        <v>210</v>
      </c>
      <c r="Q3">
        <v>1</v>
      </c>
      <c r="W3">
        <v>0</v>
      </c>
      <c r="X3">
        <v>476480486</v>
      </c>
      <c r="Y3">
        <v>62.73</v>
      </c>
      <c r="AA3">
        <v>0</v>
      </c>
      <c r="AB3">
        <v>0</v>
      </c>
      <c r="AC3">
        <v>0</v>
      </c>
      <c r="AD3">
        <v>0</v>
      </c>
      <c r="AE3">
        <v>0</v>
      </c>
      <c r="AF3">
        <v>0</v>
      </c>
      <c r="AG3">
        <v>0</v>
      </c>
      <c r="AH3">
        <v>0</v>
      </c>
      <c r="AI3">
        <v>1</v>
      </c>
      <c r="AJ3">
        <v>1</v>
      </c>
      <c r="AK3">
        <v>1</v>
      </c>
      <c r="AL3">
        <v>1</v>
      </c>
      <c r="AN3">
        <v>0</v>
      </c>
      <c r="AO3">
        <v>1</v>
      </c>
      <c r="AP3">
        <v>0</v>
      </c>
      <c r="AQ3">
        <v>0</v>
      </c>
      <c r="AR3">
        <v>0</v>
      </c>
      <c r="AS3" t="s">
        <v>3</v>
      </c>
      <c r="AT3">
        <v>62.73</v>
      </c>
      <c r="AU3" t="s">
        <v>3</v>
      </c>
      <c r="AV3">
        <v>1</v>
      </c>
      <c r="AW3">
        <v>2</v>
      </c>
      <c r="AX3">
        <v>64312533</v>
      </c>
      <c r="AY3">
        <v>1</v>
      </c>
      <c r="AZ3">
        <v>0</v>
      </c>
      <c r="BA3">
        <v>3</v>
      </c>
      <c r="BB3">
        <v>0</v>
      </c>
      <c r="BC3">
        <v>0</v>
      </c>
      <c r="BD3">
        <v>0</v>
      </c>
      <c r="BE3">
        <v>0</v>
      </c>
      <c r="BF3">
        <v>0</v>
      </c>
      <c r="BG3">
        <v>0</v>
      </c>
      <c r="BH3">
        <v>0</v>
      </c>
      <c r="BI3">
        <v>0</v>
      </c>
      <c r="BJ3">
        <v>0</v>
      </c>
      <c r="BK3">
        <v>0</v>
      </c>
      <c r="BL3">
        <v>0</v>
      </c>
      <c r="BM3">
        <v>0</v>
      </c>
      <c r="BN3">
        <v>0</v>
      </c>
      <c r="BO3">
        <v>0</v>
      </c>
      <c r="BP3">
        <v>0</v>
      </c>
      <c r="BQ3">
        <v>0</v>
      </c>
      <c r="BR3">
        <v>0</v>
      </c>
      <c r="BS3">
        <v>0</v>
      </c>
      <c r="BT3">
        <v>0</v>
      </c>
      <c r="BU3">
        <v>0</v>
      </c>
      <c r="BV3">
        <v>0</v>
      </c>
      <c r="BW3">
        <v>0</v>
      </c>
      <c r="CX3">
        <f>Y3*Source!I34</f>
        <v>564.56999999999994</v>
      </c>
      <c r="CY3">
        <f t="shared" si="0"/>
        <v>0</v>
      </c>
      <c r="CZ3">
        <f t="shared" si="1"/>
        <v>0</v>
      </c>
      <c r="DA3">
        <f t="shared" si="2"/>
        <v>1</v>
      </c>
      <c r="DB3">
        <f>ROUND(ROUND(AT3*CZ3,2),6)</f>
        <v>0</v>
      </c>
      <c r="DC3">
        <f>ROUND(ROUND(AT3*AG3,2),6)</f>
        <v>0</v>
      </c>
    </row>
    <row r="4" spans="1:107" x14ac:dyDescent="0.2">
      <c r="A4">
        <f>ROW(Source!A35)</f>
        <v>35</v>
      </c>
      <c r="B4">
        <v>64312874</v>
      </c>
      <c r="C4">
        <v>64312534</v>
      </c>
      <c r="D4">
        <v>58823480</v>
      </c>
      <c r="E4">
        <v>25</v>
      </c>
      <c r="F4">
        <v>1</v>
      </c>
      <c r="G4">
        <v>25</v>
      </c>
      <c r="H4">
        <v>1</v>
      </c>
      <c r="I4" t="s">
        <v>208</v>
      </c>
      <c r="J4" t="s">
        <v>3</v>
      </c>
      <c r="K4" t="s">
        <v>209</v>
      </c>
      <c r="L4">
        <v>1191</v>
      </c>
      <c r="N4">
        <v>1013</v>
      </c>
      <c r="O4" t="s">
        <v>210</v>
      </c>
      <c r="P4" t="s">
        <v>210</v>
      </c>
      <c r="Q4">
        <v>1</v>
      </c>
      <c r="W4">
        <v>0</v>
      </c>
      <c r="X4">
        <v>476480486</v>
      </c>
      <c r="Y4">
        <v>88.68</v>
      </c>
      <c r="AA4">
        <v>0</v>
      </c>
      <c r="AB4">
        <v>0</v>
      </c>
      <c r="AC4">
        <v>0</v>
      </c>
      <c r="AD4">
        <v>0</v>
      </c>
      <c r="AE4">
        <v>0</v>
      </c>
      <c r="AF4">
        <v>0</v>
      </c>
      <c r="AG4">
        <v>0</v>
      </c>
      <c r="AH4">
        <v>0</v>
      </c>
      <c r="AI4">
        <v>1</v>
      </c>
      <c r="AJ4">
        <v>1</v>
      </c>
      <c r="AK4">
        <v>1</v>
      </c>
      <c r="AL4">
        <v>1</v>
      </c>
      <c r="AN4">
        <v>0</v>
      </c>
      <c r="AO4">
        <v>1</v>
      </c>
      <c r="AP4">
        <v>0</v>
      </c>
      <c r="AQ4">
        <v>0</v>
      </c>
      <c r="AR4">
        <v>0</v>
      </c>
      <c r="AS4" t="s">
        <v>3</v>
      </c>
      <c r="AT4">
        <v>88.68</v>
      </c>
      <c r="AU4" t="s">
        <v>3</v>
      </c>
      <c r="AV4">
        <v>1</v>
      </c>
      <c r="AW4">
        <v>2</v>
      </c>
      <c r="AX4">
        <v>64312535</v>
      </c>
      <c r="AY4">
        <v>1</v>
      </c>
      <c r="AZ4">
        <v>0</v>
      </c>
      <c r="BA4">
        <v>4</v>
      </c>
      <c r="BB4">
        <v>0</v>
      </c>
      <c r="BC4">
        <v>0</v>
      </c>
      <c r="BD4">
        <v>0</v>
      </c>
      <c r="BE4">
        <v>0</v>
      </c>
      <c r="BF4">
        <v>0</v>
      </c>
      <c r="BG4">
        <v>0</v>
      </c>
      <c r="BH4">
        <v>0</v>
      </c>
      <c r="BI4">
        <v>0</v>
      </c>
      <c r="BJ4">
        <v>0</v>
      </c>
      <c r="BK4">
        <v>0</v>
      </c>
      <c r="BL4">
        <v>0</v>
      </c>
      <c r="BM4">
        <v>0</v>
      </c>
      <c r="BN4">
        <v>0</v>
      </c>
      <c r="BO4">
        <v>0</v>
      </c>
      <c r="BP4">
        <v>0</v>
      </c>
      <c r="BQ4">
        <v>0</v>
      </c>
      <c r="BR4">
        <v>0</v>
      </c>
      <c r="BS4">
        <v>0</v>
      </c>
      <c r="BT4">
        <v>0</v>
      </c>
      <c r="BU4">
        <v>0</v>
      </c>
      <c r="BV4">
        <v>0</v>
      </c>
      <c r="BW4">
        <v>0</v>
      </c>
      <c r="CX4">
        <f>Y4*Source!I35</f>
        <v>798.12000000000012</v>
      </c>
      <c r="CY4">
        <f t="shared" si="0"/>
        <v>0</v>
      </c>
      <c r="CZ4">
        <f t="shared" si="1"/>
        <v>0</v>
      </c>
      <c r="DA4">
        <f t="shared" si="2"/>
        <v>1</v>
      </c>
      <c r="DB4">
        <f>ROUND(ROUND(AT4*CZ4,2),6)</f>
        <v>0</v>
      </c>
      <c r="DC4">
        <f>ROUND(ROUND(AT4*AG4,2),6)</f>
        <v>0</v>
      </c>
    </row>
    <row r="5" spans="1:107" x14ac:dyDescent="0.2">
      <c r="A5">
        <f>ROW(Source!A71)</f>
        <v>71</v>
      </c>
      <c r="B5">
        <v>64312874</v>
      </c>
      <c r="C5">
        <v>64312595</v>
      </c>
      <c r="D5">
        <v>58823480</v>
      </c>
      <c r="E5">
        <v>25</v>
      </c>
      <c r="F5">
        <v>1</v>
      </c>
      <c r="G5">
        <v>25</v>
      </c>
      <c r="H5">
        <v>1</v>
      </c>
      <c r="I5" t="s">
        <v>208</v>
      </c>
      <c r="J5" t="s">
        <v>3</v>
      </c>
      <c r="K5" t="s">
        <v>209</v>
      </c>
      <c r="L5">
        <v>1191</v>
      </c>
      <c r="N5">
        <v>1013</v>
      </c>
      <c r="O5" t="s">
        <v>210</v>
      </c>
      <c r="P5" t="s">
        <v>210</v>
      </c>
      <c r="Q5">
        <v>1</v>
      </c>
      <c r="W5">
        <v>0</v>
      </c>
      <c r="X5">
        <v>476480486</v>
      </c>
      <c r="Y5">
        <v>74.83</v>
      </c>
      <c r="AA5">
        <v>0</v>
      </c>
      <c r="AB5">
        <v>0</v>
      </c>
      <c r="AC5">
        <v>0</v>
      </c>
      <c r="AD5">
        <v>0</v>
      </c>
      <c r="AE5">
        <v>0</v>
      </c>
      <c r="AF5">
        <v>0</v>
      </c>
      <c r="AG5">
        <v>0</v>
      </c>
      <c r="AH5">
        <v>0</v>
      </c>
      <c r="AI5">
        <v>1</v>
      </c>
      <c r="AJ5">
        <v>1</v>
      </c>
      <c r="AK5">
        <v>1</v>
      </c>
      <c r="AL5">
        <v>1</v>
      </c>
      <c r="AN5">
        <v>0</v>
      </c>
      <c r="AO5">
        <v>1</v>
      </c>
      <c r="AP5">
        <v>1</v>
      </c>
      <c r="AQ5">
        <v>0</v>
      </c>
      <c r="AR5">
        <v>0</v>
      </c>
      <c r="AS5" t="s">
        <v>3</v>
      </c>
      <c r="AT5">
        <v>10.69</v>
      </c>
      <c r="AU5" t="s">
        <v>22</v>
      </c>
      <c r="AV5">
        <v>1</v>
      </c>
      <c r="AW5">
        <v>2</v>
      </c>
      <c r="AX5">
        <v>64312596</v>
      </c>
      <c r="AY5">
        <v>1</v>
      </c>
      <c r="AZ5">
        <v>0</v>
      </c>
      <c r="BA5">
        <v>5</v>
      </c>
      <c r="BB5">
        <v>0</v>
      </c>
      <c r="BC5">
        <v>0</v>
      </c>
      <c r="BD5">
        <v>0</v>
      </c>
      <c r="BE5">
        <v>0</v>
      </c>
      <c r="BF5">
        <v>0</v>
      </c>
      <c r="BG5">
        <v>0</v>
      </c>
      <c r="BH5">
        <v>0</v>
      </c>
      <c r="BI5">
        <v>0</v>
      </c>
      <c r="BJ5">
        <v>0</v>
      </c>
      <c r="BK5">
        <v>0</v>
      </c>
      <c r="BL5">
        <v>0</v>
      </c>
      <c r="BM5">
        <v>0</v>
      </c>
      <c r="BN5">
        <v>0</v>
      </c>
      <c r="BO5">
        <v>0</v>
      </c>
      <c r="BP5">
        <v>0</v>
      </c>
      <c r="BQ5">
        <v>0</v>
      </c>
      <c r="BR5">
        <v>0</v>
      </c>
      <c r="BS5">
        <v>0</v>
      </c>
      <c r="BT5">
        <v>0</v>
      </c>
      <c r="BU5">
        <v>0</v>
      </c>
      <c r="BV5">
        <v>0</v>
      </c>
      <c r="BW5">
        <v>0</v>
      </c>
      <c r="CX5">
        <f>Y5*Source!I71</f>
        <v>149.66</v>
      </c>
      <c r="CY5">
        <f t="shared" si="0"/>
        <v>0</v>
      </c>
      <c r="CZ5">
        <f t="shared" si="1"/>
        <v>0</v>
      </c>
      <c r="DA5">
        <f t="shared" si="2"/>
        <v>1</v>
      </c>
      <c r="DB5">
        <f>ROUND((ROUND(AT5*CZ5,2)*7),6)</f>
        <v>0</v>
      </c>
      <c r="DC5">
        <f>ROUND((ROUND(AT5*AG5,2)*7),6)</f>
        <v>0</v>
      </c>
    </row>
    <row r="6" spans="1:107" x14ac:dyDescent="0.2">
      <c r="A6">
        <f>ROW(Source!A72)</f>
        <v>72</v>
      </c>
      <c r="B6">
        <v>64312874</v>
      </c>
      <c r="C6">
        <v>64312597</v>
      </c>
      <c r="D6">
        <v>58823480</v>
      </c>
      <c r="E6">
        <v>25</v>
      </c>
      <c r="F6">
        <v>1</v>
      </c>
      <c r="G6">
        <v>25</v>
      </c>
      <c r="H6">
        <v>1</v>
      </c>
      <c r="I6" t="s">
        <v>208</v>
      </c>
      <c r="J6" t="s">
        <v>3</v>
      </c>
      <c r="K6" t="s">
        <v>209</v>
      </c>
      <c r="L6">
        <v>1191</v>
      </c>
      <c r="N6">
        <v>1013</v>
      </c>
      <c r="O6" t="s">
        <v>210</v>
      </c>
      <c r="P6" t="s">
        <v>210</v>
      </c>
      <c r="Q6">
        <v>1</v>
      </c>
      <c r="W6">
        <v>0</v>
      </c>
      <c r="X6">
        <v>476480486</v>
      </c>
      <c r="Y6">
        <v>74.94</v>
      </c>
      <c r="AA6">
        <v>0</v>
      </c>
      <c r="AB6">
        <v>0</v>
      </c>
      <c r="AC6">
        <v>0</v>
      </c>
      <c r="AD6">
        <v>0</v>
      </c>
      <c r="AE6">
        <v>0</v>
      </c>
      <c r="AF6">
        <v>0</v>
      </c>
      <c r="AG6">
        <v>0</v>
      </c>
      <c r="AH6">
        <v>0</v>
      </c>
      <c r="AI6">
        <v>1</v>
      </c>
      <c r="AJ6">
        <v>1</v>
      </c>
      <c r="AK6">
        <v>1</v>
      </c>
      <c r="AL6">
        <v>1</v>
      </c>
      <c r="AN6">
        <v>0</v>
      </c>
      <c r="AO6">
        <v>1</v>
      </c>
      <c r="AP6">
        <v>1</v>
      </c>
      <c r="AQ6">
        <v>0</v>
      </c>
      <c r="AR6">
        <v>0</v>
      </c>
      <c r="AS6" t="s">
        <v>3</v>
      </c>
      <c r="AT6">
        <v>24.98</v>
      </c>
      <c r="AU6" t="s">
        <v>30</v>
      </c>
      <c r="AV6">
        <v>1</v>
      </c>
      <c r="AW6">
        <v>2</v>
      </c>
      <c r="AX6">
        <v>64312598</v>
      </c>
      <c r="AY6">
        <v>1</v>
      </c>
      <c r="AZ6">
        <v>0</v>
      </c>
      <c r="BA6">
        <v>6</v>
      </c>
      <c r="BB6">
        <v>0</v>
      </c>
      <c r="BC6">
        <v>0</v>
      </c>
      <c r="BD6">
        <v>0</v>
      </c>
      <c r="BE6">
        <v>0</v>
      </c>
      <c r="BF6">
        <v>0</v>
      </c>
      <c r="BG6">
        <v>0</v>
      </c>
      <c r="BH6">
        <v>0</v>
      </c>
      <c r="BI6">
        <v>0</v>
      </c>
      <c r="BJ6">
        <v>0</v>
      </c>
      <c r="BK6">
        <v>0</v>
      </c>
      <c r="BL6">
        <v>0</v>
      </c>
      <c r="BM6">
        <v>0</v>
      </c>
      <c r="BN6">
        <v>0</v>
      </c>
      <c r="BO6">
        <v>0</v>
      </c>
      <c r="BP6">
        <v>0</v>
      </c>
      <c r="BQ6">
        <v>0</v>
      </c>
      <c r="BR6">
        <v>0</v>
      </c>
      <c r="BS6">
        <v>0</v>
      </c>
      <c r="BT6">
        <v>0</v>
      </c>
      <c r="BU6">
        <v>0</v>
      </c>
      <c r="BV6">
        <v>0</v>
      </c>
      <c r="BW6">
        <v>0</v>
      </c>
      <c r="CX6">
        <f>Y6*Source!I72</f>
        <v>149.88</v>
      </c>
      <c r="CY6">
        <f t="shared" si="0"/>
        <v>0</v>
      </c>
      <c r="CZ6">
        <f t="shared" si="1"/>
        <v>0</v>
      </c>
      <c r="DA6">
        <f t="shared" si="2"/>
        <v>1</v>
      </c>
      <c r="DB6">
        <f>ROUND((ROUND(AT6*CZ6,2)*3),6)</f>
        <v>0</v>
      </c>
      <c r="DC6">
        <f>ROUND((ROUND(AT6*AG6,2)*3),6)</f>
        <v>0</v>
      </c>
    </row>
    <row r="7" spans="1:107" x14ac:dyDescent="0.2">
      <c r="A7">
        <f>ROW(Source!A73)</f>
        <v>73</v>
      </c>
      <c r="B7">
        <v>64312874</v>
      </c>
      <c r="C7">
        <v>64312599</v>
      </c>
      <c r="D7">
        <v>58823480</v>
      </c>
      <c r="E7">
        <v>25</v>
      </c>
      <c r="F7">
        <v>1</v>
      </c>
      <c r="G7">
        <v>25</v>
      </c>
      <c r="H7">
        <v>1</v>
      </c>
      <c r="I7" t="s">
        <v>208</v>
      </c>
      <c r="J7" t="s">
        <v>3</v>
      </c>
      <c r="K7" t="s">
        <v>209</v>
      </c>
      <c r="L7">
        <v>1191</v>
      </c>
      <c r="N7">
        <v>1013</v>
      </c>
      <c r="O7" t="s">
        <v>210</v>
      </c>
      <c r="P7" t="s">
        <v>210</v>
      </c>
      <c r="Q7">
        <v>1</v>
      </c>
      <c r="W7">
        <v>0</v>
      </c>
      <c r="X7">
        <v>476480486</v>
      </c>
      <c r="Y7">
        <v>36.200000000000003</v>
      </c>
      <c r="AA7">
        <v>0</v>
      </c>
      <c r="AB7">
        <v>0</v>
      </c>
      <c r="AC7">
        <v>0</v>
      </c>
      <c r="AD7">
        <v>0</v>
      </c>
      <c r="AE7">
        <v>0</v>
      </c>
      <c r="AF7">
        <v>0</v>
      </c>
      <c r="AG7">
        <v>0</v>
      </c>
      <c r="AH7">
        <v>0</v>
      </c>
      <c r="AI7">
        <v>1</v>
      </c>
      <c r="AJ7">
        <v>1</v>
      </c>
      <c r="AK7">
        <v>1</v>
      </c>
      <c r="AL7">
        <v>1</v>
      </c>
      <c r="AN7">
        <v>0</v>
      </c>
      <c r="AO7">
        <v>1</v>
      </c>
      <c r="AP7">
        <v>0</v>
      </c>
      <c r="AQ7">
        <v>0</v>
      </c>
      <c r="AR7">
        <v>0</v>
      </c>
      <c r="AS7" t="s">
        <v>3</v>
      </c>
      <c r="AT7">
        <v>36.200000000000003</v>
      </c>
      <c r="AU7" t="s">
        <v>3</v>
      </c>
      <c r="AV7">
        <v>1</v>
      </c>
      <c r="AW7">
        <v>2</v>
      </c>
      <c r="AX7">
        <v>64312600</v>
      </c>
      <c r="AY7">
        <v>1</v>
      </c>
      <c r="AZ7">
        <v>0</v>
      </c>
      <c r="BA7">
        <v>7</v>
      </c>
      <c r="BB7">
        <v>0</v>
      </c>
      <c r="BC7">
        <v>0</v>
      </c>
      <c r="BD7">
        <v>0</v>
      </c>
      <c r="BE7">
        <v>0</v>
      </c>
      <c r="BF7">
        <v>0</v>
      </c>
      <c r="BG7">
        <v>0</v>
      </c>
      <c r="BH7">
        <v>0</v>
      </c>
      <c r="BI7">
        <v>0</v>
      </c>
      <c r="BJ7">
        <v>0</v>
      </c>
      <c r="BK7">
        <v>0</v>
      </c>
      <c r="BL7">
        <v>0</v>
      </c>
      <c r="BM7">
        <v>0</v>
      </c>
      <c r="BN7">
        <v>0</v>
      </c>
      <c r="BO7">
        <v>0</v>
      </c>
      <c r="BP7">
        <v>0</v>
      </c>
      <c r="BQ7">
        <v>0</v>
      </c>
      <c r="BR7">
        <v>0</v>
      </c>
      <c r="BS7">
        <v>0</v>
      </c>
      <c r="BT7">
        <v>0</v>
      </c>
      <c r="BU7">
        <v>0</v>
      </c>
      <c r="BV7">
        <v>0</v>
      </c>
      <c r="BW7">
        <v>0</v>
      </c>
      <c r="CX7">
        <f>Y7*Source!I73</f>
        <v>72.400000000000006</v>
      </c>
      <c r="CY7">
        <f t="shared" si="0"/>
        <v>0</v>
      </c>
      <c r="CZ7">
        <f t="shared" si="1"/>
        <v>0</v>
      </c>
      <c r="DA7">
        <f t="shared" si="2"/>
        <v>1</v>
      </c>
      <c r="DB7">
        <f>ROUND(ROUND(AT7*CZ7,2),6)</f>
        <v>0</v>
      </c>
      <c r="DC7">
        <f>ROUND(ROUND(AT7*AG7,2),6)</f>
        <v>0</v>
      </c>
    </row>
    <row r="8" spans="1:107" x14ac:dyDescent="0.2">
      <c r="A8">
        <f>ROW(Source!A74)</f>
        <v>74</v>
      </c>
      <c r="B8">
        <v>64312874</v>
      </c>
      <c r="C8">
        <v>64312601</v>
      </c>
      <c r="D8">
        <v>58823480</v>
      </c>
      <c r="E8">
        <v>25</v>
      </c>
      <c r="F8">
        <v>1</v>
      </c>
      <c r="G8">
        <v>25</v>
      </c>
      <c r="H8">
        <v>1</v>
      </c>
      <c r="I8" t="s">
        <v>208</v>
      </c>
      <c r="J8" t="s">
        <v>3</v>
      </c>
      <c r="K8" t="s">
        <v>209</v>
      </c>
      <c r="L8">
        <v>1191</v>
      </c>
      <c r="N8">
        <v>1013</v>
      </c>
      <c r="O8" t="s">
        <v>210</v>
      </c>
      <c r="P8" t="s">
        <v>210</v>
      </c>
      <c r="Q8">
        <v>1</v>
      </c>
      <c r="W8">
        <v>0</v>
      </c>
      <c r="X8">
        <v>476480486</v>
      </c>
      <c r="Y8">
        <v>50.86</v>
      </c>
      <c r="AA8">
        <v>0</v>
      </c>
      <c r="AB8">
        <v>0</v>
      </c>
      <c r="AC8">
        <v>0</v>
      </c>
      <c r="AD8">
        <v>0</v>
      </c>
      <c r="AE8">
        <v>0</v>
      </c>
      <c r="AF8">
        <v>0</v>
      </c>
      <c r="AG8">
        <v>0</v>
      </c>
      <c r="AH8">
        <v>0</v>
      </c>
      <c r="AI8">
        <v>1</v>
      </c>
      <c r="AJ8">
        <v>1</v>
      </c>
      <c r="AK8">
        <v>1</v>
      </c>
      <c r="AL8">
        <v>1</v>
      </c>
      <c r="AN8">
        <v>0</v>
      </c>
      <c r="AO8">
        <v>1</v>
      </c>
      <c r="AP8">
        <v>0</v>
      </c>
      <c r="AQ8">
        <v>0</v>
      </c>
      <c r="AR8">
        <v>0</v>
      </c>
      <c r="AS8" t="s">
        <v>3</v>
      </c>
      <c r="AT8">
        <v>50.86</v>
      </c>
      <c r="AU8" t="s">
        <v>3</v>
      </c>
      <c r="AV8">
        <v>1</v>
      </c>
      <c r="AW8">
        <v>2</v>
      </c>
      <c r="AX8">
        <v>64312602</v>
      </c>
      <c r="AY8">
        <v>1</v>
      </c>
      <c r="AZ8">
        <v>0</v>
      </c>
      <c r="BA8">
        <v>8</v>
      </c>
      <c r="BB8">
        <v>0</v>
      </c>
      <c r="BC8">
        <v>0</v>
      </c>
      <c r="BD8">
        <v>0</v>
      </c>
      <c r="BE8">
        <v>0</v>
      </c>
      <c r="BF8">
        <v>0</v>
      </c>
      <c r="BG8">
        <v>0</v>
      </c>
      <c r="BH8">
        <v>0</v>
      </c>
      <c r="BI8">
        <v>0</v>
      </c>
      <c r="BJ8">
        <v>0</v>
      </c>
      <c r="BK8">
        <v>0</v>
      </c>
      <c r="BL8">
        <v>0</v>
      </c>
      <c r="BM8">
        <v>0</v>
      </c>
      <c r="BN8">
        <v>0</v>
      </c>
      <c r="BO8">
        <v>0</v>
      </c>
      <c r="BP8">
        <v>0</v>
      </c>
      <c r="BQ8">
        <v>0</v>
      </c>
      <c r="BR8">
        <v>0</v>
      </c>
      <c r="BS8">
        <v>0</v>
      </c>
      <c r="BT8">
        <v>0</v>
      </c>
      <c r="BU8">
        <v>0</v>
      </c>
      <c r="BV8">
        <v>0</v>
      </c>
      <c r="BW8">
        <v>0</v>
      </c>
      <c r="CX8">
        <f>Y8*Source!I74</f>
        <v>101.72</v>
      </c>
      <c r="CY8">
        <f t="shared" si="0"/>
        <v>0</v>
      </c>
      <c r="CZ8">
        <f t="shared" si="1"/>
        <v>0</v>
      </c>
      <c r="DA8">
        <f t="shared" si="2"/>
        <v>1</v>
      </c>
      <c r="DB8">
        <f>ROUND(ROUND(AT8*CZ8,2),6)</f>
        <v>0</v>
      </c>
      <c r="DC8">
        <f>ROUND(ROUND(AT8*AG8,2),6)</f>
        <v>0</v>
      </c>
    </row>
    <row r="9" spans="1:107" x14ac:dyDescent="0.2">
      <c r="A9">
        <f>ROW(Source!A140)</f>
        <v>140</v>
      </c>
      <c r="B9">
        <v>64312874</v>
      </c>
      <c r="C9">
        <v>64312661</v>
      </c>
      <c r="D9">
        <v>58823480</v>
      </c>
      <c r="E9">
        <v>25</v>
      </c>
      <c r="F9">
        <v>1</v>
      </c>
      <c r="G9">
        <v>25</v>
      </c>
      <c r="H9">
        <v>1</v>
      </c>
      <c r="I9" t="s">
        <v>208</v>
      </c>
      <c r="J9" t="s">
        <v>3</v>
      </c>
      <c r="K9" t="s">
        <v>209</v>
      </c>
      <c r="L9">
        <v>1191</v>
      </c>
      <c r="N9">
        <v>1013</v>
      </c>
      <c r="O9" t="s">
        <v>210</v>
      </c>
      <c r="P9" t="s">
        <v>210</v>
      </c>
      <c r="Q9">
        <v>1</v>
      </c>
      <c r="W9">
        <v>0</v>
      </c>
      <c r="X9">
        <v>476480486</v>
      </c>
      <c r="Y9">
        <v>145.81</v>
      </c>
      <c r="AA9">
        <v>0</v>
      </c>
      <c r="AB9">
        <v>0</v>
      </c>
      <c r="AC9">
        <v>0</v>
      </c>
      <c r="AD9">
        <v>0</v>
      </c>
      <c r="AE9">
        <v>0</v>
      </c>
      <c r="AF9">
        <v>0</v>
      </c>
      <c r="AG9">
        <v>0</v>
      </c>
      <c r="AH9">
        <v>0</v>
      </c>
      <c r="AI9">
        <v>1</v>
      </c>
      <c r="AJ9">
        <v>1</v>
      </c>
      <c r="AK9">
        <v>1</v>
      </c>
      <c r="AL9">
        <v>1</v>
      </c>
      <c r="AN9">
        <v>0</v>
      </c>
      <c r="AO9">
        <v>1</v>
      </c>
      <c r="AP9">
        <v>1</v>
      </c>
      <c r="AQ9">
        <v>0</v>
      </c>
      <c r="AR9">
        <v>0</v>
      </c>
      <c r="AS9" t="s">
        <v>3</v>
      </c>
      <c r="AT9">
        <v>20.83</v>
      </c>
      <c r="AU9" t="s">
        <v>22</v>
      </c>
      <c r="AV9">
        <v>1</v>
      </c>
      <c r="AW9">
        <v>2</v>
      </c>
      <c r="AX9">
        <v>64312668</v>
      </c>
      <c r="AY9">
        <v>1</v>
      </c>
      <c r="AZ9">
        <v>0</v>
      </c>
      <c r="BA9">
        <v>9</v>
      </c>
      <c r="BB9">
        <v>0</v>
      </c>
      <c r="BC9">
        <v>0</v>
      </c>
      <c r="BD9">
        <v>0</v>
      </c>
      <c r="BE9">
        <v>0</v>
      </c>
      <c r="BF9">
        <v>0</v>
      </c>
      <c r="BG9">
        <v>0</v>
      </c>
      <c r="BH9">
        <v>0</v>
      </c>
      <c r="BI9">
        <v>0</v>
      </c>
      <c r="BJ9">
        <v>0</v>
      </c>
      <c r="BK9">
        <v>0</v>
      </c>
      <c r="BL9">
        <v>0</v>
      </c>
      <c r="BM9">
        <v>0</v>
      </c>
      <c r="BN9">
        <v>0</v>
      </c>
      <c r="BO9">
        <v>0</v>
      </c>
      <c r="BP9">
        <v>0</v>
      </c>
      <c r="BQ9">
        <v>0</v>
      </c>
      <c r="BR9">
        <v>0</v>
      </c>
      <c r="BS9">
        <v>0</v>
      </c>
      <c r="BT9">
        <v>0</v>
      </c>
      <c r="BU9">
        <v>0</v>
      </c>
      <c r="BV9">
        <v>0</v>
      </c>
      <c r="BW9">
        <v>0</v>
      </c>
      <c r="CX9">
        <f>Y9*Source!I140</f>
        <v>729.05</v>
      </c>
      <c r="CY9">
        <f t="shared" si="0"/>
        <v>0</v>
      </c>
      <c r="CZ9">
        <f t="shared" si="1"/>
        <v>0</v>
      </c>
      <c r="DA9">
        <f t="shared" si="2"/>
        <v>1</v>
      </c>
      <c r="DB9">
        <f>ROUND((ROUND(AT9*CZ9,2)*7),6)</f>
        <v>0</v>
      </c>
      <c r="DC9">
        <f>ROUND((ROUND(AT9*AG9,2)*7),6)</f>
        <v>0</v>
      </c>
    </row>
    <row r="10" spans="1:107" x14ac:dyDescent="0.2">
      <c r="A10">
        <f>ROW(Source!A141)</f>
        <v>141</v>
      </c>
      <c r="B10">
        <v>64312874</v>
      </c>
      <c r="C10">
        <v>64312662</v>
      </c>
      <c r="D10">
        <v>58823480</v>
      </c>
      <c r="E10">
        <v>25</v>
      </c>
      <c r="F10">
        <v>1</v>
      </c>
      <c r="G10">
        <v>25</v>
      </c>
      <c r="H10">
        <v>1</v>
      </c>
      <c r="I10" t="s">
        <v>208</v>
      </c>
      <c r="J10" t="s">
        <v>3</v>
      </c>
      <c r="K10" t="s">
        <v>209</v>
      </c>
      <c r="L10">
        <v>1191</v>
      </c>
      <c r="N10">
        <v>1013</v>
      </c>
      <c r="O10" t="s">
        <v>210</v>
      </c>
      <c r="P10" t="s">
        <v>210</v>
      </c>
      <c r="Q10">
        <v>1</v>
      </c>
      <c r="W10">
        <v>0</v>
      </c>
      <c r="X10">
        <v>476480486</v>
      </c>
      <c r="Y10">
        <v>133.82999999999998</v>
      </c>
      <c r="AA10">
        <v>0</v>
      </c>
      <c r="AB10">
        <v>0</v>
      </c>
      <c r="AC10">
        <v>0</v>
      </c>
      <c r="AD10">
        <v>0</v>
      </c>
      <c r="AE10">
        <v>0</v>
      </c>
      <c r="AF10">
        <v>0</v>
      </c>
      <c r="AG10">
        <v>0</v>
      </c>
      <c r="AH10">
        <v>0</v>
      </c>
      <c r="AI10">
        <v>1</v>
      </c>
      <c r="AJ10">
        <v>1</v>
      </c>
      <c r="AK10">
        <v>1</v>
      </c>
      <c r="AL10">
        <v>1</v>
      </c>
      <c r="AN10">
        <v>0</v>
      </c>
      <c r="AO10">
        <v>1</v>
      </c>
      <c r="AP10">
        <v>1</v>
      </c>
      <c r="AQ10">
        <v>0</v>
      </c>
      <c r="AR10">
        <v>0</v>
      </c>
      <c r="AS10" t="s">
        <v>3</v>
      </c>
      <c r="AT10">
        <v>44.61</v>
      </c>
      <c r="AU10" t="s">
        <v>30</v>
      </c>
      <c r="AV10">
        <v>1</v>
      </c>
      <c r="AW10">
        <v>2</v>
      </c>
      <c r="AX10">
        <v>64312667</v>
      </c>
      <c r="AY10">
        <v>1</v>
      </c>
      <c r="AZ10">
        <v>0</v>
      </c>
      <c r="BA10">
        <v>10</v>
      </c>
      <c r="BB10">
        <v>0</v>
      </c>
      <c r="BC10">
        <v>0</v>
      </c>
      <c r="BD10">
        <v>0</v>
      </c>
      <c r="BE10">
        <v>0</v>
      </c>
      <c r="BF10">
        <v>0</v>
      </c>
      <c r="BG10">
        <v>0</v>
      </c>
      <c r="BH10">
        <v>0</v>
      </c>
      <c r="BI10">
        <v>0</v>
      </c>
      <c r="BJ10">
        <v>0</v>
      </c>
      <c r="BK10">
        <v>0</v>
      </c>
      <c r="BL10">
        <v>0</v>
      </c>
      <c r="BM10">
        <v>0</v>
      </c>
      <c r="BN10">
        <v>0</v>
      </c>
      <c r="BO10">
        <v>0</v>
      </c>
      <c r="BP10">
        <v>0</v>
      </c>
      <c r="BQ10">
        <v>0</v>
      </c>
      <c r="BR10">
        <v>0</v>
      </c>
      <c r="BS10">
        <v>0</v>
      </c>
      <c r="BT10">
        <v>0</v>
      </c>
      <c r="BU10">
        <v>0</v>
      </c>
      <c r="BV10">
        <v>0</v>
      </c>
      <c r="BW10">
        <v>0</v>
      </c>
      <c r="CX10">
        <f>Y10*Source!I141</f>
        <v>669.14999999999986</v>
      </c>
      <c r="CY10">
        <f t="shared" si="0"/>
        <v>0</v>
      </c>
      <c r="CZ10">
        <f t="shared" si="1"/>
        <v>0</v>
      </c>
      <c r="DA10">
        <f t="shared" si="2"/>
        <v>1</v>
      </c>
      <c r="DB10">
        <f>ROUND((ROUND(AT10*CZ10,2)*3),6)</f>
        <v>0</v>
      </c>
      <c r="DC10">
        <f>ROUND((ROUND(AT10*AG10,2)*3),6)</f>
        <v>0</v>
      </c>
    </row>
    <row r="11" spans="1:107" x14ac:dyDescent="0.2">
      <c r="A11">
        <f>ROW(Source!A142)</f>
        <v>142</v>
      </c>
      <c r="B11">
        <v>64312874</v>
      </c>
      <c r="C11">
        <v>64312663</v>
      </c>
      <c r="D11">
        <v>58823480</v>
      </c>
      <c r="E11">
        <v>25</v>
      </c>
      <c r="F11">
        <v>1</v>
      </c>
      <c r="G11">
        <v>25</v>
      </c>
      <c r="H11">
        <v>1</v>
      </c>
      <c r="I11" t="s">
        <v>208</v>
      </c>
      <c r="J11" t="s">
        <v>3</v>
      </c>
      <c r="K11" t="s">
        <v>209</v>
      </c>
      <c r="L11">
        <v>1191</v>
      </c>
      <c r="N11">
        <v>1013</v>
      </c>
      <c r="O11" t="s">
        <v>210</v>
      </c>
      <c r="P11" t="s">
        <v>210</v>
      </c>
      <c r="Q11">
        <v>1</v>
      </c>
      <c r="W11">
        <v>0</v>
      </c>
      <c r="X11">
        <v>476480486</v>
      </c>
      <c r="Y11">
        <v>60.59</v>
      </c>
      <c r="AA11">
        <v>0</v>
      </c>
      <c r="AB11">
        <v>0</v>
      </c>
      <c r="AC11">
        <v>0</v>
      </c>
      <c r="AD11">
        <v>0</v>
      </c>
      <c r="AE11">
        <v>0</v>
      </c>
      <c r="AF11">
        <v>0</v>
      </c>
      <c r="AG11">
        <v>0</v>
      </c>
      <c r="AH11">
        <v>0</v>
      </c>
      <c r="AI11">
        <v>1</v>
      </c>
      <c r="AJ11">
        <v>1</v>
      </c>
      <c r="AK11">
        <v>1</v>
      </c>
      <c r="AL11">
        <v>1</v>
      </c>
      <c r="AN11">
        <v>0</v>
      </c>
      <c r="AO11">
        <v>1</v>
      </c>
      <c r="AP11">
        <v>0</v>
      </c>
      <c r="AQ11">
        <v>0</v>
      </c>
      <c r="AR11">
        <v>0</v>
      </c>
      <c r="AS11" t="s">
        <v>3</v>
      </c>
      <c r="AT11">
        <v>60.59</v>
      </c>
      <c r="AU11" t="s">
        <v>3</v>
      </c>
      <c r="AV11">
        <v>1</v>
      </c>
      <c r="AW11">
        <v>2</v>
      </c>
      <c r="AX11">
        <v>64312666</v>
      </c>
      <c r="AY11">
        <v>1</v>
      </c>
      <c r="AZ11">
        <v>0</v>
      </c>
      <c r="BA11">
        <v>11</v>
      </c>
      <c r="BB11">
        <v>0</v>
      </c>
      <c r="BC11">
        <v>0</v>
      </c>
      <c r="BD11">
        <v>0</v>
      </c>
      <c r="BE11">
        <v>0</v>
      </c>
      <c r="BF11">
        <v>0</v>
      </c>
      <c r="BG11">
        <v>0</v>
      </c>
      <c r="BH11">
        <v>0</v>
      </c>
      <c r="BI11">
        <v>0</v>
      </c>
      <c r="BJ11">
        <v>0</v>
      </c>
      <c r="BK11">
        <v>0</v>
      </c>
      <c r="BL11">
        <v>0</v>
      </c>
      <c r="BM11">
        <v>0</v>
      </c>
      <c r="BN11">
        <v>0</v>
      </c>
      <c r="BO11">
        <v>0</v>
      </c>
      <c r="BP11">
        <v>0</v>
      </c>
      <c r="BQ11">
        <v>0</v>
      </c>
      <c r="BR11">
        <v>0</v>
      </c>
      <c r="BS11">
        <v>0</v>
      </c>
      <c r="BT11">
        <v>0</v>
      </c>
      <c r="BU11">
        <v>0</v>
      </c>
      <c r="BV11">
        <v>0</v>
      </c>
      <c r="BW11">
        <v>0</v>
      </c>
      <c r="CX11">
        <f>Y11*Source!I142</f>
        <v>302.95000000000005</v>
      </c>
      <c r="CY11">
        <f t="shared" si="0"/>
        <v>0</v>
      </c>
      <c r="CZ11">
        <f t="shared" si="1"/>
        <v>0</v>
      </c>
      <c r="DA11">
        <f t="shared" si="2"/>
        <v>1</v>
      </c>
      <c r="DB11">
        <f>ROUND(ROUND(AT11*CZ11,2),6)</f>
        <v>0</v>
      </c>
      <c r="DC11">
        <f>ROUND(ROUND(AT11*AG11,2),6)</f>
        <v>0</v>
      </c>
    </row>
    <row r="12" spans="1:107" x14ac:dyDescent="0.2">
      <c r="A12">
        <f>ROW(Source!A143)</f>
        <v>143</v>
      </c>
      <c r="B12">
        <v>64312874</v>
      </c>
      <c r="C12">
        <v>64312664</v>
      </c>
      <c r="D12">
        <v>58823480</v>
      </c>
      <c r="E12">
        <v>25</v>
      </c>
      <c r="F12">
        <v>1</v>
      </c>
      <c r="G12">
        <v>25</v>
      </c>
      <c r="H12">
        <v>1</v>
      </c>
      <c r="I12" t="s">
        <v>208</v>
      </c>
      <c r="J12" t="s">
        <v>3</v>
      </c>
      <c r="K12" t="s">
        <v>209</v>
      </c>
      <c r="L12">
        <v>1191</v>
      </c>
      <c r="N12">
        <v>1013</v>
      </c>
      <c r="O12" t="s">
        <v>210</v>
      </c>
      <c r="P12" t="s">
        <v>210</v>
      </c>
      <c r="Q12">
        <v>1</v>
      </c>
      <c r="W12">
        <v>0</v>
      </c>
      <c r="X12">
        <v>476480486</v>
      </c>
      <c r="Y12">
        <v>85.32</v>
      </c>
      <c r="AA12">
        <v>0</v>
      </c>
      <c r="AB12">
        <v>0</v>
      </c>
      <c r="AC12">
        <v>0</v>
      </c>
      <c r="AD12">
        <v>0</v>
      </c>
      <c r="AE12">
        <v>0</v>
      </c>
      <c r="AF12">
        <v>0</v>
      </c>
      <c r="AG12">
        <v>0</v>
      </c>
      <c r="AH12">
        <v>0</v>
      </c>
      <c r="AI12">
        <v>1</v>
      </c>
      <c r="AJ12">
        <v>1</v>
      </c>
      <c r="AK12">
        <v>1</v>
      </c>
      <c r="AL12">
        <v>1</v>
      </c>
      <c r="AN12">
        <v>0</v>
      </c>
      <c r="AO12">
        <v>1</v>
      </c>
      <c r="AP12">
        <v>0</v>
      </c>
      <c r="AQ12">
        <v>0</v>
      </c>
      <c r="AR12">
        <v>0</v>
      </c>
      <c r="AS12" t="s">
        <v>3</v>
      </c>
      <c r="AT12">
        <v>85.32</v>
      </c>
      <c r="AU12" t="s">
        <v>3</v>
      </c>
      <c r="AV12">
        <v>1</v>
      </c>
      <c r="AW12">
        <v>2</v>
      </c>
      <c r="AX12">
        <v>64312665</v>
      </c>
      <c r="AY12">
        <v>1</v>
      </c>
      <c r="AZ12">
        <v>0</v>
      </c>
      <c r="BA12">
        <v>12</v>
      </c>
      <c r="BB12">
        <v>0</v>
      </c>
      <c r="BC12">
        <v>0</v>
      </c>
      <c r="BD12">
        <v>0</v>
      </c>
      <c r="BE12">
        <v>0</v>
      </c>
      <c r="BF12">
        <v>0</v>
      </c>
      <c r="BG12">
        <v>0</v>
      </c>
      <c r="BH12">
        <v>0</v>
      </c>
      <c r="BI12">
        <v>0</v>
      </c>
      <c r="BJ12">
        <v>0</v>
      </c>
      <c r="BK12">
        <v>0</v>
      </c>
      <c r="BL12">
        <v>0</v>
      </c>
      <c r="BM12">
        <v>0</v>
      </c>
      <c r="BN12">
        <v>0</v>
      </c>
      <c r="BO12">
        <v>0</v>
      </c>
      <c r="BP12">
        <v>0</v>
      </c>
      <c r="BQ12">
        <v>0</v>
      </c>
      <c r="BR12">
        <v>0</v>
      </c>
      <c r="BS12">
        <v>0</v>
      </c>
      <c r="BT12">
        <v>0</v>
      </c>
      <c r="BU12">
        <v>0</v>
      </c>
      <c r="BV12">
        <v>0</v>
      </c>
      <c r="BW12">
        <v>0</v>
      </c>
      <c r="CX12">
        <f>Y12*Source!I143</f>
        <v>426.59999999999997</v>
      </c>
      <c r="CY12">
        <f t="shared" si="0"/>
        <v>0</v>
      </c>
      <c r="CZ12">
        <f t="shared" si="1"/>
        <v>0</v>
      </c>
      <c r="DA12">
        <f t="shared" si="2"/>
        <v>1</v>
      </c>
      <c r="DB12">
        <f>ROUND(ROUND(AT12*CZ12,2),6)</f>
        <v>0</v>
      </c>
      <c r="DC12">
        <f>ROUND(ROUND(AT12*AG12,2),6)</f>
        <v>0</v>
      </c>
    </row>
    <row r="13" spans="1:107" x14ac:dyDescent="0.2">
      <c r="A13">
        <f>ROW(Source!A183)</f>
        <v>183</v>
      </c>
      <c r="B13">
        <v>64312874</v>
      </c>
      <c r="C13">
        <v>64312784</v>
      </c>
      <c r="D13">
        <v>58823480</v>
      </c>
      <c r="E13">
        <v>25</v>
      </c>
      <c r="F13">
        <v>1</v>
      </c>
      <c r="G13">
        <v>25</v>
      </c>
      <c r="H13">
        <v>1</v>
      </c>
      <c r="I13" t="s">
        <v>208</v>
      </c>
      <c r="J13" t="s">
        <v>3</v>
      </c>
      <c r="K13" t="s">
        <v>209</v>
      </c>
      <c r="L13">
        <v>1191</v>
      </c>
      <c r="N13">
        <v>1013</v>
      </c>
      <c r="O13" t="s">
        <v>210</v>
      </c>
      <c r="P13" t="s">
        <v>210</v>
      </c>
      <c r="Q13">
        <v>1</v>
      </c>
      <c r="W13">
        <v>0</v>
      </c>
      <c r="X13">
        <v>476480486</v>
      </c>
      <c r="Y13">
        <v>125.09</v>
      </c>
      <c r="AA13">
        <v>0</v>
      </c>
      <c r="AB13">
        <v>0</v>
      </c>
      <c r="AC13">
        <v>0</v>
      </c>
      <c r="AD13">
        <v>0</v>
      </c>
      <c r="AE13">
        <v>0</v>
      </c>
      <c r="AF13">
        <v>0</v>
      </c>
      <c r="AG13">
        <v>0</v>
      </c>
      <c r="AH13">
        <v>0</v>
      </c>
      <c r="AI13">
        <v>1</v>
      </c>
      <c r="AJ13">
        <v>1</v>
      </c>
      <c r="AK13">
        <v>1</v>
      </c>
      <c r="AL13">
        <v>1</v>
      </c>
      <c r="AN13">
        <v>0</v>
      </c>
      <c r="AO13">
        <v>1</v>
      </c>
      <c r="AP13">
        <v>1</v>
      </c>
      <c r="AQ13">
        <v>0</v>
      </c>
      <c r="AR13">
        <v>0</v>
      </c>
      <c r="AS13" t="s">
        <v>3</v>
      </c>
      <c r="AT13">
        <v>17.87</v>
      </c>
      <c r="AU13" t="s">
        <v>22</v>
      </c>
      <c r="AV13">
        <v>1</v>
      </c>
      <c r="AW13">
        <v>2</v>
      </c>
      <c r="AX13">
        <v>64312799</v>
      </c>
      <c r="AY13">
        <v>1</v>
      </c>
      <c r="AZ13">
        <v>0</v>
      </c>
      <c r="BA13">
        <v>13</v>
      </c>
      <c r="BB13">
        <v>0</v>
      </c>
      <c r="BC13">
        <v>0</v>
      </c>
      <c r="BD13">
        <v>0</v>
      </c>
      <c r="BE13">
        <v>0</v>
      </c>
      <c r="BF13">
        <v>0</v>
      </c>
      <c r="BG13">
        <v>0</v>
      </c>
      <c r="BH13">
        <v>0</v>
      </c>
      <c r="BI13">
        <v>0</v>
      </c>
      <c r="BJ13">
        <v>0</v>
      </c>
      <c r="BK13">
        <v>0</v>
      </c>
      <c r="BL13">
        <v>0</v>
      </c>
      <c r="BM13">
        <v>0</v>
      </c>
      <c r="BN13">
        <v>0</v>
      </c>
      <c r="BO13">
        <v>0</v>
      </c>
      <c r="BP13">
        <v>0</v>
      </c>
      <c r="BQ13">
        <v>0</v>
      </c>
      <c r="BR13">
        <v>0</v>
      </c>
      <c r="BS13">
        <v>0</v>
      </c>
      <c r="BT13">
        <v>0</v>
      </c>
      <c r="BU13">
        <v>0</v>
      </c>
      <c r="BV13">
        <v>0</v>
      </c>
      <c r="BW13">
        <v>0</v>
      </c>
      <c r="CX13">
        <f>Y13*Source!I183</f>
        <v>125.09</v>
      </c>
      <c r="CY13">
        <f t="shared" si="0"/>
        <v>0</v>
      </c>
      <c r="CZ13">
        <f t="shared" si="1"/>
        <v>0</v>
      </c>
      <c r="DA13">
        <f t="shared" si="2"/>
        <v>1</v>
      </c>
      <c r="DB13">
        <f>ROUND((ROUND(AT13*CZ13,2)*7),6)</f>
        <v>0</v>
      </c>
      <c r="DC13">
        <f>ROUND((ROUND(AT13*AG13,2)*7),6)</f>
        <v>0</v>
      </c>
    </row>
    <row r="14" spans="1:107" x14ac:dyDescent="0.2">
      <c r="A14">
        <f>ROW(Source!A184)</f>
        <v>184</v>
      </c>
      <c r="B14">
        <v>64312874</v>
      </c>
      <c r="C14">
        <v>64312787</v>
      </c>
      <c r="D14">
        <v>58823480</v>
      </c>
      <c r="E14">
        <v>25</v>
      </c>
      <c r="F14">
        <v>1</v>
      </c>
      <c r="G14">
        <v>25</v>
      </c>
      <c r="H14">
        <v>1</v>
      </c>
      <c r="I14" t="s">
        <v>208</v>
      </c>
      <c r="J14" t="s">
        <v>3</v>
      </c>
      <c r="K14" t="s">
        <v>209</v>
      </c>
      <c r="L14">
        <v>1191</v>
      </c>
      <c r="N14">
        <v>1013</v>
      </c>
      <c r="O14" t="s">
        <v>210</v>
      </c>
      <c r="P14" t="s">
        <v>210</v>
      </c>
      <c r="Q14">
        <v>1</v>
      </c>
      <c r="W14">
        <v>0</v>
      </c>
      <c r="X14">
        <v>476480486</v>
      </c>
      <c r="Y14">
        <v>123.87</v>
      </c>
      <c r="AA14">
        <v>0</v>
      </c>
      <c r="AB14">
        <v>0</v>
      </c>
      <c r="AC14">
        <v>0</v>
      </c>
      <c r="AD14">
        <v>0</v>
      </c>
      <c r="AE14">
        <v>0</v>
      </c>
      <c r="AF14">
        <v>0</v>
      </c>
      <c r="AG14">
        <v>0</v>
      </c>
      <c r="AH14">
        <v>0</v>
      </c>
      <c r="AI14">
        <v>1</v>
      </c>
      <c r="AJ14">
        <v>1</v>
      </c>
      <c r="AK14">
        <v>1</v>
      </c>
      <c r="AL14">
        <v>1</v>
      </c>
      <c r="AN14">
        <v>0</v>
      </c>
      <c r="AO14">
        <v>1</v>
      </c>
      <c r="AP14">
        <v>1</v>
      </c>
      <c r="AQ14">
        <v>0</v>
      </c>
      <c r="AR14">
        <v>0</v>
      </c>
      <c r="AS14" t="s">
        <v>3</v>
      </c>
      <c r="AT14">
        <v>41.29</v>
      </c>
      <c r="AU14" t="s">
        <v>30</v>
      </c>
      <c r="AV14">
        <v>1</v>
      </c>
      <c r="AW14">
        <v>2</v>
      </c>
      <c r="AX14">
        <v>64312798</v>
      </c>
      <c r="AY14">
        <v>1</v>
      </c>
      <c r="AZ14">
        <v>0</v>
      </c>
      <c r="BA14">
        <v>14</v>
      </c>
      <c r="BB14">
        <v>0</v>
      </c>
      <c r="BC14">
        <v>0</v>
      </c>
      <c r="BD14">
        <v>0</v>
      </c>
      <c r="BE14">
        <v>0</v>
      </c>
      <c r="BF14">
        <v>0</v>
      </c>
      <c r="BG14">
        <v>0</v>
      </c>
      <c r="BH14">
        <v>0</v>
      </c>
      <c r="BI14">
        <v>0</v>
      </c>
      <c r="BJ14">
        <v>0</v>
      </c>
      <c r="BK14">
        <v>0</v>
      </c>
      <c r="BL14">
        <v>0</v>
      </c>
      <c r="BM14">
        <v>0</v>
      </c>
      <c r="BN14">
        <v>0</v>
      </c>
      <c r="BO14">
        <v>0</v>
      </c>
      <c r="BP14">
        <v>0</v>
      </c>
      <c r="BQ14">
        <v>0</v>
      </c>
      <c r="BR14">
        <v>0</v>
      </c>
      <c r="BS14">
        <v>0</v>
      </c>
      <c r="BT14">
        <v>0</v>
      </c>
      <c r="BU14">
        <v>0</v>
      </c>
      <c r="BV14">
        <v>0</v>
      </c>
      <c r="BW14">
        <v>0</v>
      </c>
      <c r="CX14">
        <f>Y14*Source!I184</f>
        <v>123.87</v>
      </c>
      <c r="CY14">
        <f t="shared" si="0"/>
        <v>0</v>
      </c>
      <c r="CZ14">
        <f t="shared" si="1"/>
        <v>0</v>
      </c>
      <c r="DA14">
        <f t="shared" si="2"/>
        <v>1</v>
      </c>
      <c r="DB14">
        <f>ROUND((ROUND(AT14*CZ14,2)*3),6)</f>
        <v>0</v>
      </c>
      <c r="DC14">
        <f>ROUND((ROUND(AT14*AG14,2)*3),6)</f>
        <v>0</v>
      </c>
    </row>
    <row r="15" spans="1:107" x14ac:dyDescent="0.2">
      <c r="A15">
        <f>ROW(Source!A185)</f>
        <v>185</v>
      </c>
      <c r="B15">
        <v>64312874</v>
      </c>
      <c r="C15">
        <v>64312790</v>
      </c>
      <c r="D15">
        <v>58823480</v>
      </c>
      <c r="E15">
        <v>25</v>
      </c>
      <c r="F15">
        <v>1</v>
      </c>
      <c r="G15">
        <v>25</v>
      </c>
      <c r="H15">
        <v>1</v>
      </c>
      <c r="I15" t="s">
        <v>208</v>
      </c>
      <c r="J15" t="s">
        <v>3</v>
      </c>
      <c r="K15" t="s">
        <v>209</v>
      </c>
      <c r="L15">
        <v>1191</v>
      </c>
      <c r="N15">
        <v>1013</v>
      </c>
      <c r="O15" t="s">
        <v>210</v>
      </c>
      <c r="P15" t="s">
        <v>210</v>
      </c>
      <c r="Q15">
        <v>1</v>
      </c>
      <c r="W15">
        <v>0</v>
      </c>
      <c r="X15">
        <v>476480486</v>
      </c>
      <c r="Y15">
        <v>56.31</v>
      </c>
      <c r="AA15">
        <v>0</v>
      </c>
      <c r="AB15">
        <v>0</v>
      </c>
      <c r="AC15">
        <v>0</v>
      </c>
      <c r="AD15">
        <v>0</v>
      </c>
      <c r="AE15">
        <v>0</v>
      </c>
      <c r="AF15">
        <v>0</v>
      </c>
      <c r="AG15">
        <v>0</v>
      </c>
      <c r="AH15">
        <v>0</v>
      </c>
      <c r="AI15">
        <v>1</v>
      </c>
      <c r="AJ15">
        <v>1</v>
      </c>
      <c r="AK15">
        <v>1</v>
      </c>
      <c r="AL15">
        <v>1</v>
      </c>
      <c r="AN15">
        <v>0</v>
      </c>
      <c r="AO15">
        <v>1</v>
      </c>
      <c r="AP15">
        <v>0</v>
      </c>
      <c r="AQ15">
        <v>0</v>
      </c>
      <c r="AR15">
        <v>0</v>
      </c>
      <c r="AS15" t="s">
        <v>3</v>
      </c>
      <c r="AT15">
        <v>56.31</v>
      </c>
      <c r="AU15" t="s">
        <v>3</v>
      </c>
      <c r="AV15">
        <v>1</v>
      </c>
      <c r="AW15">
        <v>2</v>
      </c>
      <c r="AX15">
        <v>64312797</v>
      </c>
      <c r="AY15">
        <v>1</v>
      </c>
      <c r="AZ15">
        <v>0</v>
      </c>
      <c r="BA15">
        <v>15</v>
      </c>
      <c r="BB15">
        <v>0</v>
      </c>
      <c r="BC15">
        <v>0</v>
      </c>
      <c r="BD15">
        <v>0</v>
      </c>
      <c r="BE15">
        <v>0</v>
      </c>
      <c r="BF15">
        <v>0</v>
      </c>
      <c r="BG15">
        <v>0</v>
      </c>
      <c r="BH15">
        <v>0</v>
      </c>
      <c r="BI15">
        <v>0</v>
      </c>
      <c r="BJ15">
        <v>0</v>
      </c>
      <c r="BK15">
        <v>0</v>
      </c>
      <c r="BL15">
        <v>0</v>
      </c>
      <c r="BM15">
        <v>0</v>
      </c>
      <c r="BN15">
        <v>0</v>
      </c>
      <c r="BO15">
        <v>0</v>
      </c>
      <c r="BP15">
        <v>0</v>
      </c>
      <c r="BQ15">
        <v>0</v>
      </c>
      <c r="BR15">
        <v>0</v>
      </c>
      <c r="BS15">
        <v>0</v>
      </c>
      <c r="BT15">
        <v>0</v>
      </c>
      <c r="BU15">
        <v>0</v>
      </c>
      <c r="BV15">
        <v>0</v>
      </c>
      <c r="BW15">
        <v>0</v>
      </c>
      <c r="CX15">
        <f>Y15*Source!I185</f>
        <v>56.31</v>
      </c>
      <c r="CY15">
        <f t="shared" si="0"/>
        <v>0</v>
      </c>
      <c r="CZ15">
        <f t="shared" si="1"/>
        <v>0</v>
      </c>
      <c r="DA15">
        <f t="shared" si="2"/>
        <v>1</v>
      </c>
      <c r="DB15">
        <f>ROUND(ROUND(AT15*CZ15,2),6)</f>
        <v>0</v>
      </c>
      <c r="DC15">
        <f>ROUND(ROUND(AT15*AG15,2),6)</f>
        <v>0</v>
      </c>
    </row>
    <row r="16" spans="1:107" x14ac:dyDescent="0.2">
      <c r="A16">
        <f>ROW(Source!A186)</f>
        <v>186</v>
      </c>
      <c r="B16">
        <v>64312874</v>
      </c>
      <c r="C16">
        <v>64312793</v>
      </c>
      <c r="D16">
        <v>58823480</v>
      </c>
      <c r="E16">
        <v>25</v>
      </c>
      <c r="F16">
        <v>1</v>
      </c>
      <c r="G16">
        <v>25</v>
      </c>
      <c r="H16">
        <v>1</v>
      </c>
      <c r="I16" t="s">
        <v>208</v>
      </c>
      <c r="J16" t="s">
        <v>3</v>
      </c>
      <c r="K16" t="s">
        <v>209</v>
      </c>
      <c r="L16">
        <v>1191</v>
      </c>
      <c r="N16">
        <v>1013</v>
      </c>
      <c r="O16" t="s">
        <v>210</v>
      </c>
      <c r="P16" t="s">
        <v>210</v>
      </c>
      <c r="Q16">
        <v>1</v>
      </c>
      <c r="W16">
        <v>0</v>
      </c>
      <c r="X16">
        <v>476480486</v>
      </c>
      <c r="Y16">
        <v>78.599999999999994</v>
      </c>
      <c r="AA16">
        <v>0</v>
      </c>
      <c r="AB16">
        <v>0</v>
      </c>
      <c r="AC16">
        <v>0</v>
      </c>
      <c r="AD16">
        <v>0</v>
      </c>
      <c r="AE16">
        <v>0</v>
      </c>
      <c r="AF16">
        <v>0</v>
      </c>
      <c r="AG16">
        <v>0</v>
      </c>
      <c r="AH16">
        <v>0</v>
      </c>
      <c r="AI16">
        <v>1</v>
      </c>
      <c r="AJ16">
        <v>1</v>
      </c>
      <c r="AK16">
        <v>1</v>
      </c>
      <c r="AL16">
        <v>1</v>
      </c>
      <c r="AN16">
        <v>0</v>
      </c>
      <c r="AO16">
        <v>1</v>
      </c>
      <c r="AP16">
        <v>0</v>
      </c>
      <c r="AQ16">
        <v>0</v>
      </c>
      <c r="AR16">
        <v>0</v>
      </c>
      <c r="AS16" t="s">
        <v>3</v>
      </c>
      <c r="AT16">
        <v>78.599999999999994</v>
      </c>
      <c r="AU16" t="s">
        <v>3</v>
      </c>
      <c r="AV16">
        <v>1</v>
      </c>
      <c r="AW16">
        <v>2</v>
      </c>
      <c r="AX16">
        <v>64312796</v>
      </c>
      <c r="AY16">
        <v>1</v>
      </c>
      <c r="AZ16">
        <v>0</v>
      </c>
      <c r="BA16">
        <v>16</v>
      </c>
      <c r="BB16">
        <v>0</v>
      </c>
      <c r="BC16">
        <v>0</v>
      </c>
      <c r="BD16">
        <v>0</v>
      </c>
      <c r="BE16">
        <v>0</v>
      </c>
      <c r="BF16">
        <v>0</v>
      </c>
      <c r="BG16">
        <v>0</v>
      </c>
      <c r="BH16">
        <v>0</v>
      </c>
      <c r="BI16">
        <v>0</v>
      </c>
      <c r="BJ16">
        <v>0</v>
      </c>
      <c r="BK16">
        <v>0</v>
      </c>
      <c r="BL16">
        <v>0</v>
      </c>
      <c r="BM16">
        <v>0</v>
      </c>
      <c r="BN16">
        <v>0</v>
      </c>
      <c r="BO16">
        <v>0</v>
      </c>
      <c r="BP16">
        <v>0</v>
      </c>
      <c r="BQ16">
        <v>0</v>
      </c>
      <c r="BR16">
        <v>0</v>
      </c>
      <c r="BS16">
        <v>0</v>
      </c>
      <c r="BT16">
        <v>0</v>
      </c>
      <c r="BU16">
        <v>0</v>
      </c>
      <c r="BV16">
        <v>0</v>
      </c>
      <c r="BW16">
        <v>0</v>
      </c>
      <c r="CX16">
        <f>Y16*Source!I186</f>
        <v>78.599999999999994</v>
      </c>
      <c r="CY16">
        <f t="shared" si="0"/>
        <v>0</v>
      </c>
      <c r="CZ16">
        <f t="shared" si="1"/>
        <v>0</v>
      </c>
      <c r="DA16">
        <f t="shared" si="2"/>
        <v>1</v>
      </c>
      <c r="DB16">
        <f>ROUND(ROUND(AT16*CZ16,2),6)</f>
        <v>0</v>
      </c>
      <c r="DC16">
        <f>ROUND(ROUND(AT16*AG16,2),6)</f>
        <v>0</v>
      </c>
    </row>
    <row r="17" spans="1:107" x14ac:dyDescent="0.2">
      <c r="A17">
        <f>ROW(Source!A222)</f>
        <v>222</v>
      </c>
      <c r="B17">
        <v>64312874</v>
      </c>
      <c r="C17">
        <v>64312857</v>
      </c>
      <c r="D17">
        <v>58823480</v>
      </c>
      <c r="E17">
        <v>25</v>
      </c>
      <c r="F17">
        <v>1</v>
      </c>
      <c r="G17">
        <v>25</v>
      </c>
      <c r="H17">
        <v>1</v>
      </c>
      <c r="I17" t="s">
        <v>208</v>
      </c>
      <c r="J17" t="s">
        <v>3</v>
      </c>
      <c r="K17" t="s">
        <v>209</v>
      </c>
      <c r="L17">
        <v>1191</v>
      </c>
      <c r="N17">
        <v>1013</v>
      </c>
      <c r="O17" t="s">
        <v>210</v>
      </c>
      <c r="P17" t="s">
        <v>210</v>
      </c>
      <c r="Q17">
        <v>1</v>
      </c>
      <c r="W17">
        <v>0</v>
      </c>
      <c r="X17">
        <v>476480486</v>
      </c>
      <c r="Y17">
        <v>59.290000000000006</v>
      </c>
      <c r="AA17">
        <v>0</v>
      </c>
      <c r="AB17">
        <v>0</v>
      </c>
      <c r="AC17">
        <v>0</v>
      </c>
      <c r="AD17">
        <v>0</v>
      </c>
      <c r="AE17">
        <v>0</v>
      </c>
      <c r="AF17">
        <v>0</v>
      </c>
      <c r="AG17">
        <v>0</v>
      </c>
      <c r="AH17">
        <v>0</v>
      </c>
      <c r="AI17">
        <v>1</v>
      </c>
      <c r="AJ17">
        <v>1</v>
      </c>
      <c r="AK17">
        <v>1</v>
      </c>
      <c r="AL17">
        <v>1</v>
      </c>
      <c r="AN17">
        <v>0</v>
      </c>
      <c r="AO17">
        <v>1</v>
      </c>
      <c r="AP17">
        <v>1</v>
      </c>
      <c r="AQ17">
        <v>0</v>
      </c>
      <c r="AR17">
        <v>0</v>
      </c>
      <c r="AS17" t="s">
        <v>3</v>
      </c>
      <c r="AT17">
        <v>8.4700000000000006</v>
      </c>
      <c r="AU17" t="s">
        <v>22</v>
      </c>
      <c r="AV17">
        <v>1</v>
      </c>
      <c r="AW17">
        <v>2</v>
      </c>
      <c r="AX17">
        <v>64312872</v>
      </c>
      <c r="AY17">
        <v>1</v>
      </c>
      <c r="AZ17">
        <v>0</v>
      </c>
      <c r="BA17">
        <v>17</v>
      </c>
      <c r="BB17">
        <v>0</v>
      </c>
      <c r="BC17">
        <v>0</v>
      </c>
      <c r="BD17">
        <v>0</v>
      </c>
      <c r="BE17">
        <v>0</v>
      </c>
      <c r="BF17">
        <v>0</v>
      </c>
      <c r="BG17">
        <v>0</v>
      </c>
      <c r="BH17">
        <v>0</v>
      </c>
      <c r="BI17">
        <v>0</v>
      </c>
      <c r="BJ17">
        <v>0</v>
      </c>
      <c r="BK17">
        <v>0</v>
      </c>
      <c r="BL17">
        <v>0</v>
      </c>
      <c r="BM17">
        <v>0</v>
      </c>
      <c r="BN17">
        <v>0</v>
      </c>
      <c r="BO17">
        <v>0</v>
      </c>
      <c r="BP17">
        <v>0</v>
      </c>
      <c r="BQ17">
        <v>0</v>
      </c>
      <c r="BR17">
        <v>0</v>
      </c>
      <c r="BS17">
        <v>0</v>
      </c>
      <c r="BT17">
        <v>0</v>
      </c>
      <c r="BU17">
        <v>0</v>
      </c>
      <c r="BV17">
        <v>0</v>
      </c>
      <c r="BW17">
        <v>0</v>
      </c>
      <c r="CX17">
        <f>Y17*Source!I222</f>
        <v>118.58000000000001</v>
      </c>
      <c r="CY17">
        <f t="shared" si="0"/>
        <v>0</v>
      </c>
      <c r="CZ17">
        <f t="shared" si="1"/>
        <v>0</v>
      </c>
      <c r="DA17">
        <f t="shared" si="2"/>
        <v>1</v>
      </c>
      <c r="DB17">
        <f>ROUND((ROUND(AT17*CZ17,2)*7),6)</f>
        <v>0</v>
      </c>
      <c r="DC17">
        <f>ROUND((ROUND(AT17*AG17,2)*7),6)</f>
        <v>0</v>
      </c>
    </row>
    <row r="18" spans="1:107" x14ac:dyDescent="0.2">
      <c r="A18">
        <f>ROW(Source!A223)</f>
        <v>223</v>
      </c>
      <c r="B18">
        <v>64312874</v>
      </c>
      <c r="C18">
        <v>64312860</v>
      </c>
      <c r="D18">
        <v>58823480</v>
      </c>
      <c r="E18">
        <v>25</v>
      </c>
      <c r="F18">
        <v>1</v>
      </c>
      <c r="G18">
        <v>25</v>
      </c>
      <c r="H18">
        <v>1</v>
      </c>
      <c r="I18" t="s">
        <v>208</v>
      </c>
      <c r="J18" t="s">
        <v>3</v>
      </c>
      <c r="K18" t="s">
        <v>209</v>
      </c>
      <c r="L18">
        <v>1191</v>
      </c>
      <c r="N18">
        <v>1013</v>
      </c>
      <c r="O18" t="s">
        <v>210</v>
      </c>
      <c r="P18" t="s">
        <v>210</v>
      </c>
      <c r="Q18">
        <v>1</v>
      </c>
      <c r="W18">
        <v>0</v>
      </c>
      <c r="X18">
        <v>476480486</v>
      </c>
      <c r="Y18">
        <v>66.66</v>
      </c>
      <c r="AA18">
        <v>0</v>
      </c>
      <c r="AB18">
        <v>0</v>
      </c>
      <c r="AC18">
        <v>0</v>
      </c>
      <c r="AD18">
        <v>0</v>
      </c>
      <c r="AE18">
        <v>0</v>
      </c>
      <c r="AF18">
        <v>0</v>
      </c>
      <c r="AG18">
        <v>0</v>
      </c>
      <c r="AH18">
        <v>0</v>
      </c>
      <c r="AI18">
        <v>1</v>
      </c>
      <c r="AJ18">
        <v>1</v>
      </c>
      <c r="AK18">
        <v>1</v>
      </c>
      <c r="AL18">
        <v>1</v>
      </c>
      <c r="AN18">
        <v>0</v>
      </c>
      <c r="AO18">
        <v>1</v>
      </c>
      <c r="AP18">
        <v>1</v>
      </c>
      <c r="AQ18">
        <v>0</v>
      </c>
      <c r="AR18">
        <v>0</v>
      </c>
      <c r="AS18" t="s">
        <v>3</v>
      </c>
      <c r="AT18">
        <v>22.22</v>
      </c>
      <c r="AU18" t="s">
        <v>30</v>
      </c>
      <c r="AV18">
        <v>1</v>
      </c>
      <c r="AW18">
        <v>2</v>
      </c>
      <c r="AX18">
        <v>64312871</v>
      </c>
      <c r="AY18">
        <v>1</v>
      </c>
      <c r="AZ18">
        <v>0</v>
      </c>
      <c r="BA18">
        <v>18</v>
      </c>
      <c r="BB18">
        <v>0</v>
      </c>
      <c r="BC18">
        <v>0</v>
      </c>
      <c r="BD18">
        <v>0</v>
      </c>
      <c r="BE18">
        <v>0</v>
      </c>
      <c r="BF18">
        <v>0</v>
      </c>
      <c r="BG18">
        <v>0</v>
      </c>
      <c r="BH18">
        <v>0</v>
      </c>
      <c r="BI18">
        <v>0</v>
      </c>
      <c r="BJ18">
        <v>0</v>
      </c>
      <c r="BK18">
        <v>0</v>
      </c>
      <c r="BL18">
        <v>0</v>
      </c>
      <c r="BM18">
        <v>0</v>
      </c>
      <c r="BN18">
        <v>0</v>
      </c>
      <c r="BO18">
        <v>0</v>
      </c>
      <c r="BP18">
        <v>0</v>
      </c>
      <c r="BQ18">
        <v>0</v>
      </c>
      <c r="BR18">
        <v>0</v>
      </c>
      <c r="BS18">
        <v>0</v>
      </c>
      <c r="BT18">
        <v>0</v>
      </c>
      <c r="BU18">
        <v>0</v>
      </c>
      <c r="BV18">
        <v>0</v>
      </c>
      <c r="BW18">
        <v>0</v>
      </c>
      <c r="CX18">
        <f>Y18*Source!I223</f>
        <v>133.32</v>
      </c>
      <c r="CY18">
        <f t="shared" si="0"/>
        <v>0</v>
      </c>
      <c r="CZ18">
        <f t="shared" si="1"/>
        <v>0</v>
      </c>
      <c r="DA18">
        <f t="shared" si="2"/>
        <v>1</v>
      </c>
      <c r="DB18">
        <f>ROUND((ROUND(AT18*CZ18,2)*3),6)</f>
        <v>0</v>
      </c>
      <c r="DC18">
        <f>ROUND((ROUND(AT18*AG18,2)*3),6)</f>
        <v>0</v>
      </c>
    </row>
    <row r="19" spans="1:107" x14ac:dyDescent="0.2">
      <c r="A19">
        <f>ROW(Source!A224)</f>
        <v>224</v>
      </c>
      <c r="B19">
        <v>64312874</v>
      </c>
      <c r="C19">
        <v>64312863</v>
      </c>
      <c r="D19">
        <v>58823480</v>
      </c>
      <c r="E19">
        <v>25</v>
      </c>
      <c r="F19">
        <v>1</v>
      </c>
      <c r="G19">
        <v>25</v>
      </c>
      <c r="H19">
        <v>1</v>
      </c>
      <c r="I19" t="s">
        <v>208</v>
      </c>
      <c r="J19" t="s">
        <v>3</v>
      </c>
      <c r="K19" t="s">
        <v>209</v>
      </c>
      <c r="L19">
        <v>1191</v>
      </c>
      <c r="N19">
        <v>1013</v>
      </c>
      <c r="O19" t="s">
        <v>210</v>
      </c>
      <c r="P19" t="s">
        <v>210</v>
      </c>
      <c r="Q19">
        <v>1</v>
      </c>
      <c r="W19">
        <v>0</v>
      </c>
      <c r="X19">
        <v>476480486</v>
      </c>
      <c r="Y19">
        <v>32.24</v>
      </c>
      <c r="AA19">
        <v>0</v>
      </c>
      <c r="AB19">
        <v>0</v>
      </c>
      <c r="AC19">
        <v>0</v>
      </c>
      <c r="AD19">
        <v>0</v>
      </c>
      <c r="AE19">
        <v>0</v>
      </c>
      <c r="AF19">
        <v>0</v>
      </c>
      <c r="AG19">
        <v>0</v>
      </c>
      <c r="AH19">
        <v>0</v>
      </c>
      <c r="AI19">
        <v>1</v>
      </c>
      <c r="AJ19">
        <v>1</v>
      </c>
      <c r="AK19">
        <v>1</v>
      </c>
      <c r="AL19">
        <v>1</v>
      </c>
      <c r="AN19">
        <v>0</v>
      </c>
      <c r="AO19">
        <v>1</v>
      </c>
      <c r="AP19">
        <v>0</v>
      </c>
      <c r="AQ19">
        <v>0</v>
      </c>
      <c r="AR19">
        <v>0</v>
      </c>
      <c r="AS19" t="s">
        <v>3</v>
      </c>
      <c r="AT19">
        <v>32.24</v>
      </c>
      <c r="AU19" t="s">
        <v>3</v>
      </c>
      <c r="AV19">
        <v>1</v>
      </c>
      <c r="AW19">
        <v>2</v>
      </c>
      <c r="AX19">
        <v>64312870</v>
      </c>
      <c r="AY19">
        <v>1</v>
      </c>
      <c r="AZ19">
        <v>0</v>
      </c>
      <c r="BA19">
        <v>19</v>
      </c>
      <c r="BB19">
        <v>0</v>
      </c>
      <c r="BC19">
        <v>0</v>
      </c>
      <c r="BD19">
        <v>0</v>
      </c>
      <c r="BE19">
        <v>0</v>
      </c>
      <c r="BF19">
        <v>0</v>
      </c>
      <c r="BG19">
        <v>0</v>
      </c>
      <c r="BH19">
        <v>0</v>
      </c>
      <c r="BI19">
        <v>0</v>
      </c>
      <c r="BJ19">
        <v>0</v>
      </c>
      <c r="BK19">
        <v>0</v>
      </c>
      <c r="BL19">
        <v>0</v>
      </c>
      <c r="BM19">
        <v>0</v>
      </c>
      <c r="BN19">
        <v>0</v>
      </c>
      <c r="BO19">
        <v>0</v>
      </c>
      <c r="BP19">
        <v>0</v>
      </c>
      <c r="BQ19">
        <v>0</v>
      </c>
      <c r="BR19">
        <v>0</v>
      </c>
      <c r="BS19">
        <v>0</v>
      </c>
      <c r="BT19">
        <v>0</v>
      </c>
      <c r="BU19">
        <v>0</v>
      </c>
      <c r="BV19">
        <v>0</v>
      </c>
      <c r="BW19">
        <v>0</v>
      </c>
      <c r="CX19">
        <f>Y19*Source!I224</f>
        <v>64.48</v>
      </c>
      <c r="CY19">
        <f t="shared" si="0"/>
        <v>0</v>
      </c>
      <c r="CZ19">
        <f t="shared" si="1"/>
        <v>0</v>
      </c>
      <c r="DA19">
        <f t="shared" si="2"/>
        <v>1</v>
      </c>
      <c r="DB19">
        <f>ROUND(ROUND(AT19*CZ19,2),6)</f>
        <v>0</v>
      </c>
      <c r="DC19">
        <f>ROUND(ROUND(AT19*AG19,2),6)</f>
        <v>0</v>
      </c>
    </row>
    <row r="20" spans="1:107" x14ac:dyDescent="0.2">
      <c r="A20">
        <f>ROW(Source!A225)</f>
        <v>225</v>
      </c>
      <c r="B20">
        <v>64312874</v>
      </c>
      <c r="C20">
        <v>64312866</v>
      </c>
      <c r="D20">
        <v>58823480</v>
      </c>
      <c r="E20">
        <v>25</v>
      </c>
      <c r="F20">
        <v>1</v>
      </c>
      <c r="G20">
        <v>25</v>
      </c>
      <c r="H20">
        <v>1</v>
      </c>
      <c r="I20" t="s">
        <v>208</v>
      </c>
      <c r="J20" t="s">
        <v>3</v>
      </c>
      <c r="K20" t="s">
        <v>209</v>
      </c>
      <c r="L20">
        <v>1191</v>
      </c>
      <c r="N20">
        <v>1013</v>
      </c>
      <c r="O20" t="s">
        <v>210</v>
      </c>
      <c r="P20" t="s">
        <v>210</v>
      </c>
      <c r="Q20">
        <v>1</v>
      </c>
      <c r="W20">
        <v>0</v>
      </c>
      <c r="X20">
        <v>476480486</v>
      </c>
      <c r="Y20">
        <v>43.78</v>
      </c>
      <c r="AA20">
        <v>0</v>
      </c>
      <c r="AB20">
        <v>0</v>
      </c>
      <c r="AC20">
        <v>0</v>
      </c>
      <c r="AD20">
        <v>0</v>
      </c>
      <c r="AE20">
        <v>0</v>
      </c>
      <c r="AF20">
        <v>0</v>
      </c>
      <c r="AG20">
        <v>0</v>
      </c>
      <c r="AH20">
        <v>0</v>
      </c>
      <c r="AI20">
        <v>1</v>
      </c>
      <c r="AJ20">
        <v>1</v>
      </c>
      <c r="AK20">
        <v>1</v>
      </c>
      <c r="AL20">
        <v>1</v>
      </c>
      <c r="AN20">
        <v>0</v>
      </c>
      <c r="AO20">
        <v>1</v>
      </c>
      <c r="AP20">
        <v>0</v>
      </c>
      <c r="AQ20">
        <v>0</v>
      </c>
      <c r="AR20">
        <v>0</v>
      </c>
      <c r="AS20" t="s">
        <v>3</v>
      </c>
      <c r="AT20">
        <v>43.78</v>
      </c>
      <c r="AU20" t="s">
        <v>3</v>
      </c>
      <c r="AV20">
        <v>1</v>
      </c>
      <c r="AW20">
        <v>2</v>
      </c>
      <c r="AX20">
        <v>64312869</v>
      </c>
      <c r="AY20">
        <v>1</v>
      </c>
      <c r="AZ20">
        <v>0</v>
      </c>
      <c r="BA20">
        <v>20</v>
      </c>
      <c r="BB20">
        <v>0</v>
      </c>
      <c r="BC20">
        <v>0</v>
      </c>
      <c r="BD20">
        <v>0</v>
      </c>
      <c r="BE20">
        <v>0</v>
      </c>
      <c r="BF20">
        <v>0</v>
      </c>
      <c r="BG20">
        <v>0</v>
      </c>
      <c r="BH20">
        <v>0</v>
      </c>
      <c r="BI20">
        <v>0</v>
      </c>
      <c r="BJ20">
        <v>0</v>
      </c>
      <c r="BK20">
        <v>0</v>
      </c>
      <c r="BL20">
        <v>0</v>
      </c>
      <c r="BM20">
        <v>0</v>
      </c>
      <c r="BN20">
        <v>0</v>
      </c>
      <c r="BO20">
        <v>0</v>
      </c>
      <c r="BP20">
        <v>0</v>
      </c>
      <c r="BQ20">
        <v>0</v>
      </c>
      <c r="BR20">
        <v>0</v>
      </c>
      <c r="BS20">
        <v>0</v>
      </c>
      <c r="BT20">
        <v>0</v>
      </c>
      <c r="BU20">
        <v>0</v>
      </c>
      <c r="BV20">
        <v>0</v>
      </c>
      <c r="BW20">
        <v>0</v>
      </c>
      <c r="CX20">
        <f>Y20*Source!I225</f>
        <v>87.56</v>
      </c>
      <c r="CY20">
        <f t="shared" si="0"/>
        <v>0</v>
      </c>
      <c r="CZ20">
        <f t="shared" si="1"/>
        <v>0</v>
      </c>
      <c r="DA20">
        <f t="shared" si="2"/>
        <v>1</v>
      </c>
      <c r="DB20">
        <f>ROUND(ROUND(AT20*CZ20,2),6)</f>
        <v>0</v>
      </c>
      <c r="DC20">
        <f>ROUND(ROUND(AT20*AG20,2),6)</f>
        <v>0</v>
      </c>
    </row>
    <row r="21" spans="1:107" x14ac:dyDescent="0.2">
      <c r="A21">
        <f>ROW(Source!A291)</f>
        <v>291</v>
      </c>
      <c r="B21">
        <v>64312874</v>
      </c>
      <c r="C21">
        <v>64312933</v>
      </c>
      <c r="D21">
        <v>58823480</v>
      </c>
      <c r="E21">
        <v>25</v>
      </c>
      <c r="F21">
        <v>1</v>
      </c>
      <c r="G21">
        <v>25</v>
      </c>
      <c r="H21">
        <v>1</v>
      </c>
      <c r="I21" t="s">
        <v>208</v>
      </c>
      <c r="J21" t="s">
        <v>3</v>
      </c>
      <c r="K21" t="s">
        <v>209</v>
      </c>
      <c r="L21">
        <v>1191</v>
      </c>
      <c r="N21">
        <v>1013</v>
      </c>
      <c r="O21" t="s">
        <v>210</v>
      </c>
      <c r="P21" t="s">
        <v>210</v>
      </c>
      <c r="Q21">
        <v>1</v>
      </c>
      <c r="W21">
        <v>0</v>
      </c>
      <c r="X21">
        <v>476480486</v>
      </c>
      <c r="Y21">
        <v>104.37</v>
      </c>
      <c r="AA21">
        <v>0</v>
      </c>
      <c r="AB21">
        <v>0</v>
      </c>
      <c r="AC21">
        <v>0</v>
      </c>
      <c r="AD21">
        <v>0</v>
      </c>
      <c r="AE21">
        <v>0</v>
      </c>
      <c r="AF21">
        <v>0</v>
      </c>
      <c r="AG21">
        <v>0</v>
      </c>
      <c r="AH21">
        <v>0</v>
      </c>
      <c r="AI21">
        <v>1</v>
      </c>
      <c r="AJ21">
        <v>1</v>
      </c>
      <c r="AK21">
        <v>1</v>
      </c>
      <c r="AL21">
        <v>1</v>
      </c>
      <c r="AN21">
        <v>0</v>
      </c>
      <c r="AO21">
        <v>1</v>
      </c>
      <c r="AP21">
        <v>1</v>
      </c>
      <c r="AQ21">
        <v>0</v>
      </c>
      <c r="AR21">
        <v>0</v>
      </c>
      <c r="AS21" t="s">
        <v>3</v>
      </c>
      <c r="AT21">
        <v>14.91</v>
      </c>
      <c r="AU21" t="s">
        <v>22</v>
      </c>
      <c r="AV21">
        <v>1</v>
      </c>
      <c r="AW21">
        <v>2</v>
      </c>
      <c r="AX21">
        <v>64312940</v>
      </c>
      <c r="AY21">
        <v>1</v>
      </c>
      <c r="AZ21">
        <v>0</v>
      </c>
      <c r="BA21">
        <v>21</v>
      </c>
      <c r="BB21">
        <v>0</v>
      </c>
      <c r="BC21">
        <v>0</v>
      </c>
      <c r="BD21">
        <v>0</v>
      </c>
      <c r="BE21">
        <v>0</v>
      </c>
      <c r="BF21">
        <v>0</v>
      </c>
      <c r="BG21">
        <v>0</v>
      </c>
      <c r="BH21">
        <v>0</v>
      </c>
      <c r="BI21">
        <v>0</v>
      </c>
      <c r="BJ21">
        <v>0</v>
      </c>
      <c r="BK21">
        <v>0</v>
      </c>
      <c r="BL21">
        <v>0</v>
      </c>
      <c r="BM21">
        <v>0</v>
      </c>
      <c r="BN21">
        <v>0</v>
      </c>
      <c r="BO21">
        <v>0</v>
      </c>
      <c r="BP21">
        <v>0</v>
      </c>
      <c r="BQ21">
        <v>0</v>
      </c>
      <c r="BR21">
        <v>0</v>
      </c>
      <c r="BS21">
        <v>0</v>
      </c>
      <c r="BT21">
        <v>0</v>
      </c>
      <c r="BU21">
        <v>0</v>
      </c>
      <c r="BV21">
        <v>0</v>
      </c>
      <c r="BW21">
        <v>0</v>
      </c>
      <c r="CX21">
        <f>Y21*Source!I291</f>
        <v>521.85</v>
      </c>
      <c r="CY21">
        <f t="shared" si="0"/>
        <v>0</v>
      </c>
      <c r="CZ21">
        <f t="shared" si="1"/>
        <v>0</v>
      </c>
      <c r="DA21">
        <f t="shared" si="2"/>
        <v>1</v>
      </c>
      <c r="DB21">
        <f>ROUND((ROUND(AT21*CZ21,2)*7),6)</f>
        <v>0</v>
      </c>
      <c r="DC21">
        <f>ROUND((ROUND(AT21*AG21,2)*7),6)</f>
        <v>0</v>
      </c>
    </row>
    <row r="22" spans="1:107" x14ac:dyDescent="0.2">
      <c r="A22">
        <f>ROW(Source!A292)</f>
        <v>292</v>
      </c>
      <c r="B22">
        <v>64312874</v>
      </c>
      <c r="C22">
        <v>64312934</v>
      </c>
      <c r="D22">
        <v>58823480</v>
      </c>
      <c r="E22">
        <v>25</v>
      </c>
      <c r="F22">
        <v>1</v>
      </c>
      <c r="G22">
        <v>25</v>
      </c>
      <c r="H22">
        <v>1</v>
      </c>
      <c r="I22" t="s">
        <v>208</v>
      </c>
      <c r="J22" t="s">
        <v>3</v>
      </c>
      <c r="K22" t="s">
        <v>209</v>
      </c>
      <c r="L22">
        <v>1191</v>
      </c>
      <c r="N22">
        <v>1013</v>
      </c>
      <c r="O22" t="s">
        <v>210</v>
      </c>
      <c r="P22" t="s">
        <v>210</v>
      </c>
      <c r="Q22">
        <v>1</v>
      </c>
      <c r="W22">
        <v>0</v>
      </c>
      <c r="X22">
        <v>476480486</v>
      </c>
      <c r="Y22">
        <v>113.91</v>
      </c>
      <c r="AA22">
        <v>0</v>
      </c>
      <c r="AB22">
        <v>0</v>
      </c>
      <c r="AC22">
        <v>0</v>
      </c>
      <c r="AD22">
        <v>0</v>
      </c>
      <c r="AE22">
        <v>0</v>
      </c>
      <c r="AF22">
        <v>0</v>
      </c>
      <c r="AG22">
        <v>0</v>
      </c>
      <c r="AH22">
        <v>0</v>
      </c>
      <c r="AI22">
        <v>1</v>
      </c>
      <c r="AJ22">
        <v>1</v>
      </c>
      <c r="AK22">
        <v>1</v>
      </c>
      <c r="AL22">
        <v>1</v>
      </c>
      <c r="AN22">
        <v>0</v>
      </c>
      <c r="AO22">
        <v>1</v>
      </c>
      <c r="AP22">
        <v>1</v>
      </c>
      <c r="AQ22">
        <v>0</v>
      </c>
      <c r="AR22">
        <v>0</v>
      </c>
      <c r="AS22" t="s">
        <v>3</v>
      </c>
      <c r="AT22">
        <v>37.97</v>
      </c>
      <c r="AU22" t="s">
        <v>30</v>
      </c>
      <c r="AV22">
        <v>1</v>
      </c>
      <c r="AW22">
        <v>2</v>
      </c>
      <c r="AX22">
        <v>64312939</v>
      </c>
      <c r="AY22">
        <v>1</v>
      </c>
      <c r="AZ22">
        <v>0</v>
      </c>
      <c r="BA22">
        <v>22</v>
      </c>
      <c r="BB22">
        <v>0</v>
      </c>
      <c r="BC22">
        <v>0</v>
      </c>
      <c r="BD22">
        <v>0</v>
      </c>
      <c r="BE22">
        <v>0</v>
      </c>
      <c r="BF22">
        <v>0</v>
      </c>
      <c r="BG22">
        <v>0</v>
      </c>
      <c r="BH22">
        <v>0</v>
      </c>
      <c r="BI22">
        <v>0</v>
      </c>
      <c r="BJ22">
        <v>0</v>
      </c>
      <c r="BK22">
        <v>0</v>
      </c>
      <c r="BL22">
        <v>0</v>
      </c>
      <c r="BM22">
        <v>0</v>
      </c>
      <c r="BN22">
        <v>0</v>
      </c>
      <c r="BO22">
        <v>0</v>
      </c>
      <c r="BP22">
        <v>0</v>
      </c>
      <c r="BQ22">
        <v>0</v>
      </c>
      <c r="BR22">
        <v>0</v>
      </c>
      <c r="BS22">
        <v>0</v>
      </c>
      <c r="BT22">
        <v>0</v>
      </c>
      <c r="BU22">
        <v>0</v>
      </c>
      <c r="BV22">
        <v>0</v>
      </c>
      <c r="BW22">
        <v>0</v>
      </c>
      <c r="CX22">
        <f>Y22*Source!I292</f>
        <v>569.54999999999995</v>
      </c>
      <c r="CY22">
        <f t="shared" si="0"/>
        <v>0</v>
      </c>
      <c r="CZ22">
        <f t="shared" si="1"/>
        <v>0</v>
      </c>
      <c r="DA22">
        <f t="shared" si="2"/>
        <v>1</v>
      </c>
      <c r="DB22">
        <f>ROUND((ROUND(AT22*CZ22,2)*3),6)</f>
        <v>0</v>
      </c>
      <c r="DC22">
        <f>ROUND((ROUND(AT22*AG22,2)*3),6)</f>
        <v>0</v>
      </c>
    </row>
    <row r="23" spans="1:107" x14ac:dyDescent="0.2">
      <c r="A23">
        <f>ROW(Source!A293)</f>
        <v>293</v>
      </c>
      <c r="B23">
        <v>64312874</v>
      </c>
      <c r="C23">
        <v>64312935</v>
      </c>
      <c r="D23">
        <v>58823480</v>
      </c>
      <c r="E23">
        <v>25</v>
      </c>
      <c r="F23">
        <v>1</v>
      </c>
      <c r="G23">
        <v>25</v>
      </c>
      <c r="H23">
        <v>1</v>
      </c>
      <c r="I23" t="s">
        <v>208</v>
      </c>
      <c r="J23" t="s">
        <v>3</v>
      </c>
      <c r="K23" t="s">
        <v>209</v>
      </c>
      <c r="L23">
        <v>1191</v>
      </c>
      <c r="N23">
        <v>1013</v>
      </c>
      <c r="O23" t="s">
        <v>210</v>
      </c>
      <c r="P23" t="s">
        <v>210</v>
      </c>
      <c r="Q23">
        <v>1</v>
      </c>
      <c r="W23">
        <v>0</v>
      </c>
      <c r="X23">
        <v>476480486</v>
      </c>
      <c r="Y23">
        <v>52.03</v>
      </c>
      <c r="AA23">
        <v>0</v>
      </c>
      <c r="AB23">
        <v>0</v>
      </c>
      <c r="AC23">
        <v>0</v>
      </c>
      <c r="AD23">
        <v>0</v>
      </c>
      <c r="AE23">
        <v>0</v>
      </c>
      <c r="AF23">
        <v>0</v>
      </c>
      <c r="AG23">
        <v>0</v>
      </c>
      <c r="AH23">
        <v>0</v>
      </c>
      <c r="AI23">
        <v>1</v>
      </c>
      <c r="AJ23">
        <v>1</v>
      </c>
      <c r="AK23">
        <v>1</v>
      </c>
      <c r="AL23">
        <v>1</v>
      </c>
      <c r="AN23">
        <v>0</v>
      </c>
      <c r="AO23">
        <v>1</v>
      </c>
      <c r="AP23">
        <v>0</v>
      </c>
      <c r="AQ23">
        <v>0</v>
      </c>
      <c r="AR23">
        <v>0</v>
      </c>
      <c r="AS23" t="s">
        <v>3</v>
      </c>
      <c r="AT23">
        <v>52.03</v>
      </c>
      <c r="AU23" t="s">
        <v>3</v>
      </c>
      <c r="AV23">
        <v>1</v>
      </c>
      <c r="AW23">
        <v>2</v>
      </c>
      <c r="AX23">
        <v>64312938</v>
      </c>
      <c r="AY23">
        <v>1</v>
      </c>
      <c r="AZ23">
        <v>0</v>
      </c>
      <c r="BA23">
        <v>23</v>
      </c>
      <c r="BB23">
        <v>0</v>
      </c>
      <c r="BC23">
        <v>0</v>
      </c>
      <c r="BD23">
        <v>0</v>
      </c>
      <c r="BE23">
        <v>0</v>
      </c>
      <c r="BF23">
        <v>0</v>
      </c>
      <c r="BG23">
        <v>0</v>
      </c>
      <c r="BH23">
        <v>0</v>
      </c>
      <c r="BI23">
        <v>0</v>
      </c>
      <c r="BJ23">
        <v>0</v>
      </c>
      <c r="BK23">
        <v>0</v>
      </c>
      <c r="BL23">
        <v>0</v>
      </c>
      <c r="BM23">
        <v>0</v>
      </c>
      <c r="BN23">
        <v>0</v>
      </c>
      <c r="BO23">
        <v>0</v>
      </c>
      <c r="BP23">
        <v>0</v>
      </c>
      <c r="BQ23">
        <v>0</v>
      </c>
      <c r="BR23">
        <v>0</v>
      </c>
      <c r="BS23">
        <v>0</v>
      </c>
      <c r="BT23">
        <v>0</v>
      </c>
      <c r="BU23">
        <v>0</v>
      </c>
      <c r="BV23">
        <v>0</v>
      </c>
      <c r="BW23">
        <v>0</v>
      </c>
      <c r="CX23">
        <f>Y23*Source!I293</f>
        <v>260.14999999999998</v>
      </c>
      <c r="CY23">
        <f t="shared" si="0"/>
        <v>0</v>
      </c>
      <c r="CZ23">
        <f t="shared" si="1"/>
        <v>0</v>
      </c>
      <c r="DA23">
        <f t="shared" si="2"/>
        <v>1</v>
      </c>
      <c r="DB23">
        <f>ROUND(ROUND(AT23*CZ23,2),6)</f>
        <v>0</v>
      </c>
      <c r="DC23">
        <f>ROUND(ROUND(AT23*AG23,2),6)</f>
        <v>0</v>
      </c>
    </row>
    <row r="24" spans="1:107" x14ac:dyDescent="0.2">
      <c r="A24">
        <f>ROW(Source!A294)</f>
        <v>294</v>
      </c>
      <c r="B24">
        <v>64312874</v>
      </c>
      <c r="C24">
        <v>64312936</v>
      </c>
      <c r="D24">
        <v>58823480</v>
      </c>
      <c r="E24">
        <v>25</v>
      </c>
      <c r="F24">
        <v>1</v>
      </c>
      <c r="G24">
        <v>25</v>
      </c>
      <c r="H24">
        <v>1</v>
      </c>
      <c r="I24" t="s">
        <v>208</v>
      </c>
      <c r="J24" t="s">
        <v>3</v>
      </c>
      <c r="K24" t="s">
        <v>209</v>
      </c>
      <c r="L24">
        <v>1191</v>
      </c>
      <c r="N24">
        <v>1013</v>
      </c>
      <c r="O24" t="s">
        <v>210</v>
      </c>
      <c r="P24" t="s">
        <v>210</v>
      </c>
      <c r="Q24">
        <v>1</v>
      </c>
      <c r="W24">
        <v>0</v>
      </c>
      <c r="X24">
        <v>476480486</v>
      </c>
      <c r="Y24">
        <v>71.88</v>
      </c>
      <c r="AA24">
        <v>0</v>
      </c>
      <c r="AB24">
        <v>0</v>
      </c>
      <c r="AC24">
        <v>0</v>
      </c>
      <c r="AD24">
        <v>0</v>
      </c>
      <c r="AE24">
        <v>0</v>
      </c>
      <c r="AF24">
        <v>0</v>
      </c>
      <c r="AG24">
        <v>0</v>
      </c>
      <c r="AH24">
        <v>0</v>
      </c>
      <c r="AI24">
        <v>1</v>
      </c>
      <c r="AJ24">
        <v>1</v>
      </c>
      <c r="AK24">
        <v>1</v>
      </c>
      <c r="AL24">
        <v>1</v>
      </c>
      <c r="AN24">
        <v>0</v>
      </c>
      <c r="AO24">
        <v>1</v>
      </c>
      <c r="AP24">
        <v>0</v>
      </c>
      <c r="AQ24">
        <v>0</v>
      </c>
      <c r="AR24">
        <v>0</v>
      </c>
      <c r="AS24" t="s">
        <v>3</v>
      </c>
      <c r="AT24">
        <v>71.88</v>
      </c>
      <c r="AU24" t="s">
        <v>3</v>
      </c>
      <c r="AV24">
        <v>1</v>
      </c>
      <c r="AW24">
        <v>2</v>
      </c>
      <c r="AX24">
        <v>64312937</v>
      </c>
      <c r="AY24">
        <v>1</v>
      </c>
      <c r="AZ24">
        <v>0</v>
      </c>
      <c r="BA24">
        <v>24</v>
      </c>
      <c r="BB24">
        <v>0</v>
      </c>
      <c r="BC24">
        <v>0</v>
      </c>
      <c r="BD24">
        <v>0</v>
      </c>
      <c r="BE24">
        <v>0</v>
      </c>
      <c r="BF24">
        <v>0</v>
      </c>
      <c r="BG24">
        <v>0</v>
      </c>
      <c r="BH24">
        <v>0</v>
      </c>
      <c r="BI24">
        <v>0</v>
      </c>
      <c r="BJ24">
        <v>0</v>
      </c>
      <c r="BK24">
        <v>0</v>
      </c>
      <c r="BL24">
        <v>0</v>
      </c>
      <c r="BM24">
        <v>0</v>
      </c>
      <c r="BN24">
        <v>0</v>
      </c>
      <c r="BO24">
        <v>0</v>
      </c>
      <c r="BP24">
        <v>0</v>
      </c>
      <c r="BQ24">
        <v>0</v>
      </c>
      <c r="BR24">
        <v>0</v>
      </c>
      <c r="BS24">
        <v>0</v>
      </c>
      <c r="BT24">
        <v>0</v>
      </c>
      <c r="BU24">
        <v>0</v>
      </c>
      <c r="BV24">
        <v>0</v>
      </c>
      <c r="BW24">
        <v>0</v>
      </c>
      <c r="CX24">
        <f>Y24*Source!I294</f>
        <v>359.4</v>
      </c>
      <c r="CY24">
        <f t="shared" si="0"/>
        <v>0</v>
      </c>
      <c r="CZ24">
        <f t="shared" si="1"/>
        <v>0</v>
      </c>
      <c r="DA24">
        <f t="shared" si="2"/>
        <v>1</v>
      </c>
      <c r="DB24">
        <f>ROUND(ROUND(AT24*CZ24,2),6)</f>
        <v>0</v>
      </c>
      <c r="DC24">
        <f>ROUND(ROUND(AT24*AG24,2),6)</f>
        <v>0</v>
      </c>
    </row>
    <row r="25" spans="1:107" x14ac:dyDescent="0.2">
      <c r="A25">
        <f>ROW(Source!A330)</f>
        <v>330</v>
      </c>
      <c r="B25">
        <v>64312874</v>
      </c>
      <c r="C25">
        <v>64312999</v>
      </c>
      <c r="D25">
        <v>58823480</v>
      </c>
      <c r="E25">
        <v>25</v>
      </c>
      <c r="F25">
        <v>1</v>
      </c>
      <c r="G25">
        <v>25</v>
      </c>
      <c r="H25">
        <v>1</v>
      </c>
      <c r="I25" t="s">
        <v>208</v>
      </c>
      <c r="J25" t="s">
        <v>3</v>
      </c>
      <c r="K25" t="s">
        <v>209</v>
      </c>
      <c r="L25">
        <v>1191</v>
      </c>
      <c r="N25">
        <v>1013</v>
      </c>
      <c r="O25" t="s">
        <v>210</v>
      </c>
      <c r="P25" t="s">
        <v>210</v>
      </c>
      <c r="Q25">
        <v>1</v>
      </c>
      <c r="W25">
        <v>0</v>
      </c>
      <c r="X25">
        <v>476480486</v>
      </c>
      <c r="Y25">
        <v>17.36</v>
      </c>
      <c r="AA25">
        <v>0</v>
      </c>
      <c r="AB25">
        <v>0</v>
      </c>
      <c r="AC25">
        <v>0</v>
      </c>
      <c r="AD25">
        <v>0</v>
      </c>
      <c r="AE25">
        <v>0</v>
      </c>
      <c r="AF25">
        <v>0</v>
      </c>
      <c r="AG25">
        <v>0</v>
      </c>
      <c r="AH25">
        <v>0</v>
      </c>
      <c r="AI25">
        <v>1</v>
      </c>
      <c r="AJ25">
        <v>1</v>
      </c>
      <c r="AK25">
        <v>1</v>
      </c>
      <c r="AL25">
        <v>1</v>
      </c>
      <c r="AN25">
        <v>0</v>
      </c>
      <c r="AO25">
        <v>1</v>
      </c>
      <c r="AP25">
        <v>1</v>
      </c>
      <c r="AQ25">
        <v>0</v>
      </c>
      <c r="AR25">
        <v>0</v>
      </c>
      <c r="AS25" t="s">
        <v>3</v>
      </c>
      <c r="AT25">
        <v>2.48</v>
      </c>
      <c r="AU25" t="s">
        <v>22</v>
      </c>
      <c r="AV25">
        <v>1</v>
      </c>
      <c r="AW25">
        <v>2</v>
      </c>
      <c r="AX25">
        <v>64313004</v>
      </c>
      <c r="AY25">
        <v>1</v>
      </c>
      <c r="AZ25">
        <v>0</v>
      </c>
      <c r="BA25">
        <v>25</v>
      </c>
      <c r="BB25">
        <v>0</v>
      </c>
      <c r="BC25">
        <v>0</v>
      </c>
      <c r="BD25">
        <v>0</v>
      </c>
      <c r="BE25">
        <v>0</v>
      </c>
      <c r="BF25">
        <v>0</v>
      </c>
      <c r="BG25">
        <v>0</v>
      </c>
      <c r="BH25">
        <v>0</v>
      </c>
      <c r="BI25">
        <v>0</v>
      </c>
      <c r="BJ25">
        <v>0</v>
      </c>
      <c r="BK25">
        <v>0</v>
      </c>
      <c r="BL25">
        <v>0</v>
      </c>
      <c r="BM25">
        <v>0</v>
      </c>
      <c r="BN25">
        <v>0</v>
      </c>
      <c r="BO25">
        <v>0</v>
      </c>
      <c r="BP25">
        <v>0</v>
      </c>
      <c r="BQ25">
        <v>0</v>
      </c>
      <c r="BR25">
        <v>0</v>
      </c>
      <c r="BS25">
        <v>0</v>
      </c>
      <c r="BT25">
        <v>0</v>
      </c>
      <c r="BU25">
        <v>0</v>
      </c>
      <c r="BV25">
        <v>0</v>
      </c>
      <c r="BW25">
        <v>0</v>
      </c>
      <c r="CX25">
        <f>Y25*Source!I330</f>
        <v>104.16</v>
      </c>
      <c r="CY25">
        <f t="shared" si="0"/>
        <v>0</v>
      </c>
      <c r="CZ25">
        <f t="shared" si="1"/>
        <v>0</v>
      </c>
      <c r="DA25">
        <f t="shared" si="2"/>
        <v>1</v>
      </c>
      <c r="DB25">
        <f>ROUND((ROUND(AT25*CZ25,2)*7),6)</f>
        <v>0</v>
      </c>
      <c r="DC25">
        <f>ROUND((ROUND(AT25*AG25,2)*7),6)</f>
        <v>0</v>
      </c>
    </row>
    <row r="26" spans="1:107" x14ac:dyDescent="0.2">
      <c r="A26">
        <f>ROW(Source!A331)</f>
        <v>331</v>
      </c>
      <c r="B26">
        <v>64312874</v>
      </c>
      <c r="C26">
        <v>64313000</v>
      </c>
      <c r="D26">
        <v>58823480</v>
      </c>
      <c r="E26">
        <v>25</v>
      </c>
      <c r="F26">
        <v>1</v>
      </c>
      <c r="G26">
        <v>25</v>
      </c>
      <c r="H26">
        <v>1</v>
      </c>
      <c r="I26" t="s">
        <v>208</v>
      </c>
      <c r="J26" t="s">
        <v>3</v>
      </c>
      <c r="K26" t="s">
        <v>209</v>
      </c>
      <c r="L26">
        <v>1191</v>
      </c>
      <c r="N26">
        <v>1013</v>
      </c>
      <c r="O26" t="s">
        <v>210</v>
      </c>
      <c r="P26" t="s">
        <v>210</v>
      </c>
      <c r="Q26">
        <v>1</v>
      </c>
      <c r="W26">
        <v>0</v>
      </c>
      <c r="X26">
        <v>476480486</v>
      </c>
      <c r="Y26">
        <v>15.600000000000001</v>
      </c>
      <c r="AA26">
        <v>0</v>
      </c>
      <c r="AB26">
        <v>0</v>
      </c>
      <c r="AC26">
        <v>0</v>
      </c>
      <c r="AD26">
        <v>0</v>
      </c>
      <c r="AE26">
        <v>0</v>
      </c>
      <c r="AF26">
        <v>0</v>
      </c>
      <c r="AG26">
        <v>0</v>
      </c>
      <c r="AH26">
        <v>0</v>
      </c>
      <c r="AI26">
        <v>1</v>
      </c>
      <c r="AJ26">
        <v>1</v>
      </c>
      <c r="AK26">
        <v>1</v>
      </c>
      <c r="AL26">
        <v>1</v>
      </c>
      <c r="AN26">
        <v>0</v>
      </c>
      <c r="AO26">
        <v>1</v>
      </c>
      <c r="AP26">
        <v>1</v>
      </c>
      <c r="AQ26">
        <v>0</v>
      </c>
      <c r="AR26">
        <v>0</v>
      </c>
      <c r="AS26" t="s">
        <v>3</v>
      </c>
      <c r="AT26">
        <v>5.2</v>
      </c>
      <c r="AU26" t="s">
        <v>30</v>
      </c>
      <c r="AV26">
        <v>1</v>
      </c>
      <c r="AW26">
        <v>2</v>
      </c>
      <c r="AX26">
        <v>64313005</v>
      </c>
      <c r="AY26">
        <v>1</v>
      </c>
      <c r="AZ26">
        <v>0</v>
      </c>
      <c r="BA26">
        <v>26</v>
      </c>
      <c r="BB26">
        <v>0</v>
      </c>
      <c r="BC26">
        <v>0</v>
      </c>
      <c r="BD26">
        <v>0</v>
      </c>
      <c r="BE26">
        <v>0</v>
      </c>
      <c r="BF26">
        <v>0</v>
      </c>
      <c r="BG26">
        <v>0</v>
      </c>
      <c r="BH26">
        <v>0</v>
      </c>
      <c r="BI26">
        <v>0</v>
      </c>
      <c r="BJ26">
        <v>0</v>
      </c>
      <c r="BK26">
        <v>0</v>
      </c>
      <c r="BL26">
        <v>0</v>
      </c>
      <c r="BM26">
        <v>0</v>
      </c>
      <c r="BN26">
        <v>0</v>
      </c>
      <c r="BO26">
        <v>0</v>
      </c>
      <c r="BP26">
        <v>0</v>
      </c>
      <c r="BQ26">
        <v>0</v>
      </c>
      <c r="BR26">
        <v>0</v>
      </c>
      <c r="BS26">
        <v>0</v>
      </c>
      <c r="BT26">
        <v>0</v>
      </c>
      <c r="BU26">
        <v>0</v>
      </c>
      <c r="BV26">
        <v>0</v>
      </c>
      <c r="BW26">
        <v>0</v>
      </c>
      <c r="CX26">
        <f>Y26*Source!I331</f>
        <v>93.600000000000009</v>
      </c>
      <c r="CY26">
        <f t="shared" si="0"/>
        <v>0</v>
      </c>
      <c r="CZ26">
        <f t="shared" si="1"/>
        <v>0</v>
      </c>
      <c r="DA26">
        <f t="shared" si="2"/>
        <v>1</v>
      </c>
      <c r="DB26">
        <f>ROUND((ROUND(AT26*CZ26,2)*3),6)</f>
        <v>0</v>
      </c>
      <c r="DC26">
        <f>ROUND((ROUND(AT26*AG26,2)*3),6)</f>
        <v>0</v>
      </c>
    </row>
    <row r="27" spans="1:107" x14ac:dyDescent="0.2">
      <c r="A27">
        <f>ROW(Source!A332)</f>
        <v>332</v>
      </c>
      <c r="B27">
        <v>64312874</v>
      </c>
      <c r="C27">
        <v>64313001</v>
      </c>
      <c r="D27">
        <v>58823480</v>
      </c>
      <c r="E27">
        <v>25</v>
      </c>
      <c r="F27">
        <v>1</v>
      </c>
      <c r="G27">
        <v>25</v>
      </c>
      <c r="H27">
        <v>1</v>
      </c>
      <c r="I27" t="s">
        <v>208</v>
      </c>
      <c r="J27" t="s">
        <v>3</v>
      </c>
      <c r="K27" t="s">
        <v>209</v>
      </c>
      <c r="L27">
        <v>1191</v>
      </c>
      <c r="N27">
        <v>1013</v>
      </c>
      <c r="O27" t="s">
        <v>210</v>
      </c>
      <c r="P27" t="s">
        <v>210</v>
      </c>
      <c r="Q27">
        <v>1</v>
      </c>
      <c r="W27">
        <v>0</v>
      </c>
      <c r="X27">
        <v>476480486</v>
      </c>
      <c r="Y27">
        <v>10.220000000000001</v>
      </c>
      <c r="AA27">
        <v>0</v>
      </c>
      <c r="AB27">
        <v>0</v>
      </c>
      <c r="AC27">
        <v>0</v>
      </c>
      <c r="AD27">
        <v>0</v>
      </c>
      <c r="AE27">
        <v>0</v>
      </c>
      <c r="AF27">
        <v>0</v>
      </c>
      <c r="AG27">
        <v>0</v>
      </c>
      <c r="AH27">
        <v>0</v>
      </c>
      <c r="AI27">
        <v>1</v>
      </c>
      <c r="AJ27">
        <v>1</v>
      </c>
      <c r="AK27">
        <v>1</v>
      </c>
      <c r="AL27">
        <v>1</v>
      </c>
      <c r="AN27">
        <v>0</v>
      </c>
      <c r="AO27">
        <v>1</v>
      </c>
      <c r="AP27">
        <v>0</v>
      </c>
      <c r="AQ27">
        <v>0</v>
      </c>
      <c r="AR27">
        <v>0</v>
      </c>
      <c r="AS27" t="s">
        <v>3</v>
      </c>
      <c r="AT27">
        <v>10.220000000000001</v>
      </c>
      <c r="AU27" t="s">
        <v>3</v>
      </c>
      <c r="AV27">
        <v>1</v>
      </c>
      <c r="AW27">
        <v>2</v>
      </c>
      <c r="AX27">
        <v>64313006</v>
      </c>
      <c r="AY27">
        <v>1</v>
      </c>
      <c r="AZ27">
        <v>0</v>
      </c>
      <c r="BA27">
        <v>27</v>
      </c>
      <c r="BB27">
        <v>0</v>
      </c>
      <c r="BC27">
        <v>0</v>
      </c>
      <c r="BD27">
        <v>0</v>
      </c>
      <c r="BE27">
        <v>0</v>
      </c>
      <c r="BF27">
        <v>0</v>
      </c>
      <c r="BG27">
        <v>0</v>
      </c>
      <c r="BH27">
        <v>0</v>
      </c>
      <c r="BI27">
        <v>0</v>
      </c>
      <c r="BJ27">
        <v>0</v>
      </c>
      <c r="BK27">
        <v>0</v>
      </c>
      <c r="BL27">
        <v>0</v>
      </c>
      <c r="BM27">
        <v>0</v>
      </c>
      <c r="BN27">
        <v>0</v>
      </c>
      <c r="BO27">
        <v>0</v>
      </c>
      <c r="BP27">
        <v>0</v>
      </c>
      <c r="BQ27">
        <v>0</v>
      </c>
      <c r="BR27">
        <v>0</v>
      </c>
      <c r="BS27">
        <v>0</v>
      </c>
      <c r="BT27">
        <v>0</v>
      </c>
      <c r="BU27">
        <v>0</v>
      </c>
      <c r="BV27">
        <v>0</v>
      </c>
      <c r="BW27">
        <v>0</v>
      </c>
      <c r="CX27">
        <f>Y27*Source!I332</f>
        <v>61.320000000000007</v>
      </c>
      <c r="CY27">
        <f t="shared" si="0"/>
        <v>0</v>
      </c>
      <c r="CZ27">
        <f t="shared" si="1"/>
        <v>0</v>
      </c>
      <c r="DA27">
        <f t="shared" si="2"/>
        <v>1</v>
      </c>
      <c r="DB27">
        <f>ROUND(ROUND(AT27*CZ27,2),6)</f>
        <v>0</v>
      </c>
      <c r="DC27">
        <f>ROUND(ROUND(AT27*AG27,2),6)</f>
        <v>0</v>
      </c>
    </row>
    <row r="28" spans="1:107" x14ac:dyDescent="0.2">
      <c r="A28">
        <f>ROW(Source!A333)</f>
        <v>333</v>
      </c>
      <c r="B28">
        <v>64312874</v>
      </c>
      <c r="C28">
        <v>64313002</v>
      </c>
      <c r="D28">
        <v>58823480</v>
      </c>
      <c r="E28">
        <v>25</v>
      </c>
      <c r="F28">
        <v>1</v>
      </c>
      <c r="G28">
        <v>25</v>
      </c>
      <c r="H28">
        <v>1</v>
      </c>
      <c r="I28" t="s">
        <v>208</v>
      </c>
      <c r="J28" t="s">
        <v>3</v>
      </c>
      <c r="K28" t="s">
        <v>209</v>
      </c>
      <c r="L28">
        <v>1191</v>
      </c>
      <c r="N28">
        <v>1013</v>
      </c>
      <c r="O28" t="s">
        <v>210</v>
      </c>
      <c r="P28" t="s">
        <v>210</v>
      </c>
      <c r="Q28">
        <v>1</v>
      </c>
      <c r="W28">
        <v>0</v>
      </c>
      <c r="X28">
        <v>476480486</v>
      </c>
      <c r="Y28">
        <v>10.72</v>
      </c>
      <c r="AA28">
        <v>0</v>
      </c>
      <c r="AB28">
        <v>0</v>
      </c>
      <c r="AC28">
        <v>0</v>
      </c>
      <c r="AD28">
        <v>0</v>
      </c>
      <c r="AE28">
        <v>0</v>
      </c>
      <c r="AF28">
        <v>0</v>
      </c>
      <c r="AG28">
        <v>0</v>
      </c>
      <c r="AH28">
        <v>0</v>
      </c>
      <c r="AI28">
        <v>1</v>
      </c>
      <c r="AJ28">
        <v>1</v>
      </c>
      <c r="AK28">
        <v>1</v>
      </c>
      <c r="AL28">
        <v>1</v>
      </c>
      <c r="AN28">
        <v>0</v>
      </c>
      <c r="AO28">
        <v>1</v>
      </c>
      <c r="AP28">
        <v>0</v>
      </c>
      <c r="AQ28">
        <v>0</v>
      </c>
      <c r="AR28">
        <v>0</v>
      </c>
      <c r="AS28" t="s">
        <v>3</v>
      </c>
      <c r="AT28">
        <v>10.72</v>
      </c>
      <c r="AU28" t="s">
        <v>3</v>
      </c>
      <c r="AV28">
        <v>1</v>
      </c>
      <c r="AW28">
        <v>2</v>
      </c>
      <c r="AX28">
        <v>64313003</v>
      </c>
      <c r="AY28">
        <v>1</v>
      </c>
      <c r="AZ28">
        <v>0</v>
      </c>
      <c r="BA28">
        <v>28</v>
      </c>
      <c r="BB28">
        <v>0</v>
      </c>
      <c r="BC28">
        <v>0</v>
      </c>
      <c r="BD28">
        <v>0</v>
      </c>
      <c r="BE28">
        <v>0</v>
      </c>
      <c r="BF28">
        <v>0</v>
      </c>
      <c r="BG28">
        <v>0</v>
      </c>
      <c r="BH28">
        <v>0</v>
      </c>
      <c r="BI28">
        <v>0</v>
      </c>
      <c r="BJ28">
        <v>0</v>
      </c>
      <c r="BK28">
        <v>0</v>
      </c>
      <c r="BL28">
        <v>0</v>
      </c>
      <c r="BM28">
        <v>0</v>
      </c>
      <c r="BN28">
        <v>0</v>
      </c>
      <c r="BO28">
        <v>0</v>
      </c>
      <c r="BP28">
        <v>0</v>
      </c>
      <c r="BQ28">
        <v>0</v>
      </c>
      <c r="BR28">
        <v>0</v>
      </c>
      <c r="BS28">
        <v>0</v>
      </c>
      <c r="BT28">
        <v>0</v>
      </c>
      <c r="BU28">
        <v>0</v>
      </c>
      <c r="BV28">
        <v>0</v>
      </c>
      <c r="BW28">
        <v>0</v>
      </c>
      <c r="CX28">
        <f>Y28*Source!I333</f>
        <v>64.320000000000007</v>
      </c>
      <c r="CY28">
        <f t="shared" si="0"/>
        <v>0</v>
      </c>
      <c r="CZ28">
        <f t="shared" si="1"/>
        <v>0</v>
      </c>
      <c r="DA28">
        <f t="shared" si="2"/>
        <v>1</v>
      </c>
      <c r="DB28">
        <f>ROUND(ROUND(AT28*CZ28,2),6)</f>
        <v>0</v>
      </c>
      <c r="DC28">
        <f>ROUND(ROUND(AT28*AG28,2),6)</f>
        <v>0</v>
      </c>
    </row>
    <row r="29" spans="1:107" x14ac:dyDescent="0.2">
      <c r="A29">
        <f>ROW(Source!A369)</f>
        <v>369</v>
      </c>
      <c r="B29">
        <v>64312874</v>
      </c>
      <c r="C29">
        <v>64313065</v>
      </c>
      <c r="D29">
        <v>58823480</v>
      </c>
      <c r="E29">
        <v>25</v>
      </c>
      <c r="F29">
        <v>1</v>
      </c>
      <c r="G29">
        <v>25</v>
      </c>
      <c r="H29">
        <v>1</v>
      </c>
      <c r="I29" t="s">
        <v>208</v>
      </c>
      <c r="J29" t="s">
        <v>3</v>
      </c>
      <c r="K29" t="s">
        <v>209</v>
      </c>
      <c r="L29">
        <v>1191</v>
      </c>
      <c r="N29">
        <v>1013</v>
      </c>
      <c r="O29" t="s">
        <v>210</v>
      </c>
      <c r="P29" t="s">
        <v>210</v>
      </c>
      <c r="Q29">
        <v>1</v>
      </c>
      <c r="W29">
        <v>0</v>
      </c>
      <c r="X29">
        <v>476480486</v>
      </c>
      <c r="Y29">
        <v>24.64</v>
      </c>
      <c r="AA29">
        <v>0</v>
      </c>
      <c r="AB29">
        <v>0</v>
      </c>
      <c r="AC29">
        <v>0</v>
      </c>
      <c r="AD29">
        <v>0</v>
      </c>
      <c r="AE29">
        <v>0</v>
      </c>
      <c r="AF29">
        <v>0</v>
      </c>
      <c r="AG29">
        <v>0</v>
      </c>
      <c r="AH29">
        <v>0</v>
      </c>
      <c r="AI29">
        <v>1</v>
      </c>
      <c r="AJ29">
        <v>1</v>
      </c>
      <c r="AK29">
        <v>1</v>
      </c>
      <c r="AL29">
        <v>1</v>
      </c>
      <c r="AN29">
        <v>0</v>
      </c>
      <c r="AO29">
        <v>1</v>
      </c>
      <c r="AP29">
        <v>0</v>
      </c>
      <c r="AQ29">
        <v>0</v>
      </c>
      <c r="AR29">
        <v>0</v>
      </c>
      <c r="AS29" t="s">
        <v>3</v>
      </c>
      <c r="AT29">
        <v>24.64</v>
      </c>
      <c r="AU29" t="s">
        <v>3</v>
      </c>
      <c r="AV29">
        <v>1</v>
      </c>
      <c r="AW29">
        <v>2</v>
      </c>
      <c r="AX29">
        <v>64313068</v>
      </c>
      <c r="AY29">
        <v>1</v>
      </c>
      <c r="AZ29">
        <v>0</v>
      </c>
      <c r="BA29">
        <v>29</v>
      </c>
      <c r="BB29">
        <v>0</v>
      </c>
      <c r="BC29">
        <v>0</v>
      </c>
      <c r="BD29">
        <v>0</v>
      </c>
      <c r="BE29">
        <v>0</v>
      </c>
      <c r="BF29">
        <v>0</v>
      </c>
      <c r="BG29">
        <v>0</v>
      </c>
      <c r="BH29">
        <v>0</v>
      </c>
      <c r="BI29">
        <v>0</v>
      </c>
      <c r="BJ29">
        <v>0</v>
      </c>
      <c r="BK29">
        <v>0</v>
      </c>
      <c r="BL29">
        <v>0</v>
      </c>
      <c r="BM29">
        <v>0</v>
      </c>
      <c r="BN29">
        <v>0</v>
      </c>
      <c r="BO29">
        <v>0</v>
      </c>
      <c r="BP29">
        <v>0</v>
      </c>
      <c r="BQ29">
        <v>0</v>
      </c>
      <c r="BR29">
        <v>0</v>
      </c>
      <c r="BS29">
        <v>0</v>
      </c>
      <c r="BT29">
        <v>0</v>
      </c>
      <c r="BU29">
        <v>0</v>
      </c>
      <c r="BV29">
        <v>0</v>
      </c>
      <c r="BW29">
        <v>0</v>
      </c>
      <c r="CX29">
        <f>Y29*Source!I369</f>
        <v>739.2</v>
      </c>
      <c r="CY29">
        <f t="shared" si="0"/>
        <v>0</v>
      </c>
      <c r="CZ29">
        <f t="shared" si="1"/>
        <v>0</v>
      </c>
      <c r="DA29">
        <f t="shared" si="2"/>
        <v>1</v>
      </c>
      <c r="DB29">
        <f>ROUND(ROUND(AT29*CZ29,2),6)</f>
        <v>0</v>
      </c>
      <c r="DC29">
        <f>ROUND(ROUND(AT29*AG29,2),6)</f>
        <v>0</v>
      </c>
    </row>
    <row r="30" spans="1:107" x14ac:dyDescent="0.2">
      <c r="A30">
        <f>ROW(Source!A370)</f>
        <v>370</v>
      </c>
      <c r="B30">
        <v>64312874</v>
      </c>
      <c r="C30">
        <v>64313066</v>
      </c>
      <c r="D30">
        <v>58823480</v>
      </c>
      <c r="E30">
        <v>25</v>
      </c>
      <c r="F30">
        <v>1</v>
      </c>
      <c r="G30">
        <v>25</v>
      </c>
      <c r="H30">
        <v>1</v>
      </c>
      <c r="I30" t="s">
        <v>208</v>
      </c>
      <c r="J30" t="s">
        <v>3</v>
      </c>
      <c r="K30" t="s">
        <v>209</v>
      </c>
      <c r="L30">
        <v>1191</v>
      </c>
      <c r="N30">
        <v>1013</v>
      </c>
      <c r="O30" t="s">
        <v>210</v>
      </c>
      <c r="P30" t="s">
        <v>210</v>
      </c>
      <c r="Q30">
        <v>1</v>
      </c>
      <c r="W30">
        <v>0</v>
      </c>
      <c r="X30">
        <v>476480486</v>
      </c>
      <c r="Y30">
        <v>2.1</v>
      </c>
      <c r="AA30">
        <v>0</v>
      </c>
      <c r="AB30">
        <v>0</v>
      </c>
      <c r="AC30">
        <v>0</v>
      </c>
      <c r="AD30">
        <v>0</v>
      </c>
      <c r="AE30">
        <v>0</v>
      </c>
      <c r="AF30">
        <v>0</v>
      </c>
      <c r="AG30">
        <v>0</v>
      </c>
      <c r="AH30">
        <v>0</v>
      </c>
      <c r="AI30">
        <v>1</v>
      </c>
      <c r="AJ30">
        <v>1</v>
      </c>
      <c r="AK30">
        <v>1</v>
      </c>
      <c r="AL30">
        <v>1</v>
      </c>
      <c r="AN30">
        <v>0</v>
      </c>
      <c r="AO30">
        <v>1</v>
      </c>
      <c r="AP30">
        <v>1</v>
      </c>
      <c r="AQ30">
        <v>0</v>
      </c>
      <c r="AR30">
        <v>0</v>
      </c>
      <c r="AS30" t="s">
        <v>3</v>
      </c>
      <c r="AT30">
        <v>2.1</v>
      </c>
      <c r="AU30" t="s">
        <v>3</v>
      </c>
      <c r="AV30">
        <v>1</v>
      </c>
      <c r="AW30">
        <v>2</v>
      </c>
      <c r="AX30">
        <v>64313067</v>
      </c>
      <c r="AY30">
        <v>1</v>
      </c>
      <c r="AZ30">
        <v>0</v>
      </c>
      <c r="BA30">
        <v>30</v>
      </c>
      <c r="BB30">
        <v>0</v>
      </c>
      <c r="BC30">
        <v>0</v>
      </c>
      <c r="BD30">
        <v>0</v>
      </c>
      <c r="BE30">
        <v>0</v>
      </c>
      <c r="BF30">
        <v>0</v>
      </c>
      <c r="BG30">
        <v>0</v>
      </c>
      <c r="BH30">
        <v>0</v>
      </c>
      <c r="BI30">
        <v>0</v>
      </c>
      <c r="BJ30">
        <v>0</v>
      </c>
      <c r="BK30">
        <v>0</v>
      </c>
      <c r="BL30">
        <v>0</v>
      </c>
      <c r="BM30">
        <v>0</v>
      </c>
      <c r="BN30">
        <v>0</v>
      </c>
      <c r="BO30">
        <v>0</v>
      </c>
      <c r="BP30">
        <v>0</v>
      </c>
      <c r="BQ30">
        <v>0</v>
      </c>
      <c r="BR30">
        <v>0</v>
      </c>
      <c r="BS30">
        <v>0</v>
      </c>
      <c r="BT30">
        <v>0</v>
      </c>
      <c r="BU30">
        <v>0</v>
      </c>
      <c r="BV30">
        <v>0</v>
      </c>
      <c r="BW30">
        <v>0</v>
      </c>
      <c r="CX30">
        <f>Y30*Source!I370</f>
        <v>220.5</v>
      </c>
      <c r="CY30">
        <f t="shared" si="0"/>
        <v>0</v>
      </c>
      <c r="CZ30">
        <f t="shared" si="1"/>
        <v>0</v>
      </c>
      <c r="DA30">
        <f t="shared" si="2"/>
        <v>1</v>
      </c>
      <c r="DB30">
        <f>ROUND(ROUND(AT30*CZ30,2),6)</f>
        <v>0</v>
      </c>
      <c r="DC30">
        <f>ROUND(ROUND(AT30*AG30,2),6)</f>
        <v>0</v>
      </c>
    </row>
  </sheetData>
  <printOptions gridLines="1"/>
  <pageMargins left="0.75" right="0.75" top="1" bottom="1" header="0.5" footer="0.5"/>
  <headerFooter alignWithMargins="0">
    <oddHeader>&amp;A</oddHeader>
    <oddFooter>Page &amp;P</oddFooter>
  </headerFooter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30"/>
  <sheetViews>
    <sheetView workbookViewId="0"/>
  </sheetViews>
  <sheetFormatPr defaultColWidth="9.140625" defaultRowHeight="12.75" x14ac:dyDescent="0.2"/>
  <cols>
    <col min="1" max="256" width="9.140625" customWidth="1"/>
  </cols>
  <sheetData>
    <row r="1" spans="1:44" x14ac:dyDescent="0.2">
      <c r="A1">
        <f>ROW(Source!A32)</f>
        <v>32</v>
      </c>
      <c r="B1">
        <v>64313072</v>
      </c>
      <c r="C1">
        <v>64312526</v>
      </c>
      <c r="D1">
        <v>58823480</v>
      </c>
      <c r="E1">
        <v>25</v>
      </c>
      <c r="F1">
        <v>1</v>
      </c>
      <c r="G1">
        <v>25</v>
      </c>
      <c r="H1">
        <v>1</v>
      </c>
      <c r="I1" t="s">
        <v>208</v>
      </c>
      <c r="J1" t="s">
        <v>3</v>
      </c>
      <c r="K1" t="s">
        <v>209</v>
      </c>
      <c r="L1">
        <v>1191</v>
      </c>
      <c r="N1">
        <v>1013</v>
      </c>
      <c r="O1" t="s">
        <v>210</v>
      </c>
      <c r="P1" t="s">
        <v>210</v>
      </c>
      <c r="Q1">
        <v>1</v>
      </c>
      <c r="X1">
        <v>22.31</v>
      </c>
      <c r="Y1">
        <v>0</v>
      </c>
      <c r="Z1">
        <v>0</v>
      </c>
      <c r="AA1">
        <v>0</v>
      </c>
      <c r="AB1">
        <v>0</v>
      </c>
      <c r="AC1">
        <v>0</v>
      </c>
      <c r="AD1">
        <v>1</v>
      </c>
      <c r="AE1">
        <v>1</v>
      </c>
      <c r="AF1" t="s">
        <v>22</v>
      </c>
      <c r="AG1">
        <v>156.16999999999999</v>
      </c>
      <c r="AH1">
        <v>2</v>
      </c>
      <c r="AI1">
        <v>64313072</v>
      </c>
      <c r="AJ1">
        <v>1</v>
      </c>
      <c r="AK1">
        <v>0</v>
      </c>
      <c r="AL1">
        <v>0</v>
      </c>
      <c r="AM1">
        <v>0</v>
      </c>
      <c r="AN1">
        <v>0</v>
      </c>
      <c r="AO1">
        <v>0</v>
      </c>
      <c r="AP1">
        <v>0</v>
      </c>
      <c r="AQ1">
        <v>0</v>
      </c>
      <c r="AR1">
        <v>0</v>
      </c>
    </row>
    <row r="2" spans="1:44" x14ac:dyDescent="0.2">
      <c r="A2">
        <f>ROW(Source!A33)</f>
        <v>33</v>
      </c>
      <c r="B2">
        <v>64312531</v>
      </c>
      <c r="C2">
        <v>64312530</v>
      </c>
      <c r="D2">
        <v>58823480</v>
      </c>
      <c r="E2">
        <v>25</v>
      </c>
      <c r="F2">
        <v>1</v>
      </c>
      <c r="G2">
        <v>25</v>
      </c>
      <c r="H2">
        <v>1</v>
      </c>
      <c r="I2" t="s">
        <v>208</v>
      </c>
      <c r="J2" t="s">
        <v>3</v>
      </c>
      <c r="K2" t="s">
        <v>209</v>
      </c>
      <c r="L2">
        <v>1191</v>
      </c>
      <c r="N2">
        <v>1013</v>
      </c>
      <c r="O2" t="s">
        <v>210</v>
      </c>
      <c r="P2" t="s">
        <v>210</v>
      </c>
      <c r="Q2">
        <v>1</v>
      </c>
      <c r="X2">
        <v>46.27</v>
      </c>
      <c r="Y2">
        <v>0</v>
      </c>
      <c r="Z2">
        <v>0</v>
      </c>
      <c r="AA2">
        <v>0</v>
      </c>
      <c r="AB2">
        <v>0</v>
      </c>
      <c r="AC2">
        <v>0</v>
      </c>
      <c r="AD2">
        <v>1</v>
      </c>
      <c r="AE2">
        <v>1</v>
      </c>
      <c r="AF2" t="s">
        <v>30</v>
      </c>
      <c r="AG2">
        <v>138.81</v>
      </c>
      <c r="AH2">
        <v>2</v>
      </c>
      <c r="AI2">
        <v>64312531</v>
      </c>
      <c r="AJ2">
        <v>2</v>
      </c>
      <c r="AK2">
        <v>0</v>
      </c>
      <c r="AL2">
        <v>0</v>
      </c>
      <c r="AM2">
        <v>0</v>
      </c>
      <c r="AN2">
        <v>0</v>
      </c>
      <c r="AO2">
        <v>0</v>
      </c>
      <c r="AP2">
        <v>0</v>
      </c>
      <c r="AQ2">
        <v>0</v>
      </c>
      <c r="AR2">
        <v>0</v>
      </c>
    </row>
    <row r="3" spans="1:44" x14ac:dyDescent="0.2">
      <c r="A3">
        <f>ROW(Source!A34)</f>
        <v>34</v>
      </c>
      <c r="B3">
        <v>64312533</v>
      </c>
      <c r="C3">
        <v>64312532</v>
      </c>
      <c r="D3">
        <v>58823480</v>
      </c>
      <c r="E3">
        <v>25</v>
      </c>
      <c r="F3">
        <v>1</v>
      </c>
      <c r="G3">
        <v>25</v>
      </c>
      <c r="H3">
        <v>1</v>
      </c>
      <c r="I3" t="s">
        <v>208</v>
      </c>
      <c r="J3" t="s">
        <v>3</v>
      </c>
      <c r="K3" t="s">
        <v>209</v>
      </c>
      <c r="L3">
        <v>1191</v>
      </c>
      <c r="N3">
        <v>1013</v>
      </c>
      <c r="O3" t="s">
        <v>210</v>
      </c>
      <c r="P3" t="s">
        <v>210</v>
      </c>
      <c r="Q3">
        <v>1</v>
      </c>
      <c r="X3">
        <v>62.73</v>
      </c>
      <c r="Y3">
        <v>0</v>
      </c>
      <c r="Z3">
        <v>0</v>
      </c>
      <c r="AA3">
        <v>0</v>
      </c>
      <c r="AB3">
        <v>0</v>
      </c>
      <c r="AC3">
        <v>0</v>
      </c>
      <c r="AD3">
        <v>1</v>
      </c>
      <c r="AE3">
        <v>1</v>
      </c>
      <c r="AF3" t="s">
        <v>3</v>
      </c>
      <c r="AG3">
        <v>62.73</v>
      </c>
      <c r="AH3">
        <v>2</v>
      </c>
      <c r="AI3">
        <v>64312533</v>
      </c>
      <c r="AJ3">
        <v>3</v>
      </c>
      <c r="AK3">
        <v>0</v>
      </c>
      <c r="AL3">
        <v>0</v>
      </c>
      <c r="AM3">
        <v>0</v>
      </c>
      <c r="AN3">
        <v>0</v>
      </c>
      <c r="AO3">
        <v>0</v>
      </c>
      <c r="AP3">
        <v>0</v>
      </c>
      <c r="AQ3">
        <v>0</v>
      </c>
      <c r="AR3">
        <v>0</v>
      </c>
    </row>
    <row r="4" spans="1:44" x14ac:dyDescent="0.2">
      <c r="A4">
        <f>ROW(Source!A35)</f>
        <v>35</v>
      </c>
      <c r="B4">
        <v>64312535</v>
      </c>
      <c r="C4">
        <v>64312534</v>
      </c>
      <c r="D4">
        <v>58823480</v>
      </c>
      <c r="E4">
        <v>25</v>
      </c>
      <c r="F4">
        <v>1</v>
      </c>
      <c r="G4">
        <v>25</v>
      </c>
      <c r="H4">
        <v>1</v>
      </c>
      <c r="I4" t="s">
        <v>208</v>
      </c>
      <c r="J4" t="s">
        <v>3</v>
      </c>
      <c r="K4" t="s">
        <v>209</v>
      </c>
      <c r="L4">
        <v>1191</v>
      </c>
      <c r="N4">
        <v>1013</v>
      </c>
      <c r="O4" t="s">
        <v>210</v>
      </c>
      <c r="P4" t="s">
        <v>210</v>
      </c>
      <c r="Q4">
        <v>1</v>
      </c>
      <c r="X4">
        <v>88.68</v>
      </c>
      <c r="Y4">
        <v>0</v>
      </c>
      <c r="Z4">
        <v>0</v>
      </c>
      <c r="AA4">
        <v>0</v>
      </c>
      <c r="AB4">
        <v>0</v>
      </c>
      <c r="AC4">
        <v>0</v>
      </c>
      <c r="AD4">
        <v>1</v>
      </c>
      <c r="AE4">
        <v>1</v>
      </c>
      <c r="AF4" t="s">
        <v>3</v>
      </c>
      <c r="AG4">
        <v>88.68</v>
      </c>
      <c r="AH4">
        <v>2</v>
      </c>
      <c r="AI4">
        <v>64312535</v>
      </c>
      <c r="AJ4">
        <v>4</v>
      </c>
      <c r="AK4">
        <v>0</v>
      </c>
      <c r="AL4">
        <v>0</v>
      </c>
      <c r="AM4">
        <v>0</v>
      </c>
      <c r="AN4">
        <v>0</v>
      </c>
      <c r="AO4">
        <v>0</v>
      </c>
      <c r="AP4">
        <v>0</v>
      </c>
      <c r="AQ4">
        <v>0</v>
      </c>
      <c r="AR4">
        <v>0</v>
      </c>
    </row>
    <row r="5" spans="1:44" x14ac:dyDescent="0.2">
      <c r="A5">
        <f>ROW(Source!A71)</f>
        <v>71</v>
      </c>
      <c r="B5">
        <v>64312596</v>
      </c>
      <c r="C5">
        <v>64312595</v>
      </c>
      <c r="D5">
        <v>58823480</v>
      </c>
      <c r="E5">
        <v>25</v>
      </c>
      <c r="F5">
        <v>1</v>
      </c>
      <c r="G5">
        <v>25</v>
      </c>
      <c r="H5">
        <v>1</v>
      </c>
      <c r="I5" t="s">
        <v>208</v>
      </c>
      <c r="J5" t="s">
        <v>3</v>
      </c>
      <c r="K5" t="s">
        <v>209</v>
      </c>
      <c r="L5">
        <v>1191</v>
      </c>
      <c r="N5">
        <v>1013</v>
      </c>
      <c r="O5" t="s">
        <v>210</v>
      </c>
      <c r="P5" t="s">
        <v>210</v>
      </c>
      <c r="Q5">
        <v>1</v>
      </c>
      <c r="X5">
        <v>10.69</v>
      </c>
      <c r="Y5">
        <v>0</v>
      </c>
      <c r="Z5">
        <v>0</v>
      </c>
      <c r="AA5">
        <v>0</v>
      </c>
      <c r="AB5">
        <v>0</v>
      </c>
      <c r="AC5">
        <v>0</v>
      </c>
      <c r="AD5">
        <v>1</v>
      </c>
      <c r="AE5">
        <v>1</v>
      </c>
      <c r="AF5" t="s">
        <v>22</v>
      </c>
      <c r="AG5">
        <v>74.83</v>
      </c>
      <c r="AH5">
        <v>2</v>
      </c>
      <c r="AI5">
        <v>64312596</v>
      </c>
      <c r="AJ5">
        <v>5</v>
      </c>
      <c r="AK5">
        <v>0</v>
      </c>
      <c r="AL5">
        <v>0</v>
      </c>
      <c r="AM5">
        <v>0</v>
      </c>
      <c r="AN5">
        <v>0</v>
      </c>
      <c r="AO5">
        <v>0</v>
      </c>
      <c r="AP5">
        <v>0</v>
      </c>
      <c r="AQ5">
        <v>0</v>
      </c>
      <c r="AR5">
        <v>0</v>
      </c>
    </row>
    <row r="6" spans="1:44" x14ac:dyDescent="0.2">
      <c r="A6">
        <f>ROW(Source!A72)</f>
        <v>72</v>
      </c>
      <c r="B6">
        <v>64312598</v>
      </c>
      <c r="C6">
        <v>64312597</v>
      </c>
      <c r="D6">
        <v>58823480</v>
      </c>
      <c r="E6">
        <v>25</v>
      </c>
      <c r="F6">
        <v>1</v>
      </c>
      <c r="G6">
        <v>25</v>
      </c>
      <c r="H6">
        <v>1</v>
      </c>
      <c r="I6" t="s">
        <v>208</v>
      </c>
      <c r="J6" t="s">
        <v>3</v>
      </c>
      <c r="K6" t="s">
        <v>209</v>
      </c>
      <c r="L6">
        <v>1191</v>
      </c>
      <c r="N6">
        <v>1013</v>
      </c>
      <c r="O6" t="s">
        <v>210</v>
      </c>
      <c r="P6" t="s">
        <v>210</v>
      </c>
      <c r="Q6">
        <v>1</v>
      </c>
      <c r="X6">
        <v>24.98</v>
      </c>
      <c r="Y6">
        <v>0</v>
      </c>
      <c r="Z6">
        <v>0</v>
      </c>
      <c r="AA6">
        <v>0</v>
      </c>
      <c r="AB6">
        <v>0</v>
      </c>
      <c r="AC6">
        <v>0</v>
      </c>
      <c r="AD6">
        <v>1</v>
      </c>
      <c r="AE6">
        <v>1</v>
      </c>
      <c r="AF6" t="s">
        <v>30</v>
      </c>
      <c r="AG6">
        <v>74.94</v>
      </c>
      <c r="AH6">
        <v>2</v>
      </c>
      <c r="AI6">
        <v>64312598</v>
      </c>
      <c r="AJ6">
        <v>6</v>
      </c>
      <c r="AK6">
        <v>0</v>
      </c>
      <c r="AL6">
        <v>0</v>
      </c>
      <c r="AM6">
        <v>0</v>
      </c>
      <c r="AN6">
        <v>0</v>
      </c>
      <c r="AO6">
        <v>0</v>
      </c>
      <c r="AP6">
        <v>0</v>
      </c>
      <c r="AQ6">
        <v>0</v>
      </c>
      <c r="AR6">
        <v>0</v>
      </c>
    </row>
    <row r="7" spans="1:44" x14ac:dyDescent="0.2">
      <c r="A7">
        <f>ROW(Source!A73)</f>
        <v>73</v>
      </c>
      <c r="B7">
        <v>64312600</v>
      </c>
      <c r="C7">
        <v>64312599</v>
      </c>
      <c r="D7">
        <v>58823480</v>
      </c>
      <c r="E7">
        <v>25</v>
      </c>
      <c r="F7">
        <v>1</v>
      </c>
      <c r="G7">
        <v>25</v>
      </c>
      <c r="H7">
        <v>1</v>
      </c>
      <c r="I7" t="s">
        <v>208</v>
      </c>
      <c r="J7" t="s">
        <v>3</v>
      </c>
      <c r="K7" t="s">
        <v>209</v>
      </c>
      <c r="L7">
        <v>1191</v>
      </c>
      <c r="N7">
        <v>1013</v>
      </c>
      <c r="O7" t="s">
        <v>210</v>
      </c>
      <c r="P7" t="s">
        <v>210</v>
      </c>
      <c r="Q7">
        <v>1</v>
      </c>
      <c r="X7">
        <v>36.200000000000003</v>
      </c>
      <c r="Y7">
        <v>0</v>
      </c>
      <c r="Z7">
        <v>0</v>
      </c>
      <c r="AA7">
        <v>0</v>
      </c>
      <c r="AB7">
        <v>0</v>
      </c>
      <c r="AC7">
        <v>0</v>
      </c>
      <c r="AD7">
        <v>1</v>
      </c>
      <c r="AE7">
        <v>1</v>
      </c>
      <c r="AF7" t="s">
        <v>3</v>
      </c>
      <c r="AG7">
        <v>36.200000000000003</v>
      </c>
      <c r="AH7">
        <v>2</v>
      </c>
      <c r="AI7">
        <v>64312600</v>
      </c>
      <c r="AJ7">
        <v>7</v>
      </c>
      <c r="AK7">
        <v>0</v>
      </c>
      <c r="AL7">
        <v>0</v>
      </c>
      <c r="AM7">
        <v>0</v>
      </c>
      <c r="AN7">
        <v>0</v>
      </c>
      <c r="AO7">
        <v>0</v>
      </c>
      <c r="AP7">
        <v>0</v>
      </c>
      <c r="AQ7">
        <v>0</v>
      </c>
      <c r="AR7">
        <v>0</v>
      </c>
    </row>
    <row r="8" spans="1:44" x14ac:dyDescent="0.2">
      <c r="A8">
        <f>ROW(Source!A74)</f>
        <v>74</v>
      </c>
      <c r="B8">
        <v>64312602</v>
      </c>
      <c r="C8">
        <v>64312601</v>
      </c>
      <c r="D8">
        <v>58823480</v>
      </c>
      <c r="E8">
        <v>25</v>
      </c>
      <c r="F8">
        <v>1</v>
      </c>
      <c r="G8">
        <v>25</v>
      </c>
      <c r="H8">
        <v>1</v>
      </c>
      <c r="I8" t="s">
        <v>208</v>
      </c>
      <c r="J8" t="s">
        <v>3</v>
      </c>
      <c r="K8" t="s">
        <v>209</v>
      </c>
      <c r="L8">
        <v>1191</v>
      </c>
      <c r="N8">
        <v>1013</v>
      </c>
      <c r="O8" t="s">
        <v>210</v>
      </c>
      <c r="P8" t="s">
        <v>210</v>
      </c>
      <c r="Q8">
        <v>1</v>
      </c>
      <c r="X8">
        <v>50.86</v>
      </c>
      <c r="Y8">
        <v>0</v>
      </c>
      <c r="Z8">
        <v>0</v>
      </c>
      <c r="AA8">
        <v>0</v>
      </c>
      <c r="AB8">
        <v>0</v>
      </c>
      <c r="AC8">
        <v>0</v>
      </c>
      <c r="AD8">
        <v>1</v>
      </c>
      <c r="AE8">
        <v>1</v>
      </c>
      <c r="AF8" t="s">
        <v>3</v>
      </c>
      <c r="AG8">
        <v>50.86</v>
      </c>
      <c r="AH8">
        <v>2</v>
      </c>
      <c r="AI8">
        <v>64312602</v>
      </c>
      <c r="AJ8">
        <v>8</v>
      </c>
      <c r="AK8">
        <v>0</v>
      </c>
      <c r="AL8">
        <v>0</v>
      </c>
      <c r="AM8">
        <v>0</v>
      </c>
      <c r="AN8">
        <v>0</v>
      </c>
      <c r="AO8">
        <v>0</v>
      </c>
      <c r="AP8">
        <v>0</v>
      </c>
      <c r="AQ8">
        <v>0</v>
      </c>
      <c r="AR8">
        <v>0</v>
      </c>
    </row>
    <row r="9" spans="1:44" x14ac:dyDescent="0.2">
      <c r="A9">
        <f>ROW(Source!A140)</f>
        <v>140</v>
      </c>
      <c r="B9">
        <v>64312668</v>
      </c>
      <c r="C9">
        <v>64312661</v>
      </c>
      <c r="D9">
        <v>58823480</v>
      </c>
      <c r="E9">
        <v>25</v>
      </c>
      <c r="F9">
        <v>1</v>
      </c>
      <c r="G9">
        <v>25</v>
      </c>
      <c r="H9">
        <v>1</v>
      </c>
      <c r="I9" t="s">
        <v>208</v>
      </c>
      <c r="J9" t="s">
        <v>3</v>
      </c>
      <c r="K9" t="s">
        <v>209</v>
      </c>
      <c r="L9">
        <v>1191</v>
      </c>
      <c r="N9">
        <v>1013</v>
      </c>
      <c r="O9" t="s">
        <v>210</v>
      </c>
      <c r="P9" t="s">
        <v>210</v>
      </c>
      <c r="Q9">
        <v>1</v>
      </c>
      <c r="X9">
        <v>20.83</v>
      </c>
      <c r="Y9">
        <v>0</v>
      </c>
      <c r="Z9">
        <v>0</v>
      </c>
      <c r="AA9">
        <v>0</v>
      </c>
      <c r="AB9">
        <v>0</v>
      </c>
      <c r="AC9">
        <v>0</v>
      </c>
      <c r="AD9">
        <v>1</v>
      </c>
      <c r="AE9">
        <v>1</v>
      </c>
      <c r="AF9" t="s">
        <v>22</v>
      </c>
      <c r="AG9">
        <v>145.81</v>
      </c>
      <c r="AH9">
        <v>2</v>
      </c>
      <c r="AI9">
        <v>64312668</v>
      </c>
      <c r="AJ9">
        <v>9</v>
      </c>
      <c r="AK9">
        <v>0</v>
      </c>
      <c r="AL9">
        <v>0</v>
      </c>
      <c r="AM9">
        <v>0</v>
      </c>
      <c r="AN9">
        <v>0</v>
      </c>
      <c r="AO9">
        <v>0</v>
      </c>
      <c r="AP9">
        <v>0</v>
      </c>
      <c r="AQ9">
        <v>0</v>
      </c>
      <c r="AR9">
        <v>0</v>
      </c>
    </row>
    <row r="10" spans="1:44" x14ac:dyDescent="0.2">
      <c r="A10">
        <f>ROW(Source!A141)</f>
        <v>141</v>
      </c>
      <c r="B10">
        <v>64312667</v>
      </c>
      <c r="C10">
        <v>64312662</v>
      </c>
      <c r="D10">
        <v>58823480</v>
      </c>
      <c r="E10">
        <v>25</v>
      </c>
      <c r="F10">
        <v>1</v>
      </c>
      <c r="G10">
        <v>25</v>
      </c>
      <c r="H10">
        <v>1</v>
      </c>
      <c r="I10" t="s">
        <v>208</v>
      </c>
      <c r="J10" t="s">
        <v>3</v>
      </c>
      <c r="K10" t="s">
        <v>209</v>
      </c>
      <c r="L10">
        <v>1191</v>
      </c>
      <c r="N10">
        <v>1013</v>
      </c>
      <c r="O10" t="s">
        <v>210</v>
      </c>
      <c r="P10" t="s">
        <v>210</v>
      </c>
      <c r="Q10">
        <v>1</v>
      </c>
      <c r="X10">
        <v>44.61</v>
      </c>
      <c r="Y10">
        <v>0</v>
      </c>
      <c r="Z10">
        <v>0</v>
      </c>
      <c r="AA10">
        <v>0</v>
      </c>
      <c r="AB10">
        <v>0</v>
      </c>
      <c r="AC10">
        <v>0</v>
      </c>
      <c r="AD10">
        <v>1</v>
      </c>
      <c r="AE10">
        <v>1</v>
      </c>
      <c r="AF10" t="s">
        <v>30</v>
      </c>
      <c r="AG10">
        <v>133.82999999999998</v>
      </c>
      <c r="AH10">
        <v>2</v>
      </c>
      <c r="AI10">
        <v>64312667</v>
      </c>
      <c r="AJ10">
        <v>10</v>
      </c>
      <c r="AK10">
        <v>0</v>
      </c>
      <c r="AL10">
        <v>0</v>
      </c>
      <c r="AM10">
        <v>0</v>
      </c>
      <c r="AN10">
        <v>0</v>
      </c>
      <c r="AO10">
        <v>0</v>
      </c>
      <c r="AP10">
        <v>0</v>
      </c>
      <c r="AQ10">
        <v>0</v>
      </c>
      <c r="AR10">
        <v>0</v>
      </c>
    </row>
    <row r="11" spans="1:44" x14ac:dyDescent="0.2">
      <c r="A11">
        <f>ROW(Source!A142)</f>
        <v>142</v>
      </c>
      <c r="B11">
        <v>64312666</v>
      </c>
      <c r="C11">
        <v>64312663</v>
      </c>
      <c r="D11">
        <v>58823480</v>
      </c>
      <c r="E11">
        <v>25</v>
      </c>
      <c r="F11">
        <v>1</v>
      </c>
      <c r="G11">
        <v>25</v>
      </c>
      <c r="H11">
        <v>1</v>
      </c>
      <c r="I11" t="s">
        <v>208</v>
      </c>
      <c r="J11" t="s">
        <v>3</v>
      </c>
      <c r="K11" t="s">
        <v>209</v>
      </c>
      <c r="L11">
        <v>1191</v>
      </c>
      <c r="N11">
        <v>1013</v>
      </c>
      <c r="O11" t="s">
        <v>210</v>
      </c>
      <c r="P11" t="s">
        <v>210</v>
      </c>
      <c r="Q11">
        <v>1</v>
      </c>
      <c r="X11">
        <v>60.59</v>
      </c>
      <c r="Y11">
        <v>0</v>
      </c>
      <c r="Z11">
        <v>0</v>
      </c>
      <c r="AA11">
        <v>0</v>
      </c>
      <c r="AB11">
        <v>0</v>
      </c>
      <c r="AC11">
        <v>0</v>
      </c>
      <c r="AD11">
        <v>1</v>
      </c>
      <c r="AE11">
        <v>1</v>
      </c>
      <c r="AF11" t="s">
        <v>3</v>
      </c>
      <c r="AG11">
        <v>60.59</v>
      </c>
      <c r="AH11">
        <v>2</v>
      </c>
      <c r="AI11">
        <v>64312666</v>
      </c>
      <c r="AJ11">
        <v>11</v>
      </c>
      <c r="AK11">
        <v>0</v>
      </c>
      <c r="AL11">
        <v>0</v>
      </c>
      <c r="AM11">
        <v>0</v>
      </c>
      <c r="AN11">
        <v>0</v>
      </c>
      <c r="AO11">
        <v>0</v>
      </c>
      <c r="AP11">
        <v>0</v>
      </c>
      <c r="AQ11">
        <v>0</v>
      </c>
      <c r="AR11">
        <v>0</v>
      </c>
    </row>
    <row r="12" spans="1:44" x14ac:dyDescent="0.2">
      <c r="A12">
        <f>ROW(Source!A143)</f>
        <v>143</v>
      </c>
      <c r="B12">
        <v>64312665</v>
      </c>
      <c r="C12">
        <v>64312664</v>
      </c>
      <c r="D12">
        <v>58823480</v>
      </c>
      <c r="E12">
        <v>25</v>
      </c>
      <c r="F12">
        <v>1</v>
      </c>
      <c r="G12">
        <v>25</v>
      </c>
      <c r="H12">
        <v>1</v>
      </c>
      <c r="I12" t="s">
        <v>208</v>
      </c>
      <c r="J12" t="s">
        <v>3</v>
      </c>
      <c r="K12" t="s">
        <v>209</v>
      </c>
      <c r="L12">
        <v>1191</v>
      </c>
      <c r="N12">
        <v>1013</v>
      </c>
      <c r="O12" t="s">
        <v>210</v>
      </c>
      <c r="P12" t="s">
        <v>210</v>
      </c>
      <c r="Q12">
        <v>1</v>
      </c>
      <c r="X12">
        <v>85.32</v>
      </c>
      <c r="Y12">
        <v>0</v>
      </c>
      <c r="Z12">
        <v>0</v>
      </c>
      <c r="AA12">
        <v>0</v>
      </c>
      <c r="AB12">
        <v>0</v>
      </c>
      <c r="AC12">
        <v>0</v>
      </c>
      <c r="AD12">
        <v>1</v>
      </c>
      <c r="AE12">
        <v>1</v>
      </c>
      <c r="AF12" t="s">
        <v>3</v>
      </c>
      <c r="AG12">
        <v>85.32</v>
      </c>
      <c r="AH12">
        <v>2</v>
      </c>
      <c r="AI12">
        <v>64312665</v>
      </c>
      <c r="AJ12">
        <v>12</v>
      </c>
      <c r="AK12">
        <v>0</v>
      </c>
      <c r="AL12">
        <v>0</v>
      </c>
      <c r="AM12">
        <v>0</v>
      </c>
      <c r="AN12">
        <v>0</v>
      </c>
      <c r="AO12">
        <v>0</v>
      </c>
      <c r="AP12">
        <v>0</v>
      </c>
      <c r="AQ12">
        <v>0</v>
      </c>
      <c r="AR12">
        <v>0</v>
      </c>
    </row>
    <row r="13" spans="1:44" x14ac:dyDescent="0.2">
      <c r="A13">
        <f>ROW(Source!A183)</f>
        <v>183</v>
      </c>
      <c r="B13">
        <v>64312799</v>
      </c>
      <c r="C13">
        <v>64312784</v>
      </c>
      <c r="D13">
        <v>58823480</v>
      </c>
      <c r="E13">
        <v>25</v>
      </c>
      <c r="F13">
        <v>1</v>
      </c>
      <c r="G13">
        <v>25</v>
      </c>
      <c r="H13">
        <v>1</v>
      </c>
      <c r="I13" t="s">
        <v>208</v>
      </c>
      <c r="J13" t="s">
        <v>3</v>
      </c>
      <c r="K13" t="s">
        <v>209</v>
      </c>
      <c r="L13">
        <v>1191</v>
      </c>
      <c r="N13">
        <v>1013</v>
      </c>
      <c r="O13" t="s">
        <v>210</v>
      </c>
      <c r="P13" t="s">
        <v>210</v>
      </c>
      <c r="Q13">
        <v>1</v>
      </c>
      <c r="X13">
        <v>17.87</v>
      </c>
      <c r="Y13">
        <v>0</v>
      </c>
      <c r="Z13">
        <v>0</v>
      </c>
      <c r="AA13">
        <v>0</v>
      </c>
      <c r="AB13">
        <v>0</v>
      </c>
      <c r="AC13">
        <v>0</v>
      </c>
      <c r="AD13">
        <v>1</v>
      </c>
      <c r="AE13">
        <v>1</v>
      </c>
      <c r="AF13" t="s">
        <v>22</v>
      </c>
      <c r="AG13">
        <v>125.09</v>
      </c>
      <c r="AH13">
        <v>2</v>
      </c>
      <c r="AI13">
        <v>64312799</v>
      </c>
      <c r="AJ13">
        <v>13</v>
      </c>
      <c r="AK13">
        <v>0</v>
      </c>
      <c r="AL13">
        <v>0</v>
      </c>
      <c r="AM13">
        <v>0</v>
      </c>
      <c r="AN13">
        <v>0</v>
      </c>
      <c r="AO13">
        <v>0</v>
      </c>
      <c r="AP13">
        <v>0</v>
      </c>
      <c r="AQ13">
        <v>0</v>
      </c>
      <c r="AR13">
        <v>0</v>
      </c>
    </row>
    <row r="14" spans="1:44" x14ac:dyDescent="0.2">
      <c r="A14">
        <f>ROW(Source!A184)</f>
        <v>184</v>
      </c>
      <c r="B14">
        <v>64312798</v>
      </c>
      <c r="C14">
        <v>64312787</v>
      </c>
      <c r="D14">
        <v>58823480</v>
      </c>
      <c r="E14">
        <v>25</v>
      </c>
      <c r="F14">
        <v>1</v>
      </c>
      <c r="G14">
        <v>25</v>
      </c>
      <c r="H14">
        <v>1</v>
      </c>
      <c r="I14" t="s">
        <v>208</v>
      </c>
      <c r="J14" t="s">
        <v>3</v>
      </c>
      <c r="K14" t="s">
        <v>209</v>
      </c>
      <c r="L14">
        <v>1191</v>
      </c>
      <c r="N14">
        <v>1013</v>
      </c>
      <c r="O14" t="s">
        <v>210</v>
      </c>
      <c r="P14" t="s">
        <v>210</v>
      </c>
      <c r="Q14">
        <v>1</v>
      </c>
      <c r="X14">
        <v>41.29</v>
      </c>
      <c r="Y14">
        <v>0</v>
      </c>
      <c r="Z14">
        <v>0</v>
      </c>
      <c r="AA14">
        <v>0</v>
      </c>
      <c r="AB14">
        <v>0</v>
      </c>
      <c r="AC14">
        <v>0</v>
      </c>
      <c r="AD14">
        <v>1</v>
      </c>
      <c r="AE14">
        <v>1</v>
      </c>
      <c r="AF14" t="s">
        <v>30</v>
      </c>
      <c r="AG14">
        <v>123.87</v>
      </c>
      <c r="AH14">
        <v>2</v>
      </c>
      <c r="AI14">
        <v>64312798</v>
      </c>
      <c r="AJ14">
        <v>14</v>
      </c>
      <c r="AK14">
        <v>0</v>
      </c>
      <c r="AL14">
        <v>0</v>
      </c>
      <c r="AM14">
        <v>0</v>
      </c>
      <c r="AN14">
        <v>0</v>
      </c>
      <c r="AO14">
        <v>0</v>
      </c>
      <c r="AP14">
        <v>0</v>
      </c>
      <c r="AQ14">
        <v>0</v>
      </c>
      <c r="AR14">
        <v>0</v>
      </c>
    </row>
    <row r="15" spans="1:44" x14ac:dyDescent="0.2">
      <c r="A15">
        <f>ROW(Source!A185)</f>
        <v>185</v>
      </c>
      <c r="B15">
        <v>64312797</v>
      </c>
      <c r="C15">
        <v>64312790</v>
      </c>
      <c r="D15">
        <v>58823480</v>
      </c>
      <c r="E15">
        <v>25</v>
      </c>
      <c r="F15">
        <v>1</v>
      </c>
      <c r="G15">
        <v>25</v>
      </c>
      <c r="H15">
        <v>1</v>
      </c>
      <c r="I15" t="s">
        <v>208</v>
      </c>
      <c r="J15" t="s">
        <v>3</v>
      </c>
      <c r="K15" t="s">
        <v>209</v>
      </c>
      <c r="L15">
        <v>1191</v>
      </c>
      <c r="N15">
        <v>1013</v>
      </c>
      <c r="O15" t="s">
        <v>210</v>
      </c>
      <c r="P15" t="s">
        <v>210</v>
      </c>
      <c r="Q15">
        <v>1</v>
      </c>
      <c r="X15">
        <v>56.31</v>
      </c>
      <c r="Y15">
        <v>0</v>
      </c>
      <c r="Z15">
        <v>0</v>
      </c>
      <c r="AA15">
        <v>0</v>
      </c>
      <c r="AB15">
        <v>0</v>
      </c>
      <c r="AC15">
        <v>0</v>
      </c>
      <c r="AD15">
        <v>1</v>
      </c>
      <c r="AE15">
        <v>1</v>
      </c>
      <c r="AF15" t="s">
        <v>3</v>
      </c>
      <c r="AG15">
        <v>56.31</v>
      </c>
      <c r="AH15">
        <v>2</v>
      </c>
      <c r="AI15">
        <v>64312797</v>
      </c>
      <c r="AJ15">
        <v>15</v>
      </c>
      <c r="AK15">
        <v>0</v>
      </c>
      <c r="AL15">
        <v>0</v>
      </c>
      <c r="AM15">
        <v>0</v>
      </c>
      <c r="AN15">
        <v>0</v>
      </c>
      <c r="AO15">
        <v>0</v>
      </c>
      <c r="AP15">
        <v>0</v>
      </c>
      <c r="AQ15">
        <v>0</v>
      </c>
      <c r="AR15">
        <v>0</v>
      </c>
    </row>
    <row r="16" spans="1:44" x14ac:dyDescent="0.2">
      <c r="A16">
        <f>ROW(Source!A186)</f>
        <v>186</v>
      </c>
      <c r="B16">
        <v>64312796</v>
      </c>
      <c r="C16">
        <v>64312793</v>
      </c>
      <c r="D16">
        <v>58823480</v>
      </c>
      <c r="E16">
        <v>25</v>
      </c>
      <c r="F16">
        <v>1</v>
      </c>
      <c r="G16">
        <v>25</v>
      </c>
      <c r="H16">
        <v>1</v>
      </c>
      <c r="I16" t="s">
        <v>208</v>
      </c>
      <c r="J16" t="s">
        <v>3</v>
      </c>
      <c r="K16" t="s">
        <v>209</v>
      </c>
      <c r="L16">
        <v>1191</v>
      </c>
      <c r="N16">
        <v>1013</v>
      </c>
      <c r="O16" t="s">
        <v>210</v>
      </c>
      <c r="P16" t="s">
        <v>210</v>
      </c>
      <c r="Q16">
        <v>1</v>
      </c>
      <c r="X16">
        <v>78.599999999999994</v>
      </c>
      <c r="Y16">
        <v>0</v>
      </c>
      <c r="Z16">
        <v>0</v>
      </c>
      <c r="AA16">
        <v>0</v>
      </c>
      <c r="AB16">
        <v>0</v>
      </c>
      <c r="AC16">
        <v>0</v>
      </c>
      <c r="AD16">
        <v>1</v>
      </c>
      <c r="AE16">
        <v>1</v>
      </c>
      <c r="AF16" t="s">
        <v>3</v>
      </c>
      <c r="AG16">
        <v>78.599999999999994</v>
      </c>
      <c r="AH16">
        <v>2</v>
      </c>
      <c r="AI16">
        <v>64312796</v>
      </c>
      <c r="AJ16">
        <v>16</v>
      </c>
      <c r="AK16">
        <v>0</v>
      </c>
      <c r="AL16">
        <v>0</v>
      </c>
      <c r="AM16">
        <v>0</v>
      </c>
      <c r="AN16">
        <v>0</v>
      </c>
      <c r="AO16">
        <v>0</v>
      </c>
      <c r="AP16">
        <v>0</v>
      </c>
      <c r="AQ16">
        <v>0</v>
      </c>
      <c r="AR16">
        <v>0</v>
      </c>
    </row>
    <row r="17" spans="1:44" x14ac:dyDescent="0.2">
      <c r="A17">
        <f>ROW(Source!A222)</f>
        <v>222</v>
      </c>
      <c r="B17">
        <v>64312872</v>
      </c>
      <c r="C17">
        <v>64312857</v>
      </c>
      <c r="D17">
        <v>58823480</v>
      </c>
      <c r="E17">
        <v>25</v>
      </c>
      <c r="F17">
        <v>1</v>
      </c>
      <c r="G17">
        <v>25</v>
      </c>
      <c r="H17">
        <v>1</v>
      </c>
      <c r="I17" t="s">
        <v>208</v>
      </c>
      <c r="J17" t="s">
        <v>3</v>
      </c>
      <c r="K17" t="s">
        <v>209</v>
      </c>
      <c r="L17">
        <v>1191</v>
      </c>
      <c r="N17">
        <v>1013</v>
      </c>
      <c r="O17" t="s">
        <v>210</v>
      </c>
      <c r="P17" t="s">
        <v>210</v>
      </c>
      <c r="Q17">
        <v>1</v>
      </c>
      <c r="X17">
        <v>8.4700000000000006</v>
      </c>
      <c r="Y17">
        <v>0</v>
      </c>
      <c r="Z17">
        <v>0</v>
      </c>
      <c r="AA17">
        <v>0</v>
      </c>
      <c r="AB17">
        <v>0</v>
      </c>
      <c r="AC17">
        <v>0</v>
      </c>
      <c r="AD17">
        <v>1</v>
      </c>
      <c r="AE17">
        <v>1</v>
      </c>
      <c r="AF17" t="s">
        <v>22</v>
      </c>
      <c r="AG17">
        <v>59.290000000000006</v>
      </c>
      <c r="AH17">
        <v>2</v>
      </c>
      <c r="AI17">
        <v>64312872</v>
      </c>
      <c r="AJ17">
        <v>17</v>
      </c>
      <c r="AK17">
        <v>0</v>
      </c>
      <c r="AL17">
        <v>0</v>
      </c>
      <c r="AM17">
        <v>0</v>
      </c>
      <c r="AN17">
        <v>0</v>
      </c>
      <c r="AO17">
        <v>0</v>
      </c>
      <c r="AP17">
        <v>0</v>
      </c>
      <c r="AQ17">
        <v>0</v>
      </c>
      <c r="AR17">
        <v>0</v>
      </c>
    </row>
    <row r="18" spans="1:44" x14ac:dyDescent="0.2">
      <c r="A18">
        <f>ROW(Source!A223)</f>
        <v>223</v>
      </c>
      <c r="B18">
        <v>64312871</v>
      </c>
      <c r="C18">
        <v>64312860</v>
      </c>
      <c r="D18">
        <v>58823480</v>
      </c>
      <c r="E18">
        <v>25</v>
      </c>
      <c r="F18">
        <v>1</v>
      </c>
      <c r="G18">
        <v>25</v>
      </c>
      <c r="H18">
        <v>1</v>
      </c>
      <c r="I18" t="s">
        <v>208</v>
      </c>
      <c r="J18" t="s">
        <v>3</v>
      </c>
      <c r="K18" t="s">
        <v>209</v>
      </c>
      <c r="L18">
        <v>1191</v>
      </c>
      <c r="N18">
        <v>1013</v>
      </c>
      <c r="O18" t="s">
        <v>210</v>
      </c>
      <c r="P18" t="s">
        <v>210</v>
      </c>
      <c r="Q18">
        <v>1</v>
      </c>
      <c r="X18">
        <v>22.22</v>
      </c>
      <c r="Y18">
        <v>0</v>
      </c>
      <c r="Z18">
        <v>0</v>
      </c>
      <c r="AA18">
        <v>0</v>
      </c>
      <c r="AB18">
        <v>0</v>
      </c>
      <c r="AC18">
        <v>0</v>
      </c>
      <c r="AD18">
        <v>1</v>
      </c>
      <c r="AE18">
        <v>1</v>
      </c>
      <c r="AF18" t="s">
        <v>30</v>
      </c>
      <c r="AG18">
        <v>66.66</v>
      </c>
      <c r="AH18">
        <v>2</v>
      </c>
      <c r="AI18">
        <v>64312871</v>
      </c>
      <c r="AJ18">
        <v>18</v>
      </c>
      <c r="AK18">
        <v>0</v>
      </c>
      <c r="AL18">
        <v>0</v>
      </c>
      <c r="AM18">
        <v>0</v>
      </c>
      <c r="AN18">
        <v>0</v>
      </c>
      <c r="AO18">
        <v>0</v>
      </c>
      <c r="AP18">
        <v>0</v>
      </c>
      <c r="AQ18">
        <v>0</v>
      </c>
      <c r="AR18">
        <v>0</v>
      </c>
    </row>
    <row r="19" spans="1:44" x14ac:dyDescent="0.2">
      <c r="A19">
        <f>ROW(Source!A224)</f>
        <v>224</v>
      </c>
      <c r="B19">
        <v>64312870</v>
      </c>
      <c r="C19">
        <v>64312863</v>
      </c>
      <c r="D19">
        <v>58823480</v>
      </c>
      <c r="E19">
        <v>25</v>
      </c>
      <c r="F19">
        <v>1</v>
      </c>
      <c r="G19">
        <v>25</v>
      </c>
      <c r="H19">
        <v>1</v>
      </c>
      <c r="I19" t="s">
        <v>208</v>
      </c>
      <c r="J19" t="s">
        <v>3</v>
      </c>
      <c r="K19" t="s">
        <v>209</v>
      </c>
      <c r="L19">
        <v>1191</v>
      </c>
      <c r="N19">
        <v>1013</v>
      </c>
      <c r="O19" t="s">
        <v>210</v>
      </c>
      <c r="P19" t="s">
        <v>210</v>
      </c>
      <c r="Q19">
        <v>1</v>
      </c>
      <c r="X19">
        <v>32.24</v>
      </c>
      <c r="Y19">
        <v>0</v>
      </c>
      <c r="Z19">
        <v>0</v>
      </c>
      <c r="AA19">
        <v>0</v>
      </c>
      <c r="AB19">
        <v>0</v>
      </c>
      <c r="AC19">
        <v>0</v>
      </c>
      <c r="AD19">
        <v>1</v>
      </c>
      <c r="AE19">
        <v>1</v>
      </c>
      <c r="AF19" t="s">
        <v>3</v>
      </c>
      <c r="AG19">
        <v>32.24</v>
      </c>
      <c r="AH19">
        <v>2</v>
      </c>
      <c r="AI19">
        <v>64312870</v>
      </c>
      <c r="AJ19">
        <v>19</v>
      </c>
      <c r="AK19">
        <v>0</v>
      </c>
      <c r="AL19">
        <v>0</v>
      </c>
      <c r="AM19">
        <v>0</v>
      </c>
      <c r="AN19">
        <v>0</v>
      </c>
      <c r="AO19">
        <v>0</v>
      </c>
      <c r="AP19">
        <v>0</v>
      </c>
      <c r="AQ19">
        <v>0</v>
      </c>
      <c r="AR19">
        <v>0</v>
      </c>
    </row>
    <row r="20" spans="1:44" x14ac:dyDescent="0.2">
      <c r="A20">
        <f>ROW(Source!A225)</f>
        <v>225</v>
      </c>
      <c r="B20">
        <v>64312869</v>
      </c>
      <c r="C20">
        <v>64312866</v>
      </c>
      <c r="D20">
        <v>58823480</v>
      </c>
      <c r="E20">
        <v>25</v>
      </c>
      <c r="F20">
        <v>1</v>
      </c>
      <c r="G20">
        <v>25</v>
      </c>
      <c r="H20">
        <v>1</v>
      </c>
      <c r="I20" t="s">
        <v>208</v>
      </c>
      <c r="J20" t="s">
        <v>3</v>
      </c>
      <c r="K20" t="s">
        <v>209</v>
      </c>
      <c r="L20">
        <v>1191</v>
      </c>
      <c r="N20">
        <v>1013</v>
      </c>
      <c r="O20" t="s">
        <v>210</v>
      </c>
      <c r="P20" t="s">
        <v>210</v>
      </c>
      <c r="Q20">
        <v>1</v>
      </c>
      <c r="X20">
        <v>43.78</v>
      </c>
      <c r="Y20">
        <v>0</v>
      </c>
      <c r="Z20">
        <v>0</v>
      </c>
      <c r="AA20">
        <v>0</v>
      </c>
      <c r="AB20">
        <v>0</v>
      </c>
      <c r="AC20">
        <v>0</v>
      </c>
      <c r="AD20">
        <v>1</v>
      </c>
      <c r="AE20">
        <v>1</v>
      </c>
      <c r="AF20" t="s">
        <v>3</v>
      </c>
      <c r="AG20">
        <v>43.78</v>
      </c>
      <c r="AH20">
        <v>2</v>
      </c>
      <c r="AI20">
        <v>64312869</v>
      </c>
      <c r="AJ20">
        <v>20</v>
      </c>
      <c r="AK20">
        <v>0</v>
      </c>
      <c r="AL20">
        <v>0</v>
      </c>
      <c r="AM20">
        <v>0</v>
      </c>
      <c r="AN20">
        <v>0</v>
      </c>
      <c r="AO20">
        <v>0</v>
      </c>
      <c r="AP20">
        <v>0</v>
      </c>
      <c r="AQ20">
        <v>0</v>
      </c>
      <c r="AR20">
        <v>0</v>
      </c>
    </row>
    <row r="21" spans="1:44" x14ac:dyDescent="0.2">
      <c r="A21">
        <f>ROW(Source!A291)</f>
        <v>291</v>
      </c>
      <c r="B21">
        <v>64312940</v>
      </c>
      <c r="C21">
        <v>64312933</v>
      </c>
      <c r="D21">
        <v>58823480</v>
      </c>
      <c r="E21">
        <v>25</v>
      </c>
      <c r="F21">
        <v>1</v>
      </c>
      <c r="G21">
        <v>25</v>
      </c>
      <c r="H21">
        <v>1</v>
      </c>
      <c r="I21" t="s">
        <v>208</v>
      </c>
      <c r="J21" t="s">
        <v>3</v>
      </c>
      <c r="K21" t="s">
        <v>209</v>
      </c>
      <c r="L21">
        <v>1191</v>
      </c>
      <c r="N21">
        <v>1013</v>
      </c>
      <c r="O21" t="s">
        <v>210</v>
      </c>
      <c r="P21" t="s">
        <v>210</v>
      </c>
      <c r="Q21">
        <v>1</v>
      </c>
      <c r="X21">
        <v>14.91</v>
      </c>
      <c r="Y21">
        <v>0</v>
      </c>
      <c r="Z21">
        <v>0</v>
      </c>
      <c r="AA21">
        <v>0</v>
      </c>
      <c r="AB21">
        <v>0</v>
      </c>
      <c r="AC21">
        <v>0</v>
      </c>
      <c r="AD21">
        <v>1</v>
      </c>
      <c r="AE21">
        <v>1</v>
      </c>
      <c r="AF21" t="s">
        <v>22</v>
      </c>
      <c r="AG21">
        <v>104.37</v>
      </c>
      <c r="AH21">
        <v>2</v>
      </c>
      <c r="AI21">
        <v>64312940</v>
      </c>
      <c r="AJ21">
        <v>21</v>
      </c>
      <c r="AK21">
        <v>0</v>
      </c>
      <c r="AL21">
        <v>0</v>
      </c>
      <c r="AM21">
        <v>0</v>
      </c>
      <c r="AN21">
        <v>0</v>
      </c>
      <c r="AO21">
        <v>0</v>
      </c>
      <c r="AP21">
        <v>0</v>
      </c>
      <c r="AQ21">
        <v>0</v>
      </c>
      <c r="AR21">
        <v>0</v>
      </c>
    </row>
    <row r="22" spans="1:44" x14ac:dyDescent="0.2">
      <c r="A22">
        <f>ROW(Source!A292)</f>
        <v>292</v>
      </c>
      <c r="B22">
        <v>64312939</v>
      </c>
      <c r="C22">
        <v>64312934</v>
      </c>
      <c r="D22">
        <v>58823480</v>
      </c>
      <c r="E22">
        <v>25</v>
      </c>
      <c r="F22">
        <v>1</v>
      </c>
      <c r="G22">
        <v>25</v>
      </c>
      <c r="H22">
        <v>1</v>
      </c>
      <c r="I22" t="s">
        <v>208</v>
      </c>
      <c r="J22" t="s">
        <v>3</v>
      </c>
      <c r="K22" t="s">
        <v>209</v>
      </c>
      <c r="L22">
        <v>1191</v>
      </c>
      <c r="N22">
        <v>1013</v>
      </c>
      <c r="O22" t="s">
        <v>210</v>
      </c>
      <c r="P22" t="s">
        <v>210</v>
      </c>
      <c r="Q22">
        <v>1</v>
      </c>
      <c r="X22">
        <v>37.97</v>
      </c>
      <c r="Y22">
        <v>0</v>
      </c>
      <c r="Z22">
        <v>0</v>
      </c>
      <c r="AA22">
        <v>0</v>
      </c>
      <c r="AB22">
        <v>0</v>
      </c>
      <c r="AC22">
        <v>0</v>
      </c>
      <c r="AD22">
        <v>1</v>
      </c>
      <c r="AE22">
        <v>1</v>
      </c>
      <c r="AF22" t="s">
        <v>30</v>
      </c>
      <c r="AG22">
        <v>113.91</v>
      </c>
      <c r="AH22">
        <v>2</v>
      </c>
      <c r="AI22">
        <v>64312939</v>
      </c>
      <c r="AJ22">
        <v>22</v>
      </c>
      <c r="AK22">
        <v>0</v>
      </c>
      <c r="AL22">
        <v>0</v>
      </c>
      <c r="AM22">
        <v>0</v>
      </c>
      <c r="AN22">
        <v>0</v>
      </c>
      <c r="AO22">
        <v>0</v>
      </c>
      <c r="AP22">
        <v>0</v>
      </c>
      <c r="AQ22">
        <v>0</v>
      </c>
      <c r="AR22">
        <v>0</v>
      </c>
    </row>
    <row r="23" spans="1:44" x14ac:dyDescent="0.2">
      <c r="A23">
        <f>ROW(Source!A293)</f>
        <v>293</v>
      </c>
      <c r="B23">
        <v>64312938</v>
      </c>
      <c r="C23">
        <v>64312935</v>
      </c>
      <c r="D23">
        <v>58823480</v>
      </c>
      <c r="E23">
        <v>25</v>
      </c>
      <c r="F23">
        <v>1</v>
      </c>
      <c r="G23">
        <v>25</v>
      </c>
      <c r="H23">
        <v>1</v>
      </c>
      <c r="I23" t="s">
        <v>208</v>
      </c>
      <c r="J23" t="s">
        <v>3</v>
      </c>
      <c r="K23" t="s">
        <v>209</v>
      </c>
      <c r="L23">
        <v>1191</v>
      </c>
      <c r="N23">
        <v>1013</v>
      </c>
      <c r="O23" t="s">
        <v>210</v>
      </c>
      <c r="P23" t="s">
        <v>210</v>
      </c>
      <c r="Q23">
        <v>1</v>
      </c>
      <c r="X23">
        <v>52.03</v>
      </c>
      <c r="Y23">
        <v>0</v>
      </c>
      <c r="Z23">
        <v>0</v>
      </c>
      <c r="AA23">
        <v>0</v>
      </c>
      <c r="AB23">
        <v>0</v>
      </c>
      <c r="AC23">
        <v>0</v>
      </c>
      <c r="AD23">
        <v>1</v>
      </c>
      <c r="AE23">
        <v>1</v>
      </c>
      <c r="AF23" t="s">
        <v>3</v>
      </c>
      <c r="AG23">
        <v>52.03</v>
      </c>
      <c r="AH23">
        <v>2</v>
      </c>
      <c r="AI23">
        <v>64312938</v>
      </c>
      <c r="AJ23">
        <v>23</v>
      </c>
      <c r="AK23">
        <v>0</v>
      </c>
      <c r="AL23">
        <v>0</v>
      </c>
      <c r="AM23">
        <v>0</v>
      </c>
      <c r="AN23">
        <v>0</v>
      </c>
      <c r="AO23">
        <v>0</v>
      </c>
      <c r="AP23">
        <v>0</v>
      </c>
      <c r="AQ23">
        <v>0</v>
      </c>
      <c r="AR23">
        <v>0</v>
      </c>
    </row>
    <row r="24" spans="1:44" x14ac:dyDescent="0.2">
      <c r="A24">
        <f>ROW(Source!A294)</f>
        <v>294</v>
      </c>
      <c r="B24">
        <v>64312937</v>
      </c>
      <c r="C24">
        <v>64312936</v>
      </c>
      <c r="D24">
        <v>58823480</v>
      </c>
      <c r="E24">
        <v>25</v>
      </c>
      <c r="F24">
        <v>1</v>
      </c>
      <c r="G24">
        <v>25</v>
      </c>
      <c r="H24">
        <v>1</v>
      </c>
      <c r="I24" t="s">
        <v>208</v>
      </c>
      <c r="J24" t="s">
        <v>3</v>
      </c>
      <c r="K24" t="s">
        <v>209</v>
      </c>
      <c r="L24">
        <v>1191</v>
      </c>
      <c r="N24">
        <v>1013</v>
      </c>
      <c r="O24" t="s">
        <v>210</v>
      </c>
      <c r="P24" t="s">
        <v>210</v>
      </c>
      <c r="Q24">
        <v>1</v>
      </c>
      <c r="X24">
        <v>71.88</v>
      </c>
      <c r="Y24">
        <v>0</v>
      </c>
      <c r="Z24">
        <v>0</v>
      </c>
      <c r="AA24">
        <v>0</v>
      </c>
      <c r="AB24">
        <v>0</v>
      </c>
      <c r="AC24">
        <v>0</v>
      </c>
      <c r="AD24">
        <v>1</v>
      </c>
      <c r="AE24">
        <v>1</v>
      </c>
      <c r="AF24" t="s">
        <v>3</v>
      </c>
      <c r="AG24">
        <v>71.88</v>
      </c>
      <c r="AH24">
        <v>2</v>
      </c>
      <c r="AI24">
        <v>64312937</v>
      </c>
      <c r="AJ24">
        <v>24</v>
      </c>
      <c r="AK24">
        <v>0</v>
      </c>
      <c r="AL24">
        <v>0</v>
      </c>
      <c r="AM24">
        <v>0</v>
      </c>
      <c r="AN24">
        <v>0</v>
      </c>
      <c r="AO24">
        <v>0</v>
      </c>
      <c r="AP24">
        <v>0</v>
      </c>
      <c r="AQ24">
        <v>0</v>
      </c>
      <c r="AR24">
        <v>0</v>
      </c>
    </row>
    <row r="25" spans="1:44" x14ac:dyDescent="0.2">
      <c r="A25">
        <f>ROW(Source!A330)</f>
        <v>330</v>
      </c>
      <c r="B25">
        <v>64313004</v>
      </c>
      <c r="C25">
        <v>64312999</v>
      </c>
      <c r="D25">
        <v>58823480</v>
      </c>
      <c r="E25">
        <v>25</v>
      </c>
      <c r="F25">
        <v>1</v>
      </c>
      <c r="G25">
        <v>25</v>
      </c>
      <c r="H25">
        <v>1</v>
      </c>
      <c r="I25" t="s">
        <v>208</v>
      </c>
      <c r="J25" t="s">
        <v>3</v>
      </c>
      <c r="K25" t="s">
        <v>209</v>
      </c>
      <c r="L25">
        <v>1191</v>
      </c>
      <c r="N25">
        <v>1013</v>
      </c>
      <c r="O25" t="s">
        <v>210</v>
      </c>
      <c r="P25" t="s">
        <v>210</v>
      </c>
      <c r="Q25">
        <v>1</v>
      </c>
      <c r="X25">
        <v>2.48</v>
      </c>
      <c r="Y25">
        <v>0</v>
      </c>
      <c r="Z25">
        <v>0</v>
      </c>
      <c r="AA25">
        <v>0</v>
      </c>
      <c r="AB25">
        <v>0</v>
      </c>
      <c r="AC25">
        <v>0</v>
      </c>
      <c r="AD25">
        <v>1</v>
      </c>
      <c r="AE25">
        <v>1</v>
      </c>
      <c r="AF25" t="s">
        <v>22</v>
      </c>
      <c r="AG25">
        <v>17.36</v>
      </c>
      <c r="AH25">
        <v>2</v>
      </c>
      <c r="AI25">
        <v>64313004</v>
      </c>
      <c r="AJ25">
        <v>25</v>
      </c>
      <c r="AK25">
        <v>0</v>
      </c>
      <c r="AL25">
        <v>0</v>
      </c>
      <c r="AM25">
        <v>0</v>
      </c>
      <c r="AN25">
        <v>0</v>
      </c>
      <c r="AO25">
        <v>0</v>
      </c>
      <c r="AP25">
        <v>0</v>
      </c>
      <c r="AQ25">
        <v>0</v>
      </c>
      <c r="AR25">
        <v>0</v>
      </c>
    </row>
    <row r="26" spans="1:44" x14ac:dyDescent="0.2">
      <c r="A26">
        <f>ROW(Source!A331)</f>
        <v>331</v>
      </c>
      <c r="B26">
        <v>64313005</v>
      </c>
      <c r="C26">
        <v>64313000</v>
      </c>
      <c r="D26">
        <v>58823480</v>
      </c>
      <c r="E26">
        <v>25</v>
      </c>
      <c r="F26">
        <v>1</v>
      </c>
      <c r="G26">
        <v>25</v>
      </c>
      <c r="H26">
        <v>1</v>
      </c>
      <c r="I26" t="s">
        <v>208</v>
      </c>
      <c r="J26" t="s">
        <v>3</v>
      </c>
      <c r="K26" t="s">
        <v>209</v>
      </c>
      <c r="L26">
        <v>1191</v>
      </c>
      <c r="N26">
        <v>1013</v>
      </c>
      <c r="O26" t="s">
        <v>210</v>
      </c>
      <c r="P26" t="s">
        <v>210</v>
      </c>
      <c r="Q26">
        <v>1</v>
      </c>
      <c r="X26">
        <v>5.2</v>
      </c>
      <c r="Y26">
        <v>0</v>
      </c>
      <c r="Z26">
        <v>0</v>
      </c>
      <c r="AA26">
        <v>0</v>
      </c>
      <c r="AB26">
        <v>0</v>
      </c>
      <c r="AC26">
        <v>0</v>
      </c>
      <c r="AD26">
        <v>1</v>
      </c>
      <c r="AE26">
        <v>1</v>
      </c>
      <c r="AF26" t="s">
        <v>30</v>
      </c>
      <c r="AG26">
        <v>15.600000000000001</v>
      </c>
      <c r="AH26">
        <v>2</v>
      </c>
      <c r="AI26">
        <v>64313005</v>
      </c>
      <c r="AJ26">
        <v>26</v>
      </c>
      <c r="AK26">
        <v>0</v>
      </c>
      <c r="AL26">
        <v>0</v>
      </c>
      <c r="AM26">
        <v>0</v>
      </c>
      <c r="AN26">
        <v>0</v>
      </c>
      <c r="AO26">
        <v>0</v>
      </c>
      <c r="AP26">
        <v>0</v>
      </c>
      <c r="AQ26">
        <v>0</v>
      </c>
      <c r="AR26">
        <v>0</v>
      </c>
    </row>
    <row r="27" spans="1:44" x14ac:dyDescent="0.2">
      <c r="A27">
        <f>ROW(Source!A332)</f>
        <v>332</v>
      </c>
      <c r="B27">
        <v>64313006</v>
      </c>
      <c r="C27">
        <v>64313001</v>
      </c>
      <c r="D27">
        <v>58823480</v>
      </c>
      <c r="E27">
        <v>25</v>
      </c>
      <c r="F27">
        <v>1</v>
      </c>
      <c r="G27">
        <v>25</v>
      </c>
      <c r="H27">
        <v>1</v>
      </c>
      <c r="I27" t="s">
        <v>208</v>
      </c>
      <c r="J27" t="s">
        <v>3</v>
      </c>
      <c r="K27" t="s">
        <v>209</v>
      </c>
      <c r="L27">
        <v>1191</v>
      </c>
      <c r="N27">
        <v>1013</v>
      </c>
      <c r="O27" t="s">
        <v>210</v>
      </c>
      <c r="P27" t="s">
        <v>210</v>
      </c>
      <c r="Q27">
        <v>1</v>
      </c>
      <c r="X27">
        <v>10.220000000000001</v>
      </c>
      <c r="Y27">
        <v>0</v>
      </c>
      <c r="Z27">
        <v>0</v>
      </c>
      <c r="AA27">
        <v>0</v>
      </c>
      <c r="AB27">
        <v>0</v>
      </c>
      <c r="AC27">
        <v>0</v>
      </c>
      <c r="AD27">
        <v>1</v>
      </c>
      <c r="AE27">
        <v>1</v>
      </c>
      <c r="AF27" t="s">
        <v>3</v>
      </c>
      <c r="AG27">
        <v>10.220000000000001</v>
      </c>
      <c r="AH27">
        <v>2</v>
      </c>
      <c r="AI27">
        <v>64313006</v>
      </c>
      <c r="AJ27">
        <v>27</v>
      </c>
      <c r="AK27">
        <v>0</v>
      </c>
      <c r="AL27">
        <v>0</v>
      </c>
      <c r="AM27">
        <v>0</v>
      </c>
      <c r="AN27">
        <v>0</v>
      </c>
      <c r="AO27">
        <v>0</v>
      </c>
      <c r="AP27">
        <v>0</v>
      </c>
      <c r="AQ27">
        <v>0</v>
      </c>
      <c r="AR27">
        <v>0</v>
      </c>
    </row>
    <row r="28" spans="1:44" x14ac:dyDescent="0.2">
      <c r="A28">
        <f>ROW(Source!A333)</f>
        <v>333</v>
      </c>
      <c r="B28">
        <v>64313003</v>
      </c>
      <c r="C28">
        <v>64313002</v>
      </c>
      <c r="D28">
        <v>58823480</v>
      </c>
      <c r="E28">
        <v>25</v>
      </c>
      <c r="F28">
        <v>1</v>
      </c>
      <c r="G28">
        <v>25</v>
      </c>
      <c r="H28">
        <v>1</v>
      </c>
      <c r="I28" t="s">
        <v>208</v>
      </c>
      <c r="J28" t="s">
        <v>3</v>
      </c>
      <c r="K28" t="s">
        <v>209</v>
      </c>
      <c r="L28">
        <v>1191</v>
      </c>
      <c r="N28">
        <v>1013</v>
      </c>
      <c r="O28" t="s">
        <v>210</v>
      </c>
      <c r="P28" t="s">
        <v>210</v>
      </c>
      <c r="Q28">
        <v>1</v>
      </c>
      <c r="X28">
        <v>10.72</v>
      </c>
      <c r="Y28">
        <v>0</v>
      </c>
      <c r="Z28">
        <v>0</v>
      </c>
      <c r="AA28">
        <v>0</v>
      </c>
      <c r="AB28">
        <v>0</v>
      </c>
      <c r="AC28">
        <v>0</v>
      </c>
      <c r="AD28">
        <v>1</v>
      </c>
      <c r="AE28">
        <v>1</v>
      </c>
      <c r="AF28" t="s">
        <v>3</v>
      </c>
      <c r="AG28">
        <v>10.72</v>
      </c>
      <c r="AH28">
        <v>2</v>
      </c>
      <c r="AI28">
        <v>64313003</v>
      </c>
      <c r="AJ28">
        <v>28</v>
      </c>
      <c r="AK28">
        <v>0</v>
      </c>
      <c r="AL28">
        <v>0</v>
      </c>
      <c r="AM28">
        <v>0</v>
      </c>
      <c r="AN28">
        <v>0</v>
      </c>
      <c r="AO28">
        <v>0</v>
      </c>
      <c r="AP28">
        <v>0</v>
      </c>
      <c r="AQ28">
        <v>0</v>
      </c>
      <c r="AR28">
        <v>0</v>
      </c>
    </row>
    <row r="29" spans="1:44" x14ac:dyDescent="0.2">
      <c r="A29">
        <f>ROW(Source!A369)</f>
        <v>369</v>
      </c>
      <c r="B29">
        <v>64313068</v>
      </c>
      <c r="C29">
        <v>64313065</v>
      </c>
      <c r="D29">
        <v>58823480</v>
      </c>
      <c r="E29">
        <v>25</v>
      </c>
      <c r="F29">
        <v>1</v>
      </c>
      <c r="G29">
        <v>25</v>
      </c>
      <c r="H29">
        <v>1</v>
      </c>
      <c r="I29" t="s">
        <v>208</v>
      </c>
      <c r="J29" t="s">
        <v>3</v>
      </c>
      <c r="K29" t="s">
        <v>209</v>
      </c>
      <c r="L29">
        <v>1191</v>
      </c>
      <c r="N29">
        <v>1013</v>
      </c>
      <c r="O29" t="s">
        <v>210</v>
      </c>
      <c r="P29" t="s">
        <v>210</v>
      </c>
      <c r="Q29">
        <v>1</v>
      </c>
      <c r="X29">
        <v>24.64</v>
      </c>
      <c r="Y29">
        <v>0</v>
      </c>
      <c r="Z29">
        <v>0</v>
      </c>
      <c r="AA29">
        <v>0</v>
      </c>
      <c r="AB29">
        <v>0</v>
      </c>
      <c r="AC29">
        <v>0</v>
      </c>
      <c r="AD29">
        <v>1</v>
      </c>
      <c r="AE29">
        <v>1</v>
      </c>
      <c r="AF29" t="s">
        <v>3</v>
      </c>
      <c r="AG29">
        <v>24.64</v>
      </c>
      <c r="AH29">
        <v>2</v>
      </c>
      <c r="AI29">
        <v>64313068</v>
      </c>
      <c r="AJ29">
        <v>29</v>
      </c>
      <c r="AK29">
        <v>0</v>
      </c>
      <c r="AL29">
        <v>0</v>
      </c>
      <c r="AM29">
        <v>0</v>
      </c>
      <c r="AN29">
        <v>0</v>
      </c>
      <c r="AO29">
        <v>0</v>
      </c>
      <c r="AP29">
        <v>0</v>
      </c>
      <c r="AQ29">
        <v>0</v>
      </c>
      <c r="AR29">
        <v>0</v>
      </c>
    </row>
    <row r="30" spans="1:44" x14ac:dyDescent="0.2">
      <c r="A30">
        <f>ROW(Source!A370)</f>
        <v>370</v>
      </c>
      <c r="B30">
        <v>64313067</v>
      </c>
      <c r="C30">
        <v>64313066</v>
      </c>
      <c r="D30">
        <v>58823480</v>
      </c>
      <c r="E30">
        <v>25</v>
      </c>
      <c r="F30">
        <v>1</v>
      </c>
      <c r="G30">
        <v>25</v>
      </c>
      <c r="H30">
        <v>1</v>
      </c>
      <c r="I30" t="s">
        <v>208</v>
      </c>
      <c r="J30" t="s">
        <v>3</v>
      </c>
      <c r="K30" t="s">
        <v>209</v>
      </c>
      <c r="L30">
        <v>1191</v>
      </c>
      <c r="N30">
        <v>1013</v>
      </c>
      <c r="O30" t="s">
        <v>210</v>
      </c>
      <c r="P30" t="s">
        <v>210</v>
      </c>
      <c r="Q30">
        <v>1</v>
      </c>
      <c r="X30">
        <v>2.1</v>
      </c>
      <c r="Y30">
        <v>0</v>
      </c>
      <c r="Z30">
        <v>0</v>
      </c>
      <c r="AA30">
        <v>0</v>
      </c>
      <c r="AB30">
        <v>0</v>
      </c>
      <c r="AC30">
        <v>0</v>
      </c>
      <c r="AD30">
        <v>1</v>
      </c>
      <c r="AE30">
        <v>1</v>
      </c>
      <c r="AF30" t="s">
        <v>3</v>
      </c>
      <c r="AG30">
        <v>2.1</v>
      </c>
      <c r="AH30">
        <v>2</v>
      </c>
      <c r="AI30">
        <v>64313067</v>
      </c>
      <c r="AJ30">
        <v>30</v>
      </c>
      <c r="AK30">
        <v>0</v>
      </c>
      <c r="AL30">
        <v>0</v>
      </c>
      <c r="AM30">
        <v>0</v>
      </c>
      <c r="AN30">
        <v>0</v>
      </c>
      <c r="AO30">
        <v>0</v>
      </c>
      <c r="AP30">
        <v>0</v>
      </c>
      <c r="AQ30">
        <v>0</v>
      </c>
      <c r="AR30">
        <v>0</v>
      </c>
    </row>
  </sheetData>
  <printOptions gridLines="1"/>
  <pageMargins left="0.75" right="0.75" top="1" bottom="1" header="0.5" footer="0.5"/>
  <headerFooter alignWithMargins="0">
    <oddHeader>&amp;A</oddHeader>
    <oddFooter>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5</vt:i4>
      </vt:variant>
      <vt:variant>
        <vt:lpstr>Именованные диапазоны</vt:lpstr>
      </vt:variant>
      <vt:variant>
        <vt:i4>2</vt:i4>
      </vt:variant>
    </vt:vector>
  </HeadingPairs>
  <TitlesOfParts>
    <vt:vector size="7" baseType="lpstr">
      <vt:lpstr>Смета СН-2012 по гл. 1-5</vt:lpstr>
      <vt:lpstr>Source</vt:lpstr>
      <vt:lpstr>SourceObSm</vt:lpstr>
      <vt:lpstr>SmtRes</vt:lpstr>
      <vt:lpstr>EtalonRes</vt:lpstr>
      <vt:lpstr>'Смета СН-2012 по гл. 1-5'!Заголовки_для_печати</vt:lpstr>
      <vt:lpstr>'Смета СН-2012 по гл. 1-5'!Область_печати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Кольцов, Павел Андреевич (KRIS120 - KolcovPA)</cp:lastModifiedBy>
  <dcterms:created xsi:type="dcterms:W3CDTF">2020-07-29T08:55:29Z</dcterms:created>
  <dcterms:modified xsi:type="dcterms:W3CDTF">2020-07-29T08:56:43Z</dcterms:modified>
</cp:coreProperties>
</file>